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+xml"/>
  <Override PartName="/xl/drawings/drawing28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chartsheets/sheet11.xml" ContentType="application/vnd.openxmlformats-officedocument.spreadsheetml.chartsheet+xml"/>
  <Override PartName="/xl/drawings/drawing2.xml" ContentType="application/vnd.openxmlformats-officedocument.drawingml.chartshapes+xml"/>
  <Override PartName="/xl/drawings/drawing15.xml" ContentType="application/vnd.openxmlformats-officedocument.drawing+xml"/>
  <Override PartName="/xl/drawings/drawing26.xml" ContentType="application/vnd.openxmlformats-officedocument.drawingml.chartshapes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heets/sheet16.xml" ContentType="application/vnd.openxmlformats-officedocument.spreadsheetml.chartshee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29.xml" ContentType="application/vnd.openxmlformats-officedocument.drawing+xml"/>
  <Override PartName="/xl/chartsheets/sheet14.xml" ContentType="application/vnd.openxmlformats-officedocument.spreadsheetml.chart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18.xml" ContentType="application/vnd.openxmlformats-officedocument.drawingml.chartshapes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ml.chartshapes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ml.chartshapes+xml"/>
  <Override PartName="/xl/drawings/drawing23.xml" ContentType="application/vnd.openxmlformats-officedocument.drawing+xml"/>
  <Override PartName="/xl/drawings/drawing32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-15" yWindow="-15" windowWidth="25260" windowHeight="4005" tabRatio="855"/>
  </bookViews>
  <sheets>
    <sheet name="CSDDRD (DR)" sheetId="1" r:id="rId1"/>
    <sheet name="SHEU-03 (DR)" sheetId="5" r:id="rId2"/>
    <sheet name="Ratios" sheetId="25" r:id="rId3"/>
    <sheet name="Vintage (1b)" sheetId="93" r:id="rId4"/>
    <sheet name="Vintage (2b)" sheetId="94" r:id="rId5"/>
    <sheet name="Area (1b)" sheetId="104" r:id="rId6"/>
    <sheet name="Area (2b)" sheetId="105" r:id="rId7"/>
    <sheet name="Storeys (1b)" sheetId="95" r:id="rId8"/>
    <sheet name="Storeys (2b)" sheetId="96" r:id="rId9"/>
    <sheet name="DHW (1b)" sheetId="97" r:id="rId10"/>
    <sheet name="DHW (2b)" sheetId="98" r:id="rId11"/>
    <sheet name="Spc. Ht. (1b)" sheetId="99" r:id="rId12"/>
    <sheet name="Spc. Ht. (2b)" sheetId="100" r:id="rId13"/>
    <sheet name="Occ. (1b)" sheetId="106" r:id="rId14"/>
    <sheet name="Occ. (2b)" sheetId="107" r:id="rId15"/>
    <sheet name="Spc. Ht. Eq. (1c)" sheetId="110" r:id="rId16"/>
    <sheet name="Spc. Ht. Eq. (2c)" sheetId="111" r:id="rId17"/>
    <sheet name="Template (1)" sheetId="102" r:id="rId18"/>
    <sheet name="Template (2)" sheetId="103" r:id="rId19"/>
  </sheets>
  <calcPr calcId="125725"/>
</workbook>
</file>

<file path=xl/calcChain.xml><?xml version="1.0" encoding="utf-8"?>
<calcChain xmlns="http://schemas.openxmlformats.org/spreadsheetml/2006/main">
  <c r="D15" i="1"/>
  <c r="E15"/>
  <c r="F15"/>
  <c r="G15"/>
  <c r="C15"/>
  <c r="AX7" i="5" l="1"/>
  <c r="AV7"/>
  <c r="AU7"/>
  <c r="AV6"/>
  <c r="AU6"/>
  <c r="AW5"/>
  <c r="AV5"/>
  <c r="AV8" s="1"/>
  <c r="AU5"/>
  <c r="AX4"/>
  <c r="AW4"/>
  <c r="AU4"/>
  <c r="AX3"/>
  <c r="AX8" s="1"/>
  <c r="AW3"/>
  <c r="AW8" s="1"/>
  <c r="AU3"/>
  <c r="AU8" s="1"/>
  <c r="C3" i="25" l="1"/>
  <c r="C4"/>
  <c r="C5"/>
  <c r="C6"/>
  <c r="C7"/>
  <c r="B3"/>
  <c r="D3"/>
  <c r="E3"/>
  <c r="F3"/>
  <c r="B4"/>
  <c r="D4"/>
  <c r="E4"/>
  <c r="F4"/>
  <c r="B5"/>
  <c r="D5"/>
  <c r="E5"/>
  <c r="F5"/>
  <c r="B6"/>
  <c r="D6"/>
  <c r="E6"/>
  <c r="F6"/>
  <c r="B7"/>
  <c r="D7"/>
  <c r="E7"/>
  <c r="F7"/>
  <c r="G8"/>
  <c r="H8"/>
  <c r="H15" s="1"/>
  <c r="I8"/>
  <c r="J8"/>
  <c r="K8"/>
  <c r="G15"/>
  <c r="I15"/>
  <c r="J15"/>
  <c r="K15"/>
  <c r="H7"/>
  <c r="I7"/>
  <c r="J7"/>
  <c r="K7"/>
  <c r="G7"/>
  <c r="AC10"/>
  <c r="AC11"/>
  <c r="AC12"/>
  <c r="AC13"/>
  <c r="AC14"/>
  <c r="AB10"/>
  <c r="AB11"/>
  <c r="AB12"/>
  <c r="AB13"/>
  <c r="AB14"/>
  <c r="AA10"/>
  <c r="AA11"/>
  <c r="AA12"/>
  <c r="AA13"/>
  <c r="AA14"/>
  <c r="Z10"/>
  <c r="Z11"/>
  <c r="Z12"/>
  <c r="Z13"/>
  <c r="Z14"/>
  <c r="AL10"/>
  <c r="AL11"/>
  <c r="AL12"/>
  <c r="AL13"/>
  <c r="AL14"/>
  <c r="AK10"/>
  <c r="AK11"/>
  <c r="AK12"/>
  <c r="AK13"/>
  <c r="AK14"/>
  <c r="AJ10"/>
  <c r="AJ11"/>
  <c r="AJ12"/>
  <c r="AJ13"/>
  <c r="AJ14"/>
  <c r="AI10"/>
  <c r="AI11"/>
  <c r="AI12"/>
  <c r="AI13"/>
  <c r="AI14"/>
  <c r="AT10"/>
  <c r="AT11"/>
  <c r="AT12"/>
  <c r="AT13"/>
  <c r="AT14"/>
  <c r="AS10"/>
  <c r="AS11"/>
  <c r="AS12"/>
  <c r="AS13"/>
  <c r="AS14"/>
  <c r="AR10"/>
  <c r="AR11"/>
  <c r="AR12"/>
  <c r="AR13"/>
  <c r="AR14"/>
  <c r="BG10"/>
  <c r="BG11"/>
  <c r="BG12"/>
  <c r="BG13"/>
  <c r="BG14"/>
  <c r="BF10"/>
  <c r="BF11"/>
  <c r="BF12"/>
  <c r="BF13"/>
  <c r="BF14"/>
  <c r="BE10"/>
  <c r="BE11"/>
  <c r="BE12"/>
  <c r="BE13"/>
  <c r="BE14"/>
  <c r="BD10"/>
  <c r="BD11"/>
  <c r="BD12"/>
  <c r="BD13"/>
  <c r="BD14"/>
  <c r="BC10"/>
  <c r="BC11"/>
  <c r="BC12"/>
  <c r="BC13"/>
  <c r="BC14"/>
  <c r="BB10"/>
  <c r="BB11"/>
  <c r="BB12"/>
  <c r="BB13"/>
  <c r="BB14"/>
  <c r="BA10"/>
  <c r="BA11"/>
  <c r="BA12"/>
  <c r="BA13"/>
  <c r="BA14"/>
  <c r="AZ10"/>
  <c r="AZ11"/>
  <c r="AZ12"/>
  <c r="AZ13"/>
  <c r="AZ14"/>
  <c r="AY10"/>
  <c r="AY11"/>
  <c r="AY12"/>
  <c r="AY13"/>
  <c r="AY14"/>
  <c r="BW10"/>
  <c r="BW11"/>
  <c r="BW12"/>
  <c r="BW13"/>
  <c r="BW14"/>
  <c r="BV10"/>
  <c r="BV11"/>
  <c r="BV12"/>
  <c r="BV13"/>
  <c r="BV14"/>
  <c r="BU10"/>
  <c r="BU11"/>
  <c r="BU12"/>
  <c r="BU13"/>
  <c r="BU14"/>
  <c r="BT10"/>
  <c r="BT11"/>
  <c r="BT12"/>
  <c r="BT13"/>
  <c r="BT14"/>
  <c r="BS10"/>
  <c r="BS11"/>
  <c r="BS12"/>
  <c r="BS13"/>
  <c r="BS14"/>
  <c r="BR10"/>
  <c r="BR11"/>
  <c r="BR12"/>
  <c r="BR13"/>
  <c r="BR14"/>
  <c r="CI10"/>
  <c r="CI11"/>
  <c r="CI12"/>
  <c r="CI13"/>
  <c r="CI14"/>
  <c r="CH10"/>
  <c r="CH11"/>
  <c r="CH12"/>
  <c r="CH13"/>
  <c r="CH14"/>
  <c r="CG10"/>
  <c r="CG11"/>
  <c r="CG12"/>
  <c r="CG13"/>
  <c r="CG14"/>
  <c r="CF10"/>
  <c r="CF11"/>
  <c r="CF12"/>
  <c r="CF13"/>
  <c r="CF14"/>
  <c r="CE10"/>
  <c r="CE11"/>
  <c r="CE12"/>
  <c r="CE13"/>
  <c r="CE14"/>
  <c r="CT10"/>
  <c r="CT11"/>
  <c r="CT12"/>
  <c r="CT13"/>
  <c r="CT14"/>
  <c r="CS10"/>
  <c r="CS11"/>
  <c r="CS12"/>
  <c r="CS13"/>
  <c r="CS14"/>
  <c r="CR10"/>
  <c r="CR11"/>
  <c r="CR12"/>
  <c r="CR13"/>
  <c r="CR14"/>
  <c r="CQ10"/>
  <c r="CQ11"/>
  <c r="CQ12"/>
  <c r="CQ13"/>
  <c r="CQ14"/>
  <c r="CP10"/>
  <c r="CP11"/>
  <c r="CP12"/>
  <c r="CP13"/>
  <c r="CP14"/>
  <c r="CU10"/>
  <c r="CU11"/>
  <c r="CU12"/>
  <c r="CU13"/>
  <c r="CU14"/>
  <c r="AN3"/>
  <c r="AN10" s="1"/>
  <c r="AO3"/>
  <c r="AO10"/>
  <c r="AP3"/>
  <c r="AP10" s="1"/>
  <c r="AN4"/>
  <c r="AN11" s="1"/>
  <c r="AO4"/>
  <c r="AP4"/>
  <c r="AP11" s="1"/>
  <c r="AN5"/>
  <c r="AN12" s="1"/>
  <c r="AO5"/>
  <c r="AO12" s="1"/>
  <c r="AP5"/>
  <c r="AP12" s="1"/>
  <c r="AN6"/>
  <c r="AN13" s="1"/>
  <c r="AO6"/>
  <c r="AP6"/>
  <c r="AP13" s="1"/>
  <c r="AN7"/>
  <c r="AN14" s="1"/>
  <c r="AO7"/>
  <c r="AO14" s="1"/>
  <c r="AP7"/>
  <c r="AP14" s="1"/>
  <c r="AV3"/>
  <c r="AV10" s="1"/>
  <c r="AW3"/>
  <c r="AW10" s="1"/>
  <c r="AV4"/>
  <c r="AV11" s="1"/>
  <c r="AW4"/>
  <c r="AV5"/>
  <c r="AV12" s="1"/>
  <c r="AW5"/>
  <c r="AW12" s="1"/>
  <c r="AV6"/>
  <c r="AV13" s="1"/>
  <c r="AW6"/>
  <c r="AV7"/>
  <c r="AV14" s="1"/>
  <c r="AW7"/>
  <c r="AW14" s="1"/>
  <c r="BI3"/>
  <c r="BI10" s="1"/>
  <c r="BJ3"/>
  <c r="BJ10" s="1"/>
  <c r="BK3"/>
  <c r="BK10" s="1"/>
  <c r="BL3"/>
  <c r="BL10" s="1"/>
  <c r="BM3"/>
  <c r="BM10" s="1"/>
  <c r="BN3"/>
  <c r="BN10" s="1"/>
  <c r="BO3"/>
  <c r="BO10" s="1"/>
  <c r="BP3"/>
  <c r="BP10" s="1"/>
  <c r="BI4"/>
  <c r="BI11" s="1"/>
  <c r="BJ4"/>
  <c r="BK4"/>
  <c r="BK11" s="1"/>
  <c r="BL4"/>
  <c r="BM4"/>
  <c r="BM11" s="1"/>
  <c r="BN4"/>
  <c r="BO4"/>
  <c r="BO11" s="1"/>
  <c r="BP4"/>
  <c r="BI5"/>
  <c r="BI12" s="1"/>
  <c r="BJ5"/>
  <c r="BJ12" s="1"/>
  <c r="BK5"/>
  <c r="BK12" s="1"/>
  <c r="BL5"/>
  <c r="BL12" s="1"/>
  <c r="BM5"/>
  <c r="BM12" s="1"/>
  <c r="BN5"/>
  <c r="BN12" s="1"/>
  <c r="BO5"/>
  <c r="BO12" s="1"/>
  <c r="BP5"/>
  <c r="BP12" s="1"/>
  <c r="BI6"/>
  <c r="BI13" s="1"/>
  <c r="BJ6"/>
  <c r="BK6"/>
  <c r="BK13" s="1"/>
  <c r="BL6"/>
  <c r="BM6"/>
  <c r="BM13" s="1"/>
  <c r="BN6"/>
  <c r="BO6"/>
  <c r="BO13" s="1"/>
  <c r="BP6"/>
  <c r="BI7"/>
  <c r="BI14" s="1"/>
  <c r="BJ7"/>
  <c r="BJ14" s="1"/>
  <c r="BK7"/>
  <c r="BK14" s="1"/>
  <c r="BL7"/>
  <c r="BL14" s="1"/>
  <c r="BM7"/>
  <c r="BM14" s="1"/>
  <c r="BN7"/>
  <c r="BN14" s="1"/>
  <c r="BO7"/>
  <c r="BO14" s="1"/>
  <c r="BP7"/>
  <c r="BP14" s="1"/>
  <c r="BY3"/>
  <c r="BY10" s="1"/>
  <c r="BZ3"/>
  <c r="BZ10" s="1"/>
  <c r="CA3"/>
  <c r="CA10" s="1"/>
  <c r="CB3"/>
  <c r="CB10" s="1"/>
  <c r="CC3"/>
  <c r="CC10" s="1"/>
  <c r="BY4"/>
  <c r="BZ4"/>
  <c r="BZ11" s="1"/>
  <c r="CA4"/>
  <c r="CB4"/>
  <c r="CB11" s="1"/>
  <c r="CC4"/>
  <c r="BY5"/>
  <c r="BY12" s="1"/>
  <c r="BZ5"/>
  <c r="BZ12" s="1"/>
  <c r="CA5"/>
  <c r="CA12" s="1"/>
  <c r="CB5"/>
  <c r="CB12" s="1"/>
  <c r="CC5"/>
  <c r="CC12" s="1"/>
  <c r="BY6"/>
  <c r="BZ6"/>
  <c r="BZ13" s="1"/>
  <c r="CA6"/>
  <c r="CB6"/>
  <c r="CB13" s="1"/>
  <c r="CC6"/>
  <c r="BY7"/>
  <c r="BY14" s="1"/>
  <c r="BZ7"/>
  <c r="BZ14" s="1"/>
  <c r="CA7"/>
  <c r="CA14" s="1"/>
  <c r="CB7"/>
  <c r="CB14" s="1"/>
  <c r="CC7"/>
  <c r="CC14" s="1"/>
  <c r="CK3"/>
  <c r="CK10" s="1"/>
  <c r="CL3"/>
  <c r="CL10" s="1"/>
  <c r="CM3"/>
  <c r="CM10" s="1"/>
  <c r="CN3"/>
  <c r="CN10" s="1"/>
  <c r="CK4"/>
  <c r="CL4"/>
  <c r="CL11" s="1"/>
  <c r="CM4"/>
  <c r="CN4"/>
  <c r="CN11" s="1"/>
  <c r="CK5"/>
  <c r="CK12" s="1"/>
  <c r="CL5"/>
  <c r="CL12" s="1"/>
  <c r="CM5"/>
  <c r="CM12" s="1"/>
  <c r="CN5"/>
  <c r="CN12" s="1"/>
  <c r="CK6"/>
  <c r="CL6"/>
  <c r="CL13" s="1"/>
  <c r="CM6"/>
  <c r="CN6"/>
  <c r="CN13" s="1"/>
  <c r="CK7"/>
  <c r="CK14" s="1"/>
  <c r="CL7"/>
  <c r="CL14" s="1"/>
  <c r="CL15" s="1"/>
  <c r="CM7"/>
  <c r="CM14" s="1"/>
  <c r="CN7"/>
  <c r="CN14" s="1"/>
  <c r="CW3"/>
  <c r="CW10"/>
  <c r="CX3"/>
  <c r="CX10"/>
  <c r="CY3"/>
  <c r="CY10"/>
  <c r="CZ3"/>
  <c r="CZ10"/>
  <c r="DA3"/>
  <c r="DA10" s="1"/>
  <c r="CW4"/>
  <c r="CW11" s="1"/>
  <c r="CX4"/>
  <c r="CY4"/>
  <c r="CY11" s="1"/>
  <c r="CZ4"/>
  <c r="DA4"/>
  <c r="DA11" s="1"/>
  <c r="CW5"/>
  <c r="CW12" s="1"/>
  <c r="CX5"/>
  <c r="CX12" s="1"/>
  <c r="CY5"/>
  <c r="CY12" s="1"/>
  <c r="CZ5"/>
  <c r="CZ12" s="1"/>
  <c r="DA5"/>
  <c r="DA12" s="1"/>
  <c r="CW6"/>
  <c r="CW13" s="1"/>
  <c r="CX6"/>
  <c r="CY6"/>
  <c r="CY13" s="1"/>
  <c r="CZ6"/>
  <c r="DA6"/>
  <c r="DA13" s="1"/>
  <c r="CW7"/>
  <c r="CW14" s="1"/>
  <c r="CX7"/>
  <c r="CX14" s="1"/>
  <c r="CY7"/>
  <c r="CY14" s="1"/>
  <c r="CZ7"/>
  <c r="CZ14" s="1"/>
  <c r="DA7"/>
  <c r="DA14" s="1"/>
  <c r="CV3"/>
  <c r="CV10" s="1"/>
  <c r="CV4"/>
  <c r="CV5"/>
  <c r="CV12" s="1"/>
  <c r="CV6"/>
  <c r="CV7"/>
  <c r="CV14" s="1"/>
  <c r="CJ3"/>
  <c r="CJ10" s="1"/>
  <c r="CJ4"/>
  <c r="CJ11" s="1"/>
  <c r="CJ5"/>
  <c r="CJ12" s="1"/>
  <c r="CJ6"/>
  <c r="CJ13" s="1"/>
  <c r="CJ7"/>
  <c r="CJ14" s="1"/>
  <c r="BX3"/>
  <c r="BX10" s="1"/>
  <c r="BX4"/>
  <c r="BX5"/>
  <c r="BX12" s="1"/>
  <c r="BX6"/>
  <c r="BX7"/>
  <c r="BX14" s="1"/>
  <c r="BH3"/>
  <c r="BH10" s="1"/>
  <c r="BH4"/>
  <c r="BH11" s="1"/>
  <c r="BH5"/>
  <c r="BH12" s="1"/>
  <c r="BH6"/>
  <c r="BH13" s="1"/>
  <c r="BH7"/>
  <c r="BH14" s="1"/>
  <c r="AU3"/>
  <c r="AU10" s="1"/>
  <c r="AU4"/>
  <c r="AU5"/>
  <c r="AU12" s="1"/>
  <c r="AU6"/>
  <c r="AU7"/>
  <c r="AU14" s="1"/>
  <c r="AM3"/>
  <c r="AM10" s="1"/>
  <c r="AM4"/>
  <c r="AM11" s="1"/>
  <c r="AM5"/>
  <c r="AM12" s="1"/>
  <c r="AM6"/>
  <c r="AM13" s="1"/>
  <c r="AM7"/>
  <c r="AM14" s="1"/>
  <c r="AE3"/>
  <c r="AE10" s="1"/>
  <c r="AF3"/>
  <c r="AF10" s="1"/>
  <c r="AG3"/>
  <c r="AG10" s="1"/>
  <c r="AE4"/>
  <c r="AF4"/>
  <c r="AF11" s="1"/>
  <c r="AG4"/>
  <c r="AE5"/>
  <c r="AE12" s="1"/>
  <c r="AF5"/>
  <c r="AF12" s="1"/>
  <c r="AG5"/>
  <c r="AG12" s="1"/>
  <c r="AE6"/>
  <c r="AF6"/>
  <c r="AF13" s="1"/>
  <c r="AG6"/>
  <c r="AE7"/>
  <c r="AE14" s="1"/>
  <c r="AF7"/>
  <c r="AF14" s="1"/>
  <c r="AG7"/>
  <c r="AG14" s="1"/>
  <c r="AD3"/>
  <c r="AD10" s="1"/>
  <c r="AD4"/>
  <c r="AD11" s="1"/>
  <c r="AD5"/>
  <c r="AD12" s="1"/>
  <c r="AD6"/>
  <c r="AD13" s="1"/>
  <c r="AD7"/>
  <c r="AD14" s="1"/>
  <c r="C10"/>
  <c r="C11"/>
  <c r="C12"/>
  <c r="C13"/>
  <c r="C14"/>
  <c r="D10"/>
  <c r="D11"/>
  <c r="D12"/>
  <c r="D13"/>
  <c r="D14"/>
  <c r="E10"/>
  <c r="E11"/>
  <c r="E12"/>
  <c r="E13"/>
  <c r="E14"/>
  <c r="F10"/>
  <c r="F11"/>
  <c r="F12"/>
  <c r="F13"/>
  <c r="F14"/>
  <c r="B10"/>
  <c r="B11"/>
  <c r="B12"/>
  <c r="B13"/>
  <c r="B14"/>
  <c r="M10"/>
  <c r="M11"/>
  <c r="M12"/>
  <c r="M13"/>
  <c r="M14"/>
  <c r="N10"/>
  <c r="N11"/>
  <c r="N12"/>
  <c r="N13"/>
  <c r="N14"/>
  <c r="O10"/>
  <c r="O11"/>
  <c r="O12"/>
  <c r="O13"/>
  <c r="O14"/>
  <c r="P10"/>
  <c r="P11"/>
  <c r="P12"/>
  <c r="P13"/>
  <c r="P14"/>
  <c r="Q10"/>
  <c r="Q11"/>
  <c r="Q12"/>
  <c r="Q13"/>
  <c r="Q14"/>
  <c r="R10"/>
  <c r="R11"/>
  <c r="R12"/>
  <c r="R13"/>
  <c r="R14"/>
  <c r="T3"/>
  <c r="T10" s="1"/>
  <c r="T4"/>
  <c r="T11" s="1"/>
  <c r="T5"/>
  <c r="T12" s="1"/>
  <c r="T6"/>
  <c r="T13" s="1"/>
  <c r="T7"/>
  <c r="T14" s="1"/>
  <c r="U3"/>
  <c r="U10" s="1"/>
  <c r="U4"/>
  <c r="U5"/>
  <c r="U12" s="1"/>
  <c r="U6"/>
  <c r="U7"/>
  <c r="U14" s="1"/>
  <c r="V3"/>
  <c r="V10" s="1"/>
  <c r="V4"/>
  <c r="V11" s="1"/>
  <c r="V5"/>
  <c r="V12" s="1"/>
  <c r="V6"/>
  <c r="V13" s="1"/>
  <c r="V7"/>
  <c r="V14" s="1"/>
  <c r="W3"/>
  <c r="W10" s="1"/>
  <c r="W4"/>
  <c r="W5"/>
  <c r="W12" s="1"/>
  <c r="W6"/>
  <c r="W7"/>
  <c r="W14" s="1"/>
  <c r="X3"/>
  <c r="X10" s="1"/>
  <c r="X4"/>
  <c r="X11" s="1"/>
  <c r="X5"/>
  <c r="X12" s="1"/>
  <c r="X6"/>
  <c r="X13" s="1"/>
  <c r="X7"/>
  <c r="X14" s="1"/>
  <c r="S3"/>
  <c r="S10" s="1"/>
  <c r="S4"/>
  <c r="S5"/>
  <c r="S12" s="1"/>
  <c r="S6"/>
  <c r="S7"/>
  <c r="S14" s="1"/>
  <c r="M3"/>
  <c r="CQ3"/>
  <c r="CQ4"/>
  <c r="CQ5"/>
  <c r="CQ6"/>
  <c r="CQ7"/>
  <c r="CP3"/>
  <c r="CR3"/>
  <c r="CS3"/>
  <c r="CT3"/>
  <c r="CU3"/>
  <c r="CP4"/>
  <c r="CR4"/>
  <c r="CS4"/>
  <c r="CT4"/>
  <c r="CU4"/>
  <c r="CP5"/>
  <c r="CR5"/>
  <c r="CS5"/>
  <c r="CT5"/>
  <c r="CU5"/>
  <c r="CP6"/>
  <c r="CR6"/>
  <c r="CS6"/>
  <c r="CT6"/>
  <c r="CU6"/>
  <c r="CP7"/>
  <c r="CR7"/>
  <c r="CS7"/>
  <c r="CT7"/>
  <c r="CU7"/>
  <c r="CF3"/>
  <c r="CF4"/>
  <c r="CF5"/>
  <c r="CF6"/>
  <c r="CF7"/>
  <c r="CE3"/>
  <c r="CG3"/>
  <c r="CH3"/>
  <c r="CI3"/>
  <c r="CE4"/>
  <c r="CG4"/>
  <c r="CH4"/>
  <c r="CI4"/>
  <c r="CE5"/>
  <c r="CG5"/>
  <c r="CH5"/>
  <c r="CI5"/>
  <c r="CE6"/>
  <c r="CG6"/>
  <c r="CH6"/>
  <c r="CI6"/>
  <c r="CE7"/>
  <c r="CG7"/>
  <c r="CH7"/>
  <c r="CI7"/>
  <c r="BS3"/>
  <c r="BS4"/>
  <c r="BS5"/>
  <c r="BS6"/>
  <c r="BS7"/>
  <c r="BR3"/>
  <c r="BT3"/>
  <c r="BU3"/>
  <c r="BV3"/>
  <c r="BW3"/>
  <c r="BR4"/>
  <c r="BT4"/>
  <c r="BU4"/>
  <c r="BV4"/>
  <c r="BW4"/>
  <c r="BR5"/>
  <c r="BT5"/>
  <c r="BU5"/>
  <c r="BV5"/>
  <c r="BW5"/>
  <c r="BR6"/>
  <c r="BT6"/>
  <c r="BU6"/>
  <c r="BV6"/>
  <c r="BW6"/>
  <c r="BR7"/>
  <c r="BT7"/>
  <c r="BU7"/>
  <c r="BV7"/>
  <c r="BW7"/>
  <c r="AZ3"/>
  <c r="AZ4"/>
  <c r="AZ5"/>
  <c r="AZ6"/>
  <c r="AZ7"/>
  <c r="AY3"/>
  <c r="BA3"/>
  <c r="BB3"/>
  <c r="BC3"/>
  <c r="BD3"/>
  <c r="BE3"/>
  <c r="BF3"/>
  <c r="BG3"/>
  <c r="AY4"/>
  <c r="BA4"/>
  <c r="BB4"/>
  <c r="BC4"/>
  <c r="BD4"/>
  <c r="BE4"/>
  <c r="BF4"/>
  <c r="BG4"/>
  <c r="AY5"/>
  <c r="BA5"/>
  <c r="BB5"/>
  <c r="BC5"/>
  <c r="BD5"/>
  <c r="BE5"/>
  <c r="BF5"/>
  <c r="BG5"/>
  <c r="AY6"/>
  <c r="BA6"/>
  <c r="BB6"/>
  <c r="BC6"/>
  <c r="BD6"/>
  <c r="BE6"/>
  <c r="BF6"/>
  <c r="BG6"/>
  <c r="AY7"/>
  <c r="BA7"/>
  <c r="BB7"/>
  <c r="BC7"/>
  <c r="BD7"/>
  <c r="BE7"/>
  <c r="BF7"/>
  <c r="BG7"/>
  <c r="AS3"/>
  <c r="AS4"/>
  <c r="AS5"/>
  <c r="AS6"/>
  <c r="AS7"/>
  <c r="AR3"/>
  <c r="AT3"/>
  <c r="AR4"/>
  <c r="AT4"/>
  <c r="AR5"/>
  <c r="AT5"/>
  <c r="AR6"/>
  <c r="AT6"/>
  <c r="AR7"/>
  <c r="AT7"/>
  <c r="AJ3"/>
  <c r="AJ4"/>
  <c r="AJ5"/>
  <c r="AJ6"/>
  <c r="AJ7"/>
  <c r="AI3"/>
  <c r="AK3"/>
  <c r="AL3"/>
  <c r="AI4"/>
  <c r="AK4"/>
  <c r="AL4"/>
  <c r="AI5"/>
  <c r="AK5"/>
  <c r="AL5"/>
  <c r="AI6"/>
  <c r="AK6"/>
  <c r="AL6"/>
  <c r="AI7"/>
  <c r="AK7"/>
  <c r="AL7"/>
  <c r="AA3"/>
  <c r="AA4"/>
  <c r="AA5"/>
  <c r="AA6"/>
  <c r="AA7"/>
  <c r="Z3"/>
  <c r="AB3"/>
  <c r="AC3"/>
  <c r="Z4"/>
  <c r="AB4"/>
  <c r="AC4"/>
  <c r="Z5"/>
  <c r="AB5"/>
  <c r="AC5"/>
  <c r="Z6"/>
  <c r="AB6"/>
  <c r="AC6"/>
  <c r="Z7"/>
  <c r="AB7"/>
  <c r="AC7"/>
  <c r="N3"/>
  <c r="N4"/>
  <c r="N5"/>
  <c r="N6"/>
  <c r="N7"/>
  <c r="O3"/>
  <c r="P3"/>
  <c r="Q3"/>
  <c r="R3"/>
  <c r="M4"/>
  <c r="O4"/>
  <c r="P4"/>
  <c r="Q4"/>
  <c r="R4"/>
  <c r="M5"/>
  <c r="O5"/>
  <c r="P5"/>
  <c r="Q5"/>
  <c r="R5"/>
  <c r="M6"/>
  <c r="O6"/>
  <c r="P6"/>
  <c r="Q6"/>
  <c r="R6"/>
  <c r="M7"/>
  <c r="O7"/>
  <c r="P7"/>
  <c r="Q7"/>
  <c r="R7"/>
  <c r="A2"/>
  <c r="L2" s="1"/>
  <c r="B2"/>
  <c r="C2"/>
  <c r="D2"/>
  <c r="E2"/>
  <c r="F2"/>
  <c r="G2"/>
  <c r="H2"/>
  <c r="I2"/>
  <c r="J2"/>
  <c r="K2"/>
  <c r="N2"/>
  <c r="O2"/>
  <c r="P2"/>
  <c r="Q2"/>
  <c r="S2"/>
  <c r="T2"/>
  <c r="U2"/>
  <c r="V2"/>
  <c r="W2"/>
  <c r="X2"/>
  <c r="Z2"/>
  <c r="AA2"/>
  <c r="AB2"/>
  <c r="AD2"/>
  <c r="AE2"/>
  <c r="AF2"/>
  <c r="AG2"/>
  <c r="AI2"/>
  <c r="AK2"/>
  <c r="AM2"/>
  <c r="AN2"/>
  <c r="AO2"/>
  <c r="AP2"/>
  <c r="AQ2"/>
  <c r="AS2"/>
  <c r="AT2"/>
  <c r="AU2"/>
  <c r="AV2"/>
  <c r="AW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S2"/>
  <c r="BT2"/>
  <c r="BU2"/>
  <c r="BX2"/>
  <c r="BY2"/>
  <c r="BZ2"/>
  <c r="CA2"/>
  <c r="CB2"/>
  <c r="CC2"/>
  <c r="CF2"/>
  <c r="CG2"/>
  <c r="CH2"/>
  <c r="CI2"/>
  <c r="CJ2"/>
  <c r="CK2"/>
  <c r="CL2"/>
  <c r="CM2"/>
  <c r="CN2"/>
  <c r="CP2"/>
  <c r="CQ2"/>
  <c r="CR2"/>
  <c r="CS2"/>
  <c r="CT2"/>
  <c r="CU2"/>
  <c r="CV2"/>
  <c r="CW2"/>
  <c r="CX2"/>
  <c r="CY2"/>
  <c r="CZ2"/>
  <c r="DA2"/>
  <c r="A3"/>
  <c r="L3" s="1"/>
  <c r="A4"/>
  <c r="L4" s="1"/>
  <c r="A5"/>
  <c r="L5" s="1"/>
  <c r="A6"/>
  <c r="L6" s="1"/>
  <c r="L7"/>
  <c r="Y7"/>
  <c r="AH7"/>
  <c r="AQ7"/>
  <c r="AX7"/>
  <c r="BQ7"/>
  <c r="CD7"/>
  <c r="CO7"/>
  <c r="A8"/>
  <c r="L8" s="1"/>
  <c r="S8"/>
  <c r="T8"/>
  <c r="U8"/>
  <c r="V8"/>
  <c r="W8"/>
  <c r="X8"/>
  <c r="AD8"/>
  <c r="AE8"/>
  <c r="AF8"/>
  <c r="AG8"/>
  <c r="AM8"/>
  <c r="AN8"/>
  <c r="AO8"/>
  <c r="AP8"/>
  <c r="AU8"/>
  <c r="AV8"/>
  <c r="AW8"/>
  <c r="BH8"/>
  <c r="BI8"/>
  <c r="BJ8"/>
  <c r="BK8"/>
  <c r="BL8"/>
  <c r="BM8"/>
  <c r="BN8"/>
  <c r="BO8"/>
  <c r="BP8"/>
  <c r="BX8"/>
  <c r="BY8"/>
  <c r="BZ8"/>
  <c r="CA8"/>
  <c r="CB8"/>
  <c r="CC8"/>
  <c r="CJ8"/>
  <c r="CK8"/>
  <c r="CL8"/>
  <c r="CM8"/>
  <c r="CN8"/>
  <c r="CV8"/>
  <c r="CW8"/>
  <c r="CX8"/>
  <c r="CY8"/>
  <c r="CZ8"/>
  <c r="DA8"/>
  <c r="A10"/>
  <c r="L10" s="1"/>
  <c r="A11"/>
  <c r="L11" s="1"/>
  <c r="A12"/>
  <c r="L12" s="1"/>
  <c r="A13"/>
  <c r="L13" s="1"/>
  <c r="L14"/>
  <c r="Y14"/>
  <c r="AH14"/>
  <c r="AQ14"/>
  <c r="AX14"/>
  <c r="BQ14"/>
  <c r="CD14"/>
  <c r="CO14"/>
  <c r="A15"/>
  <c r="Y15" s="1"/>
  <c r="S13" l="1"/>
  <c r="S11"/>
  <c r="W13"/>
  <c r="W11"/>
  <c r="U13"/>
  <c r="U11"/>
  <c r="AG13"/>
  <c r="AE13"/>
  <c r="AG11"/>
  <c r="AE11"/>
  <c r="AU13"/>
  <c r="AU11"/>
  <c r="BX13"/>
  <c r="BX11"/>
  <c r="CV13"/>
  <c r="CV11"/>
  <c r="CZ13"/>
  <c r="CX13"/>
  <c r="CZ11"/>
  <c r="CX11"/>
  <c r="CM13"/>
  <c r="CK13"/>
  <c r="CM11"/>
  <c r="CK11"/>
  <c r="CC13"/>
  <c r="CA13"/>
  <c r="BY13"/>
  <c r="CC11"/>
  <c r="CA11"/>
  <c r="BY11"/>
  <c r="BP13"/>
  <c r="BN13"/>
  <c r="BL13"/>
  <c r="BJ13"/>
  <c r="BP11"/>
  <c r="BP15" s="1"/>
  <c r="BN11"/>
  <c r="BL11"/>
  <c r="BL15" s="1"/>
  <c r="BJ11"/>
  <c r="AW13"/>
  <c r="AW11"/>
  <c r="AO13"/>
  <c r="AO11"/>
  <c r="AK8"/>
  <c r="F8"/>
  <c r="CO5"/>
  <c r="CO4"/>
  <c r="AY8"/>
  <c r="CO11"/>
  <c r="BQ8"/>
  <c r="CO2"/>
  <c r="CO6"/>
  <c r="AQ6"/>
  <c r="CO13"/>
  <c r="AQ13"/>
  <c r="AQ11"/>
  <c r="AX8"/>
  <c r="AQ8"/>
  <c r="AQ4"/>
  <c r="CO3"/>
  <c r="BT8"/>
  <c r="BQ11"/>
  <c r="Y11"/>
  <c r="AQ5"/>
  <c r="AQ3"/>
  <c r="BD8"/>
  <c r="AF15"/>
  <c r="CB15"/>
  <c r="BZ15"/>
  <c r="BN15"/>
  <c r="BJ15"/>
  <c r="X15"/>
  <c r="T15"/>
  <c r="AG15"/>
  <c r="AE15"/>
  <c r="CN15"/>
  <c r="AV15"/>
  <c r="CO10"/>
  <c r="AB8"/>
  <c r="AZ8"/>
  <c r="CH8"/>
  <c r="CZ15"/>
  <c r="CP15"/>
  <c r="CR15"/>
  <c r="CT15"/>
  <c r="CF15"/>
  <c r="CH15"/>
  <c r="BR15"/>
  <c r="BT15"/>
  <c r="BV15"/>
  <c r="AY15"/>
  <c r="BA15"/>
  <c r="BC15"/>
  <c r="BE15"/>
  <c r="BG15"/>
  <c r="AS15"/>
  <c r="AI15"/>
  <c r="AK15"/>
  <c r="Z15"/>
  <c r="BQ13"/>
  <c r="Y13"/>
  <c r="CO12"/>
  <c r="AQ10"/>
  <c r="BQ6"/>
  <c r="Y6"/>
  <c r="BQ4"/>
  <c r="Y4"/>
  <c r="Y2"/>
  <c r="P8"/>
  <c r="AS8"/>
  <c r="BV8"/>
  <c r="BR8"/>
  <c r="CT8"/>
  <c r="CU15"/>
  <c r="CQ15"/>
  <c r="CS15"/>
  <c r="CE15"/>
  <c r="CG15"/>
  <c r="CI15"/>
  <c r="BS15"/>
  <c r="BU15"/>
  <c r="BW15"/>
  <c r="AZ15"/>
  <c r="BB15"/>
  <c r="BD15"/>
  <c r="BF15"/>
  <c r="AR15"/>
  <c r="AT15"/>
  <c r="AJ15"/>
  <c r="AL15"/>
  <c r="AA15"/>
  <c r="BQ15"/>
  <c r="Z8"/>
  <c r="BF8"/>
  <c r="BB8"/>
  <c r="AU15"/>
  <c r="CX15"/>
  <c r="CC15"/>
  <c r="BY15"/>
  <c r="BO15"/>
  <c r="BM15"/>
  <c r="BK15"/>
  <c r="BI15"/>
  <c r="AB15"/>
  <c r="D8"/>
  <c r="AQ12"/>
  <c r="CO15"/>
  <c r="AQ15"/>
  <c r="BQ12"/>
  <c r="Y12"/>
  <c r="BQ10"/>
  <c r="Y10"/>
  <c r="Y8"/>
  <c r="BQ5"/>
  <c r="Y5"/>
  <c r="BQ3"/>
  <c r="Y3"/>
  <c r="R8"/>
  <c r="N8"/>
  <c r="AI8"/>
  <c r="CE8"/>
  <c r="CF8"/>
  <c r="CP8"/>
  <c r="CR8"/>
  <c r="V15"/>
  <c r="CV15"/>
  <c r="AC15"/>
  <c r="CD15"/>
  <c r="AX15"/>
  <c r="AH15"/>
  <c r="L15"/>
  <c r="CD12"/>
  <c r="AX12"/>
  <c r="AH12"/>
  <c r="CD10"/>
  <c r="AX10"/>
  <c r="AH10"/>
  <c r="CO8"/>
  <c r="CD8"/>
  <c r="AH8"/>
  <c r="CD5"/>
  <c r="AX5"/>
  <c r="AH5"/>
  <c r="CD3"/>
  <c r="AX3"/>
  <c r="AH3"/>
  <c r="AT8"/>
  <c r="BA8"/>
  <c r="CU8"/>
  <c r="CS8"/>
  <c r="CQ8"/>
  <c r="M8"/>
  <c r="R15"/>
  <c r="P15"/>
  <c r="N15"/>
  <c r="B15"/>
  <c r="E15"/>
  <c r="C15"/>
  <c r="AM15"/>
  <c r="CJ15"/>
  <c r="C8"/>
  <c r="Q8"/>
  <c r="O8"/>
  <c r="AC8"/>
  <c r="AA8"/>
  <c r="AL8"/>
  <c r="AJ8"/>
  <c r="AR8"/>
  <c r="BW8"/>
  <c r="BU8"/>
  <c r="BS8"/>
  <c r="CG8"/>
  <c r="S15"/>
  <c r="Q15"/>
  <c r="O15"/>
  <c r="M15"/>
  <c r="F15"/>
  <c r="D15"/>
  <c r="AD15"/>
  <c r="BH15"/>
  <c r="DA15"/>
  <c r="CY15"/>
  <c r="CW15"/>
  <c r="CM15"/>
  <c r="CK15"/>
  <c r="AP15"/>
  <c r="AN15"/>
  <c r="CD13"/>
  <c r="AX13"/>
  <c r="AH13"/>
  <c r="CD11"/>
  <c r="AX11"/>
  <c r="AH11"/>
  <c r="CD6"/>
  <c r="AX6"/>
  <c r="AH6"/>
  <c r="CD4"/>
  <c r="AX4"/>
  <c r="AH4"/>
  <c r="CD2"/>
  <c r="AX2"/>
  <c r="AH2"/>
  <c r="BG8"/>
  <c r="BE8"/>
  <c r="BC8"/>
  <c r="CI8"/>
  <c r="B8"/>
  <c r="E8"/>
  <c r="AO15" l="1"/>
  <c r="AW15"/>
  <c r="CA15"/>
  <c r="BX15"/>
  <c r="U15"/>
  <c r="W15"/>
</calcChain>
</file>

<file path=xl/sharedStrings.xml><?xml version="1.0" encoding="utf-8"?>
<sst xmlns="http://schemas.openxmlformats.org/spreadsheetml/2006/main" count="238" uniqueCount="110">
  <si>
    <t>Region</t>
  </si>
  <si>
    <t>Atlantic</t>
  </si>
  <si>
    <t>Quebec</t>
  </si>
  <si>
    <t>Ontario</t>
  </si>
  <si>
    <t>British Columbia</t>
  </si>
  <si>
    <t>&lt;1946</t>
  </si>
  <si>
    <t>1946-1969</t>
  </si>
  <si>
    <t>1970-1979</t>
  </si>
  <si>
    <t>1980-1989</t>
  </si>
  <si>
    <t>1990-2003</t>
  </si>
  <si>
    <t>Oil</t>
  </si>
  <si>
    <t>Natural Gas</t>
  </si>
  <si>
    <t>57-93</t>
  </si>
  <si>
    <t>94-139</t>
  </si>
  <si>
    <t>140-186</t>
  </si>
  <si>
    <t>187-232</t>
  </si>
  <si>
    <t>Propane</t>
  </si>
  <si>
    <t>Wood</t>
  </si>
  <si>
    <t>Air Furnace</t>
  </si>
  <si>
    <t>Electric Baseboard</t>
  </si>
  <si>
    <t>Wood Stove</t>
  </si>
  <si>
    <t>Water Boiler</t>
  </si>
  <si>
    <t>Electric Radiant</t>
  </si>
  <si>
    <t>Other</t>
  </si>
  <si>
    <t>1 person</t>
  </si>
  <si>
    <t>1 storey</t>
  </si>
  <si>
    <t>DHW-Electricity</t>
  </si>
  <si>
    <t>17C</t>
  </si>
  <si>
    <t>18C</t>
  </si>
  <si>
    <t>19C</t>
  </si>
  <si>
    <t>20C</t>
  </si>
  <si>
    <t>21C</t>
  </si>
  <si>
    <t>22C</t>
  </si>
  <si>
    <t>23C</t>
  </si>
  <si>
    <t>&lt;=56m^2</t>
  </si>
  <si>
    <t>Spc.Heat-Electricity</t>
  </si>
  <si>
    <t>Canada</t>
  </si>
  <si>
    <t>Prairies</t>
  </si>
  <si>
    <t>EGH</t>
  </si>
  <si>
    <t>SHEU &lt;1946</t>
  </si>
  <si>
    <t>SHEU 1946-1969</t>
  </si>
  <si>
    <t>SHEU 1970-1979</t>
  </si>
  <si>
    <t>SHEU 1980-1989</t>
  </si>
  <si>
    <t>SHEU 1990-2003</t>
  </si>
  <si>
    <t>SHEU 1 person</t>
  </si>
  <si>
    <t>SHEU 2</t>
  </si>
  <si>
    <t>SHEU 3</t>
  </si>
  <si>
    <t>SHEU 1 storey</t>
  </si>
  <si>
    <t>SHEU 1.5</t>
  </si>
  <si>
    <t>SHEU DHW-Electricity</t>
  </si>
  <si>
    <t>SHEU Oil</t>
  </si>
  <si>
    <t>SHEU Natural Gas</t>
  </si>
  <si>
    <t>SHEU 17C</t>
  </si>
  <si>
    <t>SHEU 18C</t>
  </si>
  <si>
    <t>SHEU 19C</t>
  </si>
  <si>
    <t>SHEU 20C</t>
  </si>
  <si>
    <t>SHEU 21C</t>
  </si>
  <si>
    <t>SHEU 22C</t>
  </si>
  <si>
    <t>SHEU 23C</t>
  </si>
  <si>
    <t>SHEU &lt;=56m^2</t>
  </si>
  <si>
    <t>SHEU 57-93</t>
  </si>
  <si>
    <t>SHEU 94-139</t>
  </si>
  <si>
    <t>SHEU 140-186</t>
  </si>
  <si>
    <t>SHEU 187-232</t>
  </si>
  <si>
    <t>SHEU Spc.Heat-Electricity</t>
  </si>
  <si>
    <t>SHEU Propane</t>
  </si>
  <si>
    <t>SHEU Wood</t>
  </si>
  <si>
    <t>SHEU Air Furnace</t>
  </si>
  <si>
    <t>SHEU Electric Baseboard</t>
  </si>
  <si>
    <t>SHEU Wood Stove</t>
  </si>
  <si>
    <t>SHEU Water Boiler</t>
  </si>
  <si>
    <t>SHEU Electric Radiant</t>
  </si>
  <si>
    <t>SHEU Other</t>
  </si>
  <si>
    <t>SHEU &gt;=2004</t>
  </si>
  <si>
    <t>SHEU &gt;=4</t>
  </si>
  <si>
    <t>SHEU &gt;=2.5</t>
  </si>
  <si>
    <t>SHEU &lt;=16C</t>
  </si>
  <si>
    <t>SHEU &gt;=24C</t>
  </si>
  <si>
    <t>SHEU &gt;=232</t>
  </si>
  <si>
    <t>&gt;=2004</t>
  </si>
  <si>
    <t>&gt;=4</t>
  </si>
  <si>
    <t>&gt;=2.5</t>
  </si>
  <si>
    <t>&lt;=16C</t>
  </si>
  <si>
    <t>&gt;=24C</t>
  </si>
  <si>
    <t>&gt;=232</t>
  </si>
  <si>
    <t>SHEU 2003</t>
  </si>
  <si>
    <t>SHEU Atlantic</t>
  </si>
  <si>
    <t>SHEU Quebec</t>
  </si>
  <si>
    <t>SHEU Ontario</t>
  </si>
  <si>
    <t>SHEU Prairies</t>
  </si>
  <si>
    <t>SHEU British Columbia</t>
  </si>
  <si>
    <t>Region-drop</t>
  </si>
  <si>
    <t>Construction Period (yr)-drop</t>
  </si>
  <si>
    <t>Total Occupants-drop</t>
  </si>
  <si>
    <t>Storeys-drop</t>
  </si>
  <si>
    <t>DHW Energy Source-drop</t>
  </si>
  <si>
    <t>Temperature-Daytime (C)-drop</t>
  </si>
  <si>
    <t>Floor Area (m^2)-drop</t>
  </si>
  <si>
    <t>Space Heating Fuel-drop</t>
  </si>
  <si>
    <t>Space Heating Equipment Type-drop</t>
  </si>
  <si>
    <t>British
Columbia</t>
  </si>
  <si>
    <t>pre 1946</t>
  </si>
  <si>
    <t>post 2003</t>
  </si>
  <si>
    <r>
      <t>1</t>
    </r>
    <r>
      <rPr>
        <sz val="10"/>
        <rFont val="Calibri"/>
        <family val="2"/>
      </rPr>
      <t>½</t>
    </r>
  </si>
  <si>
    <t>greater than 2</t>
  </si>
  <si>
    <t>Electricity</t>
  </si>
  <si>
    <r>
      <t>less than 57m</t>
    </r>
    <r>
      <rPr>
        <sz val="10"/>
        <rFont val="Calibri"/>
        <family val="2"/>
      </rPr>
      <t>²</t>
    </r>
  </si>
  <si>
    <t>187-231</t>
  </si>
  <si>
    <t>greater than 231</t>
  </si>
  <si>
    <t>greater than 3</t>
  </si>
</sst>
</file>

<file path=xl/styles.xml><?xml version="1.0" encoding="utf-8"?>
<styleSheet xmlns="http://schemas.openxmlformats.org/spreadsheetml/2006/main">
  <numFmts count="2">
    <numFmt numFmtId="164" formatCode="###\ ###\ ###\ ##0"/>
    <numFmt numFmtId="167" formatCode="0.000"/>
  </numFmts>
  <fonts count="6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2" fillId="2" borderId="0" xfId="0" applyNumberFormat="1" applyFont="1" applyFill="1" applyBorder="1" applyAlignment="1"/>
    <xf numFmtId="3" fontId="0" fillId="0" borderId="0" xfId="0" applyNumberFormat="1"/>
    <xf numFmtId="3" fontId="2" fillId="0" borderId="0" xfId="0" applyNumberFormat="1" applyFont="1" applyFill="1" applyBorder="1" applyAlignment="1"/>
    <xf numFmtId="0" fontId="0" fillId="0" borderId="0" xfId="0" applyFill="1"/>
    <xf numFmtId="3" fontId="0" fillId="0" borderId="0" xfId="0" quotePrefix="1" applyNumberFormat="1" applyFill="1"/>
    <xf numFmtId="3" fontId="0" fillId="0" borderId="0" xfId="0" applyNumberFormat="1" applyFill="1"/>
    <xf numFmtId="0" fontId="0" fillId="3" borderId="0" xfId="0" applyFill="1"/>
    <xf numFmtId="0" fontId="3" fillId="0" borderId="0" xfId="0" applyFont="1" applyFill="1"/>
    <xf numFmtId="2" fontId="0" fillId="0" borderId="0" xfId="0" applyNumberFormat="1" applyFill="1"/>
    <xf numFmtId="0" fontId="4" fillId="3" borderId="0" xfId="0" applyFont="1" applyFill="1"/>
    <xf numFmtId="164" fontId="2" fillId="0" borderId="0" xfId="0" applyNumberFormat="1" applyFont="1" applyFill="1" applyBorder="1" applyAlignment="1"/>
    <xf numFmtId="1" fontId="0" fillId="0" borderId="0" xfId="0" applyNumberFormat="1" applyFill="1"/>
    <xf numFmtId="0" fontId="4" fillId="0" borderId="0" xfId="0" applyFont="1" applyFill="1"/>
    <xf numFmtId="0" fontId="0" fillId="3" borderId="0" xfId="0" applyFill="1" applyAlignment="1">
      <alignment wrapText="1"/>
    </xf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/>
    <xf numFmtId="0" fontId="0" fillId="0" borderId="0" xfId="0" quotePrefix="1"/>
    <xf numFmtId="167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2.xml"/><Relationship Id="rId23" Type="http://schemas.openxmlformats.org/officeDocument/2006/relationships/calcChain" Target="calcChain.xml"/><Relationship Id="rId10" Type="http://schemas.openxmlformats.org/officeDocument/2006/relationships/chartsheet" Target="chartsheets/sheet7.xml"/><Relationship Id="rId19" Type="http://schemas.openxmlformats.org/officeDocument/2006/relationships/chartsheet" Target="chartsheets/sheet16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2240259740259741"/>
          <c:w val="0.81613022567517579"/>
          <c:h val="0.57738095238095233"/>
        </c:manualLayout>
      </c:layout>
      <c:barChart>
        <c:barDir val="col"/>
        <c:grouping val="clustered"/>
        <c:ser>
          <c:idx val="0"/>
          <c:order val="0"/>
          <c:tx>
            <c:strRef>
              <c:f>Ratios!$M$2</c:f>
              <c:strCache>
                <c:ptCount val="1"/>
                <c:pt idx="0">
                  <c:v>pre 1946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Ratios!$M$3:$M$8</c:f>
              <c:numCache>
                <c:formatCode>0.00</c:formatCode>
                <c:ptCount val="6"/>
                <c:pt idx="0">
                  <c:v>0.26666666666666666</c:v>
                </c:pt>
                <c:pt idx="1">
                  <c:v>0.28368017524644029</c:v>
                </c:pt>
                <c:pt idx="2">
                  <c:v>0.35154061624649857</c:v>
                </c:pt>
                <c:pt idx="3">
                  <c:v>1.0399334442595673E-2</c:v>
                </c:pt>
                <c:pt idx="4">
                  <c:v>2.4122807017543858E-2</c:v>
                </c:pt>
                <c:pt idx="5">
                  <c:v>0.18728191992394902</c:v>
                </c:pt>
              </c:numCache>
            </c:numRef>
          </c:val>
        </c:ser>
        <c:ser>
          <c:idx val="1"/>
          <c:order val="1"/>
          <c:tx>
            <c:strRef>
              <c:f>Ratios!$N$2</c:f>
              <c:strCache>
                <c:ptCount val="1"/>
                <c:pt idx="0">
                  <c:v>1946-1969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Ratios!$N$3:$N$8</c:f>
              <c:numCache>
                <c:formatCode>0.00</c:formatCode>
                <c:ptCount val="6"/>
                <c:pt idx="0">
                  <c:v>0.25238095238095237</c:v>
                </c:pt>
                <c:pt idx="1">
                  <c:v>0.29025191675794088</c:v>
                </c:pt>
                <c:pt idx="2">
                  <c:v>0.14612511671335202</c:v>
                </c:pt>
                <c:pt idx="3">
                  <c:v>0.16389351081530781</c:v>
                </c:pt>
                <c:pt idx="4">
                  <c:v>0.14254385964912281</c:v>
                </c:pt>
                <c:pt idx="5">
                  <c:v>0.1990390712633352</c:v>
                </c:pt>
              </c:numCache>
            </c:numRef>
          </c:val>
        </c:ser>
        <c:ser>
          <c:idx val="2"/>
          <c:order val="2"/>
          <c:tx>
            <c:strRef>
              <c:f>Ratios!$O$2</c:f>
              <c:strCache>
                <c:ptCount val="1"/>
                <c:pt idx="0">
                  <c:v>1970-1979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Ratios!$O$3:$O$8</c:f>
              <c:numCache>
                <c:formatCode>0.00</c:formatCode>
                <c:ptCount val="6"/>
                <c:pt idx="0">
                  <c:v>0.28333333333333333</c:v>
                </c:pt>
                <c:pt idx="1">
                  <c:v>0.20372398685651696</c:v>
                </c:pt>
                <c:pt idx="2">
                  <c:v>0.32492997198879553</c:v>
                </c:pt>
                <c:pt idx="3">
                  <c:v>0.48086522462562398</c:v>
                </c:pt>
                <c:pt idx="4">
                  <c:v>0.42763157894736842</c:v>
                </c:pt>
                <c:pt idx="5">
                  <c:v>0.34409681915032764</c:v>
                </c:pt>
              </c:numCache>
            </c:numRef>
          </c:val>
        </c:ser>
        <c:ser>
          <c:idx val="3"/>
          <c:order val="3"/>
          <c:tx>
            <c:strRef>
              <c:f>Ratios!$P$2</c:f>
              <c:strCache>
                <c:ptCount val="1"/>
                <c:pt idx="0">
                  <c:v>1980-1989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Ratios!$P$3:$P$8</c:f>
              <c:numCache>
                <c:formatCode>0.00</c:formatCode>
                <c:ptCount val="6"/>
                <c:pt idx="0">
                  <c:v>0.11190476190476191</c:v>
                </c:pt>
                <c:pt idx="1">
                  <c:v>0.13855421686746988</c:v>
                </c:pt>
                <c:pt idx="2">
                  <c:v>0.11507936507936507</c:v>
                </c:pt>
                <c:pt idx="3">
                  <c:v>0.25665557404326123</c:v>
                </c:pt>
                <c:pt idx="4">
                  <c:v>0.21052631578947367</c:v>
                </c:pt>
                <c:pt idx="5">
                  <c:v>0.16654404673686635</c:v>
                </c:pt>
              </c:numCache>
            </c:numRef>
          </c:val>
        </c:ser>
        <c:ser>
          <c:idx val="4"/>
          <c:order val="4"/>
          <c:tx>
            <c:strRef>
              <c:f>Ratios!$Q$2</c:f>
              <c:strCache>
                <c:ptCount val="1"/>
                <c:pt idx="0">
                  <c:v>1990-2003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Ratios!$Q$3:$Q$8</c:f>
              <c:numCache>
                <c:formatCode>0.00</c:formatCode>
                <c:ptCount val="6"/>
                <c:pt idx="0">
                  <c:v>8.0952380952380956E-2</c:v>
                </c:pt>
                <c:pt idx="1">
                  <c:v>7.8313253012048195E-2</c:v>
                </c:pt>
                <c:pt idx="2">
                  <c:v>5.9523809523809521E-2</c:v>
                </c:pt>
                <c:pt idx="3">
                  <c:v>8.3610648918469213E-2</c:v>
                </c:pt>
                <c:pt idx="4">
                  <c:v>0.19078947368421054</c:v>
                </c:pt>
                <c:pt idx="5">
                  <c:v>9.8637913218183687E-2</c:v>
                </c:pt>
              </c:numCache>
            </c:numRef>
          </c:val>
        </c:ser>
        <c:ser>
          <c:idx val="5"/>
          <c:order val="5"/>
          <c:tx>
            <c:strRef>
              <c:f>Ratios!$R$2</c:f>
              <c:strCache>
                <c:ptCount val="1"/>
                <c:pt idx="0">
                  <c:v>post 2003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Ratios!$R$3:$R$8</c:f>
              <c:numCache>
                <c:formatCode>0.00</c:formatCode>
                <c:ptCount val="6"/>
                <c:pt idx="0">
                  <c:v>4.7619047619047623E-3</c:v>
                </c:pt>
                <c:pt idx="1">
                  <c:v>5.4764512595837896E-3</c:v>
                </c:pt>
                <c:pt idx="2">
                  <c:v>2.8011204481792717E-3</c:v>
                </c:pt>
                <c:pt idx="3">
                  <c:v>4.5757071547420968E-3</c:v>
                </c:pt>
                <c:pt idx="4">
                  <c:v>4.3859649122807015E-3</c:v>
                </c:pt>
                <c:pt idx="5">
                  <c:v>4.4002297073381241E-3</c:v>
                </c:pt>
              </c:numCache>
            </c:numRef>
          </c:val>
        </c:ser>
        <c:axId val="979038976"/>
        <c:axId val="979040512"/>
      </c:barChart>
      <c:barChart>
        <c:barDir val="col"/>
        <c:grouping val="clustered"/>
        <c:ser>
          <c:idx val="6"/>
          <c:order val="6"/>
          <c:tx>
            <c:strRef>
              <c:f>Ratios!$S$2</c:f>
              <c:strCache>
                <c:ptCount val="1"/>
                <c:pt idx="0">
                  <c:v>SHEU &lt;1946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Ratios!$S$3:$S$8</c:f>
              <c:numCache>
                <c:formatCode>0.00</c:formatCode>
                <c:ptCount val="6"/>
                <c:pt idx="0">
                  <c:v>0.15369223882085944</c:v>
                </c:pt>
                <c:pt idx="1">
                  <c:v>0.15369223882085944</c:v>
                </c:pt>
                <c:pt idx="2">
                  <c:v>0.15369223882085944</c:v>
                </c:pt>
                <c:pt idx="3">
                  <c:v>0.15369223882085944</c:v>
                </c:pt>
                <c:pt idx="4">
                  <c:v>0.15369223882085944</c:v>
                </c:pt>
                <c:pt idx="5" formatCode="0.000">
                  <c:v>0.15369223882085944</c:v>
                </c:pt>
              </c:numCache>
            </c:numRef>
          </c:val>
        </c:ser>
        <c:ser>
          <c:idx val="7"/>
          <c:order val="7"/>
          <c:tx>
            <c:strRef>
              <c:f>Ratios!$T$2</c:f>
              <c:strCache>
                <c:ptCount val="1"/>
                <c:pt idx="0">
                  <c:v>SHEU 1946-1969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Ratios!$T$3:$T$8</c:f>
              <c:numCache>
                <c:formatCode>0.00</c:formatCode>
                <c:ptCount val="6"/>
                <c:pt idx="0">
                  <c:v>0.22215841301703063</c:v>
                </c:pt>
                <c:pt idx="1">
                  <c:v>0.22215841301703063</c:v>
                </c:pt>
                <c:pt idx="2">
                  <c:v>0.22215841301703063</c:v>
                </c:pt>
                <c:pt idx="3">
                  <c:v>0.22215841301703063</c:v>
                </c:pt>
                <c:pt idx="4">
                  <c:v>0.22215841301703063</c:v>
                </c:pt>
                <c:pt idx="5" formatCode="0.000">
                  <c:v>0.22215841301703063</c:v>
                </c:pt>
              </c:numCache>
            </c:numRef>
          </c:val>
        </c:ser>
        <c:ser>
          <c:idx val="8"/>
          <c:order val="8"/>
          <c:tx>
            <c:strRef>
              <c:f>Ratios!$U$2</c:f>
              <c:strCache>
                <c:ptCount val="1"/>
                <c:pt idx="0">
                  <c:v>SHEU 1970-1979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Ratios!$U$3:$U$8</c:f>
              <c:numCache>
                <c:formatCode>0.00</c:formatCode>
                <c:ptCount val="6"/>
                <c:pt idx="0">
                  <c:v>0.2325675606335135</c:v>
                </c:pt>
                <c:pt idx="1">
                  <c:v>0.2325675606335135</c:v>
                </c:pt>
                <c:pt idx="2">
                  <c:v>0.2325675606335135</c:v>
                </c:pt>
                <c:pt idx="3">
                  <c:v>0.2325675606335135</c:v>
                </c:pt>
                <c:pt idx="4">
                  <c:v>0.2325675606335135</c:v>
                </c:pt>
                <c:pt idx="5" formatCode="0.000">
                  <c:v>0.2325675606335135</c:v>
                </c:pt>
              </c:numCache>
            </c:numRef>
          </c:val>
        </c:ser>
        <c:ser>
          <c:idx val="9"/>
          <c:order val="9"/>
          <c:tx>
            <c:strRef>
              <c:f>Ratios!$V$2</c:f>
              <c:strCache>
                <c:ptCount val="1"/>
                <c:pt idx="0">
                  <c:v>SHEU 1980-1989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Ratios!$V$3:$V$8</c:f>
              <c:numCache>
                <c:formatCode>0.00</c:formatCode>
                <c:ptCount val="6"/>
                <c:pt idx="0">
                  <c:v>0.1916705137034696</c:v>
                </c:pt>
                <c:pt idx="1">
                  <c:v>0.1916705137034696</c:v>
                </c:pt>
                <c:pt idx="2">
                  <c:v>0.1916705137034696</c:v>
                </c:pt>
                <c:pt idx="3">
                  <c:v>0.1916705137034696</c:v>
                </c:pt>
                <c:pt idx="4">
                  <c:v>0.1916705137034696</c:v>
                </c:pt>
                <c:pt idx="5" formatCode="0.000">
                  <c:v>0.1916705137034696</c:v>
                </c:pt>
              </c:numCache>
            </c:numRef>
          </c:val>
        </c:ser>
        <c:ser>
          <c:idx val="10"/>
          <c:order val="10"/>
          <c:tx>
            <c:strRef>
              <c:f>Ratios!$W$2</c:f>
              <c:strCache>
                <c:ptCount val="1"/>
                <c:pt idx="0">
                  <c:v>SHEU 1990-2003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Ratios!$W$3:$W$8</c:f>
              <c:numCache>
                <c:formatCode>0.00</c:formatCode>
                <c:ptCount val="6"/>
                <c:pt idx="0">
                  <c:v>0.1999112738251268</c:v>
                </c:pt>
                <c:pt idx="1">
                  <c:v>0.1999112738251268</c:v>
                </c:pt>
                <c:pt idx="2">
                  <c:v>0.1999112738251268</c:v>
                </c:pt>
                <c:pt idx="3">
                  <c:v>0.1999112738251268</c:v>
                </c:pt>
                <c:pt idx="4">
                  <c:v>0.1999112738251268</c:v>
                </c:pt>
                <c:pt idx="5" formatCode="0.000">
                  <c:v>0.1999112738251268</c:v>
                </c:pt>
              </c:numCache>
            </c:numRef>
          </c:val>
        </c:ser>
        <c:ser>
          <c:idx val="11"/>
          <c:order val="11"/>
          <c:tx>
            <c:strRef>
              <c:f>Ratios!$X$2</c:f>
              <c:strCache>
                <c:ptCount val="1"/>
                <c:pt idx="0">
                  <c:v>SHEU &gt;=2004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Ratios!$X$3:$X$8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979071360"/>
        <c:axId val="979072896"/>
      </c:barChart>
      <c:catAx>
        <c:axId val="97903897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79040512"/>
        <c:crosses val="autoZero"/>
        <c:auto val="1"/>
        <c:lblAlgn val="ctr"/>
        <c:lblOffset val="100"/>
        <c:tickLblSkip val="1"/>
        <c:tickMarkSkip val="1"/>
      </c:catAx>
      <c:valAx>
        <c:axId val="979040512"/>
        <c:scaling>
          <c:orientation val="minMax"/>
          <c:max val="0.5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17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79038976"/>
        <c:crosses val="autoZero"/>
        <c:crossBetween val="between"/>
        <c:majorUnit val="0.1"/>
      </c:valAx>
      <c:catAx>
        <c:axId val="979071360"/>
        <c:scaling>
          <c:orientation val="minMax"/>
        </c:scaling>
        <c:delete val="1"/>
        <c:axPos val="b"/>
        <c:tickLblPos val="nextTo"/>
        <c:crossAx val="979072896"/>
        <c:crosses val="autoZero"/>
        <c:auto val="1"/>
        <c:lblAlgn val="ctr"/>
        <c:lblOffset val="100"/>
      </c:catAx>
      <c:valAx>
        <c:axId val="979072896"/>
        <c:scaling>
          <c:orientation val="minMax"/>
          <c:max val="0.5"/>
          <c:min val="0"/>
        </c:scaling>
        <c:axPos val="r"/>
        <c:numFmt formatCode="0.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979071360"/>
        <c:crosses val="max"/>
        <c:crossBetween val="between"/>
        <c:majorUnit val="0.1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6995930447650868E-4"/>
          <c:y val="3.2467532467532561E-3"/>
          <c:w val="0.99815020347761751"/>
          <c:h val="0.11796536796536797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57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Ratios!$CE$9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Ratios!$CE$10:$CE$14</c:f>
              <c:numCache>
                <c:formatCode>0</c:formatCode>
                <c:ptCount val="5"/>
                <c:pt idx="0">
                  <c:v>54</c:v>
                </c:pt>
                <c:pt idx="1">
                  <c:v>691</c:v>
                </c:pt>
                <c:pt idx="2">
                  <c:v>123</c:v>
                </c:pt>
                <c:pt idx="3">
                  <c:v>13</c:v>
                </c:pt>
                <c:pt idx="4">
                  <c:v>74</c:v>
                </c:pt>
              </c:numCache>
            </c:numRef>
          </c:val>
        </c:ser>
        <c:ser>
          <c:idx val="1"/>
          <c:order val="1"/>
          <c:tx>
            <c:strRef>
              <c:f>Ratios!$CF$9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Ratios!$CF$10:$CF$14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1062</c:v>
                </c:pt>
                <c:pt idx="3">
                  <c:v>428</c:v>
                </c:pt>
                <c:pt idx="4">
                  <c:v>241</c:v>
                </c:pt>
              </c:numCache>
            </c:numRef>
          </c:val>
        </c:ser>
        <c:ser>
          <c:idx val="2"/>
          <c:order val="2"/>
          <c:tx>
            <c:strRef>
              <c:f>Ratios!$CG$9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Ratios!$CG$10:$CG$14</c:f>
              <c:numCache>
                <c:formatCode>0</c:formatCode>
                <c:ptCount val="5"/>
                <c:pt idx="0">
                  <c:v>82</c:v>
                </c:pt>
                <c:pt idx="1">
                  <c:v>107</c:v>
                </c:pt>
                <c:pt idx="2">
                  <c:v>46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Ratios!$CH$9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Ratios!$CH$10:$CH$14</c:f>
              <c:numCache>
                <c:formatCode>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Ratios!$CI$9</c:f>
              <c:strCache>
                <c:ptCount val="1"/>
                <c:pt idx="0">
                  <c:v>Propane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Ratios!$CI$10:$CI$14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03184896"/>
        <c:axId val="1003186432"/>
      </c:barChart>
      <c:barChart>
        <c:barDir val="col"/>
        <c:grouping val="clustered"/>
        <c:ser>
          <c:idx val="6"/>
          <c:order val="5"/>
          <c:tx>
            <c:strRef>
              <c:f>Ratios!$CJ$9</c:f>
              <c:strCache>
                <c:ptCount val="1"/>
                <c:pt idx="0">
                  <c:v>SHEU Spc.Heat-Electricity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Ratios!$CJ$10:$CJ$14</c:f>
              <c:numCache>
                <c:formatCode>0</c:formatCode>
                <c:ptCount val="5"/>
                <c:pt idx="0">
                  <c:v>59.492876632373516</c:v>
                </c:pt>
                <c:pt idx="1">
                  <c:v>744.46409702977508</c:v>
                </c:pt>
                <c:pt idx="2">
                  <c:v>159.28336513274002</c:v>
                </c:pt>
                <c:pt idx="3">
                  <c:v>78.304332640607058</c:v>
                </c:pt>
                <c:pt idx="4">
                  <c:v>77.677693379664959</c:v>
                </c:pt>
              </c:numCache>
            </c:numRef>
          </c:val>
        </c:ser>
        <c:ser>
          <c:idx val="7"/>
          <c:order val="6"/>
          <c:tx>
            <c:strRef>
              <c:f>Ratios!$CK$9</c:f>
              <c:strCache>
                <c:ptCount val="1"/>
                <c:pt idx="0">
                  <c:v>SHEU Natural Gas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Ratios!$CK$10:$CK$14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1139.6538096273941</c:v>
                </c:pt>
                <c:pt idx="3">
                  <c:v>436.49456672665633</c:v>
                </c:pt>
                <c:pt idx="4">
                  <c:v>302.30590702928924</c:v>
                </c:pt>
              </c:numCache>
            </c:numRef>
          </c:val>
        </c:ser>
        <c:ser>
          <c:idx val="8"/>
          <c:order val="7"/>
          <c:tx>
            <c:strRef>
              <c:f>Ratios!$CL$9</c:f>
              <c:strCache>
                <c:ptCount val="1"/>
                <c:pt idx="0">
                  <c:v>SHEU Oil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Ratios!$CL$10:$CL$14</c:f>
              <c:numCache>
                <c:formatCode>0</c:formatCode>
                <c:ptCount val="5"/>
                <c:pt idx="0">
                  <c:v>96.828825647001523</c:v>
                </c:pt>
                <c:pt idx="1">
                  <c:v>105.62132178891723</c:v>
                </c:pt>
                <c:pt idx="2">
                  <c:v>177.12556528882024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8"/>
          <c:tx>
            <c:strRef>
              <c:f>Ratios!$CM$9</c:f>
              <c:strCache>
                <c:ptCount val="1"/>
                <c:pt idx="0">
                  <c:v>SHEU Wood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Ratios!$CM$10:$CM$14</c:f>
              <c:numCache>
                <c:formatCode>0</c:formatCode>
                <c:ptCount val="5"/>
                <c:pt idx="0">
                  <c:v>40.026848405986996</c:v>
                </c:pt>
                <c:pt idx="1">
                  <c:v>128.41398146512648</c:v>
                </c:pt>
                <c:pt idx="2">
                  <c:v>0</c:v>
                </c:pt>
                <c:pt idx="3">
                  <c:v>0</c:v>
                </c:pt>
                <c:pt idx="4">
                  <c:v>44.306809205647497</c:v>
                </c:pt>
              </c:numCache>
            </c:numRef>
          </c:val>
        </c:ser>
        <c:ser>
          <c:idx val="10"/>
          <c:order val="9"/>
          <c:tx>
            <c:strRef>
              <c:f>Ratios!$CN$9</c:f>
              <c:strCache>
                <c:ptCount val="1"/>
                <c:pt idx="0">
                  <c:v>SHEU Propane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Ratios!$CN$10:$CN$14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03188992"/>
        <c:axId val="1003190528"/>
      </c:barChart>
      <c:catAx>
        <c:axId val="100318489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3186432"/>
        <c:crosses val="autoZero"/>
        <c:auto val="1"/>
        <c:lblAlgn val="ctr"/>
        <c:lblOffset val="100"/>
        <c:tickLblSkip val="1"/>
        <c:tickMarkSkip val="1"/>
      </c:catAx>
      <c:valAx>
        <c:axId val="1003186432"/>
        <c:scaling>
          <c:orientation val="minMax"/>
          <c:max val="12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23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3184896"/>
        <c:crosses val="autoZero"/>
        <c:crossBetween val="between"/>
        <c:majorUnit val="200"/>
        <c:dispUnits>
          <c:builtInUnit val="thousands"/>
          <c:dispUnitsLbl>
            <c:layout/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1003188992"/>
        <c:scaling>
          <c:orientation val="minMax"/>
        </c:scaling>
        <c:delete val="1"/>
        <c:axPos val="b"/>
        <c:tickLblPos val="nextTo"/>
        <c:crossAx val="1003190528"/>
        <c:crosses val="autoZero"/>
        <c:auto val="1"/>
        <c:lblAlgn val="ctr"/>
        <c:lblOffset val="100"/>
      </c:catAx>
      <c:valAx>
        <c:axId val="1003190528"/>
        <c:scaling>
          <c:orientation val="minMax"/>
          <c:max val="12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03188992"/>
        <c:crosses val="max"/>
        <c:crossBetween val="between"/>
        <c:majorUnit val="200"/>
      </c:val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3.6995930447650868E-4"/>
          <c:y val="3.2467532467532561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5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Ratios!$Z$2</c:f>
              <c:strCache>
                <c:ptCount val="1"/>
                <c:pt idx="0">
                  <c:v>1 person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Ratios!$Z$3:$Z$8</c:f>
              <c:numCache>
                <c:formatCode>0.00</c:formatCode>
                <c:ptCount val="6"/>
                <c:pt idx="0">
                  <c:v>5.9523809523809521E-2</c:v>
                </c:pt>
                <c:pt idx="1">
                  <c:v>8.9266155531215766E-2</c:v>
                </c:pt>
                <c:pt idx="2">
                  <c:v>7.5396825396825393E-2</c:v>
                </c:pt>
                <c:pt idx="3">
                  <c:v>0.2624792013311148</c:v>
                </c:pt>
                <c:pt idx="4">
                  <c:v>0.16008771929824561</c:v>
                </c:pt>
                <c:pt idx="5">
                  <c:v>0.12935074221624221</c:v>
                </c:pt>
              </c:numCache>
            </c:numRef>
          </c:val>
        </c:ser>
        <c:ser>
          <c:idx val="1"/>
          <c:order val="1"/>
          <c:tx>
            <c:strRef>
              <c:f>Ratios!$AA$2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Ratios!$AA$3:$AA$8</c:f>
              <c:numCache>
                <c:formatCode>0.00</c:formatCode>
                <c:ptCount val="6"/>
                <c:pt idx="0">
                  <c:v>0.1738095238095238</c:v>
                </c:pt>
                <c:pt idx="1">
                  <c:v>0.28860898138006574</c:v>
                </c:pt>
                <c:pt idx="2">
                  <c:v>0.19257703081232494</c:v>
                </c:pt>
                <c:pt idx="3">
                  <c:v>0.28702163061564062</c:v>
                </c:pt>
                <c:pt idx="4">
                  <c:v>0.33771929824561403</c:v>
                </c:pt>
                <c:pt idx="5">
                  <c:v>0.2559472929726338</c:v>
                </c:pt>
              </c:numCache>
            </c:numRef>
          </c:val>
        </c:ser>
        <c:ser>
          <c:idx val="2"/>
          <c:order val="2"/>
          <c:tx>
            <c:strRef>
              <c:f>Ratios!$AB$2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Ratios!$AB$3:$AB$8</c:f>
              <c:numCache>
                <c:formatCode>0.00</c:formatCode>
                <c:ptCount val="6"/>
                <c:pt idx="0">
                  <c:v>6.1904761904761907E-2</c:v>
                </c:pt>
                <c:pt idx="1">
                  <c:v>0.20810514786418402</c:v>
                </c:pt>
                <c:pt idx="2">
                  <c:v>0.13982259570494865</c:v>
                </c:pt>
                <c:pt idx="3">
                  <c:v>0.11314475873544093</c:v>
                </c:pt>
                <c:pt idx="4">
                  <c:v>0.15570175438596492</c:v>
                </c:pt>
                <c:pt idx="5">
                  <c:v>0.13573580371906005</c:v>
                </c:pt>
              </c:numCache>
            </c:numRef>
          </c:val>
        </c:ser>
        <c:ser>
          <c:idx val="3"/>
          <c:order val="3"/>
          <c:tx>
            <c:strRef>
              <c:f>Ratios!$AC$2</c:f>
              <c:strCache>
                <c:ptCount val="1"/>
                <c:pt idx="0">
                  <c:v>greater than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Ratios!$AC$3:$AC$8</c:f>
              <c:numCache>
                <c:formatCode>0.00</c:formatCode>
                <c:ptCount val="6"/>
                <c:pt idx="0">
                  <c:v>0.70476190476190481</c:v>
                </c:pt>
                <c:pt idx="1">
                  <c:v>0.41401971522453451</c:v>
                </c:pt>
                <c:pt idx="2">
                  <c:v>0.59220354808590103</c:v>
                </c:pt>
                <c:pt idx="3">
                  <c:v>0.33735440931780364</c:v>
                </c:pt>
                <c:pt idx="4">
                  <c:v>0.34649122807017546</c:v>
                </c:pt>
                <c:pt idx="5">
                  <c:v>0.4789661610920638</c:v>
                </c:pt>
              </c:numCache>
            </c:numRef>
          </c:val>
        </c:ser>
        <c:axId val="1005442560"/>
        <c:axId val="1006748800"/>
      </c:barChart>
      <c:barChart>
        <c:barDir val="col"/>
        <c:grouping val="clustered"/>
        <c:ser>
          <c:idx val="6"/>
          <c:order val="4"/>
          <c:tx>
            <c:strRef>
              <c:f>Ratios!$AD$2</c:f>
              <c:strCache>
                <c:ptCount val="1"/>
                <c:pt idx="0">
                  <c:v>SHEU 1 person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Ratios!$AD$3:$AD$8</c:f>
              <c:numCache>
                <c:formatCode>0.00</c:formatCode>
                <c:ptCount val="6"/>
                <c:pt idx="0">
                  <c:v>0.19753973305809103</c:v>
                </c:pt>
                <c:pt idx="1">
                  <c:v>0.19753973305809103</c:v>
                </c:pt>
                <c:pt idx="2">
                  <c:v>0.19753973305809103</c:v>
                </c:pt>
                <c:pt idx="3">
                  <c:v>0.19753973305809103</c:v>
                </c:pt>
                <c:pt idx="4">
                  <c:v>0.19753973305809103</c:v>
                </c:pt>
                <c:pt idx="5">
                  <c:v>0.19753973305809103</c:v>
                </c:pt>
              </c:numCache>
            </c:numRef>
          </c:val>
        </c:ser>
        <c:ser>
          <c:idx val="7"/>
          <c:order val="5"/>
          <c:tx>
            <c:strRef>
              <c:f>Ratios!$AE$2</c:f>
              <c:strCache>
                <c:ptCount val="1"/>
                <c:pt idx="0">
                  <c:v>SHEU 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Ratios!$AE$3:$AE$8</c:f>
              <c:numCache>
                <c:formatCode>0.00</c:formatCode>
                <c:ptCount val="6"/>
                <c:pt idx="0">
                  <c:v>0.33294234537904838</c:v>
                </c:pt>
                <c:pt idx="1">
                  <c:v>0.33294234537904838</c:v>
                </c:pt>
                <c:pt idx="2">
                  <c:v>0.33294234537904838</c:v>
                </c:pt>
                <c:pt idx="3">
                  <c:v>0.33294234537904838</c:v>
                </c:pt>
                <c:pt idx="4">
                  <c:v>0.33294234537904838</c:v>
                </c:pt>
                <c:pt idx="5">
                  <c:v>0.33294234537904838</c:v>
                </c:pt>
              </c:numCache>
            </c:numRef>
          </c:val>
        </c:ser>
        <c:ser>
          <c:idx val="8"/>
          <c:order val="6"/>
          <c:tx>
            <c:strRef>
              <c:f>Ratios!$AF$2</c:f>
              <c:strCache>
                <c:ptCount val="1"/>
                <c:pt idx="0">
                  <c:v>SHEU 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Ratios!$AF$3:$AF$8</c:f>
              <c:numCache>
                <c:formatCode>0.00</c:formatCode>
                <c:ptCount val="6"/>
                <c:pt idx="0">
                  <c:v>0.1878629999629155</c:v>
                </c:pt>
                <c:pt idx="1">
                  <c:v>0.1878629999629155</c:v>
                </c:pt>
                <c:pt idx="2">
                  <c:v>0.1878629999629155</c:v>
                </c:pt>
                <c:pt idx="3">
                  <c:v>0.1878629999629155</c:v>
                </c:pt>
                <c:pt idx="4">
                  <c:v>0.1878629999629155</c:v>
                </c:pt>
                <c:pt idx="5">
                  <c:v>0.1878629999629155</c:v>
                </c:pt>
              </c:numCache>
            </c:numRef>
          </c:val>
        </c:ser>
        <c:ser>
          <c:idx val="9"/>
          <c:order val="7"/>
          <c:tx>
            <c:strRef>
              <c:f>Ratios!$AG$2</c:f>
              <c:strCache>
                <c:ptCount val="1"/>
                <c:pt idx="0">
                  <c:v>SHEU &gt;=4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Ratios!$AG$3:$AG$8</c:f>
              <c:numCache>
                <c:formatCode>0.00</c:formatCode>
                <c:ptCount val="6"/>
                <c:pt idx="0">
                  <c:v>0.28165492159994504</c:v>
                </c:pt>
                <c:pt idx="1">
                  <c:v>0.28165492159994504</c:v>
                </c:pt>
                <c:pt idx="2">
                  <c:v>0.28165492159994504</c:v>
                </c:pt>
                <c:pt idx="3">
                  <c:v>0.28165492159994504</c:v>
                </c:pt>
                <c:pt idx="4">
                  <c:v>0.28165492159994504</c:v>
                </c:pt>
                <c:pt idx="5">
                  <c:v>0.28165492159994504</c:v>
                </c:pt>
              </c:numCache>
            </c:numRef>
          </c:val>
        </c:ser>
        <c:axId val="1007079424"/>
        <c:axId val="1007436928"/>
      </c:barChart>
      <c:catAx>
        <c:axId val="100544256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6748800"/>
        <c:crosses val="autoZero"/>
        <c:auto val="1"/>
        <c:lblAlgn val="ctr"/>
        <c:lblOffset val="100"/>
        <c:tickLblSkip val="1"/>
        <c:tickMarkSkip val="1"/>
      </c:catAx>
      <c:valAx>
        <c:axId val="1006748800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23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5442560"/>
        <c:crosses val="autoZero"/>
        <c:crossBetween val="between"/>
        <c:majorUnit val="0.25"/>
      </c:valAx>
      <c:catAx>
        <c:axId val="1007079424"/>
        <c:scaling>
          <c:orientation val="minMax"/>
        </c:scaling>
        <c:delete val="1"/>
        <c:axPos val="b"/>
        <c:tickLblPos val="nextTo"/>
        <c:crossAx val="1007436928"/>
        <c:crosses val="autoZero"/>
        <c:auto val="1"/>
        <c:lblAlgn val="ctr"/>
        <c:lblOffset val="100"/>
      </c:catAx>
      <c:valAx>
        <c:axId val="1007436928"/>
        <c:scaling>
          <c:orientation val="minMax"/>
          <c:max val="1"/>
          <c:min val="0"/>
        </c:scaling>
        <c:axPos val="r"/>
        <c:numFmt formatCode="0.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07079424"/>
        <c:crosses val="max"/>
        <c:crossBetween val="between"/>
        <c:majorUnit val="0.25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3.6995930447650884E-4"/>
          <c:y val="3.2467532467532569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5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Ratios!$Z$9</c:f>
              <c:strCache>
                <c:ptCount val="1"/>
                <c:pt idx="0">
                  <c:v>1 person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Ratios!$Z$10:$Z$14</c:f>
              <c:numCache>
                <c:formatCode>0</c:formatCode>
                <c:ptCount val="5"/>
                <c:pt idx="0">
                  <c:v>11</c:v>
                </c:pt>
                <c:pt idx="1">
                  <c:v>81</c:v>
                </c:pt>
                <c:pt idx="2">
                  <c:v>111</c:v>
                </c:pt>
                <c:pt idx="3">
                  <c:v>114</c:v>
                </c:pt>
                <c:pt idx="4">
                  <c:v>57</c:v>
                </c:pt>
              </c:numCache>
            </c:numRef>
          </c:val>
        </c:ser>
        <c:ser>
          <c:idx val="1"/>
          <c:order val="1"/>
          <c:tx>
            <c:strRef>
              <c:f>Ratios!$AA$9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Ratios!$AA$10:$AA$14</c:f>
              <c:numCache>
                <c:formatCode>0</c:formatCode>
                <c:ptCount val="5"/>
                <c:pt idx="0">
                  <c:v>20</c:v>
                </c:pt>
                <c:pt idx="1">
                  <c:v>272</c:v>
                </c:pt>
                <c:pt idx="2">
                  <c:v>229</c:v>
                </c:pt>
                <c:pt idx="3">
                  <c:v>134</c:v>
                </c:pt>
                <c:pt idx="4">
                  <c:v>110</c:v>
                </c:pt>
              </c:numCache>
            </c:numRef>
          </c:val>
        </c:ser>
        <c:ser>
          <c:idx val="2"/>
          <c:order val="2"/>
          <c:tx>
            <c:strRef>
              <c:f>Ratios!$AB$9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Ratios!$AB$10:$AB$14</c:f>
              <c:numCache>
                <c:formatCode>0</c:formatCode>
                <c:ptCount val="5"/>
                <c:pt idx="0">
                  <c:v>8</c:v>
                </c:pt>
                <c:pt idx="1">
                  <c:v>161</c:v>
                </c:pt>
                <c:pt idx="2">
                  <c:v>157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ser>
          <c:idx val="3"/>
          <c:order val="3"/>
          <c:tx>
            <c:strRef>
              <c:f>Ratios!$AC$9</c:f>
              <c:strCache>
                <c:ptCount val="1"/>
                <c:pt idx="0">
                  <c:v>greater than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Ratios!$AC$10:$AC$14</c:f>
              <c:numCache>
                <c:formatCode>0</c:formatCode>
                <c:ptCount val="5"/>
                <c:pt idx="0">
                  <c:v>98</c:v>
                </c:pt>
                <c:pt idx="1">
                  <c:v>284</c:v>
                </c:pt>
                <c:pt idx="2">
                  <c:v>734</c:v>
                </c:pt>
                <c:pt idx="3">
                  <c:v>143</c:v>
                </c:pt>
                <c:pt idx="4">
                  <c:v>98</c:v>
                </c:pt>
              </c:numCache>
            </c:numRef>
          </c:val>
        </c:ser>
        <c:axId val="969428352"/>
        <c:axId val="969651328"/>
      </c:barChart>
      <c:barChart>
        <c:barDir val="col"/>
        <c:grouping val="clustered"/>
        <c:ser>
          <c:idx val="6"/>
          <c:order val="4"/>
          <c:tx>
            <c:strRef>
              <c:f>Ratios!$AD$9</c:f>
              <c:strCache>
                <c:ptCount val="1"/>
                <c:pt idx="0">
                  <c:v>SHEU 1 person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Ratios!$AD$10:$AD$14</c:f>
              <c:numCache>
                <c:formatCode>0</c:formatCode>
                <c:ptCount val="5"/>
                <c:pt idx="0">
                  <c:v>38.78664028872948</c:v>
                </c:pt>
                <c:pt idx="1">
                  <c:v>193.2925103295677</c:v>
                </c:pt>
                <c:pt idx="2">
                  <c:v>291.5810396462648</c:v>
                </c:pt>
                <c:pt idx="3">
                  <c:v>101.69323715960827</c:v>
                </c:pt>
                <c:pt idx="4">
                  <c:v>83.814214254376495</c:v>
                </c:pt>
              </c:numCache>
            </c:numRef>
          </c:val>
        </c:ser>
        <c:ser>
          <c:idx val="7"/>
          <c:order val="5"/>
          <c:tx>
            <c:strRef>
              <c:f>Ratios!$AE$9</c:f>
              <c:strCache>
                <c:ptCount val="1"/>
                <c:pt idx="0">
                  <c:v>SHEU 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Ratios!$AE$10:$AE$14</c:f>
              <c:numCache>
                <c:formatCode>0</c:formatCode>
                <c:ptCount val="5"/>
                <c:pt idx="0">
                  <c:v>65.372746976961395</c:v>
                </c:pt>
                <c:pt idx="1">
                  <c:v>325.78388528248689</c:v>
                </c:pt>
                <c:pt idx="2">
                  <c:v>491.44379059852338</c:v>
                </c:pt>
                <c:pt idx="3">
                  <c:v>171.39835295388937</c:v>
                </c:pt>
                <c:pt idx="4">
                  <c:v>141.2642440989226</c:v>
                </c:pt>
              </c:numCache>
            </c:numRef>
          </c:val>
        </c:ser>
        <c:ser>
          <c:idx val="8"/>
          <c:order val="6"/>
          <c:tx>
            <c:strRef>
              <c:f>Ratios!$AF$9</c:f>
              <c:strCache>
                <c:ptCount val="1"/>
                <c:pt idx="0">
                  <c:v>SHEU 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Ratios!$AF$10:$AF$14</c:f>
              <c:numCache>
                <c:formatCode>0</c:formatCode>
                <c:ptCount val="5"/>
                <c:pt idx="0">
                  <c:v>36.886627770122686</c:v>
                </c:pt>
                <c:pt idx="1">
                  <c:v>183.82383279923189</c:v>
                </c:pt>
                <c:pt idx="2">
                  <c:v>277.29757447907764</c:v>
                </c:pt>
                <c:pt idx="3">
                  <c:v>96.711665612741143</c:v>
                </c:pt>
                <c:pt idx="4">
                  <c:v>79.708469205693305</c:v>
                </c:pt>
              </c:numCache>
            </c:numRef>
          </c:val>
        </c:ser>
        <c:ser>
          <c:idx val="9"/>
          <c:order val="7"/>
          <c:tx>
            <c:strRef>
              <c:f>Ratios!$AG$9</c:f>
              <c:strCache>
                <c:ptCount val="1"/>
                <c:pt idx="0">
                  <c:v>SHEU &gt;=4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Ratios!$AG$10:$AG$14</c:f>
              <c:numCache>
                <c:formatCode>0</c:formatCode>
                <c:ptCount val="5"/>
                <c:pt idx="0">
                  <c:v>55.302535649548481</c:v>
                </c:pt>
                <c:pt idx="1">
                  <c:v>275.59917187253222</c:v>
                </c:pt>
                <c:pt idx="2">
                  <c:v>415.74033532508827</c:v>
                </c:pt>
                <c:pt idx="3">
                  <c:v>144.99564364102457</c:v>
                </c:pt>
                <c:pt idx="4">
                  <c:v>119.5034820556092</c:v>
                </c:pt>
              </c:numCache>
            </c:numRef>
          </c:val>
        </c:ser>
        <c:axId val="969653632"/>
        <c:axId val="969655424"/>
      </c:barChart>
      <c:catAx>
        <c:axId val="96942835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69651328"/>
        <c:crosses val="autoZero"/>
        <c:auto val="1"/>
        <c:lblAlgn val="ctr"/>
        <c:lblOffset val="100"/>
        <c:tickLblSkip val="1"/>
        <c:tickMarkSkip val="1"/>
      </c:catAx>
      <c:valAx>
        <c:axId val="969651328"/>
        <c:scaling>
          <c:orientation val="minMax"/>
          <c:max val="8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34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69428352"/>
        <c:crosses val="autoZero"/>
        <c:crossBetween val="between"/>
        <c:majorUnit val="200"/>
        <c:dispUnits>
          <c:builtInUnit val="thousands"/>
          <c:dispUnitsLbl>
            <c:layout/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969653632"/>
        <c:scaling>
          <c:orientation val="minMax"/>
        </c:scaling>
        <c:delete val="1"/>
        <c:axPos val="b"/>
        <c:tickLblPos val="nextTo"/>
        <c:crossAx val="969655424"/>
        <c:crosses val="autoZero"/>
        <c:auto val="1"/>
        <c:lblAlgn val="ctr"/>
        <c:lblOffset val="100"/>
      </c:catAx>
      <c:valAx>
        <c:axId val="969655424"/>
        <c:scaling>
          <c:orientation val="minMax"/>
          <c:max val="8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969653632"/>
        <c:crosses val="max"/>
        <c:crossBetween val="between"/>
        <c:majorUnit val="200"/>
      </c:val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4"/>
        <c:delete val="1"/>
      </c:legendEntry>
      <c:layout>
        <c:manualLayout>
          <c:xMode val="edge"/>
          <c:yMode val="edge"/>
          <c:x val="3.6995930447650884E-4"/>
          <c:y val="3.2467532467532569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2240259740259741"/>
          <c:w val="0.8161302256751759"/>
          <c:h val="0.57738095238095233"/>
        </c:manualLayout>
      </c:layout>
      <c:barChart>
        <c:barDir val="col"/>
        <c:grouping val="clustered"/>
        <c:ser>
          <c:idx val="0"/>
          <c:order val="0"/>
          <c:tx>
            <c:strRef>
              <c:f>Ratios!$CP$2</c:f>
              <c:strCache>
                <c:ptCount val="1"/>
                <c:pt idx="0">
                  <c:v>Air Furnace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Ratios!$CP$3:$CP$8</c:f>
              <c:numCache>
                <c:formatCode>0.00</c:formatCode>
                <c:ptCount val="6"/>
                <c:pt idx="0">
                  <c:v>0.42142857142857143</c:v>
                </c:pt>
                <c:pt idx="1">
                  <c:v>0.25082146768893759</c:v>
                </c:pt>
                <c:pt idx="2">
                  <c:v>0.87091503267973858</c:v>
                </c:pt>
                <c:pt idx="3">
                  <c:v>0.9875207986688852</c:v>
                </c:pt>
                <c:pt idx="4">
                  <c:v>0.79385964912280704</c:v>
                </c:pt>
                <c:pt idx="5">
                  <c:v>0.6649091039177879</c:v>
                </c:pt>
              </c:numCache>
            </c:numRef>
          </c:val>
        </c:ser>
        <c:ser>
          <c:idx val="1"/>
          <c:order val="1"/>
          <c:tx>
            <c:strRef>
              <c:f>Ratios!$CQ$2</c:f>
              <c:strCache>
                <c:ptCount val="1"/>
                <c:pt idx="0">
                  <c:v>Electric Baseboard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Ratios!$CQ$3:$CQ$8</c:f>
              <c:numCache>
                <c:formatCode>0.00</c:formatCode>
                <c:ptCount val="6"/>
                <c:pt idx="0">
                  <c:v>0.31904761904761902</c:v>
                </c:pt>
                <c:pt idx="1">
                  <c:v>0.58105147864184004</c:v>
                </c:pt>
                <c:pt idx="2">
                  <c:v>6.2791783380018673E-2</c:v>
                </c:pt>
                <c:pt idx="3">
                  <c:v>2.9118136439267887E-3</c:v>
                </c:pt>
                <c:pt idx="4">
                  <c:v>0.15789473684210525</c:v>
                </c:pt>
                <c:pt idx="5">
                  <c:v>0.22473948631110191</c:v>
                </c:pt>
              </c:numCache>
            </c:numRef>
          </c:val>
        </c:ser>
        <c:ser>
          <c:idx val="2"/>
          <c:order val="2"/>
          <c:tx>
            <c:strRef>
              <c:f>Ratios!$CR$2</c:f>
              <c:strCache>
                <c:ptCount val="1"/>
                <c:pt idx="0">
                  <c:v>Wood Stove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Ratios!$CR$3:$CR$8</c:f>
              <c:numCache>
                <c:formatCode>0.00</c:formatCode>
                <c:ptCount val="6"/>
                <c:pt idx="0">
                  <c:v>2.3809523809523812E-3</c:v>
                </c:pt>
                <c:pt idx="1">
                  <c:v>0</c:v>
                </c:pt>
                <c:pt idx="2">
                  <c:v>2.3342670401493932E-4</c:v>
                </c:pt>
                <c:pt idx="3">
                  <c:v>0</c:v>
                </c:pt>
                <c:pt idx="4">
                  <c:v>0</c:v>
                </c:pt>
                <c:pt idx="5">
                  <c:v>5.2287581699346399E-4</c:v>
                </c:pt>
              </c:numCache>
            </c:numRef>
          </c:val>
        </c:ser>
        <c:ser>
          <c:idx val="3"/>
          <c:order val="3"/>
          <c:tx>
            <c:strRef>
              <c:f>Ratios!$CS$2</c:f>
              <c:strCache>
                <c:ptCount val="1"/>
                <c:pt idx="0">
                  <c:v>Water Boiler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Ratios!$CS$3:$CS$8</c:f>
              <c:numCache>
                <c:formatCode>0.00</c:formatCode>
                <c:ptCount val="6"/>
                <c:pt idx="0">
                  <c:v>0.25</c:v>
                </c:pt>
                <c:pt idx="1">
                  <c:v>0.16648411829134721</c:v>
                </c:pt>
                <c:pt idx="2">
                  <c:v>6.5592903828197949E-2</c:v>
                </c:pt>
                <c:pt idx="3">
                  <c:v>9.5673876871880201E-3</c:v>
                </c:pt>
                <c:pt idx="4">
                  <c:v>3.5087719298245612E-2</c:v>
                </c:pt>
                <c:pt idx="5">
                  <c:v>0.10534642582099574</c:v>
                </c:pt>
              </c:numCache>
            </c:numRef>
          </c:val>
        </c:ser>
        <c:ser>
          <c:idx val="4"/>
          <c:order val="4"/>
          <c:tx>
            <c:strRef>
              <c:f>Ratios!$CT$2</c:f>
              <c:strCache>
                <c:ptCount val="1"/>
                <c:pt idx="0">
                  <c:v>Electric Radiant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Ratios!$CT$3:$CT$8</c:f>
              <c:numCache>
                <c:formatCode>0.00</c:formatCode>
                <c:ptCount val="6"/>
                <c:pt idx="0">
                  <c:v>7.1428571428571426E-3</c:v>
                </c:pt>
                <c:pt idx="1">
                  <c:v>1.6429353778751369E-3</c:v>
                </c:pt>
                <c:pt idx="2">
                  <c:v>4.6685340802987864E-4</c:v>
                </c:pt>
                <c:pt idx="3">
                  <c:v>0</c:v>
                </c:pt>
                <c:pt idx="4">
                  <c:v>1.3157894736842105E-2</c:v>
                </c:pt>
                <c:pt idx="5">
                  <c:v>4.4821081331208514E-3</c:v>
                </c:pt>
              </c:numCache>
            </c:numRef>
          </c:val>
        </c:ser>
        <c:ser>
          <c:idx val="5"/>
          <c:order val="5"/>
          <c:tx>
            <c:strRef>
              <c:f>Ratios!$CU$2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Ratios!$CU$3:$CU$8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997181696"/>
        <c:axId val="998445056"/>
      </c:barChart>
      <c:barChart>
        <c:barDir val="col"/>
        <c:grouping val="clustered"/>
        <c:ser>
          <c:idx val="6"/>
          <c:order val="6"/>
          <c:tx>
            <c:strRef>
              <c:f>Ratios!$CV$2</c:f>
              <c:strCache>
                <c:ptCount val="1"/>
                <c:pt idx="0">
                  <c:v>SHEU Air Furnace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Ratios!$CV$3:$CV$8</c:f>
              <c:numCache>
                <c:formatCode>0.00</c:formatCode>
                <c:ptCount val="6"/>
                <c:pt idx="0">
                  <c:v>0.39334113631489942</c:v>
                </c:pt>
                <c:pt idx="1">
                  <c:v>0.20794504403665862</c:v>
                </c:pt>
                <c:pt idx="2">
                  <c:v>0.91020840010325532</c:v>
                </c:pt>
                <c:pt idx="3">
                  <c:v>0.97186111363082517</c:v>
                </c:pt>
                <c:pt idx="4">
                  <c:v>0.72887828484162509</c:v>
                </c:pt>
                <c:pt idx="5">
                  <c:v>0.67850135679277457</c:v>
                </c:pt>
              </c:numCache>
            </c:numRef>
          </c:val>
        </c:ser>
        <c:ser>
          <c:idx val="7"/>
          <c:order val="7"/>
          <c:tx>
            <c:strRef>
              <c:f>Ratios!$CW$2</c:f>
              <c:strCache>
                <c:ptCount val="1"/>
                <c:pt idx="0">
                  <c:v>SHEU Electric Baseboard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Ratios!$CW$3:$CW$8</c:f>
              <c:numCache>
                <c:formatCode>0.00</c:formatCode>
                <c:ptCount val="6"/>
                <c:pt idx="0">
                  <c:v>0.30299626060244084</c:v>
                </c:pt>
                <c:pt idx="1">
                  <c:v>0.66081932983226843</c:v>
                </c:pt>
                <c:pt idx="2">
                  <c:v>4.277919250986819E-2</c:v>
                </c:pt>
                <c:pt idx="3">
                  <c:v>2.8138886369174852E-2</c:v>
                </c:pt>
                <c:pt idx="4">
                  <c:v>0.10747442291048533</c:v>
                </c:pt>
                <c:pt idx="5">
                  <c:v>0.1774215141331425</c:v>
                </c:pt>
              </c:numCache>
            </c:numRef>
          </c:val>
        </c:ser>
        <c:ser>
          <c:idx val="8"/>
          <c:order val="8"/>
          <c:tx>
            <c:strRef>
              <c:f>Ratios!$CX$2</c:f>
              <c:strCache>
                <c:ptCount val="1"/>
                <c:pt idx="0">
                  <c:v>SHEU Wood Stove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Ratios!$CX$3:$CX$8</c:f>
              <c:numCache>
                <c:formatCode>0.00</c:formatCode>
                <c:ptCount val="6"/>
                <c:pt idx="0">
                  <c:v>0.1178301235461811</c:v>
                </c:pt>
                <c:pt idx="1">
                  <c:v>0.13123562613107309</c:v>
                </c:pt>
                <c:pt idx="2">
                  <c:v>0</c:v>
                </c:pt>
                <c:pt idx="3">
                  <c:v>0</c:v>
                </c:pt>
                <c:pt idx="4">
                  <c:v>0.10442566742409518</c:v>
                </c:pt>
                <c:pt idx="5">
                  <c:v>5.3385675007142745E-2</c:v>
                </c:pt>
              </c:numCache>
            </c:numRef>
          </c:val>
        </c:ser>
        <c:ser>
          <c:idx val="9"/>
          <c:order val="9"/>
          <c:tx>
            <c:strRef>
              <c:f>Ratios!$CY$2</c:f>
              <c:strCache>
                <c:ptCount val="1"/>
                <c:pt idx="0">
                  <c:v>SHEU Water Boiler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Ratios!$CY$3:$CY$8</c:f>
              <c:numCache>
                <c:formatCode>0.00</c:formatCode>
                <c:ptCount val="6"/>
                <c:pt idx="0">
                  <c:v>0.18583247953647861</c:v>
                </c:pt>
                <c:pt idx="1">
                  <c:v>0</c:v>
                </c:pt>
                <c:pt idx="2">
                  <c:v>4.7012407386876565E-2</c:v>
                </c:pt>
                <c:pt idx="3">
                  <c:v>0</c:v>
                </c:pt>
                <c:pt idx="4">
                  <c:v>5.9221624823794491E-2</c:v>
                </c:pt>
                <c:pt idx="5">
                  <c:v>5.8325956999881308E-2</c:v>
                </c:pt>
              </c:numCache>
            </c:numRef>
          </c:val>
        </c:ser>
        <c:ser>
          <c:idx val="10"/>
          <c:order val="10"/>
          <c:tx>
            <c:strRef>
              <c:f>Ratios!$CZ$2</c:f>
              <c:strCache>
                <c:ptCount val="1"/>
                <c:pt idx="0">
                  <c:v>SHEU Electric Radiant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Ratios!$CZ$3:$CZ$8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Ratios!$DA$2</c:f>
              <c:strCache>
                <c:ptCount val="1"/>
                <c:pt idx="0">
                  <c:v>SHEU Other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Ratios!$DA$3:$DA$8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3.2365497067058865E-2</c:v>
                </c:pt>
              </c:numCache>
            </c:numRef>
          </c:val>
        </c:ser>
        <c:axId val="998446976"/>
        <c:axId val="998448512"/>
      </c:barChart>
      <c:catAx>
        <c:axId val="99718169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98445056"/>
        <c:crosses val="autoZero"/>
        <c:auto val="1"/>
        <c:lblAlgn val="ctr"/>
        <c:lblOffset val="100"/>
        <c:tickLblSkip val="1"/>
        <c:tickMarkSkip val="1"/>
      </c:catAx>
      <c:valAx>
        <c:axId val="99844505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23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97181696"/>
        <c:crosses val="autoZero"/>
        <c:crossBetween val="between"/>
        <c:majorUnit val="0.25"/>
      </c:valAx>
      <c:catAx>
        <c:axId val="998446976"/>
        <c:scaling>
          <c:orientation val="minMax"/>
        </c:scaling>
        <c:delete val="1"/>
        <c:axPos val="b"/>
        <c:tickLblPos val="nextTo"/>
        <c:crossAx val="998448512"/>
        <c:crosses val="autoZero"/>
        <c:auto val="1"/>
        <c:lblAlgn val="ctr"/>
        <c:lblOffset val="100"/>
      </c:catAx>
      <c:valAx>
        <c:axId val="998448512"/>
        <c:scaling>
          <c:orientation val="minMax"/>
          <c:max val="1"/>
          <c:min val="0"/>
        </c:scaling>
        <c:axPos val="r"/>
        <c:numFmt formatCode="0.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998446976"/>
        <c:crosses val="max"/>
        <c:crossBetween val="between"/>
        <c:majorUnit val="0.25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6995930447650884E-4"/>
          <c:y val="3.2467532467532569E-3"/>
          <c:w val="0.99815020347761751"/>
          <c:h val="0.11796536796536797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2240259740259741"/>
          <c:w val="0.8161302256751759"/>
          <c:h val="0.57738095238095233"/>
        </c:manualLayout>
      </c:layout>
      <c:barChart>
        <c:barDir val="col"/>
        <c:grouping val="clustered"/>
        <c:ser>
          <c:idx val="0"/>
          <c:order val="0"/>
          <c:tx>
            <c:strRef>
              <c:f>Ratios!$CP$9</c:f>
              <c:strCache>
                <c:ptCount val="1"/>
                <c:pt idx="0">
                  <c:v>Air Furnace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Ratios!$CP$10:$CP$14</c:f>
              <c:numCache>
                <c:formatCode>0</c:formatCode>
                <c:ptCount val="5"/>
                <c:pt idx="0">
                  <c:v>62</c:v>
                </c:pt>
                <c:pt idx="1">
                  <c:v>147</c:v>
                </c:pt>
                <c:pt idx="2">
                  <c:v>1075</c:v>
                </c:pt>
                <c:pt idx="3">
                  <c:v>433</c:v>
                </c:pt>
                <c:pt idx="4">
                  <c:v>234</c:v>
                </c:pt>
              </c:numCache>
            </c:numRef>
          </c:val>
        </c:ser>
        <c:ser>
          <c:idx val="1"/>
          <c:order val="1"/>
          <c:tx>
            <c:strRef>
              <c:f>Ratios!$CQ$9</c:f>
              <c:strCache>
                <c:ptCount val="1"/>
                <c:pt idx="0">
                  <c:v>Electric Baseboard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Ratios!$CQ$10:$CQ$14</c:f>
              <c:numCache>
                <c:formatCode>0</c:formatCode>
                <c:ptCount val="5"/>
                <c:pt idx="0">
                  <c:v>52</c:v>
                </c:pt>
                <c:pt idx="1">
                  <c:v>615</c:v>
                </c:pt>
                <c:pt idx="2">
                  <c:v>108</c:v>
                </c:pt>
                <c:pt idx="3">
                  <c:v>5</c:v>
                </c:pt>
                <c:pt idx="4">
                  <c:v>66</c:v>
                </c:pt>
              </c:numCache>
            </c:numRef>
          </c:val>
        </c:ser>
        <c:ser>
          <c:idx val="2"/>
          <c:order val="2"/>
          <c:tx>
            <c:strRef>
              <c:f>Ratios!$CR$9</c:f>
              <c:strCache>
                <c:ptCount val="1"/>
                <c:pt idx="0">
                  <c:v>Wood Stove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Ratios!$CR$10:$CR$14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Ratios!$CS$9</c:f>
              <c:strCache>
                <c:ptCount val="1"/>
                <c:pt idx="0">
                  <c:v>Water Boiler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Ratios!$CS$10:$CS$14</c:f>
              <c:numCache>
                <c:formatCode>0</c:formatCode>
                <c:ptCount val="5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3</c:v>
                </c:pt>
                <c:pt idx="4">
                  <c:v>11</c:v>
                </c:pt>
              </c:numCache>
            </c:numRef>
          </c:val>
        </c:ser>
        <c:ser>
          <c:idx val="4"/>
          <c:order val="4"/>
          <c:tx>
            <c:strRef>
              <c:f>Ratios!$CT$9</c:f>
              <c:strCache>
                <c:ptCount val="1"/>
                <c:pt idx="0">
                  <c:v>Electric Radiant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Ratios!$CT$10:$CT$14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</c:ser>
        <c:ser>
          <c:idx val="5"/>
          <c:order val="5"/>
          <c:tx>
            <c:strRef>
              <c:f>Ratios!$CU$9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Ratios!$CU$10:$CU$14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07562752"/>
        <c:axId val="1007564288"/>
      </c:barChart>
      <c:barChart>
        <c:barDir val="col"/>
        <c:grouping val="clustered"/>
        <c:ser>
          <c:idx val="6"/>
          <c:order val="6"/>
          <c:tx>
            <c:strRef>
              <c:f>Ratios!$CV$9</c:f>
              <c:strCache>
                <c:ptCount val="1"/>
                <c:pt idx="0">
                  <c:v>SHEU Air Furnace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Ratios!$CV$10:$CV$14</c:f>
              <c:numCache>
                <c:formatCode>0</c:formatCode>
                <c:ptCount val="5"/>
                <c:pt idx="0">
                  <c:v>77.231962040363925</c:v>
                </c:pt>
                <c:pt idx="1">
                  <c:v>203.47410088186274</c:v>
                </c:pt>
                <c:pt idx="2">
                  <c:v>1343.5247050719859</c:v>
                </c:pt>
                <c:pt idx="3">
                  <c:v>500.31303163499166</c:v>
                </c:pt>
                <c:pt idx="4">
                  <c:v>309.25606603464138</c:v>
                </c:pt>
              </c:numCache>
            </c:numRef>
          </c:val>
        </c:ser>
        <c:ser>
          <c:idx val="7"/>
          <c:order val="7"/>
          <c:tx>
            <c:strRef>
              <c:f>Ratios!$CW$9</c:f>
              <c:strCache>
                <c:ptCount val="1"/>
                <c:pt idx="0">
                  <c:v>SHEU Electric Baseboard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Ratios!$CW$10:$CW$14</c:f>
              <c:numCache>
                <c:formatCode>0</c:formatCode>
                <c:ptCount val="5"/>
                <c:pt idx="0">
                  <c:v>59.492876632373516</c:v>
                </c:pt>
                <c:pt idx="1">
                  <c:v>646.61131793682966</c:v>
                </c:pt>
                <c:pt idx="2">
                  <c:v>63.144772113197732</c:v>
                </c:pt>
                <c:pt idx="3">
                  <c:v>14.485867732271704</c:v>
                </c:pt>
                <c:pt idx="4">
                  <c:v>45.600366919782743</c:v>
                </c:pt>
              </c:numCache>
            </c:numRef>
          </c:val>
        </c:ser>
        <c:ser>
          <c:idx val="8"/>
          <c:order val="8"/>
          <c:tx>
            <c:strRef>
              <c:f>Ratios!$CX$9</c:f>
              <c:strCache>
                <c:ptCount val="1"/>
                <c:pt idx="0">
                  <c:v>SHEU Wood Stove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Ratios!$CX$10:$CX$14</c:f>
              <c:numCache>
                <c:formatCode>0</c:formatCode>
                <c:ptCount val="5"/>
                <c:pt idx="0">
                  <c:v>23.135773985369813</c:v>
                </c:pt>
                <c:pt idx="1">
                  <c:v>128.41398146512648</c:v>
                </c:pt>
                <c:pt idx="2">
                  <c:v>0</c:v>
                </c:pt>
                <c:pt idx="3">
                  <c:v>0</c:v>
                </c:pt>
                <c:pt idx="4">
                  <c:v>44.306809205647497</c:v>
                </c:pt>
              </c:numCache>
            </c:numRef>
          </c:val>
        </c:ser>
        <c:ser>
          <c:idx val="9"/>
          <c:order val="9"/>
          <c:tx>
            <c:strRef>
              <c:f>Ratios!$CY$9</c:f>
              <c:strCache>
                <c:ptCount val="1"/>
                <c:pt idx="0">
                  <c:v>SHEU Water Boiler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Ratios!$CY$10:$CY$14</c:f>
              <c:numCache>
                <c:formatCode>0</c:formatCode>
                <c:ptCount val="5"/>
                <c:pt idx="0">
                  <c:v>36.487938027254778</c:v>
                </c:pt>
                <c:pt idx="1">
                  <c:v>0</c:v>
                </c:pt>
                <c:pt idx="2">
                  <c:v>69.393262863770715</c:v>
                </c:pt>
                <c:pt idx="3">
                  <c:v>0</c:v>
                </c:pt>
                <c:pt idx="4">
                  <c:v>25.127167454530024</c:v>
                </c:pt>
              </c:numCache>
            </c:numRef>
          </c:val>
        </c:ser>
        <c:ser>
          <c:idx val="10"/>
          <c:order val="10"/>
          <c:tx>
            <c:strRef>
              <c:f>Ratios!$CZ$9</c:f>
              <c:strCache>
                <c:ptCount val="1"/>
                <c:pt idx="0">
                  <c:v>SHEU Electric Radiant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Ratios!$CZ$10:$CZ$14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Ratios!$DA$9</c:f>
              <c:strCache>
                <c:ptCount val="1"/>
                <c:pt idx="0">
                  <c:v>SHEU Other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Ratios!$DA$10:$DA$14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07607808"/>
        <c:axId val="1007609344"/>
      </c:barChart>
      <c:catAx>
        <c:axId val="100756275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7564288"/>
        <c:crosses val="autoZero"/>
        <c:auto val="1"/>
        <c:lblAlgn val="ctr"/>
        <c:lblOffset val="100"/>
        <c:tickLblSkip val="1"/>
        <c:tickMarkSkip val="1"/>
      </c:catAx>
      <c:valAx>
        <c:axId val="1007564288"/>
        <c:scaling>
          <c:orientation val="minMax"/>
          <c:max val="15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34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7562752"/>
        <c:crosses val="autoZero"/>
        <c:crossBetween val="between"/>
        <c:majorUnit val="500"/>
        <c:dispUnits>
          <c:builtInUnit val="thousands"/>
          <c:dispUnitsLbl>
            <c:layout/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1007607808"/>
        <c:scaling>
          <c:orientation val="minMax"/>
        </c:scaling>
        <c:delete val="1"/>
        <c:axPos val="b"/>
        <c:tickLblPos val="nextTo"/>
        <c:crossAx val="1007609344"/>
        <c:crosses val="autoZero"/>
        <c:auto val="1"/>
        <c:lblAlgn val="ctr"/>
        <c:lblOffset val="100"/>
      </c:catAx>
      <c:valAx>
        <c:axId val="1007609344"/>
        <c:scaling>
          <c:orientation val="minMax"/>
          <c:max val="15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07607808"/>
        <c:crosses val="max"/>
        <c:crossBetween val="between"/>
        <c:majorUnit val="500"/>
      </c:valAx>
      <c:spPr>
        <a:ln>
          <a:solidFill>
            <a:srgbClr val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6995930447650884E-4"/>
          <c:y val="3.2467532467532569E-3"/>
          <c:w val="0.99815020347761751"/>
          <c:h val="0.11580086580086579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57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Ratios!$BR$2</c:f>
              <c:strCache>
                <c:ptCount val="1"/>
                <c:pt idx="0">
                  <c:v>less than 57m²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Ratios!$BR$3:$BR$8</c:f>
              <c:numCache>
                <c:formatCode>0.00</c:formatCode>
                <c:ptCount val="6"/>
                <c:pt idx="0">
                  <c:v>0.12857142857142856</c:v>
                </c:pt>
                <c:pt idx="1">
                  <c:v>8.2146768893756848E-3</c:v>
                </c:pt>
                <c:pt idx="2">
                  <c:v>7.4696545284780582E-3</c:v>
                </c:pt>
                <c:pt idx="3">
                  <c:v>1.913477537437604E-2</c:v>
                </c:pt>
                <c:pt idx="4">
                  <c:v>1.5350877192982455E-2</c:v>
                </c:pt>
                <c:pt idx="5">
                  <c:v>3.5748282511328153E-2</c:v>
                </c:pt>
              </c:numCache>
            </c:numRef>
          </c:val>
        </c:ser>
        <c:ser>
          <c:idx val="1"/>
          <c:order val="1"/>
          <c:tx>
            <c:strRef>
              <c:f>Ratios!$BS$2</c:f>
              <c:strCache>
                <c:ptCount val="1"/>
                <c:pt idx="0">
                  <c:v>57-93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Ratios!$BS$3:$BS$8</c:f>
              <c:numCache>
                <c:formatCode>0.00</c:formatCode>
                <c:ptCount val="6"/>
                <c:pt idx="0">
                  <c:v>0.20714285714285716</c:v>
                </c:pt>
                <c:pt idx="1">
                  <c:v>0.17524644030668127</c:v>
                </c:pt>
                <c:pt idx="2">
                  <c:v>0.23342670401493931</c:v>
                </c:pt>
                <c:pt idx="3">
                  <c:v>0.36356073211314477</c:v>
                </c:pt>
                <c:pt idx="4">
                  <c:v>0.28289473684210525</c:v>
                </c:pt>
                <c:pt idx="5">
                  <c:v>0.25245429408394549</c:v>
                </c:pt>
              </c:numCache>
            </c:numRef>
          </c:val>
        </c:ser>
        <c:ser>
          <c:idx val="2"/>
          <c:order val="2"/>
          <c:tx>
            <c:strRef>
              <c:f>Ratios!$BT$2</c:f>
              <c:strCache>
                <c:ptCount val="1"/>
                <c:pt idx="0">
                  <c:v>94-139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Ratios!$BT$3:$BT$8</c:f>
              <c:numCache>
                <c:formatCode>0.00</c:formatCode>
                <c:ptCount val="6"/>
                <c:pt idx="0">
                  <c:v>0.5357142857142857</c:v>
                </c:pt>
                <c:pt idx="1">
                  <c:v>0.46933187294633077</c:v>
                </c:pt>
                <c:pt idx="2">
                  <c:v>0.57282913165266103</c:v>
                </c:pt>
                <c:pt idx="3">
                  <c:v>0.52537437603993342</c:v>
                </c:pt>
                <c:pt idx="4">
                  <c:v>0.4692982456140351</c:v>
                </c:pt>
                <c:pt idx="5">
                  <c:v>0.51450958239344913</c:v>
                </c:pt>
              </c:numCache>
            </c:numRef>
          </c:val>
        </c:ser>
        <c:ser>
          <c:idx val="3"/>
          <c:order val="3"/>
          <c:tx>
            <c:strRef>
              <c:f>Ratios!$BU$2</c:f>
              <c:strCache>
                <c:ptCount val="1"/>
                <c:pt idx="0">
                  <c:v>140-186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Ratios!$BU$3:$BU$8</c:f>
              <c:numCache>
                <c:formatCode>0.00</c:formatCode>
                <c:ptCount val="6"/>
                <c:pt idx="0">
                  <c:v>8.8095238095238101E-2</c:v>
                </c:pt>
                <c:pt idx="1">
                  <c:v>0.22562979189485213</c:v>
                </c:pt>
                <c:pt idx="2">
                  <c:v>0.15219421101774042</c:v>
                </c:pt>
                <c:pt idx="3">
                  <c:v>7.1131447587354416E-2</c:v>
                </c:pt>
                <c:pt idx="4">
                  <c:v>0.1337719298245614</c:v>
                </c:pt>
                <c:pt idx="5">
                  <c:v>0.13416452368394929</c:v>
                </c:pt>
              </c:numCache>
            </c:numRef>
          </c:val>
        </c:ser>
        <c:ser>
          <c:idx val="4"/>
          <c:order val="4"/>
          <c:tx>
            <c:strRef>
              <c:f>Ratios!$BV$2</c:f>
              <c:strCache>
                <c:ptCount val="1"/>
                <c:pt idx="0">
                  <c:v>187-231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Ratios!$BV$3:$BV$8</c:f>
              <c:numCache>
                <c:formatCode>0.00</c:formatCode>
                <c:ptCount val="6"/>
                <c:pt idx="0">
                  <c:v>3.0952380952380953E-2</c:v>
                </c:pt>
                <c:pt idx="1">
                  <c:v>8.1051478641840091E-2</c:v>
                </c:pt>
                <c:pt idx="2">
                  <c:v>2.6377217553688142E-2</c:v>
                </c:pt>
                <c:pt idx="3">
                  <c:v>1.6638935108153077E-2</c:v>
                </c:pt>
                <c:pt idx="4">
                  <c:v>8.3333333333333329E-2</c:v>
                </c:pt>
                <c:pt idx="5">
                  <c:v>4.7670669117879108E-2</c:v>
                </c:pt>
              </c:numCache>
            </c:numRef>
          </c:val>
        </c:ser>
        <c:ser>
          <c:idx val="5"/>
          <c:order val="5"/>
          <c:tx>
            <c:strRef>
              <c:f>Ratios!$BW$2</c:f>
              <c:strCache>
                <c:ptCount val="1"/>
                <c:pt idx="0">
                  <c:v>greater than 231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Ratios!$BW$3:$BW$8</c:f>
              <c:numCache>
                <c:formatCode>0.00</c:formatCode>
                <c:ptCount val="6"/>
                <c:pt idx="0">
                  <c:v>9.5238095238095247E-3</c:v>
                </c:pt>
                <c:pt idx="1">
                  <c:v>4.0525739320920046E-2</c:v>
                </c:pt>
                <c:pt idx="2">
                  <c:v>7.7030812324929976E-3</c:v>
                </c:pt>
                <c:pt idx="3">
                  <c:v>4.1597337770382693E-3</c:v>
                </c:pt>
                <c:pt idx="4">
                  <c:v>1.5350877192982455E-2</c:v>
                </c:pt>
                <c:pt idx="5">
                  <c:v>1.5452648209448657E-2</c:v>
                </c:pt>
              </c:numCache>
            </c:numRef>
          </c:val>
        </c:ser>
        <c:axId val="1001846272"/>
        <c:axId val="1001847808"/>
      </c:barChart>
      <c:barChart>
        <c:barDir val="col"/>
        <c:grouping val="clustered"/>
        <c:ser>
          <c:idx val="6"/>
          <c:order val="6"/>
          <c:tx>
            <c:strRef>
              <c:f>Ratios!$BX$2</c:f>
              <c:strCache>
                <c:ptCount val="1"/>
                <c:pt idx="0">
                  <c:v>SHEU &lt;=56m^2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Ratios!$BX$3:$BX$8</c:f>
              <c:numCache>
                <c:formatCode>0.00</c:formatCode>
                <c:ptCount val="6"/>
                <c:pt idx="0">
                  <c:v>6.9314242184248587E-2</c:v>
                </c:pt>
                <c:pt idx="1">
                  <c:v>6.9314242184248587E-2</c:v>
                </c:pt>
                <c:pt idx="2">
                  <c:v>6.9314242184248587E-2</c:v>
                </c:pt>
                <c:pt idx="3">
                  <c:v>6.9314242184248587E-2</c:v>
                </c:pt>
                <c:pt idx="4">
                  <c:v>6.9314242184248587E-2</c:v>
                </c:pt>
                <c:pt idx="5" formatCode="0.000">
                  <c:v>6.9314242184248587E-2</c:v>
                </c:pt>
              </c:numCache>
            </c:numRef>
          </c:val>
        </c:ser>
        <c:ser>
          <c:idx val="7"/>
          <c:order val="7"/>
          <c:tx>
            <c:strRef>
              <c:f>Ratios!$BY$2</c:f>
              <c:strCache>
                <c:ptCount val="1"/>
                <c:pt idx="0">
                  <c:v>SHEU 57-93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Ratios!$BY$3:$BY$8</c:f>
              <c:numCache>
                <c:formatCode>0.00</c:formatCode>
                <c:ptCount val="6"/>
                <c:pt idx="0">
                  <c:v>0.29630023626526231</c:v>
                </c:pt>
                <c:pt idx="1">
                  <c:v>0.29630023626526231</c:v>
                </c:pt>
                <c:pt idx="2">
                  <c:v>0.29630023626526231</c:v>
                </c:pt>
                <c:pt idx="3">
                  <c:v>0.29630023626526231</c:v>
                </c:pt>
                <c:pt idx="4">
                  <c:v>0.29630023626526231</c:v>
                </c:pt>
                <c:pt idx="5" formatCode="0.000">
                  <c:v>0.29630023626526231</c:v>
                </c:pt>
              </c:numCache>
            </c:numRef>
          </c:val>
        </c:ser>
        <c:ser>
          <c:idx val="8"/>
          <c:order val="8"/>
          <c:tx>
            <c:strRef>
              <c:f>Ratios!$BZ$2</c:f>
              <c:strCache>
                <c:ptCount val="1"/>
                <c:pt idx="0">
                  <c:v>SHEU 94-139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Ratios!$BZ$3:$BZ$8</c:f>
              <c:numCache>
                <c:formatCode>0.00</c:formatCode>
                <c:ptCount val="6"/>
                <c:pt idx="0">
                  <c:v>0.48575928363175913</c:v>
                </c:pt>
                <c:pt idx="1">
                  <c:v>0.48575928363175913</c:v>
                </c:pt>
                <c:pt idx="2">
                  <c:v>0.48575928363175913</c:v>
                </c:pt>
                <c:pt idx="3">
                  <c:v>0.48575928363175913</c:v>
                </c:pt>
                <c:pt idx="4">
                  <c:v>0.48575928363175913</c:v>
                </c:pt>
                <c:pt idx="5" formatCode="0.000">
                  <c:v>0.48575928363175913</c:v>
                </c:pt>
              </c:numCache>
            </c:numRef>
          </c:val>
        </c:ser>
        <c:ser>
          <c:idx val="9"/>
          <c:order val="9"/>
          <c:tx>
            <c:strRef>
              <c:f>Ratios!$CA$2</c:f>
              <c:strCache>
                <c:ptCount val="1"/>
                <c:pt idx="0">
                  <c:v>SHEU 140-186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Ratios!$CA$3:$CA$8</c:f>
              <c:numCache>
                <c:formatCode>0.00</c:formatCode>
                <c:ptCount val="6"/>
                <c:pt idx="0">
                  <c:v>0.14862623791873003</c:v>
                </c:pt>
                <c:pt idx="1">
                  <c:v>0.14862623791873003</c:v>
                </c:pt>
                <c:pt idx="2">
                  <c:v>0.14862623791873003</c:v>
                </c:pt>
                <c:pt idx="3">
                  <c:v>0.14862623791873003</c:v>
                </c:pt>
                <c:pt idx="4">
                  <c:v>0.14862623791873003</c:v>
                </c:pt>
                <c:pt idx="5" formatCode="0.000">
                  <c:v>0.14862623791873003</c:v>
                </c:pt>
              </c:numCache>
            </c:numRef>
          </c:val>
        </c:ser>
        <c:ser>
          <c:idx val="10"/>
          <c:order val="10"/>
          <c:tx>
            <c:strRef>
              <c:f>Ratios!$CB$2</c:f>
              <c:strCache>
                <c:ptCount val="1"/>
                <c:pt idx="0">
                  <c:v>SHEU 187-232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Ratios!$CB$3:$CB$8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Ratios!$CC$2</c:f>
              <c:strCache>
                <c:ptCount val="1"/>
                <c:pt idx="0">
                  <c:v>SHEU &gt;=232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Ratios!$CC$3:$CC$8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002689664"/>
        <c:axId val="1002691200"/>
      </c:barChart>
      <c:catAx>
        <c:axId val="100184627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1847808"/>
        <c:crosses val="autoZero"/>
        <c:auto val="1"/>
        <c:lblAlgn val="ctr"/>
        <c:lblOffset val="100"/>
        <c:tickLblSkip val="1"/>
        <c:tickMarkSkip val="1"/>
      </c:catAx>
      <c:valAx>
        <c:axId val="1001847808"/>
        <c:scaling>
          <c:orientation val="minMax"/>
          <c:max val="0.5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17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1846272"/>
        <c:crosses val="autoZero"/>
        <c:crossBetween val="between"/>
        <c:majorUnit val="0.1"/>
      </c:valAx>
      <c:catAx>
        <c:axId val="1002689664"/>
        <c:scaling>
          <c:orientation val="minMax"/>
        </c:scaling>
        <c:delete val="1"/>
        <c:axPos val="b"/>
        <c:tickLblPos val="nextTo"/>
        <c:crossAx val="1002691200"/>
        <c:crosses val="autoZero"/>
        <c:auto val="1"/>
        <c:lblAlgn val="ctr"/>
        <c:lblOffset val="100"/>
      </c:catAx>
      <c:valAx>
        <c:axId val="1002691200"/>
        <c:scaling>
          <c:orientation val="minMax"/>
          <c:max val="0.5"/>
          <c:min val="0"/>
        </c:scaling>
        <c:axPos val="r"/>
        <c:numFmt formatCode="0.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02689664"/>
        <c:crosses val="max"/>
        <c:crossBetween val="between"/>
        <c:majorUnit val="0.1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6995930447650868E-4"/>
          <c:y val="3.2467532467532561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57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Ratios!$BR$9</c:f>
              <c:strCache>
                <c:ptCount val="1"/>
                <c:pt idx="0">
                  <c:v>less than 57m²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Ratios!$BR$10:$BR$14</c:f>
              <c:numCache>
                <c:formatCode>0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21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Ratios!$BS$9</c:f>
              <c:strCache>
                <c:ptCount val="1"/>
                <c:pt idx="0">
                  <c:v>57-93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Ratios!$BS$10:$BS$14</c:f>
              <c:numCache>
                <c:formatCode>0</c:formatCode>
                <c:ptCount val="5"/>
                <c:pt idx="0">
                  <c:v>29</c:v>
                </c:pt>
                <c:pt idx="1">
                  <c:v>203</c:v>
                </c:pt>
                <c:pt idx="2">
                  <c:v>340</c:v>
                </c:pt>
                <c:pt idx="3">
                  <c:v>149</c:v>
                </c:pt>
                <c:pt idx="4">
                  <c:v>94</c:v>
                </c:pt>
              </c:numCache>
            </c:numRef>
          </c:val>
        </c:ser>
        <c:ser>
          <c:idx val="2"/>
          <c:order val="2"/>
          <c:tx>
            <c:strRef>
              <c:f>Ratios!$BT$9</c:f>
              <c:strCache>
                <c:ptCount val="1"/>
                <c:pt idx="0">
                  <c:v>94-139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Ratios!$BT$10:$BT$14</c:f>
              <c:numCache>
                <c:formatCode>0</c:formatCode>
                <c:ptCount val="5"/>
                <c:pt idx="0">
                  <c:v>86</c:v>
                </c:pt>
                <c:pt idx="1">
                  <c:v>444</c:v>
                </c:pt>
                <c:pt idx="2">
                  <c:v>714</c:v>
                </c:pt>
                <c:pt idx="3">
                  <c:v>244</c:v>
                </c:pt>
                <c:pt idx="4">
                  <c:v>167</c:v>
                </c:pt>
              </c:numCache>
            </c:numRef>
          </c:val>
        </c:ser>
        <c:ser>
          <c:idx val="3"/>
          <c:order val="3"/>
          <c:tx>
            <c:strRef>
              <c:f>Ratios!$BU$9</c:f>
              <c:strCache>
                <c:ptCount val="1"/>
                <c:pt idx="0">
                  <c:v>140-186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Ratios!$BU$10:$BU$14</c:f>
              <c:numCache>
                <c:formatCode>0</c:formatCode>
                <c:ptCount val="5"/>
                <c:pt idx="0">
                  <c:v>9</c:v>
                </c:pt>
                <c:pt idx="1">
                  <c:v>137</c:v>
                </c:pt>
                <c:pt idx="2">
                  <c:v>156</c:v>
                </c:pt>
                <c:pt idx="3">
                  <c:v>41</c:v>
                </c:pt>
                <c:pt idx="4">
                  <c:v>47</c:v>
                </c:pt>
              </c:numCache>
            </c:numRef>
          </c:val>
        </c:ser>
        <c:ser>
          <c:idx val="4"/>
          <c:order val="4"/>
          <c:tx>
            <c:strRef>
              <c:f>Ratios!$BV$9</c:f>
              <c:strCache>
                <c:ptCount val="1"/>
                <c:pt idx="0">
                  <c:v>187-231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Ratios!$BV$10:$BV$14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Ratios!$BW$9</c:f>
              <c:strCache>
                <c:ptCount val="1"/>
                <c:pt idx="0">
                  <c:v>greater than 231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Ratios!$BW$10:$BW$14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03314176"/>
        <c:axId val="1003324160"/>
      </c:barChart>
      <c:barChart>
        <c:barDir val="col"/>
        <c:grouping val="clustered"/>
        <c:ser>
          <c:idx val="6"/>
          <c:order val="6"/>
          <c:tx>
            <c:strRef>
              <c:f>Ratios!$BX$9</c:f>
              <c:strCache>
                <c:ptCount val="1"/>
                <c:pt idx="0">
                  <c:v>SHEU &lt;=56m^2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Ratios!$BX$10:$BX$14</c:f>
              <c:numCache>
                <c:formatCode>0</c:formatCode>
                <c:ptCount val="5"/>
                <c:pt idx="0">
                  <c:v>13.609750994731394</c:v>
                </c:pt>
                <c:pt idx="1">
                  <c:v>67.823944408414619</c:v>
                </c:pt>
                <c:pt idx="2">
                  <c:v>102.31217024289879</c:v>
                </c:pt>
                <c:pt idx="3">
                  <c:v>35.68289558692711</c:v>
                </c:pt>
                <c:pt idx="4">
                  <c:v>29.409368208480533</c:v>
                </c:pt>
              </c:numCache>
            </c:numRef>
          </c:val>
        </c:ser>
        <c:ser>
          <c:idx val="7"/>
          <c:order val="7"/>
          <c:tx>
            <c:strRef>
              <c:f>Ratios!$BY$9</c:f>
              <c:strCache>
                <c:ptCount val="1"/>
                <c:pt idx="0">
                  <c:v>SHEU 57-93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Ratios!$BY$10:$BY$14</c:f>
              <c:numCache>
                <c:formatCode>0</c:formatCode>
                <c:ptCount val="5"/>
                <c:pt idx="0">
                  <c:v>58.178121958414607</c:v>
                </c:pt>
                <c:pt idx="1">
                  <c:v>289.929603489513</c:v>
                </c:pt>
                <c:pt idx="2">
                  <c:v>437.35773861885559</c:v>
                </c:pt>
                <c:pt idx="3">
                  <c:v>152.53503551161714</c:v>
                </c:pt>
                <c:pt idx="4">
                  <c:v>125.71734861389139</c:v>
                </c:pt>
              </c:numCache>
            </c:numRef>
          </c:val>
        </c:ser>
        <c:ser>
          <c:idx val="8"/>
          <c:order val="8"/>
          <c:tx>
            <c:strRef>
              <c:f>Ratios!$BZ$9</c:f>
              <c:strCache>
                <c:ptCount val="1"/>
                <c:pt idx="0">
                  <c:v>SHEU 94-139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Ratios!$BZ$10:$BZ$14</c:f>
              <c:numCache>
                <c:formatCode>0</c:formatCode>
                <c:ptCount val="5"/>
                <c:pt idx="0">
                  <c:v>95.378131323055612</c:v>
                </c:pt>
                <c:pt idx="1">
                  <c:v>475.31516771597376</c:v>
                </c:pt>
                <c:pt idx="2">
                  <c:v>717.01117920171157</c:v>
                </c:pt>
                <c:pt idx="3">
                  <c:v>250.06834457105992</c:v>
                </c:pt>
                <c:pt idx="4">
                  <c:v>206.10300542621454</c:v>
                </c:pt>
              </c:numCache>
            </c:numRef>
          </c:val>
        </c:ser>
        <c:ser>
          <c:idx val="9"/>
          <c:order val="9"/>
          <c:tx>
            <c:strRef>
              <c:f>Ratios!$CA$9</c:f>
              <c:strCache>
                <c:ptCount val="1"/>
                <c:pt idx="0">
                  <c:v>SHEU 140-186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Ratios!$CA$10:$CA$14</c:f>
              <c:numCache>
                <c:formatCode>0</c:formatCode>
                <c:ptCount val="5"/>
                <c:pt idx="0">
                  <c:v>29.182546409160445</c:v>
                </c:pt>
                <c:pt idx="1">
                  <c:v>145.43068466991753</c:v>
                </c:pt>
                <c:pt idx="2">
                  <c:v>219.38165198548842</c:v>
                </c:pt>
                <c:pt idx="3">
                  <c:v>76.512623697659237</c:v>
                </c:pt>
                <c:pt idx="4">
                  <c:v>63.060687366015195</c:v>
                </c:pt>
              </c:numCache>
            </c:numRef>
          </c:val>
        </c:ser>
        <c:ser>
          <c:idx val="10"/>
          <c:order val="10"/>
          <c:tx>
            <c:strRef>
              <c:f>Ratios!$CB$9</c:f>
              <c:strCache>
                <c:ptCount val="1"/>
                <c:pt idx="0">
                  <c:v>SHEU 187-232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Ratios!$CB$10:$CB$14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Ratios!$CC$9</c:f>
              <c:strCache>
                <c:ptCount val="1"/>
                <c:pt idx="0">
                  <c:v>SHEU &gt;=232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Ratios!$CC$10:$CC$14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03326464"/>
        <c:axId val="1003369216"/>
      </c:barChart>
      <c:catAx>
        <c:axId val="100331417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3324160"/>
        <c:crosses val="autoZero"/>
        <c:auto val="1"/>
        <c:lblAlgn val="ctr"/>
        <c:lblOffset val="100"/>
        <c:tickLblSkip val="1"/>
        <c:tickMarkSkip val="1"/>
      </c:catAx>
      <c:valAx>
        <c:axId val="1003324160"/>
        <c:scaling>
          <c:orientation val="minMax"/>
          <c:max val="30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23"/>
            </c:manualLayout>
          </c:layout>
        </c:title>
        <c:numFmt formatCode="#,##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3314176"/>
        <c:crosses val="autoZero"/>
        <c:crossBetween val="between"/>
        <c:majorUnit val="1000"/>
        <c:dispUnits>
          <c:builtInUnit val="thousands"/>
          <c:dispUnitsLbl>
            <c:layout/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1003326464"/>
        <c:scaling>
          <c:orientation val="minMax"/>
        </c:scaling>
        <c:delete val="1"/>
        <c:axPos val="b"/>
        <c:tickLblPos val="nextTo"/>
        <c:crossAx val="1003369216"/>
        <c:crosses val="autoZero"/>
        <c:auto val="1"/>
        <c:lblAlgn val="ctr"/>
        <c:lblOffset val="100"/>
      </c:catAx>
      <c:valAx>
        <c:axId val="1003369216"/>
        <c:scaling>
          <c:orientation val="minMax"/>
          <c:max val="30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03326464"/>
        <c:crosses val="max"/>
        <c:crossBetween val="between"/>
        <c:majorUnit val="1000"/>
      </c:valAx>
      <c:spPr>
        <a:ln>
          <a:solidFill>
            <a:srgbClr val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6995930447650868E-4"/>
          <c:y val="3.2467532467532561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2240259740259741"/>
          <c:w val="0.81613022567517579"/>
          <c:h val="0.57738095238095233"/>
        </c:manualLayout>
      </c:layout>
      <c:barChart>
        <c:barDir val="col"/>
        <c:grouping val="clustered"/>
        <c:ser>
          <c:idx val="0"/>
          <c:order val="0"/>
          <c:tx>
            <c:strRef>
              <c:f>Ratios!$M$9</c:f>
              <c:strCache>
                <c:ptCount val="1"/>
                <c:pt idx="0">
                  <c:v>pre 1946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Ratios!$M$10:$M$14</c:f>
              <c:numCache>
                <c:formatCode>0</c:formatCode>
                <c:ptCount val="5"/>
                <c:pt idx="0">
                  <c:v>19</c:v>
                </c:pt>
                <c:pt idx="1">
                  <c:v>113</c:v>
                </c:pt>
                <c:pt idx="2">
                  <c:v>229</c:v>
                </c:pt>
                <c:pt idx="3">
                  <c:v>20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Ratios!$N$9</c:f>
              <c:strCache>
                <c:ptCount val="1"/>
                <c:pt idx="0">
                  <c:v>1946-1969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Ratios!$N$10:$N$14</c:f>
              <c:numCache>
                <c:formatCode>0</c:formatCode>
                <c:ptCount val="5"/>
                <c:pt idx="0">
                  <c:v>37</c:v>
                </c:pt>
                <c:pt idx="1">
                  <c:v>206</c:v>
                </c:pt>
                <c:pt idx="2">
                  <c:v>266</c:v>
                </c:pt>
                <c:pt idx="3">
                  <c:v>105</c:v>
                </c:pt>
                <c:pt idx="4">
                  <c:v>60</c:v>
                </c:pt>
              </c:numCache>
            </c:numRef>
          </c:val>
        </c:ser>
        <c:ser>
          <c:idx val="2"/>
          <c:order val="2"/>
          <c:tx>
            <c:strRef>
              <c:f>Ratios!$O$9</c:f>
              <c:strCache>
                <c:ptCount val="1"/>
                <c:pt idx="0">
                  <c:v>1970-1979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Ratios!$O$10:$O$14</c:f>
              <c:numCache>
                <c:formatCode>0</c:formatCode>
                <c:ptCount val="5"/>
                <c:pt idx="0">
                  <c:v>18</c:v>
                </c:pt>
                <c:pt idx="1">
                  <c:v>179</c:v>
                </c:pt>
                <c:pt idx="2">
                  <c:v>346</c:v>
                </c:pt>
                <c:pt idx="3">
                  <c:v>119</c:v>
                </c:pt>
                <c:pt idx="4">
                  <c:v>102</c:v>
                </c:pt>
              </c:numCache>
            </c:numRef>
          </c:val>
        </c:ser>
        <c:ser>
          <c:idx val="3"/>
          <c:order val="3"/>
          <c:tx>
            <c:strRef>
              <c:f>Ratios!$P$9</c:f>
              <c:strCache>
                <c:ptCount val="1"/>
                <c:pt idx="0">
                  <c:v>1980-1989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Ratios!$P$10:$P$14</c:f>
              <c:numCache>
                <c:formatCode>0</c:formatCode>
                <c:ptCount val="5"/>
                <c:pt idx="0">
                  <c:v>35</c:v>
                </c:pt>
                <c:pt idx="1">
                  <c:v>185</c:v>
                </c:pt>
                <c:pt idx="2">
                  <c:v>162</c:v>
                </c:pt>
                <c:pt idx="3">
                  <c:v>96</c:v>
                </c:pt>
                <c:pt idx="4">
                  <c:v>79</c:v>
                </c:pt>
              </c:numCache>
            </c:numRef>
          </c:val>
        </c:ser>
        <c:ser>
          <c:idx val="4"/>
          <c:order val="4"/>
          <c:tx>
            <c:strRef>
              <c:f>Ratios!$Q$9</c:f>
              <c:strCache>
                <c:ptCount val="1"/>
                <c:pt idx="0">
                  <c:v>1990-2003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Ratios!$Q$10:$Q$14</c:f>
              <c:numCache>
                <c:formatCode>0</c:formatCode>
                <c:ptCount val="5"/>
                <c:pt idx="0">
                  <c:v>28</c:v>
                </c:pt>
                <c:pt idx="1">
                  <c:v>115</c:v>
                </c:pt>
                <c:pt idx="2">
                  <c:v>228</c:v>
                </c:pt>
                <c:pt idx="3">
                  <c:v>101</c:v>
                </c:pt>
                <c:pt idx="4">
                  <c:v>67</c:v>
                </c:pt>
              </c:numCache>
            </c:numRef>
          </c:val>
        </c:ser>
        <c:ser>
          <c:idx val="5"/>
          <c:order val="5"/>
          <c:tx>
            <c:strRef>
              <c:f>Ratios!$R$9</c:f>
              <c:strCache>
                <c:ptCount val="1"/>
                <c:pt idx="0">
                  <c:v>post 2003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Ratios!$R$10:$R$14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908867840"/>
        <c:axId val="916004864"/>
      </c:barChart>
      <c:barChart>
        <c:barDir val="col"/>
        <c:grouping val="clustered"/>
        <c:ser>
          <c:idx val="6"/>
          <c:order val="6"/>
          <c:tx>
            <c:strRef>
              <c:f>Ratios!$S$9</c:f>
              <c:strCache>
                <c:ptCount val="1"/>
                <c:pt idx="0">
                  <c:v>SHEU &lt;1946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Ratios!$S$10:$S$14</c:f>
              <c:numCache>
                <c:formatCode>0</c:formatCode>
                <c:ptCount val="5"/>
                <c:pt idx="0">
                  <c:v>30.177248344064289</c:v>
                </c:pt>
                <c:pt idx="1">
                  <c:v>150.38776351448843</c:v>
                </c:pt>
                <c:pt idx="2">
                  <c:v>226.85938715817608</c:v>
                </c:pt>
                <c:pt idx="3">
                  <c:v>79.120595386269031</c:v>
                </c:pt>
                <c:pt idx="4">
                  <c:v>65.210142963887634</c:v>
                </c:pt>
              </c:numCache>
            </c:numRef>
          </c:val>
        </c:ser>
        <c:ser>
          <c:idx val="7"/>
          <c:order val="7"/>
          <c:tx>
            <c:strRef>
              <c:f>Ratios!$T$9</c:f>
              <c:strCache>
                <c:ptCount val="1"/>
                <c:pt idx="0">
                  <c:v>SHEU 1946-1969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Ratios!$T$10:$T$14</c:f>
              <c:numCache>
                <c:formatCode>0</c:formatCode>
                <c:ptCount val="5"/>
                <c:pt idx="0">
                  <c:v>43.620482418454031</c:v>
                </c:pt>
                <c:pt idx="1">
                  <c:v>217.38187390516939</c:v>
                </c:pt>
                <c:pt idx="2">
                  <c:v>327.91975584284552</c:v>
                </c:pt>
                <c:pt idx="3">
                  <c:v>114.36690650634529</c:v>
                </c:pt>
                <c:pt idx="4">
                  <c:v>94.25968405832576</c:v>
                </c:pt>
              </c:numCache>
            </c:numRef>
          </c:val>
        </c:ser>
        <c:ser>
          <c:idx val="8"/>
          <c:order val="8"/>
          <c:tx>
            <c:strRef>
              <c:f>Ratios!$U$9</c:f>
              <c:strCache>
                <c:ptCount val="1"/>
                <c:pt idx="0">
                  <c:v>SHEU 1970-1979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Ratios!$U$10:$U$14</c:f>
              <c:numCache>
                <c:formatCode>0</c:formatCode>
                <c:ptCount val="5"/>
                <c:pt idx="0">
                  <c:v>45.664303466820435</c:v>
                </c:pt>
                <c:pt idx="1">
                  <c:v>227.56721860536365</c:v>
                </c:pt>
                <c:pt idx="2">
                  <c:v>343.28431079520527</c:v>
                </c:pt>
                <c:pt idx="3">
                  <c:v>119.72552424266205</c:v>
                </c:pt>
                <c:pt idx="4">
                  <c:v>98.676185564262141</c:v>
                </c:pt>
              </c:numCache>
            </c:numRef>
          </c:val>
        </c:ser>
        <c:ser>
          <c:idx val="9"/>
          <c:order val="9"/>
          <c:tx>
            <c:strRef>
              <c:f>Ratios!$V$9</c:f>
              <c:strCache>
                <c:ptCount val="1"/>
                <c:pt idx="0">
                  <c:v>SHEU 1980-1989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Ratios!$V$10:$V$14</c:f>
              <c:numCache>
                <c:formatCode>0</c:formatCode>
                <c:ptCount val="5"/>
                <c:pt idx="0">
                  <c:v>37.634227574795084</c:v>
                </c:pt>
                <c:pt idx="1">
                  <c:v>187.54948271093647</c:v>
                </c:pt>
                <c:pt idx="2">
                  <c:v>282.917703643734</c:v>
                </c:pt>
                <c:pt idx="3">
                  <c:v>98.671769495704126</c:v>
                </c:pt>
                <c:pt idx="4">
                  <c:v>81.32396077028622</c:v>
                </c:pt>
              </c:numCache>
            </c:numRef>
          </c:val>
        </c:ser>
        <c:ser>
          <c:idx val="10"/>
          <c:order val="10"/>
          <c:tx>
            <c:strRef>
              <c:f>Ratios!$W$9</c:f>
              <c:strCache>
                <c:ptCount val="1"/>
                <c:pt idx="0">
                  <c:v>SHEU 1990-2003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Ratios!$W$10:$W$14</c:f>
              <c:numCache>
                <c:formatCode>0</c:formatCode>
                <c:ptCount val="5"/>
                <c:pt idx="0">
                  <c:v>39.252288881228203</c:v>
                </c:pt>
                <c:pt idx="1">
                  <c:v>195.61306154786087</c:v>
                </c:pt>
                <c:pt idx="2">
                  <c:v>295.08158260899347</c:v>
                </c:pt>
                <c:pt idx="3">
                  <c:v>102.91410373628288</c:v>
                </c:pt>
                <c:pt idx="4">
                  <c:v>84.82043625783983</c:v>
                </c:pt>
              </c:numCache>
            </c:numRef>
          </c:val>
        </c:ser>
        <c:ser>
          <c:idx val="11"/>
          <c:order val="11"/>
          <c:tx>
            <c:strRef>
              <c:f>Ratios!$X$9</c:f>
              <c:strCache>
                <c:ptCount val="1"/>
                <c:pt idx="0">
                  <c:v>SHEU &gt;=2004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Ratios!$X$10:$X$14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916007168"/>
        <c:axId val="978411520"/>
      </c:barChart>
      <c:catAx>
        <c:axId val="90886784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16004864"/>
        <c:crosses val="autoZero"/>
        <c:auto val="1"/>
        <c:lblAlgn val="ctr"/>
        <c:lblOffset val="100"/>
        <c:tickLblSkip val="1"/>
        <c:tickMarkSkip val="1"/>
      </c:catAx>
      <c:valAx>
        <c:axId val="916004864"/>
        <c:scaling>
          <c:orientation val="minMax"/>
          <c:max val="4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23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08867840"/>
        <c:crosses val="autoZero"/>
        <c:crossBetween val="between"/>
        <c:majorUnit val="100"/>
        <c:dispUnits>
          <c:builtInUnit val="thousands"/>
          <c:dispUnitsLbl>
            <c:layout/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916007168"/>
        <c:scaling>
          <c:orientation val="minMax"/>
        </c:scaling>
        <c:delete val="1"/>
        <c:axPos val="b"/>
        <c:tickLblPos val="nextTo"/>
        <c:crossAx val="978411520"/>
        <c:crosses val="autoZero"/>
        <c:auto val="1"/>
        <c:lblAlgn val="ctr"/>
        <c:lblOffset val="100"/>
      </c:catAx>
      <c:valAx>
        <c:axId val="978411520"/>
        <c:scaling>
          <c:orientation val="minMax"/>
          <c:max val="4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916007168"/>
        <c:crosses val="max"/>
        <c:crossBetween val="between"/>
        <c:majorUnit val="100"/>
      </c:valAx>
      <c:spPr>
        <a:ln>
          <a:solidFill>
            <a:srgbClr val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6995930447650868E-4"/>
          <c:y val="3.2467532467532561E-3"/>
          <c:w val="0.99815020347761751"/>
          <c:h val="0.11580086580086581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2240259740259741"/>
          <c:w val="0.8161302256751759"/>
          <c:h val="0.57738095238095233"/>
        </c:manualLayout>
      </c:layout>
      <c:barChart>
        <c:barDir val="col"/>
        <c:grouping val="clustered"/>
        <c:ser>
          <c:idx val="0"/>
          <c:order val="0"/>
          <c:tx>
            <c:strRef>
              <c:f>Ratios!$BR$2</c:f>
              <c:strCache>
                <c:ptCount val="1"/>
                <c:pt idx="0">
                  <c:v>less than 57m²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Ratios!$BR$3:$BR$8</c:f>
              <c:numCache>
                <c:formatCode>0.00</c:formatCode>
                <c:ptCount val="6"/>
                <c:pt idx="0">
                  <c:v>0.12857142857142856</c:v>
                </c:pt>
                <c:pt idx="1">
                  <c:v>8.2146768893756848E-3</c:v>
                </c:pt>
                <c:pt idx="2">
                  <c:v>7.4696545284780582E-3</c:v>
                </c:pt>
                <c:pt idx="3">
                  <c:v>1.913477537437604E-2</c:v>
                </c:pt>
                <c:pt idx="4">
                  <c:v>1.5350877192982455E-2</c:v>
                </c:pt>
                <c:pt idx="5">
                  <c:v>3.5748282511328153E-2</c:v>
                </c:pt>
              </c:numCache>
            </c:numRef>
          </c:val>
        </c:ser>
        <c:ser>
          <c:idx val="1"/>
          <c:order val="1"/>
          <c:tx>
            <c:strRef>
              <c:f>Ratios!$BS$2</c:f>
              <c:strCache>
                <c:ptCount val="1"/>
                <c:pt idx="0">
                  <c:v>57-93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Ratios!$BS$3:$BS$8</c:f>
              <c:numCache>
                <c:formatCode>0.00</c:formatCode>
                <c:ptCount val="6"/>
                <c:pt idx="0">
                  <c:v>0.20714285714285716</c:v>
                </c:pt>
                <c:pt idx="1">
                  <c:v>0.17524644030668127</c:v>
                </c:pt>
                <c:pt idx="2">
                  <c:v>0.23342670401493931</c:v>
                </c:pt>
                <c:pt idx="3">
                  <c:v>0.36356073211314477</c:v>
                </c:pt>
                <c:pt idx="4">
                  <c:v>0.28289473684210525</c:v>
                </c:pt>
                <c:pt idx="5">
                  <c:v>0.25245429408394549</c:v>
                </c:pt>
              </c:numCache>
            </c:numRef>
          </c:val>
        </c:ser>
        <c:ser>
          <c:idx val="2"/>
          <c:order val="2"/>
          <c:tx>
            <c:strRef>
              <c:f>Ratios!$BT$2</c:f>
              <c:strCache>
                <c:ptCount val="1"/>
                <c:pt idx="0">
                  <c:v>94-139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Ratios!$BT$3:$BT$8</c:f>
              <c:numCache>
                <c:formatCode>0.00</c:formatCode>
                <c:ptCount val="6"/>
                <c:pt idx="0">
                  <c:v>0.5357142857142857</c:v>
                </c:pt>
                <c:pt idx="1">
                  <c:v>0.46933187294633077</c:v>
                </c:pt>
                <c:pt idx="2">
                  <c:v>0.57282913165266103</c:v>
                </c:pt>
                <c:pt idx="3">
                  <c:v>0.52537437603993342</c:v>
                </c:pt>
                <c:pt idx="4">
                  <c:v>0.4692982456140351</c:v>
                </c:pt>
                <c:pt idx="5">
                  <c:v>0.51450958239344913</c:v>
                </c:pt>
              </c:numCache>
            </c:numRef>
          </c:val>
        </c:ser>
        <c:ser>
          <c:idx val="3"/>
          <c:order val="3"/>
          <c:tx>
            <c:strRef>
              <c:f>Ratios!$BU$2</c:f>
              <c:strCache>
                <c:ptCount val="1"/>
                <c:pt idx="0">
                  <c:v>140-186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Ratios!$BU$3:$BU$8</c:f>
              <c:numCache>
                <c:formatCode>0.00</c:formatCode>
                <c:ptCount val="6"/>
                <c:pt idx="0">
                  <c:v>8.8095238095238101E-2</c:v>
                </c:pt>
                <c:pt idx="1">
                  <c:v>0.22562979189485213</c:v>
                </c:pt>
                <c:pt idx="2">
                  <c:v>0.15219421101774042</c:v>
                </c:pt>
                <c:pt idx="3">
                  <c:v>7.1131447587354416E-2</c:v>
                </c:pt>
                <c:pt idx="4">
                  <c:v>0.1337719298245614</c:v>
                </c:pt>
                <c:pt idx="5">
                  <c:v>0.13416452368394929</c:v>
                </c:pt>
              </c:numCache>
            </c:numRef>
          </c:val>
        </c:ser>
        <c:ser>
          <c:idx val="4"/>
          <c:order val="4"/>
          <c:tx>
            <c:strRef>
              <c:f>Ratios!$BV$2</c:f>
              <c:strCache>
                <c:ptCount val="1"/>
                <c:pt idx="0">
                  <c:v>187-231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Ratios!$BV$3:$BV$8</c:f>
              <c:numCache>
                <c:formatCode>0.00</c:formatCode>
                <c:ptCount val="6"/>
                <c:pt idx="0">
                  <c:v>3.0952380952380953E-2</c:v>
                </c:pt>
                <c:pt idx="1">
                  <c:v>8.1051478641840091E-2</c:v>
                </c:pt>
                <c:pt idx="2">
                  <c:v>2.6377217553688142E-2</c:v>
                </c:pt>
                <c:pt idx="3">
                  <c:v>1.6638935108153077E-2</c:v>
                </c:pt>
                <c:pt idx="4">
                  <c:v>8.3333333333333329E-2</c:v>
                </c:pt>
                <c:pt idx="5">
                  <c:v>4.7670669117879108E-2</c:v>
                </c:pt>
              </c:numCache>
            </c:numRef>
          </c:val>
        </c:ser>
        <c:ser>
          <c:idx val="5"/>
          <c:order val="5"/>
          <c:tx>
            <c:strRef>
              <c:f>Ratios!$BW$2</c:f>
              <c:strCache>
                <c:ptCount val="1"/>
                <c:pt idx="0">
                  <c:v>greater than 231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Ratios!$BW$3:$BW$8</c:f>
              <c:numCache>
                <c:formatCode>0.00</c:formatCode>
                <c:ptCount val="6"/>
                <c:pt idx="0">
                  <c:v>9.5238095238095247E-3</c:v>
                </c:pt>
                <c:pt idx="1">
                  <c:v>4.0525739320920046E-2</c:v>
                </c:pt>
                <c:pt idx="2">
                  <c:v>7.7030812324929976E-3</c:v>
                </c:pt>
                <c:pt idx="3">
                  <c:v>4.1597337770382693E-3</c:v>
                </c:pt>
                <c:pt idx="4">
                  <c:v>1.5350877192982455E-2</c:v>
                </c:pt>
                <c:pt idx="5">
                  <c:v>1.5452648209448657E-2</c:v>
                </c:pt>
              </c:numCache>
            </c:numRef>
          </c:val>
        </c:ser>
        <c:axId val="970172288"/>
        <c:axId val="970173824"/>
      </c:barChart>
      <c:barChart>
        <c:barDir val="col"/>
        <c:grouping val="clustered"/>
        <c:ser>
          <c:idx val="6"/>
          <c:order val="6"/>
          <c:tx>
            <c:strRef>
              <c:f>Ratios!$BX$2</c:f>
              <c:strCache>
                <c:ptCount val="1"/>
                <c:pt idx="0">
                  <c:v>SHEU &lt;=56m^2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Ratios!$BX$3:$BX$8</c:f>
              <c:numCache>
                <c:formatCode>0.00</c:formatCode>
                <c:ptCount val="6"/>
                <c:pt idx="0">
                  <c:v>6.9314242184248587E-2</c:v>
                </c:pt>
                <c:pt idx="1">
                  <c:v>6.9314242184248587E-2</c:v>
                </c:pt>
                <c:pt idx="2">
                  <c:v>6.9314242184248587E-2</c:v>
                </c:pt>
                <c:pt idx="3">
                  <c:v>6.9314242184248587E-2</c:v>
                </c:pt>
                <c:pt idx="4">
                  <c:v>6.9314242184248587E-2</c:v>
                </c:pt>
                <c:pt idx="5" formatCode="0.000">
                  <c:v>6.9314242184248587E-2</c:v>
                </c:pt>
              </c:numCache>
            </c:numRef>
          </c:val>
        </c:ser>
        <c:ser>
          <c:idx val="7"/>
          <c:order val="7"/>
          <c:tx>
            <c:strRef>
              <c:f>Ratios!$BY$2</c:f>
              <c:strCache>
                <c:ptCount val="1"/>
                <c:pt idx="0">
                  <c:v>SHEU 57-93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Ratios!$BY$3:$BY$8</c:f>
              <c:numCache>
                <c:formatCode>0.00</c:formatCode>
                <c:ptCount val="6"/>
                <c:pt idx="0">
                  <c:v>0.29630023626526231</c:v>
                </c:pt>
                <c:pt idx="1">
                  <c:v>0.29630023626526231</c:v>
                </c:pt>
                <c:pt idx="2">
                  <c:v>0.29630023626526231</c:v>
                </c:pt>
                <c:pt idx="3">
                  <c:v>0.29630023626526231</c:v>
                </c:pt>
                <c:pt idx="4">
                  <c:v>0.29630023626526231</c:v>
                </c:pt>
                <c:pt idx="5" formatCode="0.000">
                  <c:v>0.29630023626526231</c:v>
                </c:pt>
              </c:numCache>
            </c:numRef>
          </c:val>
        </c:ser>
        <c:ser>
          <c:idx val="8"/>
          <c:order val="8"/>
          <c:tx>
            <c:strRef>
              <c:f>Ratios!$BZ$2</c:f>
              <c:strCache>
                <c:ptCount val="1"/>
                <c:pt idx="0">
                  <c:v>SHEU 94-139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Ratios!$BZ$3:$BZ$8</c:f>
              <c:numCache>
                <c:formatCode>0.00</c:formatCode>
                <c:ptCount val="6"/>
                <c:pt idx="0">
                  <c:v>0.48575928363175913</c:v>
                </c:pt>
                <c:pt idx="1">
                  <c:v>0.48575928363175913</c:v>
                </c:pt>
                <c:pt idx="2">
                  <c:v>0.48575928363175913</c:v>
                </c:pt>
                <c:pt idx="3">
                  <c:v>0.48575928363175913</c:v>
                </c:pt>
                <c:pt idx="4">
                  <c:v>0.48575928363175913</c:v>
                </c:pt>
                <c:pt idx="5" formatCode="0.000">
                  <c:v>0.48575928363175913</c:v>
                </c:pt>
              </c:numCache>
            </c:numRef>
          </c:val>
        </c:ser>
        <c:ser>
          <c:idx val="9"/>
          <c:order val="9"/>
          <c:tx>
            <c:strRef>
              <c:f>Ratios!$CA$2</c:f>
              <c:strCache>
                <c:ptCount val="1"/>
                <c:pt idx="0">
                  <c:v>SHEU 140-186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Ratios!$CA$3:$CA$8</c:f>
              <c:numCache>
                <c:formatCode>0.00</c:formatCode>
                <c:ptCount val="6"/>
                <c:pt idx="0">
                  <c:v>0.14862623791873003</c:v>
                </c:pt>
                <c:pt idx="1">
                  <c:v>0.14862623791873003</c:v>
                </c:pt>
                <c:pt idx="2">
                  <c:v>0.14862623791873003</c:v>
                </c:pt>
                <c:pt idx="3">
                  <c:v>0.14862623791873003</c:v>
                </c:pt>
                <c:pt idx="4">
                  <c:v>0.14862623791873003</c:v>
                </c:pt>
                <c:pt idx="5" formatCode="0.000">
                  <c:v>0.14862623791873003</c:v>
                </c:pt>
              </c:numCache>
            </c:numRef>
          </c:val>
        </c:ser>
        <c:ser>
          <c:idx val="10"/>
          <c:order val="10"/>
          <c:tx>
            <c:strRef>
              <c:f>Ratios!$CB$2</c:f>
              <c:strCache>
                <c:ptCount val="1"/>
                <c:pt idx="0">
                  <c:v>SHEU 187-232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Ratios!$CB$3:$CB$8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Ratios!$CC$2</c:f>
              <c:strCache>
                <c:ptCount val="1"/>
                <c:pt idx="0">
                  <c:v>SHEU &gt;=232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Ratios!$CC$3:$CC$8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970204672"/>
        <c:axId val="970206208"/>
      </c:barChart>
      <c:catAx>
        <c:axId val="97017228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70173824"/>
        <c:crosses val="autoZero"/>
        <c:auto val="1"/>
        <c:lblAlgn val="ctr"/>
        <c:lblOffset val="100"/>
        <c:tickLblSkip val="1"/>
        <c:tickMarkSkip val="1"/>
      </c:catAx>
      <c:valAx>
        <c:axId val="970173824"/>
        <c:scaling>
          <c:orientation val="minMax"/>
          <c:max val="0.75000000000000011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23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70172288"/>
        <c:crosses val="autoZero"/>
        <c:crossBetween val="between"/>
        <c:majorUnit val="0.25"/>
      </c:valAx>
      <c:catAx>
        <c:axId val="970204672"/>
        <c:scaling>
          <c:orientation val="minMax"/>
        </c:scaling>
        <c:delete val="1"/>
        <c:axPos val="b"/>
        <c:tickLblPos val="nextTo"/>
        <c:crossAx val="970206208"/>
        <c:crosses val="autoZero"/>
        <c:auto val="1"/>
        <c:lblAlgn val="ctr"/>
        <c:lblOffset val="100"/>
      </c:catAx>
      <c:valAx>
        <c:axId val="970206208"/>
        <c:scaling>
          <c:orientation val="minMax"/>
          <c:max val="0.75000000000000011"/>
          <c:min val="0"/>
        </c:scaling>
        <c:axPos val="r"/>
        <c:numFmt formatCode="0.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970204672"/>
        <c:crosses val="max"/>
        <c:crossBetween val="between"/>
        <c:majorUnit val="0.25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6995930447650884E-4"/>
          <c:y val="3.2467532467532569E-3"/>
          <c:w val="0.99815020347761751"/>
          <c:h val="0.11796536796536797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2240259740259741"/>
          <c:w val="0.8161302256751759"/>
          <c:h val="0.57738095238095233"/>
        </c:manualLayout>
      </c:layout>
      <c:barChart>
        <c:barDir val="col"/>
        <c:grouping val="clustered"/>
        <c:ser>
          <c:idx val="0"/>
          <c:order val="0"/>
          <c:tx>
            <c:strRef>
              <c:f>Ratios!$BR$9</c:f>
              <c:strCache>
                <c:ptCount val="1"/>
                <c:pt idx="0">
                  <c:v>less than 57m²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Ratios!$BR$10:$BR$14</c:f>
              <c:numCache>
                <c:formatCode>0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21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Ratios!$BS$9</c:f>
              <c:strCache>
                <c:ptCount val="1"/>
                <c:pt idx="0">
                  <c:v>57-93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Ratios!$BS$10:$BS$14</c:f>
              <c:numCache>
                <c:formatCode>0</c:formatCode>
                <c:ptCount val="5"/>
                <c:pt idx="0">
                  <c:v>29</c:v>
                </c:pt>
                <c:pt idx="1">
                  <c:v>203</c:v>
                </c:pt>
                <c:pt idx="2">
                  <c:v>340</c:v>
                </c:pt>
                <c:pt idx="3">
                  <c:v>149</c:v>
                </c:pt>
                <c:pt idx="4">
                  <c:v>94</c:v>
                </c:pt>
              </c:numCache>
            </c:numRef>
          </c:val>
        </c:ser>
        <c:ser>
          <c:idx val="2"/>
          <c:order val="2"/>
          <c:tx>
            <c:strRef>
              <c:f>Ratios!$BT$9</c:f>
              <c:strCache>
                <c:ptCount val="1"/>
                <c:pt idx="0">
                  <c:v>94-139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Ratios!$BT$10:$BT$14</c:f>
              <c:numCache>
                <c:formatCode>0</c:formatCode>
                <c:ptCount val="5"/>
                <c:pt idx="0">
                  <c:v>86</c:v>
                </c:pt>
                <c:pt idx="1">
                  <c:v>444</c:v>
                </c:pt>
                <c:pt idx="2">
                  <c:v>714</c:v>
                </c:pt>
                <c:pt idx="3">
                  <c:v>244</c:v>
                </c:pt>
                <c:pt idx="4">
                  <c:v>167</c:v>
                </c:pt>
              </c:numCache>
            </c:numRef>
          </c:val>
        </c:ser>
        <c:ser>
          <c:idx val="3"/>
          <c:order val="3"/>
          <c:tx>
            <c:strRef>
              <c:f>Ratios!$BU$9</c:f>
              <c:strCache>
                <c:ptCount val="1"/>
                <c:pt idx="0">
                  <c:v>140-186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Ratios!$BU$10:$BU$14</c:f>
              <c:numCache>
                <c:formatCode>0</c:formatCode>
                <c:ptCount val="5"/>
                <c:pt idx="0">
                  <c:v>9</c:v>
                </c:pt>
                <c:pt idx="1">
                  <c:v>137</c:v>
                </c:pt>
                <c:pt idx="2">
                  <c:v>156</c:v>
                </c:pt>
                <c:pt idx="3">
                  <c:v>41</c:v>
                </c:pt>
                <c:pt idx="4">
                  <c:v>47</c:v>
                </c:pt>
              </c:numCache>
            </c:numRef>
          </c:val>
        </c:ser>
        <c:ser>
          <c:idx val="4"/>
          <c:order val="4"/>
          <c:tx>
            <c:strRef>
              <c:f>Ratios!$BV$9</c:f>
              <c:strCache>
                <c:ptCount val="1"/>
                <c:pt idx="0">
                  <c:v>187-231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Ratios!$BV$10:$BV$14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Ratios!$BW$9</c:f>
              <c:strCache>
                <c:ptCount val="1"/>
                <c:pt idx="0">
                  <c:v>greater than 231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Ratios!$BW$10:$BW$14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970259840"/>
        <c:axId val="970638464"/>
      </c:barChart>
      <c:barChart>
        <c:barDir val="col"/>
        <c:grouping val="clustered"/>
        <c:ser>
          <c:idx val="6"/>
          <c:order val="6"/>
          <c:tx>
            <c:strRef>
              <c:f>Ratios!$BX$9</c:f>
              <c:strCache>
                <c:ptCount val="1"/>
                <c:pt idx="0">
                  <c:v>SHEU &lt;=56m^2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Ratios!$BX$10:$BX$14</c:f>
              <c:numCache>
                <c:formatCode>0</c:formatCode>
                <c:ptCount val="5"/>
                <c:pt idx="0">
                  <c:v>13.609750994731394</c:v>
                </c:pt>
                <c:pt idx="1">
                  <c:v>67.823944408414619</c:v>
                </c:pt>
                <c:pt idx="2">
                  <c:v>102.31217024289879</c:v>
                </c:pt>
                <c:pt idx="3">
                  <c:v>35.68289558692711</c:v>
                </c:pt>
                <c:pt idx="4">
                  <c:v>29.409368208480533</c:v>
                </c:pt>
              </c:numCache>
            </c:numRef>
          </c:val>
        </c:ser>
        <c:ser>
          <c:idx val="7"/>
          <c:order val="7"/>
          <c:tx>
            <c:strRef>
              <c:f>Ratios!$BY$9</c:f>
              <c:strCache>
                <c:ptCount val="1"/>
                <c:pt idx="0">
                  <c:v>SHEU 57-93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Ratios!$BY$10:$BY$14</c:f>
              <c:numCache>
                <c:formatCode>0</c:formatCode>
                <c:ptCount val="5"/>
                <c:pt idx="0">
                  <c:v>58.178121958414607</c:v>
                </c:pt>
                <c:pt idx="1">
                  <c:v>289.929603489513</c:v>
                </c:pt>
                <c:pt idx="2">
                  <c:v>437.35773861885559</c:v>
                </c:pt>
                <c:pt idx="3">
                  <c:v>152.53503551161714</c:v>
                </c:pt>
                <c:pt idx="4">
                  <c:v>125.71734861389139</c:v>
                </c:pt>
              </c:numCache>
            </c:numRef>
          </c:val>
        </c:ser>
        <c:ser>
          <c:idx val="8"/>
          <c:order val="8"/>
          <c:tx>
            <c:strRef>
              <c:f>Ratios!$BZ$9</c:f>
              <c:strCache>
                <c:ptCount val="1"/>
                <c:pt idx="0">
                  <c:v>SHEU 94-139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Ratios!$BZ$10:$BZ$14</c:f>
              <c:numCache>
                <c:formatCode>0</c:formatCode>
                <c:ptCount val="5"/>
                <c:pt idx="0">
                  <c:v>95.378131323055612</c:v>
                </c:pt>
                <c:pt idx="1">
                  <c:v>475.31516771597376</c:v>
                </c:pt>
                <c:pt idx="2">
                  <c:v>717.01117920171157</c:v>
                </c:pt>
                <c:pt idx="3">
                  <c:v>250.06834457105992</c:v>
                </c:pt>
                <c:pt idx="4">
                  <c:v>206.10300542621454</c:v>
                </c:pt>
              </c:numCache>
            </c:numRef>
          </c:val>
        </c:ser>
        <c:ser>
          <c:idx val="9"/>
          <c:order val="9"/>
          <c:tx>
            <c:strRef>
              <c:f>Ratios!$CA$9</c:f>
              <c:strCache>
                <c:ptCount val="1"/>
                <c:pt idx="0">
                  <c:v>SHEU 140-186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Ratios!$CA$10:$CA$14</c:f>
              <c:numCache>
                <c:formatCode>0</c:formatCode>
                <c:ptCount val="5"/>
                <c:pt idx="0">
                  <c:v>29.182546409160445</c:v>
                </c:pt>
                <c:pt idx="1">
                  <c:v>145.43068466991753</c:v>
                </c:pt>
                <c:pt idx="2">
                  <c:v>219.38165198548842</c:v>
                </c:pt>
                <c:pt idx="3">
                  <c:v>76.512623697659237</c:v>
                </c:pt>
                <c:pt idx="4">
                  <c:v>63.060687366015195</c:v>
                </c:pt>
              </c:numCache>
            </c:numRef>
          </c:val>
        </c:ser>
        <c:ser>
          <c:idx val="10"/>
          <c:order val="10"/>
          <c:tx>
            <c:strRef>
              <c:f>Ratios!$CB$9</c:f>
              <c:strCache>
                <c:ptCount val="1"/>
                <c:pt idx="0">
                  <c:v>SHEU 187-232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Ratios!$CB$10:$CB$14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Ratios!$CC$9</c:f>
              <c:strCache>
                <c:ptCount val="1"/>
                <c:pt idx="0">
                  <c:v>SHEU &gt;=232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Ratios!$CC$10:$CC$14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970640768"/>
        <c:axId val="970646656"/>
      </c:barChart>
      <c:catAx>
        <c:axId val="97025984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70638464"/>
        <c:crosses val="autoZero"/>
        <c:auto val="1"/>
        <c:lblAlgn val="ctr"/>
        <c:lblOffset val="100"/>
        <c:tickLblSkip val="1"/>
        <c:tickMarkSkip val="1"/>
      </c:catAx>
      <c:valAx>
        <c:axId val="970638464"/>
        <c:scaling>
          <c:orientation val="minMax"/>
          <c:max val="8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34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70259840"/>
        <c:crosses val="autoZero"/>
        <c:crossBetween val="between"/>
        <c:majorUnit val="200"/>
        <c:dispUnits>
          <c:builtInUnit val="thousands"/>
          <c:dispUnitsLbl>
            <c:layout/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970640768"/>
        <c:scaling>
          <c:orientation val="minMax"/>
        </c:scaling>
        <c:delete val="1"/>
        <c:axPos val="b"/>
        <c:tickLblPos val="nextTo"/>
        <c:crossAx val="970646656"/>
        <c:crosses val="autoZero"/>
        <c:auto val="1"/>
        <c:lblAlgn val="ctr"/>
        <c:lblOffset val="100"/>
      </c:catAx>
      <c:valAx>
        <c:axId val="970646656"/>
        <c:scaling>
          <c:orientation val="minMax"/>
          <c:max val="8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970640768"/>
        <c:crosses val="max"/>
        <c:crossBetween val="between"/>
        <c:majorUnit val="200"/>
      </c:valAx>
      <c:spPr>
        <a:ln>
          <a:solidFill>
            <a:srgbClr val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6995930447650884E-4"/>
          <c:y val="3.2467532467532569E-3"/>
          <c:w val="0.99815020347761751"/>
          <c:h val="0.11580086580086579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57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Ratios!$AI$2</c:f>
              <c:strCache>
                <c:ptCount val="1"/>
                <c:pt idx="0">
                  <c:v>1 storey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Ratios!$AI$3:$AI$8</c:f>
              <c:numCache>
                <c:formatCode>0.00</c:formatCode>
                <c:ptCount val="6"/>
                <c:pt idx="0">
                  <c:v>0.19285714285714287</c:v>
                </c:pt>
                <c:pt idx="1">
                  <c:v>0.16100766703176342</c:v>
                </c:pt>
                <c:pt idx="2">
                  <c:v>0.13188608776844071</c:v>
                </c:pt>
                <c:pt idx="3">
                  <c:v>0.34234608985024956</c:v>
                </c:pt>
                <c:pt idx="4">
                  <c:v>0.34649122807017546</c:v>
                </c:pt>
                <c:pt idx="5">
                  <c:v>0.23491764311555441</c:v>
                </c:pt>
              </c:numCache>
            </c:numRef>
          </c:val>
        </c:ser>
        <c:ser>
          <c:idx val="1"/>
          <c:order val="1"/>
          <c:tx>
            <c:strRef>
              <c:f>Ratios!$AJ$2</c:f>
              <c:strCache>
                <c:ptCount val="1"/>
                <c:pt idx="0">
                  <c:v>1½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Ratios!$AJ$3:$AJ$8</c:f>
              <c:numCache>
                <c:formatCode>0.00</c:formatCode>
                <c:ptCount val="6"/>
                <c:pt idx="0">
                  <c:v>1.9047619047619049E-2</c:v>
                </c:pt>
                <c:pt idx="1">
                  <c:v>5.4764512595837896E-3</c:v>
                </c:pt>
                <c:pt idx="2">
                  <c:v>7.0028011204481793E-4</c:v>
                </c:pt>
                <c:pt idx="3">
                  <c:v>8.3194675540765393E-4</c:v>
                </c:pt>
                <c:pt idx="4">
                  <c:v>1.3157894736842105E-2</c:v>
                </c:pt>
                <c:pt idx="5">
                  <c:v>7.8428383822994833E-3</c:v>
                </c:pt>
              </c:numCache>
            </c:numRef>
          </c:val>
        </c:ser>
        <c:ser>
          <c:idx val="2"/>
          <c:order val="2"/>
          <c:tx>
            <c:strRef>
              <c:f>Ratios!$AK$2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Ratios!$AK$3:$AK$8</c:f>
              <c:numCache>
                <c:formatCode>0.00</c:formatCode>
                <c:ptCount val="6"/>
                <c:pt idx="0">
                  <c:v>0.7</c:v>
                </c:pt>
                <c:pt idx="1">
                  <c:v>0.7825848849945235</c:v>
                </c:pt>
                <c:pt idx="2">
                  <c:v>0.72128851540616246</c:v>
                </c:pt>
                <c:pt idx="3">
                  <c:v>0.6139767054908486</c:v>
                </c:pt>
                <c:pt idx="4">
                  <c:v>0.58333333333333337</c:v>
                </c:pt>
                <c:pt idx="5">
                  <c:v>0.6802366878449736</c:v>
                </c:pt>
              </c:numCache>
            </c:numRef>
          </c:val>
        </c:ser>
        <c:ser>
          <c:idx val="3"/>
          <c:order val="3"/>
          <c:tx>
            <c:strRef>
              <c:f>Ratios!$AL$2</c:f>
              <c:strCache>
                <c:ptCount val="1"/>
                <c:pt idx="0">
                  <c:v>greater than 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Ratios!$AL$3:$AL$8</c:f>
              <c:numCache>
                <c:formatCode>0.00</c:formatCode>
                <c:ptCount val="6"/>
                <c:pt idx="0">
                  <c:v>8.8095238095238101E-2</c:v>
                </c:pt>
                <c:pt idx="1">
                  <c:v>5.0930996714129241E-2</c:v>
                </c:pt>
                <c:pt idx="2">
                  <c:v>0.14612511671335202</c:v>
                </c:pt>
                <c:pt idx="3">
                  <c:v>4.2845257903494173E-2</c:v>
                </c:pt>
                <c:pt idx="4">
                  <c:v>5.701754385964912E-2</c:v>
                </c:pt>
                <c:pt idx="5">
                  <c:v>7.7002830657172533E-2</c:v>
                </c:pt>
              </c:numCache>
            </c:numRef>
          </c:val>
        </c:ser>
        <c:axId val="998302080"/>
        <c:axId val="998303616"/>
      </c:barChart>
      <c:barChart>
        <c:barDir val="col"/>
        <c:grouping val="clustered"/>
        <c:ser>
          <c:idx val="6"/>
          <c:order val="4"/>
          <c:tx>
            <c:strRef>
              <c:f>Ratios!$AM$2</c:f>
              <c:strCache>
                <c:ptCount val="1"/>
                <c:pt idx="0">
                  <c:v>SHEU 1 storey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Ratios!$AM$3:$AM$8</c:f>
              <c:numCache>
                <c:formatCode>0.00</c:formatCode>
                <c:ptCount val="6"/>
                <c:pt idx="0">
                  <c:v>0.35618026488887761</c:v>
                </c:pt>
                <c:pt idx="1">
                  <c:v>0.35618026488887761</c:v>
                </c:pt>
                <c:pt idx="2">
                  <c:v>0.35618026488887761</c:v>
                </c:pt>
                <c:pt idx="3">
                  <c:v>0.35618026488887761</c:v>
                </c:pt>
                <c:pt idx="4">
                  <c:v>0.35618026488887761</c:v>
                </c:pt>
                <c:pt idx="5">
                  <c:v>0.35618026488887761</c:v>
                </c:pt>
              </c:numCache>
            </c:numRef>
          </c:val>
        </c:ser>
        <c:ser>
          <c:idx val="7"/>
          <c:order val="5"/>
          <c:tx>
            <c:strRef>
              <c:f>Ratios!$AN$2</c:f>
              <c:strCache>
                <c:ptCount val="1"/>
                <c:pt idx="0">
                  <c:v>SHEU 1.5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Ratios!$AN$3:$AN$8</c:f>
              <c:numCache>
                <c:formatCode>0.00</c:formatCode>
                <c:ptCount val="6"/>
                <c:pt idx="0">
                  <c:v>5.3923181697823445E-2</c:v>
                </c:pt>
                <c:pt idx="1">
                  <c:v>5.3923181697823445E-2</c:v>
                </c:pt>
                <c:pt idx="2">
                  <c:v>5.3923181697823445E-2</c:v>
                </c:pt>
                <c:pt idx="3">
                  <c:v>5.3923181697823445E-2</c:v>
                </c:pt>
                <c:pt idx="4">
                  <c:v>5.3923181697823445E-2</c:v>
                </c:pt>
                <c:pt idx="5">
                  <c:v>5.3923181697823445E-2</c:v>
                </c:pt>
              </c:numCache>
            </c:numRef>
          </c:val>
        </c:ser>
        <c:ser>
          <c:idx val="8"/>
          <c:order val="6"/>
          <c:tx>
            <c:strRef>
              <c:f>Ratios!$AO$2</c:f>
              <c:strCache>
                <c:ptCount val="1"/>
                <c:pt idx="0">
                  <c:v>SHEU 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Ratios!$AO$3:$AO$8</c:f>
              <c:numCache>
                <c:formatCode>0.00</c:formatCode>
                <c:ptCount val="6"/>
                <c:pt idx="0">
                  <c:v>0.53291881300289956</c:v>
                </c:pt>
                <c:pt idx="1">
                  <c:v>0.53291881300289956</c:v>
                </c:pt>
                <c:pt idx="2">
                  <c:v>0.53291881300289956</c:v>
                </c:pt>
                <c:pt idx="3">
                  <c:v>0.53291881300289956</c:v>
                </c:pt>
                <c:pt idx="4">
                  <c:v>0.53291881300289956</c:v>
                </c:pt>
                <c:pt idx="5">
                  <c:v>0.53291881300289956</c:v>
                </c:pt>
              </c:numCache>
            </c:numRef>
          </c:val>
        </c:ser>
        <c:ser>
          <c:idx val="9"/>
          <c:order val="7"/>
          <c:tx>
            <c:strRef>
              <c:f>Ratios!$AP$2</c:f>
              <c:strCache>
                <c:ptCount val="1"/>
                <c:pt idx="0">
                  <c:v>SHEU &gt;=2.5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Ratios!$AP$3:$AP$8</c:f>
              <c:numCache>
                <c:formatCode>0.00</c:formatCode>
                <c:ptCount val="6"/>
                <c:pt idx="0">
                  <c:v>5.6977740410399227E-2</c:v>
                </c:pt>
                <c:pt idx="1">
                  <c:v>5.6977740410399227E-2</c:v>
                </c:pt>
                <c:pt idx="2">
                  <c:v>5.6977740410399227E-2</c:v>
                </c:pt>
                <c:pt idx="3">
                  <c:v>5.6977740410399227E-2</c:v>
                </c:pt>
                <c:pt idx="4">
                  <c:v>5.6977740410399227E-2</c:v>
                </c:pt>
                <c:pt idx="5">
                  <c:v>5.6977740410399227E-2</c:v>
                </c:pt>
              </c:numCache>
            </c:numRef>
          </c:val>
        </c:ser>
        <c:axId val="998309888"/>
        <c:axId val="998311424"/>
      </c:barChart>
      <c:catAx>
        <c:axId val="99830208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98303616"/>
        <c:crosses val="autoZero"/>
        <c:auto val="1"/>
        <c:lblAlgn val="ctr"/>
        <c:lblOffset val="100"/>
        <c:tickLblSkip val="1"/>
        <c:tickMarkSkip val="1"/>
      </c:catAx>
      <c:valAx>
        <c:axId val="99830361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17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98302080"/>
        <c:crosses val="autoZero"/>
        <c:crossBetween val="between"/>
        <c:majorUnit val="0.25"/>
      </c:valAx>
      <c:catAx>
        <c:axId val="998309888"/>
        <c:scaling>
          <c:orientation val="minMax"/>
        </c:scaling>
        <c:delete val="1"/>
        <c:axPos val="b"/>
        <c:tickLblPos val="nextTo"/>
        <c:crossAx val="998311424"/>
        <c:crosses val="autoZero"/>
        <c:auto val="1"/>
        <c:lblAlgn val="ctr"/>
        <c:lblOffset val="100"/>
      </c:catAx>
      <c:valAx>
        <c:axId val="998311424"/>
        <c:scaling>
          <c:orientation val="minMax"/>
          <c:max val="1"/>
          <c:min val="0"/>
        </c:scaling>
        <c:axPos val="r"/>
        <c:numFmt formatCode="0.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998309888"/>
        <c:crosses val="max"/>
        <c:crossBetween val="between"/>
        <c:majorUnit val="0.25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3.6995930447650868E-4"/>
          <c:y val="3.2467532467532561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57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Ratios!$AI$9</c:f>
              <c:strCache>
                <c:ptCount val="1"/>
                <c:pt idx="0">
                  <c:v>1 storey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Ratios!$AI$10:$AI$14</c:f>
              <c:numCache>
                <c:formatCode>0</c:formatCode>
                <c:ptCount val="5"/>
                <c:pt idx="0">
                  <c:v>26</c:v>
                </c:pt>
                <c:pt idx="1">
                  <c:v>242</c:v>
                </c:pt>
                <c:pt idx="2">
                  <c:v>359</c:v>
                </c:pt>
                <c:pt idx="3">
                  <c:v>154</c:v>
                </c:pt>
                <c:pt idx="4">
                  <c:v>122</c:v>
                </c:pt>
              </c:numCache>
            </c:numRef>
          </c:val>
        </c:ser>
        <c:ser>
          <c:idx val="1"/>
          <c:order val="1"/>
          <c:tx>
            <c:strRef>
              <c:f>Ratios!$AJ$9</c:f>
              <c:strCache>
                <c:ptCount val="1"/>
                <c:pt idx="0">
                  <c:v>1½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Ratios!$AJ$10:$AJ$14</c:f>
              <c:numCache>
                <c:formatCode>0</c:formatCode>
                <c:ptCount val="5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Ratios!$AK$9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Ratios!$AK$10:$AK$14</c:f>
              <c:numCache>
                <c:formatCode>0</c:formatCode>
                <c:ptCount val="5"/>
                <c:pt idx="0">
                  <c:v>96</c:v>
                </c:pt>
                <c:pt idx="1">
                  <c:v>514</c:v>
                </c:pt>
                <c:pt idx="2">
                  <c:v>781</c:v>
                </c:pt>
                <c:pt idx="3">
                  <c:v>267</c:v>
                </c:pt>
                <c:pt idx="4">
                  <c:v>171</c:v>
                </c:pt>
              </c:numCache>
            </c:numRef>
          </c:val>
        </c:ser>
        <c:ser>
          <c:idx val="3"/>
          <c:order val="3"/>
          <c:tx>
            <c:strRef>
              <c:f>Ratios!$AL$9</c:f>
              <c:strCache>
                <c:ptCount val="1"/>
                <c:pt idx="0">
                  <c:v>greater than 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Ratios!$AL$10:$AL$14</c:f>
              <c:numCache>
                <c:formatCode>0</c:formatCode>
                <c:ptCount val="5"/>
                <c:pt idx="0">
                  <c:v>10</c:v>
                </c:pt>
                <c:pt idx="1">
                  <c:v>34</c:v>
                </c:pt>
                <c:pt idx="2">
                  <c:v>89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</c:ser>
        <c:axId val="1000138624"/>
        <c:axId val="1000140160"/>
      </c:barChart>
      <c:barChart>
        <c:barDir val="col"/>
        <c:grouping val="clustered"/>
        <c:ser>
          <c:idx val="6"/>
          <c:order val="4"/>
          <c:tx>
            <c:strRef>
              <c:f>Ratios!$AM$9</c:f>
              <c:strCache>
                <c:ptCount val="1"/>
                <c:pt idx="0">
                  <c:v>SHEU 1 storey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Ratios!$AM$10:$AM$14</c:f>
              <c:numCache>
                <c:formatCode>0</c:formatCode>
                <c:ptCount val="5"/>
                <c:pt idx="0">
                  <c:v>69.93547879365947</c:v>
                </c:pt>
                <c:pt idx="1">
                  <c:v>348.52217558669844</c:v>
                </c:pt>
                <c:pt idx="2">
                  <c:v>525.74441774323896</c:v>
                </c:pt>
                <c:pt idx="3">
                  <c:v>183.36120834113453</c:v>
                </c:pt>
                <c:pt idx="4">
                  <c:v>151.1238704863392</c:v>
                </c:pt>
              </c:numCache>
            </c:numRef>
          </c:val>
        </c:ser>
        <c:ser>
          <c:idx val="7"/>
          <c:order val="5"/>
          <c:tx>
            <c:strRef>
              <c:f>Ratios!$AN$9</c:f>
              <c:strCache>
                <c:ptCount val="1"/>
                <c:pt idx="0">
                  <c:v>SHEU 1.5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Ratios!$AN$10:$AN$14</c:f>
              <c:numCache>
                <c:formatCode>0</c:formatCode>
                <c:ptCount val="5"/>
                <c:pt idx="0">
                  <c:v>10.587738574711073</c:v>
                </c:pt>
                <c:pt idx="1">
                  <c:v>52.763800952715634</c:v>
                </c:pt>
                <c:pt idx="2">
                  <c:v>79.593999329046895</c:v>
                </c:pt>
                <c:pt idx="3">
                  <c:v>27.759594588420473</c:v>
                </c:pt>
                <c:pt idx="4">
                  <c:v>22.879088850292099</c:v>
                </c:pt>
              </c:numCache>
            </c:numRef>
          </c:val>
        </c:ser>
        <c:ser>
          <c:idx val="8"/>
          <c:order val="6"/>
          <c:tx>
            <c:strRef>
              <c:f>Ratios!$AO$9</c:f>
              <c:strCache>
                <c:ptCount val="1"/>
                <c:pt idx="0">
                  <c:v>SHEU 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Ratios!$AO$10:$AO$14</c:f>
              <c:numCache>
                <c:formatCode>0</c:formatCode>
                <c:ptCount val="5"/>
                <c:pt idx="0">
                  <c:v>104.6378365660828</c:v>
                </c:pt>
                <c:pt idx="1">
                  <c:v>521.46073892330173</c:v>
                </c:pt>
                <c:pt idx="2">
                  <c:v>786.62160334469615</c:v>
                </c:pt>
                <c:pt idx="3">
                  <c:v>274.34601838600111</c:v>
                </c:pt>
                <c:pt idx="4">
                  <c:v>226.11234146032754</c:v>
                </c:pt>
              </c:numCache>
            </c:numRef>
          </c:val>
        </c:ser>
        <c:ser>
          <c:idx val="9"/>
          <c:order val="7"/>
          <c:tx>
            <c:strRef>
              <c:f>Ratios!$AP$9</c:f>
              <c:strCache>
                <c:ptCount val="1"/>
                <c:pt idx="0">
                  <c:v>SHEU &gt;=2.5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Ratios!$AP$10:$AP$14</c:f>
              <c:numCache>
                <c:formatCode>0</c:formatCode>
                <c:ptCount val="5"/>
                <c:pt idx="0">
                  <c:v>11.187496750908675</c:v>
                </c:pt>
                <c:pt idx="1">
                  <c:v>55.752684821102754</c:v>
                </c:pt>
                <c:pt idx="2">
                  <c:v>84.102719631971908</c:v>
                </c:pt>
                <c:pt idx="3">
                  <c:v>29.332078051707171</c:v>
                </c:pt>
                <c:pt idx="4">
                  <c:v>24.17510881764273</c:v>
                </c:pt>
              </c:numCache>
            </c:numRef>
          </c:val>
        </c:ser>
        <c:axId val="1000167296"/>
        <c:axId val="1000168832"/>
      </c:barChart>
      <c:catAx>
        <c:axId val="100013862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0140160"/>
        <c:crosses val="autoZero"/>
        <c:auto val="1"/>
        <c:lblAlgn val="ctr"/>
        <c:lblOffset val="100"/>
        <c:tickLblSkip val="1"/>
        <c:tickMarkSkip val="1"/>
      </c:catAx>
      <c:valAx>
        <c:axId val="1000140160"/>
        <c:scaling>
          <c:orientation val="minMax"/>
          <c:max val="8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23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0138624"/>
        <c:crosses val="autoZero"/>
        <c:crossBetween val="between"/>
        <c:majorUnit val="200"/>
        <c:dispUnits>
          <c:builtInUnit val="thousands"/>
          <c:dispUnitsLbl>
            <c:layout/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1000167296"/>
        <c:scaling>
          <c:orientation val="minMax"/>
        </c:scaling>
        <c:delete val="1"/>
        <c:axPos val="b"/>
        <c:tickLblPos val="nextTo"/>
        <c:crossAx val="1000168832"/>
        <c:crosses val="autoZero"/>
        <c:auto val="1"/>
        <c:lblAlgn val="ctr"/>
        <c:lblOffset val="100"/>
      </c:catAx>
      <c:valAx>
        <c:axId val="1000168832"/>
        <c:scaling>
          <c:orientation val="minMax"/>
          <c:max val="8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00167296"/>
        <c:crosses val="max"/>
        <c:crossBetween val="between"/>
        <c:majorUnit val="200"/>
      </c:valAx>
      <c:spPr>
        <a:ln>
          <a:solidFill>
            <a:srgbClr val="000000"/>
          </a:solidFill>
        </a:ln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3.6995930447650868E-4"/>
          <c:y val="3.2467532467532561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5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Ratios!$AR$2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Ratios!$AQ$3:$AQ$8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Ratios!$AR$3:$AR$8</c:f>
              <c:numCache>
                <c:formatCode>0.00</c:formatCode>
                <c:ptCount val="6"/>
                <c:pt idx="0">
                  <c:v>0.59047619047619049</c:v>
                </c:pt>
                <c:pt idx="1">
                  <c:v>0.81434830230010957</c:v>
                </c:pt>
                <c:pt idx="2">
                  <c:v>0.15382819794584501</c:v>
                </c:pt>
                <c:pt idx="3">
                  <c:v>1.3727121464226289E-2</c:v>
                </c:pt>
                <c:pt idx="4">
                  <c:v>0.20833333333333334</c:v>
                </c:pt>
                <c:pt idx="5">
                  <c:v>0.35614262910394101</c:v>
                </c:pt>
              </c:numCache>
            </c:numRef>
          </c:val>
        </c:ser>
        <c:ser>
          <c:idx val="1"/>
          <c:order val="1"/>
          <c:tx>
            <c:strRef>
              <c:f>Ratios!$AS$2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Ratios!$AQ$3:$AQ$8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Ratios!$AS$3:$AS$8</c:f>
              <c:numCache>
                <c:formatCode>0.00</c:formatCode>
                <c:ptCount val="6"/>
                <c:pt idx="0">
                  <c:v>0.40714285714285714</c:v>
                </c:pt>
                <c:pt idx="1">
                  <c:v>4.3263964950711942E-2</c:v>
                </c:pt>
                <c:pt idx="2">
                  <c:v>5.1353874883286648E-3</c:v>
                </c:pt>
                <c:pt idx="3">
                  <c:v>0</c:v>
                </c:pt>
                <c:pt idx="4">
                  <c:v>1.7543859649122806E-2</c:v>
                </c:pt>
                <c:pt idx="5">
                  <c:v>9.4617213846204126E-2</c:v>
                </c:pt>
              </c:numCache>
            </c:numRef>
          </c:val>
        </c:ser>
        <c:ser>
          <c:idx val="2"/>
          <c:order val="2"/>
          <c:tx>
            <c:strRef>
              <c:f>Ratios!$AT$2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Ratios!$AQ$3:$AQ$8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Ratios!$AT$3:$AT$8</c:f>
              <c:numCache>
                <c:formatCode>0.00</c:formatCode>
                <c:ptCount val="6"/>
                <c:pt idx="0">
                  <c:v>2.3809523809523812E-3</c:v>
                </c:pt>
                <c:pt idx="1">
                  <c:v>0.14238773274917854</c:v>
                </c:pt>
                <c:pt idx="2">
                  <c:v>0.84103641456582634</c:v>
                </c:pt>
                <c:pt idx="3">
                  <c:v>0.98627287853577372</c:v>
                </c:pt>
                <c:pt idx="4">
                  <c:v>0.77412280701754388</c:v>
                </c:pt>
                <c:pt idx="5">
                  <c:v>0.54924015704985507</c:v>
                </c:pt>
              </c:numCache>
            </c:numRef>
          </c:val>
        </c:ser>
        <c:axId val="997505664"/>
        <c:axId val="997508992"/>
      </c:barChart>
      <c:barChart>
        <c:barDir val="col"/>
        <c:grouping val="clustered"/>
        <c:ser>
          <c:idx val="6"/>
          <c:order val="3"/>
          <c:tx>
            <c:strRef>
              <c:f>Ratios!$AU$2</c:f>
              <c:strCache>
                <c:ptCount val="1"/>
                <c:pt idx="0">
                  <c:v>SHEU DHW-Electricity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Ratios!$AQ$3:$AQ$8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Ratios!$AU$3:$AU$8</c:f>
              <c:numCache>
                <c:formatCode>0.00</c:formatCode>
                <c:ptCount val="6"/>
                <c:pt idx="0">
                  <c:v>0.75521666762301998</c:v>
                </c:pt>
                <c:pt idx="1">
                  <c:v>1</c:v>
                </c:pt>
                <c:pt idx="2">
                  <c:v>0.29056319444539841</c:v>
                </c:pt>
                <c:pt idx="3">
                  <c:v>0.16917086861483985</c:v>
                </c:pt>
                <c:pt idx="4">
                  <c:v>0.40973095436867774</c:v>
                </c:pt>
                <c:pt idx="5">
                  <c:v>0.45843890343441585</c:v>
                </c:pt>
              </c:numCache>
            </c:numRef>
          </c:val>
        </c:ser>
        <c:ser>
          <c:idx val="7"/>
          <c:order val="4"/>
          <c:tx>
            <c:strRef>
              <c:f>Ratios!$AV$2</c:f>
              <c:strCache>
                <c:ptCount val="1"/>
                <c:pt idx="0">
                  <c:v>SHEU Oil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Ratios!$AQ$3:$AQ$8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Ratios!$AV$3:$AV$8</c:f>
              <c:numCache>
                <c:formatCode>0.00</c:formatCode>
                <c:ptCount val="6"/>
                <c:pt idx="0">
                  <c:v>0.24478333237697994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3.9295177664831621E-2</c:v>
                </c:pt>
              </c:numCache>
            </c:numRef>
          </c:val>
        </c:ser>
        <c:ser>
          <c:idx val="8"/>
          <c:order val="5"/>
          <c:tx>
            <c:strRef>
              <c:f>Ratios!$AW$2</c:f>
              <c:strCache>
                <c:ptCount val="1"/>
                <c:pt idx="0">
                  <c:v>SHEU Natural Gas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Ratios!$AQ$3:$AQ$8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Ratios!$AW$3:$AW$8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0.70943680555460165</c:v>
                </c:pt>
                <c:pt idx="3">
                  <c:v>0.83082913138516012</c:v>
                </c:pt>
                <c:pt idx="4">
                  <c:v>0.59026904563132232</c:v>
                </c:pt>
                <c:pt idx="5">
                  <c:v>0.50226591890075256</c:v>
                </c:pt>
              </c:numCache>
            </c:numRef>
          </c:val>
        </c:ser>
        <c:axId val="997609472"/>
        <c:axId val="997611776"/>
      </c:barChart>
      <c:catAx>
        <c:axId val="99750566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97508992"/>
        <c:crosses val="autoZero"/>
        <c:auto val="1"/>
        <c:lblAlgn val="ctr"/>
        <c:lblOffset val="100"/>
        <c:tickLblSkip val="1"/>
        <c:tickMarkSkip val="1"/>
      </c:catAx>
      <c:valAx>
        <c:axId val="997508992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23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997505664"/>
        <c:crosses val="autoZero"/>
        <c:crossBetween val="between"/>
        <c:majorUnit val="0.25"/>
      </c:valAx>
      <c:catAx>
        <c:axId val="997609472"/>
        <c:scaling>
          <c:orientation val="minMax"/>
        </c:scaling>
        <c:delete val="1"/>
        <c:axPos val="b"/>
        <c:tickLblPos val="nextTo"/>
        <c:crossAx val="997611776"/>
        <c:crosses val="autoZero"/>
        <c:auto val="1"/>
        <c:lblAlgn val="ctr"/>
        <c:lblOffset val="100"/>
      </c:catAx>
      <c:valAx>
        <c:axId val="997611776"/>
        <c:scaling>
          <c:orientation val="minMax"/>
          <c:max val="1"/>
          <c:min val="0"/>
        </c:scaling>
        <c:axPos val="r"/>
        <c:numFmt formatCode="0.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997609472"/>
        <c:crosses val="max"/>
        <c:crossBetween val="between"/>
        <c:majorUnit val="0.25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3.6995930447650884E-4"/>
          <c:y val="3.2467532467532569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5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Ratios!$AR$9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Ratios!$AQ$10:$AQ$14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Ratios!$AR$10:$AR$14</c:f>
              <c:numCache>
                <c:formatCode>0</c:formatCode>
                <c:ptCount val="5"/>
                <c:pt idx="0">
                  <c:v>93</c:v>
                </c:pt>
                <c:pt idx="1">
                  <c:v>798</c:v>
                </c:pt>
                <c:pt idx="2">
                  <c:v>189</c:v>
                </c:pt>
                <c:pt idx="3">
                  <c:v>24</c:v>
                </c:pt>
                <c:pt idx="4">
                  <c:v>84</c:v>
                </c:pt>
              </c:numCache>
            </c:numRef>
          </c:val>
        </c:ser>
        <c:ser>
          <c:idx val="1"/>
          <c:order val="1"/>
          <c:tx>
            <c:strRef>
              <c:f>Ratios!$AS$9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Ratios!$AQ$10:$AQ$14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Ratios!$AS$10:$AS$14</c:f>
              <c:numCache>
                <c:formatCode>0</c:formatCode>
                <c:ptCount val="5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Ratios!$AT$9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Ratios!$AQ$10:$AQ$14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Ratios!$AT$10:$AT$14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1042</c:v>
                </c:pt>
                <c:pt idx="3">
                  <c:v>417</c:v>
                </c:pt>
                <c:pt idx="4">
                  <c:v>231</c:v>
                </c:pt>
              </c:numCache>
            </c:numRef>
          </c:val>
        </c:ser>
        <c:axId val="1001682432"/>
        <c:axId val="1001684352"/>
      </c:barChart>
      <c:barChart>
        <c:barDir val="col"/>
        <c:grouping val="clustered"/>
        <c:ser>
          <c:idx val="6"/>
          <c:order val="3"/>
          <c:tx>
            <c:strRef>
              <c:f>Ratios!$AU$9</c:f>
              <c:strCache>
                <c:ptCount val="1"/>
                <c:pt idx="0">
                  <c:v>SHEU DHW-Electricity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Ratios!$AQ$10:$AQ$14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Ratios!$AU$10:$AU$14</c:f>
              <c:numCache>
                <c:formatCode>0</c:formatCode>
                <c:ptCount val="5"/>
                <c:pt idx="0">
                  <c:v>148.28569814120877</c:v>
                </c:pt>
                <c:pt idx="1">
                  <c:v>978.49940028381877</c:v>
                </c:pt>
                <c:pt idx="2">
                  <c:v>428.88950495045185</c:v>
                </c:pt>
                <c:pt idx="3">
                  <c:v>87.088976967923472</c:v>
                </c:pt>
                <c:pt idx="4">
                  <c:v>173.84491446086793</c:v>
                </c:pt>
              </c:numCache>
            </c:numRef>
          </c:val>
        </c:ser>
        <c:ser>
          <c:idx val="7"/>
          <c:order val="4"/>
          <c:tx>
            <c:strRef>
              <c:f>Ratios!$AV$9</c:f>
              <c:strCache>
                <c:ptCount val="1"/>
                <c:pt idx="0">
                  <c:v>SHEU Oil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Ratios!$AQ$10:$AQ$14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Ratios!$AV$10:$AV$14</c:f>
              <c:numCache>
                <c:formatCode>0</c:formatCode>
                <c:ptCount val="5"/>
                <c:pt idx="0">
                  <c:v>48.062852544153273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5"/>
          <c:tx>
            <c:strRef>
              <c:f>Ratios!$AW$9</c:f>
              <c:strCache>
                <c:ptCount val="1"/>
                <c:pt idx="0">
                  <c:v>SHEU Natural Gas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Ratios!$AQ$10:$AQ$14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Ratios!$AW$10:$AW$14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1047.1732350985023</c:v>
                </c:pt>
                <c:pt idx="3">
                  <c:v>427.70992239933986</c:v>
                </c:pt>
                <c:pt idx="4">
                  <c:v>250.44549515373373</c:v>
                </c:pt>
              </c:numCache>
            </c:numRef>
          </c:val>
        </c:ser>
        <c:axId val="1006919040"/>
        <c:axId val="997798272"/>
      </c:barChart>
      <c:catAx>
        <c:axId val="100168243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1684352"/>
        <c:crosses val="autoZero"/>
        <c:auto val="1"/>
        <c:lblAlgn val="ctr"/>
        <c:lblOffset val="100"/>
        <c:tickLblSkip val="1"/>
        <c:tickMarkSkip val="1"/>
      </c:catAx>
      <c:valAx>
        <c:axId val="1001684352"/>
        <c:scaling>
          <c:orientation val="minMax"/>
          <c:max val="12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34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1682432"/>
        <c:crosses val="autoZero"/>
        <c:crossBetween val="between"/>
        <c:majorUnit val="200"/>
        <c:dispUnits>
          <c:builtInUnit val="thousands"/>
          <c:dispUnitsLbl>
            <c:layout/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1006919040"/>
        <c:scaling>
          <c:orientation val="minMax"/>
        </c:scaling>
        <c:delete val="1"/>
        <c:axPos val="b"/>
        <c:tickLblPos val="nextTo"/>
        <c:crossAx val="997798272"/>
        <c:crosses val="autoZero"/>
        <c:auto val="1"/>
        <c:lblAlgn val="ctr"/>
        <c:lblOffset val="100"/>
      </c:catAx>
      <c:valAx>
        <c:axId val="997798272"/>
        <c:scaling>
          <c:orientation val="minMax"/>
          <c:max val="12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06919040"/>
        <c:crosses val="max"/>
        <c:crossBetween val="between"/>
        <c:majorUnit val="200"/>
      </c:valAx>
      <c:spPr>
        <a:ln>
          <a:solidFill>
            <a:srgbClr val="000000"/>
          </a:solidFill>
        </a:ln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3.6995930447650884E-4"/>
          <c:y val="3.2467532467532569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57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Ratios!$CE$2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Ratios!$CE$3:$CE$8</c:f>
              <c:numCache>
                <c:formatCode>0.00</c:formatCode>
                <c:ptCount val="6"/>
                <c:pt idx="0">
                  <c:v>0.33809523809523812</c:v>
                </c:pt>
                <c:pt idx="1">
                  <c:v>0.6506024096385542</c:v>
                </c:pt>
                <c:pt idx="2">
                  <c:v>7.2362278244631192E-2</c:v>
                </c:pt>
                <c:pt idx="3">
                  <c:v>8.7354409317803652E-3</c:v>
                </c:pt>
                <c:pt idx="4">
                  <c:v>0.18201754385964913</c:v>
                </c:pt>
                <c:pt idx="5">
                  <c:v>0.25036258215397061</c:v>
                </c:pt>
              </c:numCache>
            </c:numRef>
          </c:val>
        </c:ser>
        <c:ser>
          <c:idx val="1"/>
          <c:order val="1"/>
          <c:tx>
            <c:strRef>
              <c:f>Ratios!$CF$2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Ratios!$CF$3:$CF$8</c:f>
              <c:numCache>
                <c:formatCode>0.00</c:formatCode>
                <c:ptCount val="6"/>
                <c:pt idx="0">
                  <c:v>2.3809523809523812E-3</c:v>
                </c:pt>
                <c:pt idx="1">
                  <c:v>0.15717415115005476</c:v>
                </c:pt>
                <c:pt idx="2">
                  <c:v>0.86461251167133524</c:v>
                </c:pt>
                <c:pt idx="3">
                  <c:v>0.99084858569051582</c:v>
                </c:pt>
                <c:pt idx="4">
                  <c:v>0.78947368421052633</c:v>
                </c:pt>
                <c:pt idx="5">
                  <c:v>0.5608979770206769</c:v>
                </c:pt>
              </c:numCache>
            </c:numRef>
          </c:val>
        </c:ser>
        <c:ser>
          <c:idx val="2"/>
          <c:order val="2"/>
          <c:tx>
            <c:strRef>
              <c:f>Ratios!$CG$2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Ratios!$CG$3:$CG$8</c:f>
              <c:numCache>
                <c:formatCode>0.00</c:formatCode>
                <c:ptCount val="6"/>
                <c:pt idx="0">
                  <c:v>0.65238095238095239</c:v>
                </c:pt>
                <c:pt idx="1">
                  <c:v>0.19167579408543264</c:v>
                </c:pt>
                <c:pt idx="2">
                  <c:v>6.2324929971988796E-2</c:v>
                </c:pt>
                <c:pt idx="3">
                  <c:v>0</c:v>
                </c:pt>
                <c:pt idx="4">
                  <c:v>2.850877192982456E-2</c:v>
                </c:pt>
                <c:pt idx="5">
                  <c:v>0.18697808967363969</c:v>
                </c:pt>
              </c:numCache>
            </c:numRef>
          </c:val>
        </c:ser>
        <c:ser>
          <c:idx val="3"/>
          <c:order val="3"/>
          <c:tx>
            <c:strRef>
              <c:f>Ratios!$CH$2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Ratios!$CH$3:$CH$8</c:f>
              <c:numCache>
                <c:formatCode>0.00</c:formatCode>
                <c:ptCount val="6"/>
                <c:pt idx="0">
                  <c:v>4.7619047619047623E-3</c:v>
                </c:pt>
                <c:pt idx="1">
                  <c:v>0</c:v>
                </c:pt>
                <c:pt idx="2">
                  <c:v>2.3342670401493932E-4</c:v>
                </c:pt>
                <c:pt idx="3">
                  <c:v>0</c:v>
                </c:pt>
                <c:pt idx="4">
                  <c:v>0</c:v>
                </c:pt>
                <c:pt idx="5">
                  <c:v>9.9906629318394029E-4</c:v>
                </c:pt>
              </c:numCache>
            </c:numRef>
          </c:val>
        </c:ser>
        <c:ser>
          <c:idx val="4"/>
          <c:order val="4"/>
          <c:tx>
            <c:strRef>
              <c:f>Ratios!$CI$2</c:f>
              <c:strCache>
                <c:ptCount val="1"/>
                <c:pt idx="0">
                  <c:v>Propane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Ratios!$CI$3:$CI$8</c:f>
              <c:numCache>
                <c:formatCode>0.00</c:formatCode>
                <c:ptCount val="6"/>
                <c:pt idx="0">
                  <c:v>2.3809523809523812E-3</c:v>
                </c:pt>
                <c:pt idx="1">
                  <c:v>5.4764512595837896E-4</c:v>
                </c:pt>
                <c:pt idx="2">
                  <c:v>4.6685340802987864E-4</c:v>
                </c:pt>
                <c:pt idx="3">
                  <c:v>4.1597337770382697E-4</c:v>
                </c:pt>
                <c:pt idx="4">
                  <c:v>0</c:v>
                </c:pt>
                <c:pt idx="5">
                  <c:v>7.6228485852889317E-4</c:v>
                </c:pt>
              </c:numCache>
            </c:numRef>
          </c:val>
        </c:ser>
        <c:axId val="1001618432"/>
        <c:axId val="1001751296"/>
      </c:barChart>
      <c:barChart>
        <c:barDir val="col"/>
        <c:grouping val="clustered"/>
        <c:ser>
          <c:idx val="6"/>
          <c:order val="5"/>
          <c:tx>
            <c:strRef>
              <c:f>Ratios!$CJ$2</c:f>
              <c:strCache>
                <c:ptCount val="1"/>
                <c:pt idx="0">
                  <c:v>SHEU Spc.Heat-Electricity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Ratios!$CJ$3:$CJ$8</c:f>
              <c:numCache>
                <c:formatCode>0.00</c:formatCode>
                <c:ptCount val="6"/>
                <c:pt idx="0">
                  <c:v>0.30299626060244084</c:v>
                </c:pt>
                <c:pt idx="1">
                  <c:v>0.76082223127969162</c:v>
                </c:pt>
                <c:pt idx="2">
                  <c:v>0.10791097208202501</c:v>
                </c:pt>
                <c:pt idx="3">
                  <c:v>0.15210664346184599</c:v>
                </c:pt>
                <c:pt idx="4">
                  <c:v>0.18307671259933125</c:v>
                </c:pt>
                <c:pt idx="5">
                  <c:v>0.26656405213353696</c:v>
                </c:pt>
              </c:numCache>
            </c:numRef>
          </c:val>
        </c:ser>
        <c:ser>
          <c:idx val="7"/>
          <c:order val="6"/>
          <c:tx>
            <c:strRef>
              <c:f>Ratios!$CK$2</c:f>
              <c:strCache>
                <c:ptCount val="1"/>
                <c:pt idx="0">
                  <c:v>SHEU Natural Gas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Ratios!$CK$3:$CK$8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0.77209035815753801</c:v>
                </c:pt>
                <c:pt idx="3">
                  <c:v>0.84789335653815401</c:v>
                </c:pt>
                <c:pt idx="4">
                  <c:v>0.71249761997657368</c:v>
                </c:pt>
                <c:pt idx="5">
                  <c:v>0.56188062407545603</c:v>
                </c:pt>
              </c:numCache>
            </c:numRef>
          </c:val>
        </c:ser>
        <c:ser>
          <c:idx val="8"/>
          <c:order val="7"/>
          <c:tx>
            <c:strRef>
              <c:f>Ratios!$CL$2</c:f>
              <c:strCache>
                <c:ptCount val="1"/>
                <c:pt idx="0">
                  <c:v>SHEU Oil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Ratios!$CL$3:$CL$8</c:f>
              <c:numCache>
                <c:formatCode>0.00</c:formatCode>
                <c:ptCount val="6"/>
                <c:pt idx="0">
                  <c:v>0.49314764641254971</c:v>
                </c:pt>
                <c:pt idx="1">
                  <c:v>0.10794214258923533</c:v>
                </c:pt>
                <c:pt idx="2">
                  <c:v>0.11999866976043702</c:v>
                </c:pt>
                <c:pt idx="3">
                  <c:v>0</c:v>
                </c:pt>
                <c:pt idx="4">
                  <c:v>0</c:v>
                </c:pt>
                <c:pt idx="5">
                  <c:v>0.11394734283582118</c:v>
                </c:pt>
              </c:numCache>
            </c:numRef>
          </c:val>
        </c:ser>
        <c:ser>
          <c:idx val="9"/>
          <c:order val="8"/>
          <c:tx>
            <c:strRef>
              <c:f>Ratios!$CM$2</c:f>
              <c:strCache>
                <c:ptCount val="1"/>
                <c:pt idx="0">
                  <c:v>SHEU Wood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Ratios!$CM$3:$CM$8</c:f>
              <c:numCache>
                <c:formatCode>0.00</c:formatCode>
                <c:ptCount val="6"/>
                <c:pt idx="0">
                  <c:v>0.2038560929850094</c:v>
                </c:pt>
                <c:pt idx="1">
                  <c:v>0.13123562613107309</c:v>
                </c:pt>
                <c:pt idx="2">
                  <c:v>0</c:v>
                </c:pt>
                <c:pt idx="3">
                  <c:v>0</c:v>
                </c:pt>
                <c:pt idx="4">
                  <c:v>0.10442566742409518</c:v>
                </c:pt>
                <c:pt idx="5">
                  <c:v>5.7607980955185781E-2</c:v>
                </c:pt>
              </c:numCache>
            </c:numRef>
          </c:val>
        </c:ser>
        <c:ser>
          <c:idx val="10"/>
          <c:order val="9"/>
          <c:tx>
            <c:strRef>
              <c:f>Ratios!$CN$2</c:f>
              <c:strCache>
                <c:ptCount val="1"/>
                <c:pt idx="0">
                  <c:v>SHEU Propane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Ratios!$CN$3:$CN$8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001753216"/>
        <c:axId val="1001755008"/>
      </c:barChart>
      <c:catAx>
        <c:axId val="100161843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1751296"/>
        <c:crosses val="autoZero"/>
        <c:auto val="1"/>
        <c:lblAlgn val="ctr"/>
        <c:lblOffset val="100"/>
        <c:tickLblSkip val="1"/>
        <c:tickMarkSkip val="1"/>
      </c:catAx>
      <c:valAx>
        <c:axId val="100175129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17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01618432"/>
        <c:crosses val="autoZero"/>
        <c:crossBetween val="between"/>
        <c:majorUnit val="0.25"/>
      </c:valAx>
      <c:catAx>
        <c:axId val="1001753216"/>
        <c:scaling>
          <c:orientation val="minMax"/>
        </c:scaling>
        <c:delete val="1"/>
        <c:axPos val="b"/>
        <c:tickLblPos val="nextTo"/>
        <c:crossAx val="1001755008"/>
        <c:crosses val="autoZero"/>
        <c:auto val="1"/>
        <c:lblAlgn val="ctr"/>
        <c:lblOffset val="100"/>
      </c:catAx>
      <c:valAx>
        <c:axId val="1001755008"/>
        <c:scaling>
          <c:orientation val="minMax"/>
          <c:max val="1"/>
          <c:min val="0"/>
        </c:scaling>
        <c:axPos val="r"/>
        <c:numFmt formatCode="0.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01753216"/>
        <c:crosses val="max"/>
        <c:crossBetween val="between"/>
        <c:majorUnit val="0.25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3.6995930447650868E-4"/>
          <c:y val="3.2467532467532561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0.16708</cdr:x>
      <cdr:y>0.10823</cdr:y>
    </cdr:from>
    <cdr:to>
      <cdr:x>0.45367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3871" y="635000"/>
          <a:ext cx="2459556" cy="446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0.10823</cdr:y>
    </cdr:from>
    <cdr:to>
      <cdr:x>0.47498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76" y="635029"/>
          <a:ext cx="2714113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0.16708</cdr:x>
      <cdr:y>0.10823</cdr:y>
    </cdr:from>
    <cdr:to>
      <cdr:x>0.45367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3871" y="635000"/>
          <a:ext cx="2459556" cy="446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0.10823</cdr:y>
    </cdr:from>
    <cdr:to>
      <cdr:x>0.47498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76" y="635029"/>
          <a:ext cx="2714113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0.16708</cdr:x>
      <cdr:y>0.10823</cdr:y>
    </cdr:from>
    <cdr:to>
      <cdr:x>0.45367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3871" y="635000"/>
          <a:ext cx="2459556" cy="446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0.16762</cdr:x>
      <cdr:y>0.12407</cdr:y>
    </cdr:from>
    <cdr:to>
      <cdr:x>0.45421</cdr:x>
      <cdr:y>0.2001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8531" y="727956"/>
          <a:ext cx="2459522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0.5083</cdr:x>
      <cdr:y>0.12169</cdr:y>
    </cdr:from>
    <cdr:to>
      <cdr:x>0.89324</cdr:x>
      <cdr:y>0.19772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62256" y="714016"/>
          <a:ext cx="3303565" cy="44609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0.10823</cdr:y>
    </cdr:from>
    <cdr:to>
      <cdr:x>0.47498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76" y="635029"/>
          <a:ext cx="2714113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0.16708</cdr:x>
      <cdr:y>0.10823</cdr:y>
    </cdr:from>
    <cdr:to>
      <cdr:x>0.45367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3871" y="635000"/>
          <a:ext cx="2459556" cy="446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0.10823</cdr:y>
    </cdr:from>
    <cdr:to>
      <cdr:x>0.47498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76" y="635029"/>
          <a:ext cx="2714113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0.16762</cdr:x>
      <cdr:y>0.12407</cdr:y>
    </cdr:from>
    <cdr:to>
      <cdr:x>0.45421</cdr:x>
      <cdr:y>0.2001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8531" y="727956"/>
          <a:ext cx="2459522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0.5083</cdr:x>
      <cdr:y>0.12169</cdr:y>
    </cdr:from>
    <cdr:to>
      <cdr:x>0.89324</cdr:x>
      <cdr:y>0.19772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62256" y="714016"/>
          <a:ext cx="3303565" cy="44609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0.12394</cdr:y>
    </cdr:from>
    <cdr:to>
      <cdr:x>0.47498</cdr:x>
      <cdr:y>0.19997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39" y="727207"/>
          <a:ext cx="2714151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0.12045</cdr:y>
    </cdr:from>
    <cdr:to>
      <cdr:x>0.8927</cdr:x>
      <cdr:y>0.19648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9" y="706723"/>
          <a:ext cx="3303565" cy="44609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0.16708</cdr:x>
      <cdr:y>0.10823</cdr:y>
    </cdr:from>
    <cdr:to>
      <cdr:x>0.45367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3871" y="635000"/>
          <a:ext cx="2459556" cy="446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0.10823</cdr:y>
    </cdr:from>
    <cdr:to>
      <cdr:x>0.47498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76" y="635029"/>
          <a:ext cx="2714113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0.12394</cdr:y>
    </cdr:from>
    <cdr:to>
      <cdr:x>0.47498</cdr:x>
      <cdr:y>0.19997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39" y="727207"/>
          <a:ext cx="2714151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0.12045</cdr:y>
    </cdr:from>
    <cdr:to>
      <cdr:x>0.8927</cdr:x>
      <cdr:y>0.19648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9" y="706723"/>
          <a:ext cx="3303565" cy="44609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0.16762</cdr:x>
      <cdr:y>0.12407</cdr:y>
    </cdr:from>
    <cdr:to>
      <cdr:x>0.45421</cdr:x>
      <cdr:y>0.2001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8531" y="727956"/>
          <a:ext cx="2459522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0.5083</cdr:x>
      <cdr:y>0.12169</cdr:y>
    </cdr:from>
    <cdr:to>
      <cdr:x>0.89324</cdr:x>
      <cdr:y>0.19772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62256" y="714016"/>
          <a:ext cx="3303565" cy="44609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0.12394</cdr:y>
    </cdr:from>
    <cdr:to>
      <cdr:x>0.47498</cdr:x>
      <cdr:y>0.19997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39" y="727207"/>
          <a:ext cx="2714151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colour fill</a:t>
          </a:r>
        </a:p>
      </cdr:txBody>
    </cdr:sp>
  </cdr:relSizeAnchor>
  <cdr:relSizeAnchor xmlns:cdr="http://schemas.openxmlformats.org/drawingml/2006/chartDrawing">
    <cdr:from>
      <cdr:x>0.50776</cdr:x>
      <cdr:y>0.12045</cdr:y>
    </cdr:from>
    <cdr:to>
      <cdr:x>0.8927</cdr:x>
      <cdr:y>0.19648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9" y="706723"/>
          <a:ext cx="3303565" cy="44609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5"/>
  <sheetViews>
    <sheetView tabSelected="1" workbookViewId="0">
      <pane xSplit="10950" topLeftCell="AO1"/>
      <selection activeCell="C15" sqref="C15:G15"/>
      <selection pane="topRight" activeCell="L13" sqref="L13"/>
    </sheetView>
  </sheetViews>
  <sheetFormatPr defaultRowHeight="12.75"/>
  <sheetData>
    <row r="1" spans="1:68" ht="15">
      <c r="A1" t="s">
        <v>38</v>
      </c>
      <c r="B1">
        <v>3590</v>
      </c>
    </row>
    <row r="2" spans="1:68" ht="15">
      <c r="A2" t="s">
        <v>0</v>
      </c>
      <c r="C2" t="s">
        <v>1</v>
      </c>
      <c r="D2" t="s">
        <v>2</v>
      </c>
      <c r="E2" t="s">
        <v>3</v>
      </c>
      <c r="F2" t="s">
        <v>37</v>
      </c>
      <c r="G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79</v>
      </c>
      <c r="P2" t="s">
        <v>24</v>
      </c>
      <c r="Q2">
        <v>2</v>
      </c>
      <c r="R2">
        <v>3</v>
      </c>
      <c r="S2" t="s">
        <v>80</v>
      </c>
      <c r="U2" t="s">
        <v>25</v>
      </c>
      <c r="V2">
        <v>1.5</v>
      </c>
      <c r="W2">
        <v>2</v>
      </c>
      <c r="X2" t="s">
        <v>81</v>
      </c>
      <c r="Z2" t="s">
        <v>26</v>
      </c>
      <c r="AA2" t="s">
        <v>10</v>
      </c>
      <c r="AB2" t="s">
        <v>11</v>
      </c>
      <c r="AD2" t="s">
        <v>82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83</v>
      </c>
      <c r="AN2" t="s">
        <v>34</v>
      </c>
      <c r="AO2" t="s">
        <v>12</v>
      </c>
      <c r="AP2" t="s">
        <v>13</v>
      </c>
      <c r="AQ2" t="s">
        <v>14</v>
      </c>
      <c r="AR2" t="s">
        <v>15</v>
      </c>
      <c r="AS2" t="s">
        <v>84</v>
      </c>
      <c r="AU2" t="s">
        <v>35</v>
      </c>
      <c r="AV2" t="s">
        <v>11</v>
      </c>
      <c r="AW2" t="s">
        <v>10</v>
      </c>
      <c r="AX2" t="s">
        <v>17</v>
      </c>
      <c r="AY2" t="s">
        <v>16</v>
      </c>
      <c r="BA2" t="s">
        <v>18</v>
      </c>
      <c r="BB2" t="s">
        <v>19</v>
      </c>
      <c r="BC2" t="s">
        <v>20</v>
      </c>
      <c r="BD2" t="s">
        <v>21</v>
      </c>
      <c r="BE2" t="s">
        <v>22</v>
      </c>
      <c r="BF2" t="s">
        <v>23</v>
      </c>
      <c r="BH2" t="s">
        <v>91</v>
      </c>
      <c r="BI2" t="s">
        <v>92</v>
      </c>
      <c r="BJ2" t="s">
        <v>93</v>
      </c>
      <c r="BK2" t="s">
        <v>94</v>
      </c>
      <c r="BL2" t="s">
        <v>95</v>
      </c>
      <c r="BM2" t="s">
        <v>96</v>
      </c>
      <c r="BN2" t="s">
        <v>97</v>
      </c>
      <c r="BO2" t="s">
        <v>98</v>
      </c>
      <c r="BP2" t="s">
        <v>99</v>
      </c>
    </row>
    <row r="3" spans="1:68" ht="15">
      <c r="A3" t="s">
        <v>1</v>
      </c>
      <c r="C3">
        <v>420</v>
      </c>
      <c r="D3">
        <v>0</v>
      </c>
      <c r="E3">
        <v>0</v>
      </c>
      <c r="F3">
        <v>0</v>
      </c>
      <c r="G3">
        <v>0</v>
      </c>
      <c r="I3">
        <v>112</v>
      </c>
      <c r="J3">
        <v>106</v>
      </c>
      <c r="K3">
        <v>119</v>
      </c>
      <c r="L3">
        <v>47</v>
      </c>
      <c r="M3">
        <v>34</v>
      </c>
      <c r="N3">
        <v>2</v>
      </c>
      <c r="P3">
        <v>25</v>
      </c>
      <c r="Q3">
        <v>73</v>
      </c>
      <c r="R3">
        <v>26</v>
      </c>
      <c r="S3">
        <v>296</v>
      </c>
      <c r="U3">
        <v>81</v>
      </c>
      <c r="V3">
        <v>8</v>
      </c>
      <c r="W3">
        <v>294</v>
      </c>
      <c r="X3">
        <v>37</v>
      </c>
      <c r="Z3">
        <v>248</v>
      </c>
      <c r="AA3">
        <v>171</v>
      </c>
      <c r="AB3">
        <v>1</v>
      </c>
      <c r="AD3">
        <v>0</v>
      </c>
      <c r="AE3">
        <v>0</v>
      </c>
      <c r="AF3">
        <v>1</v>
      </c>
      <c r="AG3">
        <v>0</v>
      </c>
      <c r="AH3">
        <v>23</v>
      </c>
      <c r="AI3">
        <v>395</v>
      </c>
      <c r="AJ3">
        <v>1</v>
      </c>
      <c r="AK3">
        <v>0</v>
      </c>
      <c r="AL3">
        <v>0</v>
      </c>
      <c r="AN3">
        <v>54</v>
      </c>
      <c r="AO3">
        <v>87</v>
      </c>
      <c r="AP3">
        <v>225</v>
      </c>
      <c r="AQ3">
        <v>37</v>
      </c>
      <c r="AR3">
        <v>13</v>
      </c>
      <c r="AS3">
        <v>4</v>
      </c>
      <c r="AU3">
        <v>142</v>
      </c>
      <c r="AV3">
        <v>1</v>
      </c>
      <c r="AW3">
        <v>274</v>
      </c>
      <c r="AX3">
        <v>2</v>
      </c>
      <c r="AY3">
        <v>1</v>
      </c>
      <c r="BA3">
        <v>177</v>
      </c>
      <c r="BB3">
        <v>134</v>
      </c>
      <c r="BC3">
        <v>1</v>
      </c>
      <c r="BD3">
        <v>105</v>
      </c>
      <c r="BE3">
        <v>3</v>
      </c>
      <c r="BF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</row>
    <row r="4" spans="1:68" ht="15">
      <c r="A4" t="s">
        <v>2</v>
      </c>
      <c r="C4">
        <v>0</v>
      </c>
      <c r="D4">
        <v>1826</v>
      </c>
      <c r="E4">
        <v>0</v>
      </c>
      <c r="F4">
        <v>0</v>
      </c>
      <c r="G4">
        <v>0</v>
      </c>
      <c r="I4">
        <v>518</v>
      </c>
      <c r="J4">
        <v>530</v>
      </c>
      <c r="K4">
        <v>372</v>
      </c>
      <c r="L4">
        <v>253</v>
      </c>
      <c r="M4">
        <v>143</v>
      </c>
      <c r="N4">
        <v>10</v>
      </c>
      <c r="P4">
        <v>163</v>
      </c>
      <c r="Q4">
        <v>527</v>
      </c>
      <c r="R4">
        <v>380</v>
      </c>
      <c r="S4">
        <v>756</v>
      </c>
      <c r="U4">
        <v>294</v>
      </c>
      <c r="V4">
        <v>10</v>
      </c>
      <c r="W4">
        <v>1429</v>
      </c>
      <c r="X4">
        <v>93</v>
      </c>
      <c r="Z4">
        <v>1487</v>
      </c>
      <c r="AA4">
        <v>79</v>
      </c>
      <c r="AB4">
        <v>260</v>
      </c>
      <c r="AD4">
        <v>38</v>
      </c>
      <c r="AE4">
        <v>26</v>
      </c>
      <c r="AF4">
        <v>139</v>
      </c>
      <c r="AG4">
        <v>58</v>
      </c>
      <c r="AH4">
        <v>178</v>
      </c>
      <c r="AI4">
        <v>1307</v>
      </c>
      <c r="AJ4">
        <v>56</v>
      </c>
      <c r="AK4">
        <v>18</v>
      </c>
      <c r="AL4">
        <v>6</v>
      </c>
      <c r="AN4">
        <v>15</v>
      </c>
      <c r="AO4">
        <v>320</v>
      </c>
      <c r="AP4">
        <v>857</v>
      </c>
      <c r="AQ4">
        <v>412</v>
      </c>
      <c r="AR4">
        <v>148</v>
      </c>
      <c r="AS4">
        <v>74</v>
      </c>
      <c r="AU4">
        <v>1188</v>
      </c>
      <c r="AV4">
        <v>287</v>
      </c>
      <c r="AW4">
        <v>350</v>
      </c>
      <c r="AX4">
        <v>0</v>
      </c>
      <c r="AY4">
        <v>1</v>
      </c>
      <c r="BA4">
        <v>458</v>
      </c>
      <c r="BB4">
        <v>1061</v>
      </c>
      <c r="BC4">
        <v>0</v>
      </c>
      <c r="BD4">
        <v>304</v>
      </c>
      <c r="BE4">
        <v>3</v>
      </c>
      <c r="BF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  <row r="5" spans="1:68" ht="15">
      <c r="A5" t="s">
        <v>3</v>
      </c>
      <c r="C5">
        <v>0</v>
      </c>
      <c r="D5">
        <v>0</v>
      </c>
      <c r="E5">
        <v>4284</v>
      </c>
      <c r="F5">
        <v>0</v>
      </c>
      <c r="G5">
        <v>0</v>
      </c>
      <c r="I5">
        <v>1506</v>
      </c>
      <c r="J5">
        <v>626</v>
      </c>
      <c r="K5">
        <v>1392</v>
      </c>
      <c r="L5">
        <v>493</v>
      </c>
      <c r="M5">
        <v>255</v>
      </c>
      <c r="N5">
        <v>12</v>
      </c>
      <c r="P5">
        <v>323</v>
      </c>
      <c r="Q5">
        <v>825</v>
      </c>
      <c r="R5">
        <v>599</v>
      </c>
      <c r="S5">
        <v>2537</v>
      </c>
      <c r="U5">
        <v>565</v>
      </c>
      <c r="V5">
        <v>3</v>
      </c>
      <c r="W5">
        <v>3090</v>
      </c>
      <c r="X5">
        <v>626</v>
      </c>
      <c r="Z5">
        <v>659</v>
      </c>
      <c r="AA5">
        <v>22</v>
      </c>
      <c r="AB5">
        <v>3603</v>
      </c>
      <c r="AD5">
        <v>3</v>
      </c>
      <c r="AE5">
        <v>5</v>
      </c>
      <c r="AF5">
        <v>42</v>
      </c>
      <c r="AG5">
        <v>23</v>
      </c>
      <c r="AH5">
        <v>248</v>
      </c>
      <c r="AI5">
        <v>3819</v>
      </c>
      <c r="AJ5">
        <v>93</v>
      </c>
      <c r="AK5">
        <v>30</v>
      </c>
      <c r="AL5">
        <v>21</v>
      </c>
      <c r="AN5">
        <v>32</v>
      </c>
      <c r="AO5">
        <v>1000</v>
      </c>
      <c r="AP5">
        <v>2454</v>
      </c>
      <c r="AQ5">
        <v>652</v>
      </c>
      <c r="AR5">
        <v>113</v>
      </c>
      <c r="AS5">
        <v>33</v>
      </c>
      <c r="AU5">
        <v>310</v>
      </c>
      <c r="AV5">
        <v>3704</v>
      </c>
      <c r="AW5">
        <v>267</v>
      </c>
      <c r="AX5">
        <v>1</v>
      </c>
      <c r="AY5">
        <v>2</v>
      </c>
      <c r="BA5">
        <v>3731</v>
      </c>
      <c r="BB5">
        <v>269</v>
      </c>
      <c r="BC5">
        <v>1</v>
      </c>
      <c r="BD5">
        <v>281</v>
      </c>
      <c r="BE5">
        <v>2</v>
      </c>
      <c r="BF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 ht="15">
      <c r="A6" t="s">
        <v>37</v>
      </c>
      <c r="C6">
        <v>0</v>
      </c>
      <c r="D6">
        <v>0</v>
      </c>
      <c r="E6">
        <v>0</v>
      </c>
      <c r="F6">
        <v>2404</v>
      </c>
      <c r="G6">
        <v>0</v>
      </c>
      <c r="I6">
        <v>25</v>
      </c>
      <c r="J6">
        <v>394</v>
      </c>
      <c r="K6">
        <v>1156</v>
      </c>
      <c r="L6">
        <v>617</v>
      </c>
      <c r="M6">
        <v>201</v>
      </c>
      <c r="N6">
        <v>11</v>
      </c>
      <c r="P6">
        <v>631</v>
      </c>
      <c r="Q6">
        <v>690</v>
      </c>
      <c r="R6">
        <v>272</v>
      </c>
      <c r="S6">
        <v>811</v>
      </c>
      <c r="U6">
        <v>823</v>
      </c>
      <c r="V6">
        <v>2</v>
      </c>
      <c r="W6">
        <v>1476</v>
      </c>
      <c r="X6">
        <v>103</v>
      </c>
      <c r="Z6">
        <v>33</v>
      </c>
      <c r="AA6">
        <v>0</v>
      </c>
      <c r="AB6">
        <v>2371</v>
      </c>
      <c r="AD6">
        <v>2</v>
      </c>
      <c r="AE6">
        <v>0</v>
      </c>
      <c r="AF6">
        <v>4</v>
      </c>
      <c r="AG6">
        <v>2</v>
      </c>
      <c r="AH6">
        <v>12</v>
      </c>
      <c r="AI6">
        <v>2374</v>
      </c>
      <c r="AJ6">
        <v>8</v>
      </c>
      <c r="AK6">
        <v>1</v>
      </c>
      <c r="AL6">
        <v>1</v>
      </c>
      <c r="AN6">
        <v>46</v>
      </c>
      <c r="AO6">
        <v>874</v>
      </c>
      <c r="AP6">
        <v>1263</v>
      </c>
      <c r="AQ6">
        <v>171</v>
      </c>
      <c r="AR6">
        <v>40</v>
      </c>
      <c r="AS6">
        <v>10</v>
      </c>
      <c r="AU6">
        <v>21</v>
      </c>
      <c r="AV6">
        <v>2382</v>
      </c>
      <c r="AW6">
        <v>0</v>
      </c>
      <c r="AX6">
        <v>0</v>
      </c>
      <c r="AY6">
        <v>1</v>
      </c>
      <c r="BA6">
        <v>2374</v>
      </c>
      <c r="BB6">
        <v>7</v>
      </c>
      <c r="BC6">
        <v>0</v>
      </c>
      <c r="BD6">
        <v>23</v>
      </c>
      <c r="BE6">
        <v>0</v>
      </c>
      <c r="BF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1:68" ht="15">
      <c r="A7" t="s">
        <v>4</v>
      </c>
      <c r="C7">
        <v>0</v>
      </c>
      <c r="D7">
        <v>0</v>
      </c>
      <c r="E7">
        <v>0</v>
      </c>
      <c r="F7">
        <v>0</v>
      </c>
      <c r="G7">
        <v>456</v>
      </c>
      <c r="I7">
        <v>11</v>
      </c>
      <c r="J7">
        <v>65</v>
      </c>
      <c r="K7">
        <v>195</v>
      </c>
      <c r="L7">
        <v>96</v>
      </c>
      <c r="M7">
        <v>87</v>
      </c>
      <c r="N7">
        <v>2</v>
      </c>
      <c r="P7">
        <v>73</v>
      </c>
      <c r="Q7">
        <v>154</v>
      </c>
      <c r="R7">
        <v>71</v>
      </c>
      <c r="S7">
        <v>158</v>
      </c>
      <c r="U7">
        <v>158</v>
      </c>
      <c r="V7">
        <v>6</v>
      </c>
      <c r="W7">
        <v>266</v>
      </c>
      <c r="X7">
        <v>26</v>
      </c>
      <c r="Z7">
        <v>95</v>
      </c>
      <c r="AA7">
        <v>8</v>
      </c>
      <c r="AB7">
        <v>353</v>
      </c>
      <c r="AD7">
        <v>0</v>
      </c>
      <c r="AE7">
        <v>0</v>
      </c>
      <c r="AF7">
        <v>5</v>
      </c>
      <c r="AG7">
        <v>0</v>
      </c>
      <c r="AH7">
        <v>0</v>
      </c>
      <c r="AI7">
        <v>450</v>
      </c>
      <c r="AJ7">
        <v>1</v>
      </c>
      <c r="AK7">
        <v>0</v>
      </c>
      <c r="AL7">
        <v>0</v>
      </c>
      <c r="AN7">
        <v>7</v>
      </c>
      <c r="AO7">
        <v>129</v>
      </c>
      <c r="AP7">
        <v>214</v>
      </c>
      <c r="AQ7">
        <v>61</v>
      </c>
      <c r="AR7">
        <v>38</v>
      </c>
      <c r="AS7">
        <v>7</v>
      </c>
      <c r="AU7">
        <v>83</v>
      </c>
      <c r="AV7">
        <v>360</v>
      </c>
      <c r="AW7">
        <v>13</v>
      </c>
      <c r="AX7">
        <v>0</v>
      </c>
      <c r="AY7">
        <v>0</v>
      </c>
      <c r="BA7">
        <v>362</v>
      </c>
      <c r="BB7">
        <v>72</v>
      </c>
      <c r="BC7">
        <v>0</v>
      </c>
      <c r="BD7">
        <v>16</v>
      </c>
      <c r="BE7">
        <v>6</v>
      </c>
      <c r="BF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ht="15">
      <c r="A8" t="s">
        <v>36</v>
      </c>
    </row>
    <row r="9" spans="1:68" ht="15"/>
    <row r="10" spans="1:68" ht="15">
      <c r="A10" t="s">
        <v>1</v>
      </c>
      <c r="C10">
        <v>137</v>
      </c>
      <c r="D10">
        <v>0</v>
      </c>
      <c r="E10">
        <v>0</v>
      </c>
      <c r="F10">
        <v>0</v>
      </c>
      <c r="G10">
        <v>0</v>
      </c>
      <c r="I10">
        <v>19</v>
      </c>
      <c r="J10">
        <v>37</v>
      </c>
      <c r="K10">
        <v>18</v>
      </c>
      <c r="L10">
        <v>35</v>
      </c>
      <c r="M10">
        <v>28</v>
      </c>
      <c r="N10">
        <v>0</v>
      </c>
      <c r="P10">
        <v>11</v>
      </c>
      <c r="Q10">
        <v>20</v>
      </c>
      <c r="R10">
        <v>8</v>
      </c>
      <c r="S10">
        <v>98</v>
      </c>
      <c r="U10">
        <v>26</v>
      </c>
      <c r="V10">
        <v>5</v>
      </c>
      <c r="W10">
        <v>96</v>
      </c>
      <c r="X10">
        <v>10</v>
      </c>
      <c r="Z10">
        <v>93</v>
      </c>
      <c r="AA10">
        <v>44</v>
      </c>
      <c r="AB10">
        <v>0</v>
      </c>
      <c r="AD10">
        <v>0</v>
      </c>
      <c r="AE10">
        <v>0</v>
      </c>
      <c r="AF10">
        <v>0</v>
      </c>
      <c r="AG10">
        <v>0</v>
      </c>
      <c r="AH10">
        <v>5</v>
      </c>
      <c r="AI10">
        <v>132</v>
      </c>
      <c r="AJ10">
        <v>0</v>
      </c>
      <c r="AK10">
        <v>0</v>
      </c>
      <c r="AL10">
        <v>0</v>
      </c>
      <c r="AN10">
        <v>13</v>
      </c>
      <c r="AO10">
        <v>29</v>
      </c>
      <c r="AP10">
        <v>86</v>
      </c>
      <c r="AQ10">
        <v>9</v>
      </c>
      <c r="AR10">
        <v>0</v>
      </c>
      <c r="AS10">
        <v>0</v>
      </c>
      <c r="AU10">
        <v>54</v>
      </c>
      <c r="AV10">
        <v>0</v>
      </c>
      <c r="AW10">
        <v>82</v>
      </c>
      <c r="AX10">
        <v>1</v>
      </c>
      <c r="AY10">
        <v>0</v>
      </c>
      <c r="BA10">
        <v>62</v>
      </c>
      <c r="BB10">
        <v>52</v>
      </c>
      <c r="BC10">
        <v>0</v>
      </c>
      <c r="BD10">
        <v>23</v>
      </c>
      <c r="BE10">
        <v>0</v>
      </c>
      <c r="BF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ht="15">
      <c r="A11" t="s">
        <v>2</v>
      </c>
      <c r="C11">
        <v>0</v>
      </c>
      <c r="D11">
        <v>798</v>
      </c>
      <c r="E11">
        <v>0</v>
      </c>
      <c r="F11">
        <v>0</v>
      </c>
      <c r="G11">
        <v>0</v>
      </c>
      <c r="I11">
        <v>113</v>
      </c>
      <c r="J11">
        <v>206</v>
      </c>
      <c r="K11">
        <v>179</v>
      </c>
      <c r="L11">
        <v>185</v>
      </c>
      <c r="M11">
        <v>115</v>
      </c>
      <c r="N11">
        <v>0</v>
      </c>
      <c r="P11">
        <v>81</v>
      </c>
      <c r="Q11">
        <v>272</v>
      </c>
      <c r="R11">
        <v>161</v>
      </c>
      <c r="S11">
        <v>284</v>
      </c>
      <c r="U11">
        <v>242</v>
      </c>
      <c r="V11">
        <v>8</v>
      </c>
      <c r="W11">
        <v>514</v>
      </c>
      <c r="X11">
        <v>34</v>
      </c>
      <c r="Z11">
        <v>798</v>
      </c>
      <c r="AA11">
        <v>0</v>
      </c>
      <c r="AB11">
        <v>0</v>
      </c>
      <c r="AD11">
        <v>17</v>
      </c>
      <c r="AE11">
        <v>10</v>
      </c>
      <c r="AF11">
        <v>46</v>
      </c>
      <c r="AG11">
        <v>22</v>
      </c>
      <c r="AH11">
        <v>89</v>
      </c>
      <c r="AI11">
        <v>566</v>
      </c>
      <c r="AJ11">
        <v>34</v>
      </c>
      <c r="AK11">
        <v>12</v>
      </c>
      <c r="AL11">
        <v>2</v>
      </c>
      <c r="AN11">
        <v>14</v>
      </c>
      <c r="AO11">
        <v>203</v>
      </c>
      <c r="AP11">
        <v>444</v>
      </c>
      <c r="AQ11">
        <v>137</v>
      </c>
      <c r="AR11">
        <v>0</v>
      </c>
      <c r="AS11">
        <v>0</v>
      </c>
      <c r="AU11">
        <v>691</v>
      </c>
      <c r="AV11">
        <v>0</v>
      </c>
      <c r="AW11">
        <v>107</v>
      </c>
      <c r="AX11">
        <v>0</v>
      </c>
      <c r="AY11">
        <v>0</v>
      </c>
      <c r="BA11">
        <v>147</v>
      </c>
      <c r="BB11">
        <v>615</v>
      </c>
      <c r="BC11">
        <v>0</v>
      </c>
      <c r="BD11">
        <v>35</v>
      </c>
      <c r="BE11">
        <v>1</v>
      </c>
      <c r="BF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1:68" ht="15">
      <c r="A12" t="s">
        <v>3</v>
      </c>
      <c r="C12">
        <v>0</v>
      </c>
      <c r="D12">
        <v>0</v>
      </c>
      <c r="E12">
        <v>1231</v>
      </c>
      <c r="F12">
        <v>0</v>
      </c>
      <c r="G12">
        <v>0</v>
      </c>
      <c r="I12">
        <v>229</v>
      </c>
      <c r="J12">
        <v>266</v>
      </c>
      <c r="K12">
        <v>346</v>
      </c>
      <c r="L12">
        <v>162</v>
      </c>
      <c r="M12">
        <v>228</v>
      </c>
      <c r="N12">
        <v>0</v>
      </c>
      <c r="P12">
        <v>111</v>
      </c>
      <c r="Q12">
        <v>229</v>
      </c>
      <c r="R12">
        <v>157</v>
      </c>
      <c r="S12">
        <v>734</v>
      </c>
      <c r="U12">
        <v>359</v>
      </c>
      <c r="V12">
        <v>2</v>
      </c>
      <c r="W12">
        <v>781</v>
      </c>
      <c r="X12">
        <v>89</v>
      </c>
      <c r="Z12">
        <v>189</v>
      </c>
      <c r="AA12">
        <v>0</v>
      </c>
      <c r="AB12">
        <v>1042</v>
      </c>
      <c r="AD12">
        <v>1</v>
      </c>
      <c r="AE12">
        <v>0</v>
      </c>
      <c r="AF12">
        <v>10</v>
      </c>
      <c r="AG12">
        <v>10</v>
      </c>
      <c r="AH12">
        <v>71</v>
      </c>
      <c r="AI12">
        <v>1092</v>
      </c>
      <c r="AJ12">
        <v>31</v>
      </c>
      <c r="AK12">
        <v>11</v>
      </c>
      <c r="AL12">
        <v>5</v>
      </c>
      <c r="AN12">
        <v>21</v>
      </c>
      <c r="AO12">
        <v>340</v>
      </c>
      <c r="AP12">
        <v>714</v>
      </c>
      <c r="AQ12">
        <v>156</v>
      </c>
      <c r="AR12">
        <v>0</v>
      </c>
      <c r="AS12">
        <v>0</v>
      </c>
      <c r="AU12">
        <v>123</v>
      </c>
      <c r="AV12">
        <v>1062</v>
      </c>
      <c r="AW12">
        <v>46</v>
      </c>
      <c r="AX12">
        <v>0</v>
      </c>
      <c r="AY12">
        <v>0</v>
      </c>
      <c r="BA12">
        <v>1075</v>
      </c>
      <c r="BB12">
        <v>108</v>
      </c>
      <c r="BC12">
        <v>0</v>
      </c>
      <c r="BD12">
        <v>48</v>
      </c>
      <c r="BE12">
        <v>0</v>
      </c>
      <c r="BF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 ht="15">
      <c r="A13" t="s">
        <v>37</v>
      </c>
      <c r="C13">
        <v>0</v>
      </c>
      <c r="D13">
        <v>0</v>
      </c>
      <c r="E13">
        <v>0</v>
      </c>
      <c r="F13">
        <v>441</v>
      </c>
      <c r="G13">
        <v>0</v>
      </c>
      <c r="I13">
        <v>20</v>
      </c>
      <c r="J13">
        <v>105</v>
      </c>
      <c r="K13">
        <v>119</v>
      </c>
      <c r="L13">
        <v>96</v>
      </c>
      <c r="M13">
        <v>101</v>
      </c>
      <c r="N13">
        <v>0</v>
      </c>
      <c r="P13">
        <v>114</v>
      </c>
      <c r="Q13">
        <v>134</v>
      </c>
      <c r="R13">
        <v>50</v>
      </c>
      <c r="S13">
        <v>143</v>
      </c>
      <c r="U13">
        <v>154</v>
      </c>
      <c r="V13">
        <v>1</v>
      </c>
      <c r="W13">
        <v>267</v>
      </c>
      <c r="X13">
        <v>19</v>
      </c>
      <c r="Z13">
        <v>24</v>
      </c>
      <c r="AA13">
        <v>0</v>
      </c>
      <c r="AB13">
        <v>417</v>
      </c>
      <c r="AD13">
        <v>0</v>
      </c>
      <c r="AE13">
        <v>0</v>
      </c>
      <c r="AF13">
        <v>1</v>
      </c>
      <c r="AG13">
        <v>0</v>
      </c>
      <c r="AH13">
        <v>4</v>
      </c>
      <c r="AI13">
        <v>434</v>
      </c>
      <c r="AJ13">
        <v>1</v>
      </c>
      <c r="AK13">
        <v>1</v>
      </c>
      <c r="AL13">
        <v>0</v>
      </c>
      <c r="AN13">
        <v>7</v>
      </c>
      <c r="AO13">
        <v>149</v>
      </c>
      <c r="AP13">
        <v>244</v>
      </c>
      <c r="AQ13">
        <v>41</v>
      </c>
      <c r="AR13">
        <v>0</v>
      </c>
      <c r="AS13">
        <v>0</v>
      </c>
      <c r="AU13">
        <v>13</v>
      </c>
      <c r="AV13">
        <v>428</v>
      </c>
      <c r="AW13">
        <v>0</v>
      </c>
      <c r="AX13">
        <v>0</v>
      </c>
      <c r="AY13">
        <v>0</v>
      </c>
      <c r="BA13">
        <v>433</v>
      </c>
      <c r="BB13">
        <v>5</v>
      </c>
      <c r="BC13">
        <v>0</v>
      </c>
      <c r="BD13">
        <v>3</v>
      </c>
      <c r="BE13">
        <v>0</v>
      </c>
      <c r="BF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 ht="15">
      <c r="A14" t="s">
        <v>4</v>
      </c>
      <c r="C14">
        <v>0</v>
      </c>
      <c r="D14">
        <v>0</v>
      </c>
      <c r="E14">
        <v>0</v>
      </c>
      <c r="F14">
        <v>0</v>
      </c>
      <c r="G14">
        <v>315</v>
      </c>
      <c r="I14">
        <v>7</v>
      </c>
      <c r="J14">
        <v>60</v>
      </c>
      <c r="K14">
        <v>102</v>
      </c>
      <c r="L14">
        <v>79</v>
      </c>
      <c r="M14">
        <v>67</v>
      </c>
      <c r="N14">
        <v>0</v>
      </c>
      <c r="P14">
        <v>57</v>
      </c>
      <c r="Q14">
        <v>110</v>
      </c>
      <c r="R14">
        <v>50</v>
      </c>
      <c r="S14">
        <v>98</v>
      </c>
      <c r="U14">
        <v>122</v>
      </c>
      <c r="V14">
        <v>4</v>
      </c>
      <c r="W14">
        <v>171</v>
      </c>
      <c r="X14">
        <v>18</v>
      </c>
      <c r="Z14">
        <v>84</v>
      </c>
      <c r="AA14">
        <v>0</v>
      </c>
      <c r="AB14">
        <v>231</v>
      </c>
      <c r="AD14">
        <v>0</v>
      </c>
      <c r="AE14">
        <v>0</v>
      </c>
      <c r="AF14">
        <v>4</v>
      </c>
      <c r="AG14">
        <v>0</v>
      </c>
      <c r="AH14">
        <v>0</v>
      </c>
      <c r="AI14">
        <v>310</v>
      </c>
      <c r="AJ14">
        <v>1</v>
      </c>
      <c r="AK14">
        <v>0</v>
      </c>
      <c r="AL14">
        <v>0</v>
      </c>
      <c r="AN14">
        <v>7</v>
      </c>
      <c r="AO14">
        <v>94</v>
      </c>
      <c r="AP14">
        <v>167</v>
      </c>
      <c r="AQ14">
        <v>47</v>
      </c>
      <c r="AR14">
        <v>0</v>
      </c>
      <c r="AS14">
        <v>0</v>
      </c>
      <c r="AU14">
        <v>74</v>
      </c>
      <c r="AV14">
        <v>241</v>
      </c>
      <c r="AW14">
        <v>0</v>
      </c>
      <c r="AX14">
        <v>0</v>
      </c>
      <c r="AY14">
        <v>0</v>
      </c>
      <c r="BA14">
        <v>234</v>
      </c>
      <c r="BB14">
        <v>66</v>
      </c>
      <c r="BC14">
        <v>0</v>
      </c>
      <c r="BD14">
        <v>11</v>
      </c>
      <c r="BE14">
        <v>4</v>
      </c>
      <c r="BF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1:68" ht="15">
      <c r="A15" t="s">
        <v>36</v>
      </c>
      <c r="C15">
        <f>SUM(C10:C14)</f>
        <v>137</v>
      </c>
      <c r="D15">
        <f t="shared" ref="D15:G15" si="0">SUM(D10:D14)</f>
        <v>798</v>
      </c>
      <c r="E15">
        <f t="shared" si="0"/>
        <v>1231</v>
      </c>
      <c r="F15">
        <f t="shared" si="0"/>
        <v>441</v>
      </c>
      <c r="G15">
        <f t="shared" si="0"/>
        <v>315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62"/>
  <sheetViews>
    <sheetView workbookViewId="0">
      <selection activeCell="E30" sqref="E30"/>
    </sheetView>
  </sheetViews>
  <sheetFormatPr defaultRowHeight="12.75"/>
  <cols>
    <col min="1" max="1" width="15.7109375" customWidth="1"/>
    <col min="2" max="5" width="10.42578125" bestFit="1" customWidth="1"/>
    <col min="6" max="6" width="10.140625" bestFit="1" customWidth="1"/>
    <col min="7" max="7" width="9.7109375" bestFit="1" customWidth="1"/>
    <col min="8" max="10" width="9.28515625" bestFit="1" customWidth="1"/>
    <col min="12" max="15" width="9.28515625" bestFit="1" customWidth="1"/>
    <col min="16" max="17" width="9.85546875" bestFit="1" customWidth="1"/>
    <col min="18" max="18" width="9.7109375" bestFit="1" customWidth="1"/>
  </cols>
  <sheetData>
    <row r="1" spans="1:58">
      <c r="A1" t="s">
        <v>85</v>
      </c>
    </row>
    <row r="2" spans="1:58">
      <c r="A2" t="s">
        <v>0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73</v>
      </c>
      <c r="P2" t="s">
        <v>44</v>
      </c>
      <c r="Q2" t="s">
        <v>45</v>
      </c>
      <c r="R2" t="s">
        <v>46</v>
      </c>
      <c r="S2" t="s">
        <v>74</v>
      </c>
      <c r="U2" t="s">
        <v>47</v>
      </c>
      <c r="V2" t="s">
        <v>48</v>
      </c>
      <c r="W2" t="s">
        <v>45</v>
      </c>
      <c r="X2" t="s">
        <v>75</v>
      </c>
      <c r="Z2" t="s">
        <v>49</v>
      </c>
      <c r="AA2" t="s">
        <v>50</v>
      </c>
      <c r="AB2" t="s">
        <v>51</v>
      </c>
      <c r="AD2" t="s">
        <v>76</v>
      </c>
      <c r="AE2" t="s">
        <v>52</v>
      </c>
      <c r="AF2" t="s">
        <v>53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77</v>
      </c>
      <c r="AN2" t="s">
        <v>59</v>
      </c>
      <c r="AO2" t="s">
        <v>60</v>
      </c>
      <c r="AP2" t="s">
        <v>61</v>
      </c>
      <c r="AQ2" t="s">
        <v>62</v>
      </c>
      <c r="AR2" t="s">
        <v>63</v>
      </c>
      <c r="AS2" t="s">
        <v>78</v>
      </c>
      <c r="AU2" t="s">
        <v>64</v>
      </c>
      <c r="AV2" t="s">
        <v>51</v>
      </c>
      <c r="AW2" t="s">
        <v>50</v>
      </c>
      <c r="AX2" t="s">
        <v>66</v>
      </c>
      <c r="AY2" t="s">
        <v>65</v>
      </c>
      <c r="BA2" t="s">
        <v>67</v>
      </c>
      <c r="BB2" t="s">
        <v>68</v>
      </c>
      <c r="BC2" t="s">
        <v>69</v>
      </c>
      <c r="BD2" t="s">
        <v>70</v>
      </c>
      <c r="BE2" t="s">
        <v>71</v>
      </c>
      <c r="BF2" t="s">
        <v>72</v>
      </c>
    </row>
    <row r="3" spans="1:58">
      <c r="A3" t="s">
        <v>1</v>
      </c>
      <c r="I3" s="2">
        <v>264568.28410000011</v>
      </c>
      <c r="J3" s="2">
        <v>382427.05409999989</v>
      </c>
      <c r="K3" s="2">
        <v>400345.52769999998</v>
      </c>
      <c r="L3" s="2">
        <v>329944.69539999991</v>
      </c>
      <c r="M3" s="2">
        <v>344130.47199999983</v>
      </c>
      <c r="N3" s="1">
        <v>0</v>
      </c>
      <c r="P3" s="2">
        <v>340048.06369999994</v>
      </c>
      <c r="Q3" s="2">
        <v>573132.29150000005</v>
      </c>
      <c r="R3" s="2">
        <v>323390.38020000007</v>
      </c>
      <c r="S3" s="2">
        <v>484845.29789999989</v>
      </c>
      <c r="U3" s="2">
        <v>597265.83560000011</v>
      </c>
      <c r="V3" s="2">
        <v>90421.837899999999</v>
      </c>
      <c r="W3" s="2">
        <v>893632.33040000009</v>
      </c>
      <c r="X3" s="2">
        <v>95543.917199999996</v>
      </c>
      <c r="Z3" s="2">
        <v>487022.93870000012</v>
      </c>
      <c r="AA3" s="2">
        <v>157855.49100000004</v>
      </c>
      <c r="AB3" s="2"/>
      <c r="AD3" s="2">
        <v>185184.29580000002</v>
      </c>
      <c r="AE3" s="2"/>
      <c r="AF3" s="2">
        <v>147045.2653</v>
      </c>
      <c r="AG3" s="2">
        <v>120701.0474</v>
      </c>
      <c r="AH3" s="2">
        <v>426498.03549999994</v>
      </c>
      <c r="AI3" s="2">
        <v>366182.29340000002</v>
      </c>
      <c r="AJ3" s="2">
        <v>254948.8602</v>
      </c>
      <c r="AK3" s="2"/>
      <c r="AL3" s="2"/>
      <c r="AN3" s="2">
        <v>113183.13889999999</v>
      </c>
      <c r="AO3" s="2">
        <v>483828.28319999977</v>
      </c>
      <c r="AP3" s="2">
        <v>793195.72340000037</v>
      </c>
      <c r="AQ3" s="2">
        <v>242691.5970000001</v>
      </c>
      <c r="AR3" s="2"/>
      <c r="AS3" s="2"/>
      <c r="AU3" s="2">
        <f>BB3</f>
        <v>189274.46699999995</v>
      </c>
      <c r="AV3">
        <v>0</v>
      </c>
      <c r="AW3">
        <f>BD3+BA3*(206925/(206925+57924))</f>
        <v>308057.45833778079</v>
      </c>
      <c r="AX3" s="2">
        <f>BC3+BA3*(57924/(206925+57924))</f>
        <v>127343.99186221923</v>
      </c>
      <c r="AY3" s="2">
        <v>0</v>
      </c>
      <c r="BA3" s="2">
        <v>245710.73510000002</v>
      </c>
      <c r="BB3" s="2">
        <v>189274.46699999995</v>
      </c>
      <c r="BC3" s="2">
        <v>73605.640499999994</v>
      </c>
      <c r="BD3" s="2">
        <v>116085.07460000001</v>
      </c>
    </row>
    <row r="4" spans="1:58">
      <c r="A4" t="s">
        <v>2</v>
      </c>
      <c r="I4" s="2">
        <v>264568.28410000011</v>
      </c>
      <c r="J4" s="2">
        <v>382427.05409999989</v>
      </c>
      <c r="K4" s="2">
        <v>400345.52769999998</v>
      </c>
      <c r="L4" s="2">
        <v>329944.69539999991</v>
      </c>
      <c r="M4" s="2">
        <v>344130.47199999983</v>
      </c>
      <c r="N4" s="1">
        <v>0</v>
      </c>
      <c r="P4" s="2">
        <v>340048.06369999994</v>
      </c>
      <c r="Q4" s="2">
        <v>573132.29150000005</v>
      </c>
      <c r="R4" s="2">
        <v>323390.38020000007</v>
      </c>
      <c r="S4" s="2">
        <v>484845.29789999989</v>
      </c>
      <c r="U4" s="2">
        <v>597265.83560000011</v>
      </c>
      <c r="V4" s="2">
        <v>90421.837899999999</v>
      </c>
      <c r="W4" s="2">
        <v>893632.33040000009</v>
      </c>
      <c r="X4" s="2">
        <v>95543.917199999996</v>
      </c>
      <c r="Z4" s="2">
        <v>1414949.5426</v>
      </c>
      <c r="AA4" s="2"/>
      <c r="AB4" s="2"/>
      <c r="AD4" s="2">
        <v>185184.29580000002</v>
      </c>
      <c r="AE4" s="2"/>
      <c r="AF4" s="2">
        <v>147045.2653</v>
      </c>
      <c r="AG4" s="2">
        <v>120701.0474</v>
      </c>
      <c r="AH4" s="2">
        <v>426498.03549999994</v>
      </c>
      <c r="AI4" s="2">
        <v>366182.29340000002</v>
      </c>
      <c r="AJ4" s="2">
        <v>254948.8602</v>
      </c>
      <c r="AK4" s="2"/>
      <c r="AL4" s="2"/>
      <c r="AN4" s="2">
        <v>113183.13889999999</v>
      </c>
      <c r="AO4" s="2">
        <v>483828.28319999977</v>
      </c>
      <c r="AP4" s="2">
        <v>793195.72340000037</v>
      </c>
      <c r="AQ4" s="2">
        <v>242691.5970000001</v>
      </c>
      <c r="AR4" s="2"/>
      <c r="AS4" s="2"/>
      <c r="AU4" s="2">
        <f>BB4+BA4*(136352/(136352+147177))</f>
        <v>912163.92117927095</v>
      </c>
      <c r="AV4">
        <v>0</v>
      </c>
      <c r="AW4">
        <f>BA4*(147177/(136352+147177))</f>
        <v>129413.84202072943</v>
      </c>
      <c r="AX4" s="2">
        <f>BC4</f>
        <v>157340.83259999997</v>
      </c>
      <c r="AY4" s="2">
        <v>0</v>
      </c>
      <c r="BA4" s="2">
        <v>249309.18019999997</v>
      </c>
      <c r="BB4" s="2">
        <v>792268.58300000045</v>
      </c>
      <c r="BC4" s="2">
        <v>157340.83259999997</v>
      </c>
    </row>
    <row r="5" spans="1:58">
      <c r="A5" t="s">
        <v>3</v>
      </c>
      <c r="I5" s="2">
        <v>264568.28410000011</v>
      </c>
      <c r="J5" s="2">
        <v>382427.05409999989</v>
      </c>
      <c r="K5" s="2">
        <v>400345.52769999998</v>
      </c>
      <c r="L5" s="2">
        <v>329944.69539999991</v>
      </c>
      <c r="M5" s="2">
        <v>344130.47199999983</v>
      </c>
      <c r="N5" s="1">
        <v>0</v>
      </c>
      <c r="P5" s="2">
        <v>340048.06369999994</v>
      </c>
      <c r="Q5" s="2">
        <v>573132.29150000005</v>
      </c>
      <c r="R5" s="2">
        <v>323390.38020000007</v>
      </c>
      <c r="S5" s="2">
        <v>484845.29789999989</v>
      </c>
      <c r="U5" s="2">
        <v>597265.83560000011</v>
      </c>
      <c r="V5" s="2">
        <v>90421.837899999999</v>
      </c>
      <c r="W5" s="2">
        <v>893632.33040000009</v>
      </c>
      <c r="X5" s="2">
        <v>95543.917199999996</v>
      </c>
      <c r="Z5" s="2">
        <v>758108.42469999986</v>
      </c>
      <c r="AA5" s="2"/>
      <c r="AB5" s="2">
        <v>1850991.5549000006</v>
      </c>
      <c r="AD5" s="2">
        <v>185184.29580000002</v>
      </c>
      <c r="AE5" s="2"/>
      <c r="AF5" s="2">
        <v>147045.2653</v>
      </c>
      <c r="AG5" s="2">
        <v>120701.0474</v>
      </c>
      <c r="AH5" s="2">
        <v>426498.03549999994</v>
      </c>
      <c r="AI5" s="2">
        <v>366182.29340000002</v>
      </c>
      <c r="AJ5" s="2">
        <v>254948.8602</v>
      </c>
      <c r="AK5" s="2"/>
      <c r="AL5" s="2"/>
      <c r="AN5" s="2">
        <v>113183.13889999999</v>
      </c>
      <c r="AO5" s="2">
        <v>483828.28319999977</v>
      </c>
      <c r="AP5" s="2">
        <v>793195.72340000037</v>
      </c>
      <c r="AQ5" s="2">
        <v>242691.5970000001</v>
      </c>
      <c r="AR5" s="2"/>
      <c r="AS5" s="2"/>
      <c r="AU5" s="2">
        <f>BB5+(BA5+BD5)*(158139/(158139+1874624+291355))</f>
        <v>269000.60770266049</v>
      </c>
      <c r="AV5" s="18">
        <f>(BA5+BD5)*(1874624/(158139+1874624+291355))</f>
        <v>1924667.8214322047</v>
      </c>
      <c r="AW5">
        <f>(BA5+BD5)*(291355/(158139+1874624+291355))</f>
        <v>299132.83576513478</v>
      </c>
      <c r="AX5" s="2">
        <v>0</v>
      </c>
      <c r="AY5" s="2">
        <v>0</v>
      </c>
      <c r="BA5" s="2">
        <v>2268968.6510999999</v>
      </c>
      <c r="BB5" s="2">
        <v>106640.02520000002</v>
      </c>
      <c r="BC5" s="2"/>
      <c r="BD5" s="2">
        <v>117192.58859999999</v>
      </c>
    </row>
    <row r="6" spans="1:58">
      <c r="A6" t="s">
        <v>37</v>
      </c>
      <c r="I6" s="2">
        <v>264568.28410000011</v>
      </c>
      <c r="J6" s="2">
        <v>382427.05409999989</v>
      </c>
      <c r="K6" s="2">
        <v>400345.52769999998</v>
      </c>
      <c r="L6" s="2">
        <v>329944.69539999991</v>
      </c>
      <c r="M6" s="2">
        <v>344130.47199999983</v>
      </c>
      <c r="N6" s="1">
        <v>0</v>
      </c>
      <c r="P6" s="2">
        <v>340048.06369999994</v>
      </c>
      <c r="Q6" s="2">
        <v>573132.29150000005</v>
      </c>
      <c r="R6" s="2">
        <v>323390.38020000007</v>
      </c>
      <c r="S6" s="2">
        <v>484845.29789999989</v>
      </c>
      <c r="U6" s="2">
        <v>597265.83560000011</v>
      </c>
      <c r="V6" s="2">
        <v>90421.837899999999</v>
      </c>
      <c r="W6" s="2">
        <v>893632.33040000009</v>
      </c>
      <c r="X6" s="2">
        <v>95543.917199999996</v>
      </c>
      <c r="Z6" s="2">
        <v>230591.25289999993</v>
      </c>
      <c r="AA6" s="2"/>
      <c r="AB6" s="2">
        <v>1132475.8921000005</v>
      </c>
      <c r="AD6" s="2">
        <v>185184.29580000002</v>
      </c>
      <c r="AE6" s="2"/>
      <c r="AF6" s="2">
        <v>147045.2653</v>
      </c>
      <c r="AG6" s="2">
        <v>120701.0474</v>
      </c>
      <c r="AH6" s="2">
        <v>426498.03549999994</v>
      </c>
      <c r="AI6" s="2">
        <v>366182.29340000002</v>
      </c>
      <c r="AJ6" s="2">
        <v>254948.8602</v>
      </c>
      <c r="AK6" s="2"/>
      <c r="AL6" s="2"/>
      <c r="AN6" s="2">
        <v>113183.13889999999</v>
      </c>
      <c r="AO6" s="2">
        <v>483828.28319999977</v>
      </c>
      <c r="AP6" s="2">
        <v>793195.72340000037</v>
      </c>
      <c r="AQ6" s="2">
        <v>242691.5970000001</v>
      </c>
      <c r="AR6" s="2"/>
      <c r="AS6" s="2"/>
      <c r="AU6" s="2">
        <f>BB6+BA6*(174139/(174139+1191046))</f>
        <v>198959.85804442014</v>
      </c>
      <c r="AV6">
        <f>BA6*(1191046/(174139+1191046))</f>
        <v>1109068.8612555799</v>
      </c>
      <c r="AW6">
        <v>0</v>
      </c>
      <c r="AX6" s="2">
        <v>0</v>
      </c>
      <c r="AY6" s="2">
        <v>0</v>
      </c>
      <c r="BA6" s="2">
        <v>1271222.2478</v>
      </c>
      <c r="BB6" s="2">
        <v>36806.471500000007</v>
      </c>
      <c r="BC6" s="2"/>
      <c r="BD6" s="2"/>
      <c r="BE6" s="2"/>
    </row>
    <row r="7" spans="1:58">
      <c r="A7" t="s">
        <v>4</v>
      </c>
      <c r="I7" s="2">
        <v>264568.28410000011</v>
      </c>
      <c r="J7" s="2">
        <v>382427.05409999989</v>
      </c>
      <c r="K7" s="2">
        <v>400345.52769999998</v>
      </c>
      <c r="L7" s="2">
        <v>329944.69539999991</v>
      </c>
      <c r="M7" s="2">
        <v>344130.47199999983</v>
      </c>
      <c r="N7" s="1">
        <v>0</v>
      </c>
      <c r="P7" s="2">
        <v>340048.06369999994</v>
      </c>
      <c r="Q7" s="2">
        <v>573132.29150000005</v>
      </c>
      <c r="R7" s="2">
        <v>323390.38020000007</v>
      </c>
      <c r="S7" s="2">
        <v>484845.29789999989</v>
      </c>
      <c r="U7" s="2">
        <v>597265.83560000011</v>
      </c>
      <c r="V7" s="2">
        <v>90421.837899999999</v>
      </c>
      <c r="W7" s="2">
        <v>893632.33040000009</v>
      </c>
      <c r="X7" s="2">
        <v>95543.917199999996</v>
      </c>
      <c r="Z7" s="2">
        <v>364036.35800000012</v>
      </c>
      <c r="AA7" s="2"/>
      <c r="AB7" s="2">
        <v>524440.22430000012</v>
      </c>
      <c r="AD7" s="2">
        <v>185184.29580000002</v>
      </c>
      <c r="AE7" s="2"/>
      <c r="AF7" s="2">
        <v>147045.2653</v>
      </c>
      <c r="AG7" s="2">
        <v>120701.0474</v>
      </c>
      <c r="AH7" s="2">
        <v>426498.03549999994</v>
      </c>
      <c r="AI7" s="2">
        <v>366182.29340000002</v>
      </c>
      <c r="AJ7" s="2">
        <v>254948.8602</v>
      </c>
      <c r="AK7" s="2"/>
      <c r="AL7" s="2"/>
      <c r="AN7" s="2">
        <v>113183.13889999999</v>
      </c>
      <c r="AO7" s="2">
        <v>483828.28319999977</v>
      </c>
      <c r="AP7" s="2">
        <v>793195.72340000037</v>
      </c>
      <c r="AQ7" s="2">
        <v>242691.5970000001</v>
      </c>
      <c r="AR7" s="2"/>
      <c r="AS7" s="2"/>
      <c r="AU7" s="2">
        <f>BB7+BA7*(59299/(59299+512400))</f>
        <v>153784.66625763802</v>
      </c>
      <c r="AV7">
        <f>BD7+BA7*(512400/(59299+512400))</f>
        <v>598498.886842362</v>
      </c>
      <c r="AW7">
        <v>0</v>
      </c>
      <c r="AX7" s="2">
        <f>BC7</f>
        <v>87717.690499999953</v>
      </c>
      <c r="AY7" s="2">
        <v>0</v>
      </c>
      <c r="BA7" s="2">
        <v>612258.66570000001</v>
      </c>
      <c r="BB7" s="2">
        <v>90278.6489</v>
      </c>
      <c r="BC7" s="2">
        <v>87717.690499999953</v>
      </c>
      <c r="BD7" s="2">
        <v>49746.238499999999</v>
      </c>
    </row>
    <row r="8" spans="1:58">
      <c r="A8" t="s">
        <v>36</v>
      </c>
      <c r="C8" s="2">
        <v>94149.733499999988</v>
      </c>
      <c r="D8" s="2">
        <v>469193.46970000007</v>
      </c>
      <c r="E8" s="2">
        <v>707776.62029999995</v>
      </c>
      <c r="F8" s="2">
        <v>246847.65440000012</v>
      </c>
      <c r="G8" s="2">
        <v>203448.55539999992</v>
      </c>
      <c r="I8" s="2">
        <v>264568.28410000011</v>
      </c>
      <c r="J8" s="2">
        <v>382427.05409999989</v>
      </c>
      <c r="K8" s="2">
        <v>400345.52769999998</v>
      </c>
      <c r="L8" s="2">
        <v>329944.69539999991</v>
      </c>
      <c r="M8" s="2">
        <v>344130.47199999983</v>
      </c>
      <c r="N8" s="1">
        <v>0</v>
      </c>
      <c r="P8" s="2">
        <v>340048.06369999994</v>
      </c>
      <c r="Q8" s="2">
        <v>573132.29150000005</v>
      </c>
      <c r="R8" s="2">
        <v>323390.38020000007</v>
      </c>
      <c r="S8" s="2">
        <v>484845.29789999989</v>
      </c>
      <c r="U8" s="2">
        <v>597265.83560000011</v>
      </c>
      <c r="V8" s="2">
        <v>90421.837899999999</v>
      </c>
      <c r="W8" s="2">
        <v>893632.33040000009</v>
      </c>
      <c r="X8" s="2">
        <v>95543.917199999996</v>
      </c>
      <c r="Z8" s="1">
        <v>3254709</v>
      </c>
      <c r="AA8" s="1">
        <v>278978</v>
      </c>
      <c r="AB8" s="1">
        <v>3565861</v>
      </c>
      <c r="AD8" s="2">
        <v>185184.29580000002</v>
      </c>
      <c r="AE8" s="2"/>
      <c r="AF8" s="2">
        <v>147045.2653</v>
      </c>
      <c r="AG8" s="2">
        <v>120701.0474</v>
      </c>
      <c r="AH8" s="2">
        <v>426498.03549999994</v>
      </c>
      <c r="AI8" s="2">
        <v>366182.29340000002</v>
      </c>
      <c r="AJ8" s="2">
        <v>254948.8602</v>
      </c>
      <c r="AK8" s="2"/>
      <c r="AL8" s="2"/>
      <c r="AN8" s="2">
        <v>113183.13889999999</v>
      </c>
      <c r="AO8" s="2">
        <v>483828.28319999977</v>
      </c>
      <c r="AP8" s="2">
        <v>793195.72340000037</v>
      </c>
      <c r="AQ8" s="2">
        <v>242691.5970000001</v>
      </c>
      <c r="AR8" s="2"/>
      <c r="AS8" s="2"/>
      <c r="AU8" s="2">
        <f>SUM(AU3:AU7)</f>
        <v>1723183.5201839895</v>
      </c>
      <c r="AV8" s="2">
        <f>SUM(AV3:AV7)</f>
        <v>3632235.5695301467</v>
      </c>
      <c r="AW8" s="2">
        <f>SUM(AW3:AW7)</f>
        <v>736604.136123645</v>
      </c>
      <c r="AX8" s="2">
        <f>SUM(AX3:AX7)</f>
        <v>372402.51496221917</v>
      </c>
      <c r="AY8" s="2">
        <v>0</v>
      </c>
      <c r="BA8" s="1">
        <v>4647469</v>
      </c>
      <c r="BB8" s="1">
        <v>1215268</v>
      </c>
      <c r="BC8" s="1">
        <v>365671</v>
      </c>
      <c r="BD8" s="1">
        <v>399510</v>
      </c>
      <c r="BE8" s="1"/>
      <c r="BF8" s="1">
        <v>221691</v>
      </c>
    </row>
    <row r="15" spans="1:58">
      <c r="C15" s="19"/>
      <c r="D15" s="19"/>
      <c r="E15" s="19"/>
      <c r="F15" s="19"/>
      <c r="G15" s="19"/>
      <c r="AN15" s="19"/>
      <c r="AO15" s="19"/>
      <c r="AP15" s="19"/>
      <c r="AQ15" s="19"/>
      <c r="AR15" s="19"/>
      <c r="AS15" s="19"/>
    </row>
    <row r="16" spans="1:58">
      <c r="C16" s="19"/>
      <c r="D16" s="19"/>
      <c r="E16" s="19"/>
      <c r="F16" s="19"/>
      <c r="G16" s="19"/>
      <c r="AN16" s="19"/>
      <c r="AO16" s="19"/>
      <c r="AP16" s="19"/>
      <c r="AQ16" s="19"/>
      <c r="AR16" s="19"/>
      <c r="AS16" s="19"/>
    </row>
    <row r="18" spans="3:58" s="4" customFormat="1">
      <c r="I18" s="6"/>
      <c r="J18" s="6"/>
      <c r="K18" s="6"/>
      <c r="L18" s="6"/>
      <c r="M18" s="6"/>
      <c r="P18" s="6"/>
      <c r="Q18" s="6"/>
      <c r="R18" s="6"/>
      <c r="S18" s="6"/>
      <c r="U18" s="6"/>
      <c r="V18" s="6"/>
      <c r="W18" s="6"/>
      <c r="Z18" s="6"/>
      <c r="AA18" s="6"/>
      <c r="AB18" s="6"/>
      <c r="AD18" s="6"/>
      <c r="AE18" s="6"/>
      <c r="AF18" s="6"/>
      <c r="AG18" s="6"/>
      <c r="AH18" s="6"/>
      <c r="AI18" s="6"/>
      <c r="AJ18" s="6"/>
      <c r="AK18" s="6"/>
      <c r="AL18" s="6"/>
      <c r="AN18" s="6"/>
      <c r="AO18" s="6"/>
      <c r="AP18" s="6"/>
      <c r="AQ18" s="6"/>
      <c r="AU18" s="6"/>
      <c r="AX18" s="6"/>
      <c r="AY18" s="6"/>
      <c r="BA18" s="6"/>
      <c r="BB18" s="6"/>
      <c r="BC18" s="6"/>
    </row>
    <row r="19" spans="3:58" s="4" customFormat="1">
      <c r="I19" s="6"/>
      <c r="J19" s="6"/>
      <c r="K19" s="6"/>
      <c r="L19" s="6"/>
      <c r="M19" s="6"/>
      <c r="P19" s="6"/>
      <c r="Q19" s="6"/>
      <c r="R19" s="6"/>
      <c r="S19" s="6"/>
      <c r="U19" s="6"/>
      <c r="V19" s="6"/>
      <c r="W19" s="6"/>
      <c r="Z19" s="6"/>
      <c r="AA19" s="6"/>
      <c r="AB19" s="6"/>
      <c r="AD19" s="6"/>
      <c r="AE19" s="6"/>
      <c r="AF19" s="6"/>
      <c r="AG19" s="6"/>
      <c r="AH19" s="6"/>
      <c r="AI19" s="6"/>
      <c r="AJ19" s="6"/>
      <c r="AK19" s="6"/>
      <c r="AL19" s="6"/>
      <c r="AN19" s="6"/>
      <c r="AO19" s="6"/>
      <c r="AP19" s="6"/>
      <c r="AQ19" s="6"/>
      <c r="AR19" s="6"/>
      <c r="AS19" s="6"/>
      <c r="AU19" s="6"/>
      <c r="AX19" s="6"/>
      <c r="AY19" s="6"/>
      <c r="BA19" s="6"/>
      <c r="BB19" s="6"/>
      <c r="BC19" s="6"/>
      <c r="BD19" s="6"/>
    </row>
    <row r="20" spans="3:58" s="4" customFormat="1">
      <c r="I20" s="6"/>
      <c r="J20" s="6"/>
      <c r="K20" s="6"/>
      <c r="L20" s="6"/>
      <c r="M20" s="6"/>
      <c r="P20" s="6"/>
      <c r="Q20" s="6"/>
      <c r="R20" s="6"/>
      <c r="S20" s="6"/>
      <c r="U20" s="6"/>
      <c r="V20" s="6"/>
      <c r="W20" s="6"/>
      <c r="Z20" s="6"/>
      <c r="AA20" s="6"/>
      <c r="AB20" s="6"/>
      <c r="AD20" s="6"/>
      <c r="AE20" s="6"/>
      <c r="AF20" s="6"/>
      <c r="AG20" s="6"/>
      <c r="AH20" s="6"/>
      <c r="AI20" s="6"/>
      <c r="AJ20" s="6"/>
      <c r="AK20" s="6"/>
      <c r="AL20" s="6"/>
      <c r="AN20" s="6"/>
      <c r="AO20" s="6"/>
      <c r="AP20" s="6"/>
      <c r="AQ20" s="6"/>
      <c r="AU20" s="6"/>
      <c r="AX20" s="6"/>
      <c r="AY20" s="6"/>
      <c r="BA20" s="6"/>
      <c r="BB20" s="6"/>
      <c r="BC20" s="6"/>
      <c r="BD20" s="6"/>
      <c r="BE20" s="6"/>
    </row>
    <row r="21" spans="3:58" s="4" customFormat="1">
      <c r="I21" s="6"/>
      <c r="J21" s="6"/>
      <c r="K21" s="6"/>
      <c r="L21" s="6"/>
      <c r="M21" s="6"/>
      <c r="P21" s="6"/>
      <c r="Q21" s="6"/>
      <c r="R21" s="6"/>
      <c r="S21" s="6"/>
      <c r="U21" s="6"/>
      <c r="V21" s="6"/>
      <c r="W21" s="6"/>
      <c r="Z21" s="6"/>
      <c r="AA21" s="6"/>
      <c r="AB21" s="6"/>
      <c r="AD21" s="6"/>
      <c r="AE21" s="6"/>
      <c r="AF21" s="6"/>
      <c r="AG21" s="6"/>
      <c r="AH21" s="6"/>
      <c r="AI21" s="6"/>
      <c r="AJ21" s="6"/>
      <c r="AK21" s="6"/>
      <c r="AN21" s="6"/>
      <c r="AO21" s="6"/>
      <c r="AP21" s="6"/>
      <c r="AQ21" s="6"/>
      <c r="AR21" s="6"/>
      <c r="AS21" s="6"/>
      <c r="AU21" s="6"/>
      <c r="AX21" s="6"/>
      <c r="AY21" s="6"/>
      <c r="BA21" s="6"/>
      <c r="BB21" s="6"/>
      <c r="BC21" s="6"/>
      <c r="BD21" s="6"/>
    </row>
    <row r="22" spans="3:58" s="4" customFormat="1">
      <c r="C22" s="5"/>
      <c r="D22" s="5"/>
      <c r="E22" s="5"/>
      <c r="F22" s="5"/>
      <c r="G22" s="5"/>
      <c r="I22" s="3"/>
      <c r="J22" s="3"/>
      <c r="K22" s="3"/>
      <c r="L22" s="3"/>
      <c r="M22" s="3"/>
      <c r="N22" s="3"/>
      <c r="P22" s="3"/>
      <c r="Q22" s="3"/>
      <c r="R22" s="3"/>
      <c r="S22" s="3"/>
      <c r="U22" s="3"/>
      <c r="V22" s="3"/>
      <c r="W22" s="3"/>
      <c r="X22" s="3"/>
      <c r="Z22" s="3"/>
      <c r="AA22" s="3"/>
      <c r="AB22" s="3"/>
      <c r="AD22" s="11"/>
      <c r="AE22" s="11"/>
      <c r="AF22" s="11"/>
      <c r="AG22" s="11"/>
      <c r="AH22" s="11"/>
      <c r="AI22" s="11"/>
      <c r="AJ22" s="11"/>
      <c r="AK22" s="11"/>
      <c r="AL22" s="11"/>
      <c r="AN22" s="5"/>
      <c r="AO22" s="5"/>
      <c r="AP22" s="5"/>
      <c r="AQ22" s="5"/>
      <c r="AR22" s="5"/>
      <c r="AS22" s="5"/>
      <c r="AU22" s="6"/>
      <c r="AV22" s="6"/>
      <c r="AW22" s="6"/>
      <c r="AX22" s="6"/>
      <c r="AY22" s="6"/>
      <c r="BA22" s="3"/>
      <c r="BB22" s="3"/>
      <c r="BC22" s="3"/>
      <c r="BD22" s="3"/>
      <c r="BE22" s="3"/>
      <c r="BF22" s="3"/>
    </row>
    <row r="23" spans="3:58" s="4" customFormat="1">
      <c r="I23" s="6"/>
      <c r="J23" s="6"/>
      <c r="K23" s="6"/>
      <c r="L23" s="6"/>
      <c r="M23" s="6"/>
      <c r="P23" s="6"/>
      <c r="Q23" s="6"/>
      <c r="R23" s="6"/>
      <c r="S23" s="6"/>
      <c r="U23" s="6"/>
      <c r="V23" s="6"/>
      <c r="W23" s="6"/>
      <c r="Z23" s="6"/>
      <c r="AA23" s="6"/>
      <c r="AB23" s="6"/>
      <c r="AD23" s="6"/>
      <c r="AE23" s="6"/>
      <c r="AF23" s="6"/>
      <c r="AG23" s="6"/>
      <c r="AH23" s="6"/>
      <c r="AI23" s="6"/>
      <c r="AJ23" s="6"/>
      <c r="AK23" s="6"/>
      <c r="AN23" s="6"/>
      <c r="AO23" s="6"/>
      <c r="AP23" s="6"/>
      <c r="AQ23" s="6"/>
      <c r="AR23" s="6"/>
      <c r="AS23" s="6"/>
      <c r="AU23" s="6"/>
      <c r="AX23" s="6"/>
      <c r="AY23" s="6"/>
      <c r="BA23" s="6"/>
      <c r="BB23" s="6"/>
      <c r="BC23" s="6"/>
      <c r="BD23" s="6"/>
    </row>
    <row r="24" spans="3:58" s="4" customFormat="1">
      <c r="I24" s="6"/>
      <c r="J24" s="6"/>
      <c r="K24" s="6"/>
      <c r="L24" s="6"/>
      <c r="M24" s="6"/>
      <c r="P24" s="6"/>
      <c r="Q24" s="6"/>
      <c r="R24" s="6"/>
      <c r="S24" s="6"/>
      <c r="U24" s="6"/>
      <c r="V24" s="6"/>
      <c r="W24" s="6"/>
      <c r="Z24" s="6"/>
      <c r="AA24" s="6"/>
      <c r="AB24" s="6"/>
      <c r="AD24" s="6"/>
      <c r="AE24" s="6"/>
      <c r="AF24" s="6"/>
      <c r="AG24" s="6"/>
      <c r="AH24" s="6"/>
      <c r="AI24" s="6"/>
      <c r="AJ24" s="6"/>
      <c r="AK24" s="6"/>
      <c r="AL24" s="6"/>
      <c r="AN24" s="6"/>
      <c r="AO24" s="6"/>
      <c r="AP24" s="6"/>
      <c r="AQ24" s="6"/>
      <c r="AU24" s="6"/>
      <c r="AX24" s="6"/>
      <c r="AY24" s="6"/>
      <c r="BA24" s="6"/>
      <c r="BB24" s="6"/>
      <c r="BC24" s="6"/>
      <c r="BD24" s="6"/>
    </row>
    <row r="25" spans="3:58" s="4" customFormat="1">
      <c r="I25" s="6"/>
      <c r="J25" s="6"/>
      <c r="K25" s="6"/>
      <c r="L25" s="6"/>
      <c r="M25" s="6"/>
      <c r="P25" s="6"/>
      <c r="Q25" s="6"/>
      <c r="R25" s="6"/>
      <c r="S25" s="6"/>
      <c r="U25" s="6"/>
      <c r="V25" s="6"/>
      <c r="W25" s="6"/>
      <c r="Z25" s="6"/>
      <c r="AA25" s="6"/>
      <c r="AB25" s="6"/>
      <c r="AD25" s="6"/>
      <c r="AE25" s="6"/>
      <c r="AF25" s="6"/>
      <c r="AG25" s="6"/>
      <c r="AH25" s="6"/>
      <c r="AI25" s="6"/>
      <c r="AJ25" s="6"/>
      <c r="AK25" s="6"/>
      <c r="AL25" s="6"/>
      <c r="AN25" s="6"/>
      <c r="AO25" s="6"/>
      <c r="AP25" s="6"/>
      <c r="AQ25" s="6"/>
      <c r="AU25" s="6"/>
      <c r="AX25" s="6"/>
      <c r="AY25" s="6"/>
      <c r="BA25" s="6"/>
      <c r="BB25" s="6"/>
      <c r="BC25" s="6"/>
    </row>
    <row r="26" spans="3:58" s="4" customFormat="1">
      <c r="I26" s="6"/>
      <c r="J26" s="6"/>
      <c r="K26" s="6"/>
      <c r="L26" s="6"/>
      <c r="M26" s="6"/>
      <c r="P26" s="6"/>
      <c r="Q26" s="6"/>
      <c r="R26" s="6"/>
      <c r="S26" s="6"/>
      <c r="U26" s="6"/>
      <c r="V26" s="6"/>
      <c r="W26" s="6"/>
      <c r="Z26" s="6"/>
      <c r="AA26" s="6"/>
      <c r="AB26" s="6"/>
      <c r="AD26" s="6"/>
      <c r="AE26" s="6"/>
      <c r="AF26" s="6"/>
      <c r="AG26" s="6"/>
      <c r="AH26" s="6"/>
      <c r="AI26" s="6"/>
      <c r="AJ26" s="6"/>
      <c r="AK26" s="6"/>
      <c r="AL26" s="6"/>
      <c r="AN26" s="6"/>
      <c r="AO26" s="6"/>
      <c r="AP26" s="6"/>
      <c r="AQ26" s="6"/>
      <c r="AR26" s="6"/>
      <c r="AS26" s="6"/>
      <c r="AU26" s="6"/>
      <c r="AX26" s="6"/>
      <c r="AY26" s="6"/>
      <c r="BA26" s="6"/>
      <c r="BB26" s="6"/>
      <c r="BC26" s="6"/>
      <c r="BD26" s="6"/>
    </row>
    <row r="27" spans="3:58" s="4" customFormat="1">
      <c r="I27" s="6"/>
      <c r="J27" s="6"/>
      <c r="K27" s="6"/>
      <c r="L27" s="6"/>
      <c r="M27" s="6"/>
      <c r="P27" s="6"/>
      <c r="Q27" s="6"/>
      <c r="R27" s="6"/>
      <c r="S27" s="6"/>
      <c r="U27" s="6"/>
      <c r="V27" s="6"/>
      <c r="W27" s="6"/>
      <c r="Z27" s="6"/>
      <c r="AA27" s="6"/>
      <c r="AB27" s="6"/>
      <c r="AD27" s="6"/>
      <c r="AE27" s="6"/>
      <c r="AF27" s="6"/>
      <c r="AG27" s="6"/>
      <c r="AH27" s="6"/>
      <c r="AI27" s="6"/>
      <c r="AJ27" s="6"/>
      <c r="AK27" s="6"/>
      <c r="AL27" s="6"/>
      <c r="AN27" s="6"/>
      <c r="AO27" s="6"/>
      <c r="AP27" s="6"/>
      <c r="AQ27" s="6"/>
      <c r="AU27" s="6"/>
      <c r="AX27" s="6"/>
      <c r="AY27" s="6"/>
      <c r="BA27" s="6"/>
      <c r="BB27" s="6"/>
      <c r="BC27" s="6"/>
      <c r="BD27" s="6"/>
      <c r="BE27" s="6"/>
    </row>
    <row r="28" spans="3:58" s="4" customFormat="1">
      <c r="I28" s="6"/>
      <c r="J28" s="6"/>
      <c r="K28" s="6"/>
      <c r="L28" s="6"/>
      <c r="M28" s="6"/>
      <c r="P28" s="6"/>
      <c r="Q28" s="6"/>
      <c r="R28" s="6"/>
      <c r="S28" s="6"/>
      <c r="U28" s="6"/>
      <c r="V28" s="6"/>
      <c r="W28" s="6"/>
      <c r="Z28" s="6"/>
      <c r="AA28" s="6"/>
      <c r="AB28" s="6"/>
      <c r="AD28" s="6"/>
      <c r="AE28" s="6"/>
      <c r="AF28" s="6"/>
      <c r="AG28" s="6"/>
      <c r="AH28" s="6"/>
      <c r="AI28" s="6"/>
      <c r="AJ28" s="6"/>
      <c r="AK28" s="6"/>
      <c r="AN28" s="6"/>
      <c r="AO28" s="6"/>
      <c r="AP28" s="6"/>
      <c r="AQ28" s="6"/>
      <c r="AR28" s="6"/>
      <c r="AS28" s="6"/>
      <c r="AU28" s="6"/>
      <c r="AX28" s="6"/>
      <c r="AY28" s="6"/>
      <c r="BA28" s="6"/>
      <c r="BB28" s="6"/>
      <c r="BC28" s="6"/>
      <c r="BD28" s="6"/>
    </row>
    <row r="29" spans="3:58" s="4" customFormat="1">
      <c r="C29" s="5"/>
      <c r="D29" s="5"/>
      <c r="E29" s="5"/>
      <c r="F29" s="5"/>
      <c r="G29" s="5"/>
      <c r="I29" s="3"/>
      <c r="J29" s="3"/>
      <c r="K29" s="3"/>
      <c r="L29" s="3"/>
      <c r="M29" s="3"/>
      <c r="N29" s="3"/>
      <c r="P29" s="3"/>
      <c r="Q29" s="3"/>
      <c r="R29" s="3"/>
      <c r="S29" s="3"/>
      <c r="U29" s="3"/>
      <c r="V29" s="3"/>
      <c r="W29" s="3"/>
      <c r="X29" s="3"/>
      <c r="Z29" s="3"/>
      <c r="AA29" s="3"/>
      <c r="AB29" s="3"/>
      <c r="AD29" s="11"/>
      <c r="AE29" s="11"/>
      <c r="AF29" s="11"/>
      <c r="AG29" s="11"/>
      <c r="AH29" s="11"/>
      <c r="AI29" s="11"/>
      <c r="AJ29" s="11"/>
      <c r="AK29" s="11"/>
      <c r="AL29" s="11"/>
      <c r="AN29" s="5"/>
      <c r="AO29" s="5"/>
      <c r="AP29" s="5"/>
      <c r="AQ29" s="5"/>
      <c r="AR29" s="5"/>
      <c r="AS29" s="5"/>
      <c r="AU29" s="6"/>
      <c r="AV29" s="6"/>
      <c r="AW29" s="6"/>
      <c r="AX29" s="6"/>
      <c r="AY29" s="6"/>
      <c r="BA29" s="3"/>
      <c r="BB29" s="3"/>
      <c r="BC29" s="3"/>
      <c r="BD29" s="3"/>
      <c r="BE29" s="3"/>
      <c r="BF29" s="3"/>
    </row>
    <row r="30" spans="3:58" s="4" customFormat="1">
      <c r="I30" s="6"/>
      <c r="J30" s="6"/>
      <c r="K30" s="6"/>
      <c r="L30" s="6"/>
      <c r="M30" s="6"/>
      <c r="P30" s="6"/>
      <c r="Q30" s="6"/>
      <c r="R30" s="6"/>
      <c r="S30" s="6"/>
      <c r="U30" s="6"/>
      <c r="V30" s="6"/>
      <c r="W30" s="6"/>
      <c r="Z30" s="6"/>
      <c r="AA30" s="6"/>
      <c r="AB30" s="6"/>
      <c r="AD30" s="6"/>
      <c r="AE30" s="6"/>
      <c r="AF30" s="6"/>
      <c r="AG30" s="6"/>
      <c r="AH30" s="6"/>
      <c r="AI30" s="6"/>
      <c r="AJ30" s="6"/>
      <c r="AK30" s="6"/>
      <c r="AL30" s="6"/>
      <c r="AN30" s="6"/>
      <c r="AO30" s="6"/>
      <c r="AP30" s="6"/>
      <c r="AQ30" s="6"/>
      <c r="AU30" s="6"/>
      <c r="AX30" s="6"/>
      <c r="AY30" s="6"/>
      <c r="BA30" s="6"/>
      <c r="BB30" s="6"/>
      <c r="BC30" s="6"/>
      <c r="BD30" s="6"/>
      <c r="BE30" s="6"/>
    </row>
    <row r="31" spans="3:58" s="4" customFormat="1">
      <c r="I31" s="6"/>
      <c r="J31" s="6"/>
      <c r="K31" s="6"/>
      <c r="L31" s="6"/>
      <c r="M31" s="6"/>
      <c r="P31" s="6"/>
      <c r="Q31" s="6"/>
      <c r="R31" s="6"/>
      <c r="S31" s="6"/>
      <c r="U31" s="6"/>
      <c r="V31" s="6"/>
      <c r="W31" s="6"/>
      <c r="Z31" s="6"/>
      <c r="AA31" s="6"/>
      <c r="AB31" s="6"/>
      <c r="AD31" s="6"/>
      <c r="AE31" s="6"/>
      <c r="AF31" s="6"/>
      <c r="AG31" s="6"/>
      <c r="AH31" s="6"/>
      <c r="AI31" s="6"/>
      <c r="AJ31" s="6"/>
      <c r="AK31" s="6"/>
      <c r="AL31" s="6"/>
      <c r="AN31" s="6"/>
      <c r="AO31" s="6"/>
      <c r="AP31" s="6"/>
      <c r="AQ31" s="6"/>
      <c r="AU31" s="6"/>
      <c r="AX31" s="6"/>
      <c r="AY31" s="6"/>
      <c r="BA31" s="6"/>
      <c r="BB31" s="6"/>
      <c r="BC31" s="6"/>
      <c r="BD31" s="6"/>
    </row>
    <row r="32" spans="3:58" s="4" customFormat="1">
      <c r="I32" s="6"/>
      <c r="J32" s="6"/>
      <c r="K32" s="6"/>
      <c r="L32" s="6"/>
      <c r="M32" s="6"/>
      <c r="P32" s="6"/>
      <c r="Q32" s="6"/>
      <c r="R32" s="6"/>
      <c r="S32" s="6"/>
      <c r="U32" s="6"/>
      <c r="V32" s="6"/>
      <c r="W32" s="6"/>
      <c r="Z32" s="6"/>
      <c r="AA32" s="6"/>
      <c r="AB32" s="6"/>
      <c r="AD32" s="6"/>
      <c r="AE32" s="6"/>
      <c r="AF32" s="6"/>
      <c r="AG32" s="6"/>
      <c r="AH32" s="6"/>
      <c r="AI32" s="6"/>
      <c r="AJ32" s="6"/>
      <c r="AK32" s="6"/>
      <c r="AL32" s="6"/>
      <c r="AN32" s="6"/>
      <c r="AO32" s="6"/>
      <c r="AP32" s="6"/>
      <c r="AQ32" s="6"/>
      <c r="AU32" s="6"/>
      <c r="AX32" s="6"/>
      <c r="AY32" s="6"/>
      <c r="BA32" s="6"/>
      <c r="BB32" s="6"/>
      <c r="BC32" s="6"/>
    </row>
    <row r="33" spans="1:58" s="4" customFormat="1">
      <c r="I33" s="6"/>
      <c r="J33" s="6"/>
      <c r="K33" s="6"/>
      <c r="L33" s="6"/>
      <c r="M33" s="6"/>
      <c r="P33" s="6"/>
      <c r="Q33" s="6"/>
      <c r="R33" s="6"/>
      <c r="S33" s="6"/>
      <c r="U33" s="6"/>
      <c r="V33" s="6"/>
      <c r="W33" s="6"/>
      <c r="Z33" s="6"/>
      <c r="AA33" s="6"/>
      <c r="AB33" s="6"/>
      <c r="AD33" s="6"/>
      <c r="AE33" s="6"/>
      <c r="AF33" s="6"/>
      <c r="AG33" s="6"/>
      <c r="AH33" s="6"/>
      <c r="AI33" s="6"/>
      <c r="AJ33" s="6"/>
      <c r="AK33" s="6"/>
      <c r="AL33" s="6"/>
      <c r="AN33" s="6"/>
      <c r="AO33" s="6"/>
      <c r="AP33" s="6"/>
      <c r="AQ33" s="6"/>
      <c r="AR33" s="6"/>
      <c r="AS33" s="6"/>
      <c r="AU33" s="6"/>
      <c r="AX33" s="6"/>
      <c r="AY33" s="6"/>
      <c r="BA33" s="6"/>
      <c r="BB33" s="6"/>
      <c r="BC33" s="6"/>
      <c r="BD33" s="6"/>
    </row>
    <row r="34" spans="1:58" s="4" customFormat="1">
      <c r="I34" s="6"/>
      <c r="J34" s="6"/>
      <c r="K34" s="6"/>
      <c r="L34" s="6"/>
      <c r="M34" s="6"/>
      <c r="P34" s="6"/>
      <c r="Q34" s="6"/>
      <c r="R34" s="6"/>
      <c r="S34" s="6"/>
      <c r="U34" s="6"/>
      <c r="V34" s="6"/>
      <c r="W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N34" s="6"/>
      <c r="AO34" s="6"/>
      <c r="AP34" s="6"/>
      <c r="AQ34" s="6"/>
      <c r="AU34" s="6"/>
      <c r="AX34" s="6"/>
      <c r="AY34" s="6"/>
      <c r="BA34" s="6"/>
      <c r="BB34" s="6"/>
      <c r="BC34" s="6"/>
      <c r="BD34" s="6"/>
      <c r="BE34" s="6"/>
    </row>
    <row r="35" spans="1:58" s="4" customFormat="1">
      <c r="I35" s="6"/>
      <c r="J35" s="6"/>
      <c r="K35" s="6"/>
      <c r="L35" s="6"/>
      <c r="M35" s="6"/>
      <c r="P35" s="6"/>
      <c r="Q35" s="6"/>
      <c r="R35" s="6"/>
      <c r="S35" s="6"/>
      <c r="U35" s="6"/>
      <c r="V35" s="6"/>
      <c r="W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N35" s="6"/>
      <c r="AO35" s="6"/>
      <c r="AP35" s="6"/>
      <c r="AQ35" s="6"/>
      <c r="AR35" s="6"/>
      <c r="AS35" s="6"/>
      <c r="AU35" s="6"/>
      <c r="AX35" s="6"/>
      <c r="AY35" s="6"/>
      <c r="BA35" s="6"/>
      <c r="BB35" s="6"/>
      <c r="BC35" s="6"/>
      <c r="BD35" s="6"/>
    </row>
    <row r="36" spans="1:58" s="4" customFormat="1">
      <c r="C36" s="5"/>
      <c r="D36" s="5"/>
      <c r="E36" s="5"/>
      <c r="F36" s="5"/>
      <c r="G36" s="5"/>
      <c r="I36" s="3"/>
      <c r="J36" s="3"/>
      <c r="K36" s="3"/>
      <c r="L36" s="3"/>
      <c r="M36" s="3"/>
      <c r="N36" s="3"/>
      <c r="P36" s="3"/>
      <c r="Q36" s="3"/>
      <c r="R36" s="3"/>
      <c r="S36" s="3"/>
      <c r="U36" s="3"/>
      <c r="V36" s="3"/>
      <c r="W36" s="3"/>
      <c r="X36" s="3"/>
      <c r="Z36" s="3"/>
      <c r="AA36" s="3"/>
      <c r="AB36" s="3"/>
      <c r="AD36" s="11"/>
      <c r="AE36" s="11"/>
      <c r="AF36" s="11"/>
      <c r="AG36" s="11"/>
      <c r="AH36" s="11"/>
      <c r="AI36" s="11"/>
      <c r="AJ36" s="11"/>
      <c r="AK36" s="11"/>
      <c r="AL36" s="11"/>
      <c r="AN36" s="5"/>
      <c r="AO36" s="5"/>
      <c r="AP36" s="5"/>
      <c r="AQ36" s="5"/>
      <c r="AR36" s="5"/>
      <c r="AS36" s="5"/>
      <c r="AU36" s="6"/>
      <c r="AV36" s="6"/>
      <c r="AW36" s="6"/>
      <c r="AX36" s="6"/>
      <c r="AY36" s="6"/>
      <c r="BA36" s="3"/>
      <c r="BB36" s="3"/>
      <c r="BC36" s="3"/>
      <c r="BD36" s="3"/>
      <c r="BE36" s="3"/>
      <c r="BF36" s="3"/>
    </row>
    <row r="37" spans="1:58" s="4" customFormat="1">
      <c r="I37" s="6"/>
      <c r="J37" s="6"/>
      <c r="K37" s="6"/>
      <c r="L37" s="6"/>
      <c r="M37" s="6"/>
      <c r="P37" s="6"/>
      <c r="Q37" s="6"/>
      <c r="R37" s="6"/>
      <c r="S37" s="6"/>
      <c r="U37" s="6"/>
      <c r="V37" s="6"/>
      <c r="W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N37" s="6"/>
      <c r="AO37" s="6"/>
      <c r="AP37" s="6"/>
      <c r="AQ37" s="6"/>
      <c r="AR37" s="6"/>
      <c r="AS37" s="6"/>
      <c r="AU37" s="6"/>
      <c r="AY37" s="6"/>
      <c r="BA37" s="6"/>
      <c r="BB37" s="6"/>
      <c r="BC37" s="6"/>
      <c r="BD37" s="6"/>
    </row>
    <row r="38" spans="1:58" s="4" customFormat="1">
      <c r="I38" s="6"/>
      <c r="J38" s="6"/>
      <c r="K38" s="6"/>
      <c r="L38" s="6"/>
      <c r="M38" s="6"/>
      <c r="P38" s="6"/>
      <c r="Q38" s="6"/>
      <c r="R38" s="6"/>
      <c r="S38" s="6"/>
      <c r="U38" s="6"/>
      <c r="V38" s="6"/>
      <c r="W38" s="6"/>
      <c r="Z38" s="6"/>
      <c r="AA38" s="6"/>
      <c r="AB38" s="6"/>
      <c r="AD38" s="6"/>
      <c r="AE38" s="6"/>
      <c r="AF38" s="6"/>
      <c r="AG38" s="6"/>
      <c r="AH38" s="6"/>
      <c r="AI38" s="6"/>
      <c r="AJ38" s="6"/>
      <c r="AK38" s="6"/>
      <c r="AL38" s="6"/>
      <c r="AN38" s="6"/>
      <c r="AO38" s="6"/>
      <c r="AP38" s="6"/>
      <c r="AQ38" s="6"/>
      <c r="AU38" s="6"/>
      <c r="AY38" s="6"/>
      <c r="BA38" s="6"/>
      <c r="BB38" s="6"/>
      <c r="BC38" s="6"/>
      <c r="BD38" s="6"/>
      <c r="BE38" s="6"/>
    </row>
    <row r="39" spans="1:58" s="4" customFormat="1">
      <c r="I39" s="6"/>
      <c r="J39" s="6"/>
      <c r="K39" s="6"/>
      <c r="L39" s="6"/>
      <c r="M39" s="6"/>
      <c r="P39" s="6"/>
      <c r="Q39" s="6"/>
      <c r="R39" s="6"/>
      <c r="S39" s="6"/>
      <c r="U39" s="6"/>
      <c r="V39" s="6"/>
      <c r="W39" s="6"/>
      <c r="Z39" s="6"/>
      <c r="AA39" s="6"/>
      <c r="AB39" s="6"/>
      <c r="AD39" s="6"/>
      <c r="AE39" s="6"/>
      <c r="AF39" s="6"/>
      <c r="AG39" s="6"/>
      <c r="AH39" s="6"/>
      <c r="AI39" s="6"/>
      <c r="AJ39" s="6"/>
      <c r="AK39" s="6"/>
      <c r="AN39" s="6"/>
      <c r="AO39" s="6"/>
      <c r="AP39" s="6"/>
      <c r="AQ39" s="6"/>
      <c r="AR39" s="6"/>
      <c r="AS39" s="6"/>
      <c r="AU39" s="6"/>
      <c r="AY39" s="6"/>
      <c r="BA39" s="6"/>
      <c r="BB39" s="6"/>
      <c r="BC39" s="6"/>
      <c r="BD39" s="6"/>
    </row>
    <row r="40" spans="1:58" s="4" customFormat="1">
      <c r="C40" s="5"/>
      <c r="D40" s="5"/>
      <c r="E40" s="5"/>
      <c r="F40" s="5"/>
      <c r="G40" s="5"/>
      <c r="I40" s="3"/>
      <c r="J40" s="3"/>
      <c r="K40" s="3"/>
      <c r="L40" s="3"/>
      <c r="M40" s="3"/>
      <c r="N40" s="3"/>
      <c r="P40" s="3"/>
      <c r="Q40" s="3"/>
      <c r="R40" s="3"/>
      <c r="S40" s="3"/>
      <c r="U40" s="3"/>
      <c r="V40" s="3"/>
      <c r="W40" s="3"/>
      <c r="X40" s="3"/>
      <c r="Z40" s="3"/>
      <c r="AA40" s="3"/>
      <c r="AB40" s="3"/>
      <c r="AD40" s="11"/>
      <c r="AE40" s="11"/>
      <c r="AF40" s="11"/>
      <c r="AG40" s="11"/>
      <c r="AH40" s="11"/>
      <c r="AI40" s="11"/>
      <c r="AJ40" s="11"/>
      <c r="AK40" s="11"/>
      <c r="AL40" s="11"/>
      <c r="AN40" s="5"/>
      <c r="AO40" s="5"/>
      <c r="AP40" s="5"/>
      <c r="AQ40" s="5"/>
      <c r="AR40" s="5"/>
      <c r="AS40" s="5"/>
      <c r="AU40" s="6"/>
      <c r="AV40" s="6"/>
      <c r="AW40" s="6"/>
      <c r="AY40" s="6"/>
      <c r="BA40" s="3"/>
      <c r="BB40" s="3"/>
      <c r="BC40" s="3"/>
      <c r="BD40" s="3"/>
      <c r="BE40" s="3"/>
      <c r="BF40" s="3"/>
    </row>
    <row r="41" spans="1:58" s="4" customFormat="1"/>
    <row r="42" spans="1:58" s="4" customFormat="1"/>
    <row r="43" spans="1:58">
      <c r="A43" s="4"/>
      <c r="B43" s="4"/>
      <c r="C43" s="4"/>
      <c r="D43" s="4"/>
      <c r="E43" s="4"/>
      <c r="F43" s="4"/>
      <c r="G43" s="4"/>
    </row>
    <row r="44" spans="1:58">
      <c r="A44" s="4"/>
      <c r="B44" s="4"/>
      <c r="C44" s="4"/>
      <c r="D44" s="4"/>
      <c r="E44" s="5"/>
      <c r="F44" s="4"/>
      <c r="G44" s="4"/>
    </row>
    <row r="45" spans="1:58">
      <c r="A45" s="4"/>
      <c r="B45" s="4"/>
      <c r="C45" s="4"/>
      <c r="D45" s="4"/>
      <c r="E45" s="4"/>
      <c r="F45" s="4"/>
      <c r="G45" s="4"/>
    </row>
    <row r="46" spans="1:58">
      <c r="A46" s="4"/>
      <c r="B46" s="4"/>
      <c r="C46" s="4"/>
      <c r="D46" s="4"/>
      <c r="E46" s="4"/>
      <c r="F46" s="4"/>
      <c r="G46" s="4"/>
    </row>
    <row r="47" spans="1:58">
      <c r="A47" s="4"/>
      <c r="B47" s="4"/>
      <c r="C47" s="4"/>
      <c r="D47" s="4"/>
      <c r="E47" s="4"/>
      <c r="F47" s="4"/>
      <c r="G47" s="4"/>
    </row>
    <row r="48" spans="1:58">
      <c r="A48" s="4"/>
      <c r="B48" s="4"/>
      <c r="C48" s="4"/>
      <c r="D48" s="4"/>
      <c r="E48" s="6"/>
      <c r="F48" s="4"/>
      <c r="G48" s="4"/>
    </row>
    <row r="49" spans="1:7">
      <c r="A49" s="4"/>
      <c r="B49" s="4"/>
      <c r="C49" s="4"/>
      <c r="D49" s="4"/>
      <c r="E49" s="4"/>
      <c r="F49" s="4"/>
      <c r="G49" s="4"/>
    </row>
    <row r="50" spans="1:7">
      <c r="A50" s="4"/>
      <c r="B50" s="4"/>
      <c r="C50" s="4"/>
      <c r="D50" s="4"/>
      <c r="E50" s="4"/>
      <c r="F50" s="4"/>
      <c r="G50" s="4"/>
    </row>
    <row r="51" spans="1:7">
      <c r="A51" s="4"/>
      <c r="B51" s="4"/>
      <c r="C51" s="4"/>
      <c r="D51" s="4"/>
      <c r="E51" s="4"/>
      <c r="F51" s="4"/>
      <c r="G51" s="4"/>
    </row>
    <row r="52" spans="1:7">
      <c r="A52" s="4"/>
      <c r="B52" s="4"/>
      <c r="C52" s="4"/>
      <c r="D52" s="4"/>
      <c r="E52" s="4"/>
      <c r="F52" s="4"/>
      <c r="G52" s="4"/>
    </row>
    <row r="53" spans="1:7">
      <c r="A53" s="4"/>
      <c r="B53" s="4"/>
      <c r="C53" s="4"/>
      <c r="D53" s="4"/>
      <c r="E53" s="4"/>
      <c r="F53" s="5"/>
      <c r="G53" s="4"/>
    </row>
    <row r="54" spans="1:7">
      <c r="A54" s="4"/>
      <c r="B54" s="4"/>
      <c r="C54" s="4"/>
      <c r="D54" s="4"/>
      <c r="E54" s="4"/>
      <c r="F54" s="4"/>
      <c r="G54" s="4"/>
    </row>
    <row r="55" spans="1:7">
      <c r="A55" s="4"/>
      <c r="B55" s="4"/>
      <c r="C55" s="4"/>
      <c r="D55" s="4"/>
      <c r="E55" s="4"/>
      <c r="F55" s="4"/>
      <c r="G55" s="4"/>
    </row>
    <row r="56" spans="1:7">
      <c r="A56" s="4"/>
      <c r="B56" s="4"/>
      <c r="C56" s="4"/>
      <c r="D56" s="4"/>
      <c r="E56" s="4"/>
      <c r="F56" s="4"/>
      <c r="G56" s="4"/>
    </row>
    <row r="57" spans="1:7">
      <c r="A57" s="4"/>
      <c r="B57" s="4"/>
      <c r="C57" s="4"/>
      <c r="D57" s="4"/>
      <c r="E57" s="6"/>
      <c r="F57" s="4"/>
      <c r="G57" s="4"/>
    </row>
    <row r="58" spans="1:7">
      <c r="A58" s="4"/>
      <c r="B58" s="4"/>
      <c r="C58" s="4"/>
      <c r="D58" s="4"/>
      <c r="E58" s="4"/>
      <c r="F58" s="4"/>
      <c r="G58" s="4"/>
    </row>
    <row r="59" spans="1:7">
      <c r="A59" s="4"/>
      <c r="B59" s="4"/>
      <c r="C59" s="4"/>
      <c r="D59" s="4"/>
      <c r="E59" s="4"/>
      <c r="F59" s="4"/>
      <c r="G59" s="4"/>
    </row>
    <row r="60" spans="1:7">
      <c r="A60" s="4"/>
      <c r="B60" s="4"/>
      <c r="C60" s="4"/>
      <c r="D60" s="4"/>
      <c r="E60" s="4"/>
      <c r="F60" s="4"/>
      <c r="G60" s="4"/>
    </row>
    <row r="61" spans="1:7">
      <c r="A61" s="4"/>
      <c r="B61" s="4"/>
      <c r="C61" s="4"/>
      <c r="D61" s="4"/>
      <c r="E61" s="4"/>
      <c r="F61" s="4"/>
      <c r="G61" s="4"/>
    </row>
    <row r="62" spans="1:7">
      <c r="A62" s="4"/>
      <c r="B62" s="4"/>
      <c r="C62" s="4"/>
      <c r="D62" s="4"/>
      <c r="E62" s="4"/>
      <c r="F62" s="4"/>
      <c r="G62" s="4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K36"/>
  <sheetViews>
    <sheetView topLeftCell="BK1" workbookViewId="0">
      <selection activeCell="BR14" sqref="BR14"/>
    </sheetView>
  </sheetViews>
  <sheetFormatPr defaultRowHeight="12.75"/>
  <cols>
    <col min="1" max="35" width="9.140625" style="4"/>
    <col min="36" max="36" width="10.140625" style="4" bestFit="1" customWidth="1"/>
    <col min="37" max="68" width="9.140625" style="4"/>
    <col min="69" max="69" width="16.28515625" style="4" bestFit="1" customWidth="1"/>
    <col min="70" max="16384" width="9.140625" style="4"/>
  </cols>
  <sheetData>
    <row r="1" spans="1:115">
      <c r="A1" s="8" t="s">
        <v>38</v>
      </c>
      <c r="BZ1" s="8"/>
    </row>
    <row r="2" spans="1:115">
      <c r="A2" s="10" t="str">
        <f>'CSDDRD (DR)'!A2</f>
        <v>Region</v>
      </c>
      <c r="B2" s="4" t="str">
        <f>'CSDDRD (DR)'!C2</f>
        <v>Atlantic</v>
      </c>
      <c r="C2" s="4" t="str">
        <f>'CSDDRD (DR)'!D2</f>
        <v>Quebec</v>
      </c>
      <c r="D2" s="4" t="str">
        <f>'CSDDRD (DR)'!E2</f>
        <v>Ontario</v>
      </c>
      <c r="E2" s="4" t="str">
        <f>'CSDDRD (DR)'!F2</f>
        <v>Prairies</v>
      </c>
      <c r="F2" s="4" t="str">
        <f>'CSDDRD (DR)'!G2</f>
        <v>British Columbia</v>
      </c>
      <c r="G2" s="4" t="str">
        <f>'SHEU-03 (DR)'!C2</f>
        <v>SHEU Atlantic</v>
      </c>
      <c r="H2" s="4" t="str">
        <f>'SHEU-03 (DR)'!D2</f>
        <v>SHEU Quebec</v>
      </c>
      <c r="I2" s="4" t="str">
        <f>'SHEU-03 (DR)'!E2</f>
        <v>SHEU Ontario</v>
      </c>
      <c r="J2" s="4" t="str">
        <f>'SHEU-03 (DR)'!F2</f>
        <v>SHEU Prairies</v>
      </c>
      <c r="K2" s="4" t="str">
        <f>'SHEU-03 (DR)'!G2</f>
        <v>SHEU British Columbia</v>
      </c>
      <c r="L2" s="10" t="str">
        <f t="shared" ref="L2:L8" si="0">$A2</f>
        <v>Region</v>
      </c>
      <c r="M2" s="15" t="s">
        <v>101</v>
      </c>
      <c r="N2" s="4" t="str">
        <f>'CSDDRD (DR)'!J2</f>
        <v>1946-1969</v>
      </c>
      <c r="O2" s="4" t="str">
        <f>'CSDDRD (DR)'!K2</f>
        <v>1970-1979</v>
      </c>
      <c r="P2" s="4" t="str">
        <f>'CSDDRD (DR)'!L2</f>
        <v>1980-1989</v>
      </c>
      <c r="Q2" s="4" t="str">
        <f>'CSDDRD (DR)'!M2</f>
        <v>1990-2003</v>
      </c>
      <c r="R2" s="15" t="s">
        <v>102</v>
      </c>
      <c r="S2" s="4" t="str">
        <f>'SHEU-03 (DR)'!I2</f>
        <v>SHEU &lt;1946</v>
      </c>
      <c r="T2" s="4" t="str">
        <f>'SHEU-03 (DR)'!J2</f>
        <v>SHEU 1946-1969</v>
      </c>
      <c r="U2" s="4" t="str">
        <f>'SHEU-03 (DR)'!K2</f>
        <v>SHEU 1970-1979</v>
      </c>
      <c r="V2" s="4" t="str">
        <f>'SHEU-03 (DR)'!L2</f>
        <v>SHEU 1980-1989</v>
      </c>
      <c r="W2" s="4" t="str">
        <f>'SHEU-03 (DR)'!M2</f>
        <v>SHEU 1990-2003</v>
      </c>
      <c r="X2" s="4" t="str">
        <f>'SHEU-03 (DR)'!N2</f>
        <v>SHEU &gt;=2004</v>
      </c>
      <c r="Y2" s="10" t="str">
        <f t="shared" ref="Y2:Y8" si="1">$A2</f>
        <v>Region</v>
      </c>
      <c r="Z2" s="4" t="str">
        <f>'CSDDRD (DR)'!P2</f>
        <v>1 person</v>
      </c>
      <c r="AA2" s="4">
        <f>'CSDDRD (DR)'!Q2</f>
        <v>2</v>
      </c>
      <c r="AB2" s="4">
        <f>'CSDDRD (DR)'!R2</f>
        <v>3</v>
      </c>
      <c r="AC2" s="15" t="s">
        <v>109</v>
      </c>
      <c r="AD2" s="4" t="str">
        <f>'SHEU-03 (DR)'!P2</f>
        <v>SHEU 1 person</v>
      </c>
      <c r="AE2" s="4" t="str">
        <f>'SHEU-03 (DR)'!Q2</f>
        <v>SHEU 2</v>
      </c>
      <c r="AF2" s="4" t="str">
        <f>'SHEU-03 (DR)'!R2</f>
        <v>SHEU 3</v>
      </c>
      <c r="AG2" s="4" t="str">
        <f>'SHEU-03 (DR)'!S2</f>
        <v>SHEU &gt;=4</v>
      </c>
      <c r="AH2" s="10" t="str">
        <f t="shared" ref="AH2:AH8" si="2">$A2</f>
        <v>Region</v>
      </c>
      <c r="AI2" s="4" t="str">
        <f>'CSDDRD (DR)'!U2</f>
        <v>1 storey</v>
      </c>
      <c r="AJ2" s="17" t="s">
        <v>103</v>
      </c>
      <c r="AK2" s="4">
        <f>'CSDDRD (DR)'!W2</f>
        <v>2</v>
      </c>
      <c r="AL2" s="15" t="s">
        <v>104</v>
      </c>
      <c r="AM2" s="4" t="str">
        <f>'SHEU-03 (DR)'!U2</f>
        <v>SHEU 1 storey</v>
      </c>
      <c r="AN2" s="4" t="str">
        <f>'SHEU-03 (DR)'!V2</f>
        <v>SHEU 1.5</v>
      </c>
      <c r="AO2" s="4" t="str">
        <f>'SHEU-03 (DR)'!W2</f>
        <v>SHEU 2</v>
      </c>
      <c r="AP2" s="4" t="str">
        <f>'SHEU-03 (DR)'!X2</f>
        <v>SHEU &gt;=2.5</v>
      </c>
      <c r="AQ2" s="10" t="str">
        <f t="shared" ref="AQ2:AQ8" si="3">$A2</f>
        <v>Region</v>
      </c>
      <c r="AR2" s="15" t="s">
        <v>105</v>
      </c>
      <c r="AS2" s="4" t="str">
        <f>'CSDDRD (DR)'!AA2</f>
        <v>Oil</v>
      </c>
      <c r="AT2" s="4" t="str">
        <f>'CSDDRD (DR)'!AB2</f>
        <v>Natural Gas</v>
      </c>
      <c r="AU2" s="4" t="str">
        <f>'SHEU-03 (DR)'!Z2</f>
        <v>SHEU DHW-Electricity</v>
      </c>
      <c r="AV2" s="4" t="str">
        <f>'SHEU-03 (DR)'!AA2</f>
        <v>SHEU Oil</v>
      </c>
      <c r="AW2" s="4" t="str">
        <f>'SHEU-03 (DR)'!AB2</f>
        <v>SHEU Natural Gas</v>
      </c>
      <c r="AX2" s="10" t="str">
        <f t="shared" ref="AX2:AX8" si="4">$A2</f>
        <v>Region</v>
      </c>
      <c r="AY2" s="4" t="str">
        <f>'CSDDRD (DR)'!AD2</f>
        <v>&lt;=16C</v>
      </c>
      <c r="AZ2" s="4" t="str">
        <f>'CSDDRD (DR)'!AE2</f>
        <v>17C</v>
      </c>
      <c r="BA2" s="4" t="str">
        <f>'CSDDRD (DR)'!AF2</f>
        <v>18C</v>
      </c>
      <c r="BB2" s="4" t="str">
        <f>'CSDDRD (DR)'!AG2</f>
        <v>19C</v>
      </c>
      <c r="BC2" s="4" t="str">
        <f>'CSDDRD (DR)'!AH2</f>
        <v>20C</v>
      </c>
      <c r="BD2" s="4" t="str">
        <f>'CSDDRD (DR)'!AI2</f>
        <v>21C</v>
      </c>
      <c r="BE2" s="4" t="str">
        <f>'CSDDRD (DR)'!AJ2</f>
        <v>22C</v>
      </c>
      <c r="BF2" s="4" t="str">
        <f>'CSDDRD (DR)'!AK2</f>
        <v>23C</v>
      </c>
      <c r="BG2" s="4" t="str">
        <f>'CSDDRD (DR)'!AL2</f>
        <v>&gt;=24C</v>
      </c>
      <c r="BH2" s="4" t="str">
        <f>'SHEU-03 (DR)'!AD2</f>
        <v>SHEU &lt;=16C</v>
      </c>
      <c r="BI2" s="4" t="str">
        <f>'SHEU-03 (DR)'!AE2</f>
        <v>SHEU 17C</v>
      </c>
      <c r="BJ2" s="4" t="str">
        <f>'SHEU-03 (DR)'!AF2</f>
        <v>SHEU 18C</v>
      </c>
      <c r="BK2" s="4" t="str">
        <f>'SHEU-03 (DR)'!AG2</f>
        <v>SHEU 19C</v>
      </c>
      <c r="BL2" s="4" t="str">
        <f>'SHEU-03 (DR)'!AH2</f>
        <v>SHEU 20C</v>
      </c>
      <c r="BM2" s="4" t="str">
        <f>'SHEU-03 (DR)'!AI2</f>
        <v>SHEU 21C</v>
      </c>
      <c r="BN2" s="4" t="str">
        <f>'SHEU-03 (DR)'!AJ2</f>
        <v>SHEU 22C</v>
      </c>
      <c r="BO2" s="4" t="str">
        <f>'SHEU-03 (DR)'!AK2</f>
        <v>SHEU 23C</v>
      </c>
      <c r="BP2" s="4" t="str">
        <f>'SHEU-03 (DR)'!AL2</f>
        <v>SHEU &gt;=24C</v>
      </c>
      <c r="BQ2" s="10" t="str">
        <f t="shared" ref="BQ2:BQ8" si="5">$A2</f>
        <v>Region</v>
      </c>
      <c r="BR2" s="15" t="s">
        <v>106</v>
      </c>
      <c r="BS2" s="4" t="str">
        <f>'CSDDRD (DR)'!AO2</f>
        <v>57-93</v>
      </c>
      <c r="BT2" s="4" t="str">
        <f>'CSDDRD (DR)'!AP2</f>
        <v>94-139</v>
      </c>
      <c r="BU2" s="4" t="str">
        <f>'CSDDRD (DR)'!AQ2</f>
        <v>140-186</v>
      </c>
      <c r="BV2" s="15" t="s">
        <v>107</v>
      </c>
      <c r="BW2" s="15" t="s">
        <v>108</v>
      </c>
      <c r="BX2" s="4" t="str">
        <f>'SHEU-03 (DR)'!AN2</f>
        <v>SHEU &lt;=56m^2</v>
      </c>
      <c r="BY2" s="4" t="str">
        <f>'SHEU-03 (DR)'!AO2</f>
        <v>SHEU 57-93</v>
      </c>
      <c r="BZ2" s="4" t="str">
        <f>'SHEU-03 (DR)'!AP2</f>
        <v>SHEU 94-139</v>
      </c>
      <c r="CA2" s="4" t="str">
        <f>'SHEU-03 (DR)'!AQ2</f>
        <v>SHEU 140-186</v>
      </c>
      <c r="CB2" s="4" t="str">
        <f>'SHEU-03 (DR)'!AR2</f>
        <v>SHEU 187-232</v>
      </c>
      <c r="CC2" s="4" t="str">
        <f>'SHEU-03 (DR)'!AS2</f>
        <v>SHEU &gt;=232</v>
      </c>
      <c r="CD2" s="10" t="str">
        <f t="shared" ref="CD2:CD8" si="6">$A2</f>
        <v>Region</v>
      </c>
      <c r="CE2" s="15" t="s">
        <v>105</v>
      </c>
      <c r="CF2" s="4" t="str">
        <f>'CSDDRD (DR)'!AV2</f>
        <v>Natural Gas</v>
      </c>
      <c r="CG2" s="4" t="str">
        <f>'CSDDRD (DR)'!AW2</f>
        <v>Oil</v>
      </c>
      <c r="CH2" s="4" t="str">
        <f>'CSDDRD (DR)'!AX2</f>
        <v>Wood</v>
      </c>
      <c r="CI2" s="4" t="str">
        <f>'CSDDRD (DR)'!AY2</f>
        <v>Propane</v>
      </c>
      <c r="CJ2" s="4" t="str">
        <f>'SHEU-03 (DR)'!AU2</f>
        <v>SHEU Spc.Heat-Electricity</v>
      </c>
      <c r="CK2" s="4" t="str">
        <f>'SHEU-03 (DR)'!AV2</f>
        <v>SHEU Natural Gas</v>
      </c>
      <c r="CL2" s="4" t="str">
        <f>'SHEU-03 (DR)'!AW2</f>
        <v>SHEU Oil</v>
      </c>
      <c r="CM2" s="4" t="str">
        <f>'SHEU-03 (DR)'!AX2</f>
        <v>SHEU Wood</v>
      </c>
      <c r="CN2" s="4" t="str">
        <f>'SHEU-03 (DR)'!AY2</f>
        <v>SHEU Propane</v>
      </c>
      <c r="CO2" s="10" t="str">
        <f t="shared" ref="CO2:CO8" si="7">$A2</f>
        <v>Region</v>
      </c>
      <c r="CP2" s="4" t="str">
        <f>'CSDDRD (DR)'!BA2</f>
        <v>Air Furnace</v>
      </c>
      <c r="CQ2" s="4" t="str">
        <f>'CSDDRD (DR)'!BB2</f>
        <v>Electric Baseboard</v>
      </c>
      <c r="CR2" s="4" t="str">
        <f>'CSDDRD (DR)'!BC2</f>
        <v>Wood Stove</v>
      </c>
      <c r="CS2" s="4" t="str">
        <f>'CSDDRD (DR)'!BD2</f>
        <v>Water Boiler</v>
      </c>
      <c r="CT2" s="4" t="str">
        <f>'CSDDRD (DR)'!BE2</f>
        <v>Electric Radiant</v>
      </c>
      <c r="CU2" s="4" t="str">
        <f>'CSDDRD (DR)'!BF2</f>
        <v>Other</v>
      </c>
      <c r="CV2" s="4" t="str">
        <f>'SHEU-03 (DR)'!BA2</f>
        <v>SHEU Air Furnace</v>
      </c>
      <c r="CW2" s="4" t="str">
        <f>'SHEU-03 (DR)'!BB2</f>
        <v>SHEU Electric Baseboard</v>
      </c>
      <c r="CX2" s="4" t="str">
        <f>'SHEU-03 (DR)'!BC2</f>
        <v>SHEU Wood Stove</v>
      </c>
      <c r="CY2" s="4" t="str">
        <f>'SHEU-03 (DR)'!BD2</f>
        <v>SHEU Water Boiler</v>
      </c>
      <c r="CZ2" s="4" t="str">
        <f>'SHEU-03 (DR)'!BE2</f>
        <v>SHEU Electric Radiant</v>
      </c>
      <c r="DA2" s="4" t="str">
        <f>'SHEU-03 (DR)'!BF2</f>
        <v>SHEU Other</v>
      </c>
    </row>
    <row r="3" spans="1:115">
      <c r="A3" s="7" t="str">
        <f>'CSDDRD (DR)'!A3</f>
        <v>Atlantic</v>
      </c>
      <c r="B3" s="12">
        <f>'CSDDRD (DR)'!C3</f>
        <v>420</v>
      </c>
      <c r="C3" s="12">
        <f>'CSDDRD (DR)'!D3</f>
        <v>0</v>
      </c>
      <c r="D3" s="12">
        <f>'CSDDRD (DR)'!E3</f>
        <v>0</v>
      </c>
      <c r="E3" s="12">
        <f>'CSDDRD (DR)'!F3</f>
        <v>0</v>
      </c>
      <c r="F3" s="12">
        <f>'CSDDRD (DR)'!G3</f>
        <v>0</v>
      </c>
      <c r="G3" s="9"/>
      <c r="H3" s="9"/>
      <c r="I3" s="9"/>
      <c r="J3" s="9"/>
      <c r="K3" s="9"/>
      <c r="L3" s="10" t="str">
        <f t="shared" si="0"/>
        <v>Atlantic</v>
      </c>
      <c r="M3" s="9">
        <f>'CSDDRD (DR)'!I3/SUM('CSDDRD (DR)'!$I3:$N3)</f>
        <v>0.26666666666666666</v>
      </c>
      <c r="N3" s="9">
        <f>'CSDDRD (DR)'!J3/SUM('CSDDRD (DR)'!$I3:$N3)</f>
        <v>0.25238095238095237</v>
      </c>
      <c r="O3" s="9">
        <f>'CSDDRD (DR)'!K3/SUM('CSDDRD (DR)'!$I3:$N3)</f>
        <v>0.28333333333333333</v>
      </c>
      <c r="P3" s="9">
        <f>'CSDDRD (DR)'!L3/SUM('CSDDRD (DR)'!$I3:$N3)</f>
        <v>0.11190476190476191</v>
      </c>
      <c r="Q3" s="9">
        <f>'CSDDRD (DR)'!M3/SUM('CSDDRD (DR)'!$I3:$N3)</f>
        <v>8.0952380952380956E-2</v>
      </c>
      <c r="R3" s="9">
        <f>'CSDDRD (DR)'!N3/SUM('CSDDRD (DR)'!$I3:$N3)</f>
        <v>4.7619047619047623E-3</v>
      </c>
      <c r="S3" s="9">
        <f>'SHEU-03 (DR)'!I3/SUM('SHEU-03 (DR)'!$I3:$N3)</f>
        <v>0.15369223882085944</v>
      </c>
      <c r="T3" s="9">
        <f>'SHEU-03 (DR)'!J3/SUM('SHEU-03 (DR)'!$I3:$N3)</f>
        <v>0.22215841301703063</v>
      </c>
      <c r="U3" s="9">
        <f>'SHEU-03 (DR)'!K3/SUM('SHEU-03 (DR)'!$I3:$N3)</f>
        <v>0.2325675606335135</v>
      </c>
      <c r="V3" s="9">
        <f>'SHEU-03 (DR)'!L3/SUM('SHEU-03 (DR)'!$I3:$N3)</f>
        <v>0.1916705137034696</v>
      </c>
      <c r="W3" s="9">
        <f>'SHEU-03 (DR)'!M3/SUM('SHEU-03 (DR)'!$I3:$N3)</f>
        <v>0.1999112738251268</v>
      </c>
      <c r="X3" s="9">
        <f>'SHEU-03 (DR)'!N3/SUM('SHEU-03 (DR)'!$I3:$N3)</f>
        <v>0</v>
      </c>
      <c r="Y3" s="10" t="str">
        <f t="shared" si="1"/>
        <v>Atlantic</v>
      </c>
      <c r="Z3" s="9">
        <f>'CSDDRD (DR)'!P3/SUM('CSDDRD (DR)'!$P3:$S3)</f>
        <v>5.9523809523809521E-2</v>
      </c>
      <c r="AA3" s="9">
        <f>'CSDDRD (DR)'!Q3/SUM('CSDDRD (DR)'!$P3:$S3)</f>
        <v>0.1738095238095238</v>
      </c>
      <c r="AB3" s="9">
        <f>'CSDDRD (DR)'!R3/SUM('CSDDRD (DR)'!$P3:$S3)</f>
        <v>6.1904761904761907E-2</v>
      </c>
      <c r="AC3" s="9">
        <f>'CSDDRD (DR)'!S3/SUM('CSDDRD (DR)'!$P3:$S3)</f>
        <v>0.70476190476190481</v>
      </c>
      <c r="AD3" s="9">
        <f>'SHEU-03 (DR)'!P3/SUM('SHEU-03 (DR)'!$P3:$S3)</f>
        <v>0.19753973305809103</v>
      </c>
      <c r="AE3" s="9">
        <f>'SHEU-03 (DR)'!Q3/SUM('SHEU-03 (DR)'!$P3:$S3)</f>
        <v>0.33294234537904838</v>
      </c>
      <c r="AF3" s="9">
        <f>'SHEU-03 (DR)'!R3/SUM('SHEU-03 (DR)'!$P3:$S3)</f>
        <v>0.1878629999629155</v>
      </c>
      <c r="AG3" s="9">
        <f>'SHEU-03 (DR)'!S3/SUM('SHEU-03 (DR)'!$P3:$S3)</f>
        <v>0.28165492159994504</v>
      </c>
      <c r="AH3" s="10" t="str">
        <f t="shared" si="2"/>
        <v>Atlantic</v>
      </c>
      <c r="AI3" s="9">
        <f>'CSDDRD (DR)'!U3/SUM('CSDDRD (DR)'!$U3:$X3)</f>
        <v>0.19285714285714287</v>
      </c>
      <c r="AJ3" s="9">
        <f>'CSDDRD (DR)'!V3/SUM('CSDDRD (DR)'!$U3:$X3)</f>
        <v>1.9047619047619049E-2</v>
      </c>
      <c r="AK3" s="9">
        <f>'CSDDRD (DR)'!W3/SUM('CSDDRD (DR)'!$U3:$X3)</f>
        <v>0.7</v>
      </c>
      <c r="AL3" s="9">
        <f>'CSDDRD (DR)'!X3/SUM('CSDDRD (DR)'!$U3:$X3)</f>
        <v>8.8095238095238101E-2</v>
      </c>
      <c r="AM3" s="9">
        <f>'SHEU-03 (DR)'!U3/SUM('SHEU-03 (DR)'!$U3:$X3)</f>
        <v>0.35618026488887761</v>
      </c>
      <c r="AN3" s="9">
        <f>'SHEU-03 (DR)'!V3/SUM('SHEU-03 (DR)'!$U3:$X3)</f>
        <v>5.3923181697823445E-2</v>
      </c>
      <c r="AO3" s="9">
        <f>'SHEU-03 (DR)'!W3/SUM('SHEU-03 (DR)'!$U3:$X3)</f>
        <v>0.53291881300289956</v>
      </c>
      <c r="AP3" s="9">
        <f>'SHEU-03 (DR)'!X3/SUM('SHEU-03 (DR)'!$U3:$X3)</f>
        <v>5.6977740410399227E-2</v>
      </c>
      <c r="AQ3" s="10" t="str">
        <f t="shared" si="3"/>
        <v>Atlantic</v>
      </c>
      <c r="AR3" s="9">
        <f>'CSDDRD (DR)'!Z3/SUM('CSDDRD (DR)'!$Z3:$AB3)</f>
        <v>0.59047619047619049</v>
      </c>
      <c r="AS3" s="9">
        <f>'CSDDRD (DR)'!AA3/SUM('CSDDRD (DR)'!$Z3:$AB3)</f>
        <v>0.40714285714285714</v>
      </c>
      <c r="AT3" s="9">
        <f>'CSDDRD (DR)'!AB3/SUM('CSDDRD (DR)'!$Z3:$AB3)</f>
        <v>2.3809523809523812E-3</v>
      </c>
      <c r="AU3" s="9">
        <f>'SHEU-03 (DR)'!Z3/SUM('SHEU-03 (DR)'!$Z3:$AB3)</f>
        <v>0.75521666762301998</v>
      </c>
      <c r="AV3" s="9">
        <f>'SHEU-03 (DR)'!AA3/SUM('SHEU-03 (DR)'!$Z3:$AB3)</f>
        <v>0.24478333237697994</v>
      </c>
      <c r="AW3" s="9">
        <f>'SHEU-03 (DR)'!AB3/SUM('SHEU-03 (DR)'!$Z3:$AB3)</f>
        <v>0</v>
      </c>
      <c r="AX3" s="10" t="str">
        <f t="shared" si="4"/>
        <v>Atlantic</v>
      </c>
      <c r="AY3" s="9">
        <f>'CSDDRD (DR)'!AD3/SUM('CSDDRD (DR)'!$AD3:$AL3)</f>
        <v>0</v>
      </c>
      <c r="AZ3" s="9">
        <f>'CSDDRD (DR)'!AE3/SUM('CSDDRD (DR)'!$AD3:$AL3)</f>
        <v>0</v>
      </c>
      <c r="BA3" s="9">
        <f>'CSDDRD (DR)'!AF3/SUM('CSDDRD (DR)'!$AD3:$AL3)</f>
        <v>2.3809523809523812E-3</v>
      </c>
      <c r="BB3" s="9">
        <f>'CSDDRD (DR)'!AG3/SUM('CSDDRD (DR)'!$AD3:$AL3)</f>
        <v>0</v>
      </c>
      <c r="BC3" s="9">
        <f>'CSDDRD (DR)'!AH3/SUM('CSDDRD (DR)'!$AD3:$AL3)</f>
        <v>5.4761904761904762E-2</v>
      </c>
      <c r="BD3" s="9">
        <f>'CSDDRD (DR)'!AI3/SUM('CSDDRD (DR)'!$AD3:$AL3)</f>
        <v>0.94047619047619047</v>
      </c>
      <c r="BE3" s="9">
        <f>'CSDDRD (DR)'!AJ3/SUM('CSDDRD (DR)'!$AD3:$AL3)</f>
        <v>2.3809523809523812E-3</v>
      </c>
      <c r="BF3" s="9">
        <f>'CSDDRD (DR)'!AK3/SUM('CSDDRD (DR)'!$AD3:$AL3)</f>
        <v>0</v>
      </c>
      <c r="BG3" s="9">
        <f>'CSDDRD (DR)'!AL3/SUM('CSDDRD (DR)'!$AD3:$AL3)</f>
        <v>0</v>
      </c>
      <c r="BH3" s="9">
        <f>'SHEU-03 (DR)'!AD3/SUM('SHEU-03 (DR)'!$AD3:$AL3)</f>
        <v>0.12341014073293471</v>
      </c>
      <c r="BI3" s="9">
        <f>'SHEU-03 (DR)'!AE3/SUM('SHEU-03 (DR)'!$AD3:$AL3)</f>
        <v>0</v>
      </c>
      <c r="BJ3" s="9">
        <f>'SHEU-03 (DR)'!AF3/SUM('SHEU-03 (DR)'!$AD3:$AL3)</f>
        <v>9.7993605809768236E-2</v>
      </c>
      <c r="BK3" s="9">
        <f>'SHEU-03 (DR)'!AG3/SUM('SHEU-03 (DR)'!$AD3:$AL3)</f>
        <v>8.0437345844563898E-2</v>
      </c>
      <c r="BL3" s="9">
        <f>'SHEU-03 (DR)'!AH3/SUM('SHEU-03 (DR)'!$AD3:$AL3)</f>
        <v>0.28422595099651626</v>
      </c>
      <c r="BM3" s="9">
        <f>'SHEU-03 (DR)'!AI3/SUM('SHEU-03 (DR)'!$AD3:$AL3)</f>
        <v>0.24403045715717103</v>
      </c>
      <c r="BN3" s="9">
        <f>'SHEU-03 (DR)'!AJ3/SUM('SHEU-03 (DR)'!$AD3:$AL3)</f>
        <v>0.1699024994590459</v>
      </c>
      <c r="BO3" s="9">
        <f>'SHEU-03 (DR)'!AK3/SUM('SHEU-03 (DR)'!$AD3:$AL3)</f>
        <v>0</v>
      </c>
      <c r="BP3" s="9">
        <f>'SHEU-03 (DR)'!AL3/SUM('SHEU-03 (DR)'!$AD3:$AL3)</f>
        <v>0</v>
      </c>
      <c r="BQ3" s="10" t="str">
        <f t="shared" si="5"/>
        <v>Atlantic</v>
      </c>
      <c r="BR3" s="9">
        <f>'CSDDRD (DR)'!AN3/SUM('CSDDRD (DR)'!$AN3:$AS3)</f>
        <v>0.12857142857142856</v>
      </c>
      <c r="BS3" s="9">
        <f>'CSDDRD (DR)'!AO3/SUM('CSDDRD (DR)'!$AN3:$AS3)</f>
        <v>0.20714285714285716</v>
      </c>
      <c r="BT3" s="9">
        <f>'CSDDRD (DR)'!AP3/SUM('CSDDRD (DR)'!$AN3:$AS3)</f>
        <v>0.5357142857142857</v>
      </c>
      <c r="BU3" s="9">
        <f>'CSDDRD (DR)'!AQ3/SUM('CSDDRD (DR)'!$AN3:$AS3)</f>
        <v>8.8095238095238101E-2</v>
      </c>
      <c r="BV3" s="9">
        <f>'CSDDRD (DR)'!AR3/SUM('CSDDRD (DR)'!$AN3:$AS3)</f>
        <v>3.0952380952380953E-2</v>
      </c>
      <c r="BW3" s="9">
        <f>'CSDDRD (DR)'!AS3/SUM('CSDDRD (DR)'!$AN3:$AS3)</f>
        <v>9.5238095238095247E-3</v>
      </c>
      <c r="BX3" s="9">
        <f>'SHEU-03 (DR)'!AN3/SUM('SHEU-03 (DR)'!$AN3:$AS3)</f>
        <v>6.9314242184248587E-2</v>
      </c>
      <c r="BY3" s="9">
        <f>'SHEU-03 (DR)'!AO3/SUM('SHEU-03 (DR)'!$AN3:$AS3)</f>
        <v>0.29630023626526231</v>
      </c>
      <c r="BZ3" s="9">
        <f>'SHEU-03 (DR)'!AP3/SUM('SHEU-03 (DR)'!$AN3:$AS3)</f>
        <v>0.48575928363175913</v>
      </c>
      <c r="CA3" s="9">
        <f>'SHEU-03 (DR)'!AQ3/SUM('SHEU-03 (DR)'!$AN3:$AS3)</f>
        <v>0.14862623791873003</v>
      </c>
      <c r="CB3" s="9">
        <f>'SHEU-03 (DR)'!AR3/SUM('SHEU-03 (DR)'!$AN3:$AS3)</f>
        <v>0</v>
      </c>
      <c r="CC3" s="9">
        <f>'SHEU-03 (DR)'!AS3/SUM('SHEU-03 (DR)'!$AN3:$AS3)</f>
        <v>0</v>
      </c>
      <c r="CD3" s="10" t="str">
        <f t="shared" si="6"/>
        <v>Atlantic</v>
      </c>
      <c r="CE3" s="9">
        <f>'CSDDRD (DR)'!AU3/SUM('CSDDRD (DR)'!$AU3:$AY3)</f>
        <v>0.33809523809523812</v>
      </c>
      <c r="CF3" s="9">
        <f>'CSDDRD (DR)'!AV3/SUM('CSDDRD (DR)'!$AU3:$AY3)</f>
        <v>2.3809523809523812E-3</v>
      </c>
      <c r="CG3" s="9">
        <f>'CSDDRD (DR)'!AW3/SUM('CSDDRD (DR)'!$AU3:$AY3)</f>
        <v>0.65238095238095239</v>
      </c>
      <c r="CH3" s="9">
        <f>'CSDDRD (DR)'!AX3/SUM('CSDDRD (DR)'!$AU3:$AY3)</f>
        <v>4.7619047619047623E-3</v>
      </c>
      <c r="CI3" s="9">
        <f>'CSDDRD (DR)'!AY3/SUM('CSDDRD (DR)'!$AU3:$AY3)</f>
        <v>2.3809523809523812E-3</v>
      </c>
      <c r="CJ3" s="9">
        <f>'SHEU-03 (DR)'!AU3/SUM('SHEU-03 (DR)'!$AU3:$AY3)</f>
        <v>0.30299626060244084</v>
      </c>
      <c r="CK3" s="9">
        <f>'SHEU-03 (DR)'!AV3/SUM('SHEU-03 (DR)'!$AU3:$AY3)</f>
        <v>0</v>
      </c>
      <c r="CL3" s="9">
        <f>'SHEU-03 (DR)'!AW3/SUM('SHEU-03 (DR)'!$AU3:$AY3)</f>
        <v>0.49314764641254971</v>
      </c>
      <c r="CM3" s="9">
        <f>'SHEU-03 (DR)'!AX3/SUM('SHEU-03 (DR)'!$AU3:$AY3)</f>
        <v>0.2038560929850094</v>
      </c>
      <c r="CN3" s="9">
        <f>'SHEU-03 (DR)'!AY3/SUM('SHEU-03 (DR)'!$AU3:$AY3)</f>
        <v>0</v>
      </c>
      <c r="CO3" s="10" t="str">
        <f t="shared" si="7"/>
        <v>Atlantic</v>
      </c>
      <c r="CP3" s="9">
        <f>'CSDDRD (DR)'!BA3/SUM('CSDDRD (DR)'!$BA3:$BF3)</f>
        <v>0.42142857142857143</v>
      </c>
      <c r="CQ3" s="9">
        <f>'CSDDRD (DR)'!BB3/SUM('CSDDRD (DR)'!$BA3:$BF3)</f>
        <v>0.31904761904761902</v>
      </c>
      <c r="CR3" s="9">
        <f>'CSDDRD (DR)'!BC3/SUM('CSDDRD (DR)'!$BA3:$BF3)</f>
        <v>2.3809523809523812E-3</v>
      </c>
      <c r="CS3" s="9">
        <f>'CSDDRD (DR)'!BD3/SUM('CSDDRD (DR)'!$BA3:$BF3)</f>
        <v>0.25</v>
      </c>
      <c r="CT3" s="9">
        <f>'CSDDRD (DR)'!BE3/SUM('CSDDRD (DR)'!$BA3:$BF3)</f>
        <v>7.1428571428571426E-3</v>
      </c>
      <c r="CU3" s="9">
        <f>'CSDDRD (DR)'!BF3/SUM('CSDDRD (DR)'!$BA3:$BF3)</f>
        <v>0</v>
      </c>
      <c r="CV3" s="9">
        <f>'SHEU-03 (DR)'!BA3/SUM('SHEU-03 (DR)'!$BA3:$BF3)</f>
        <v>0.39334113631489942</v>
      </c>
      <c r="CW3" s="9">
        <f>'SHEU-03 (DR)'!BB3/SUM('SHEU-03 (DR)'!$BA3:$BF3)</f>
        <v>0.30299626060244084</v>
      </c>
      <c r="CX3" s="9">
        <f>'SHEU-03 (DR)'!BC3/SUM('SHEU-03 (DR)'!$BA3:$BF3)</f>
        <v>0.1178301235461811</v>
      </c>
      <c r="CY3" s="9">
        <f>'SHEU-03 (DR)'!BD3/SUM('SHEU-03 (DR)'!$BA3:$BF3)</f>
        <v>0.18583247953647861</v>
      </c>
      <c r="CZ3" s="9">
        <f>'SHEU-03 (DR)'!BE3/SUM('SHEU-03 (DR)'!$BA3:$BF3)</f>
        <v>0</v>
      </c>
      <c r="DA3" s="9">
        <f>'SHEU-03 (DR)'!BF3/SUM('SHEU-03 (DR)'!$BA3:$BF3)</f>
        <v>0</v>
      </c>
      <c r="DD3" s="9"/>
      <c r="DE3" s="9"/>
      <c r="DF3" s="9"/>
      <c r="DG3" s="9"/>
      <c r="DH3" s="9"/>
      <c r="DI3" s="9"/>
      <c r="DJ3" s="9"/>
      <c r="DK3" s="9"/>
    </row>
    <row r="4" spans="1:115">
      <c r="A4" s="7" t="str">
        <f>'CSDDRD (DR)'!A4</f>
        <v>Quebec</v>
      </c>
      <c r="B4" s="12">
        <f>'CSDDRD (DR)'!C4</f>
        <v>0</v>
      </c>
      <c r="C4" s="12">
        <f>'CSDDRD (DR)'!D4</f>
        <v>1826</v>
      </c>
      <c r="D4" s="12">
        <f>'CSDDRD (DR)'!E4</f>
        <v>0</v>
      </c>
      <c r="E4" s="12">
        <f>'CSDDRD (DR)'!F4</f>
        <v>0</v>
      </c>
      <c r="F4" s="12">
        <f>'CSDDRD (DR)'!G4</f>
        <v>0</v>
      </c>
      <c r="G4" s="9"/>
      <c r="H4" s="9"/>
      <c r="I4" s="9"/>
      <c r="J4" s="9"/>
      <c r="K4" s="9"/>
      <c r="L4" s="10" t="str">
        <f t="shared" si="0"/>
        <v>Quebec</v>
      </c>
      <c r="M4" s="9">
        <f>'CSDDRD (DR)'!I4/SUM('CSDDRD (DR)'!$I4:$N4)</f>
        <v>0.28368017524644029</v>
      </c>
      <c r="N4" s="9">
        <f>'CSDDRD (DR)'!J4/SUM('CSDDRD (DR)'!$I4:$N4)</f>
        <v>0.29025191675794088</v>
      </c>
      <c r="O4" s="9">
        <f>'CSDDRD (DR)'!K4/SUM('CSDDRD (DR)'!$I4:$N4)</f>
        <v>0.20372398685651696</v>
      </c>
      <c r="P4" s="9">
        <f>'CSDDRD (DR)'!L4/SUM('CSDDRD (DR)'!$I4:$N4)</f>
        <v>0.13855421686746988</v>
      </c>
      <c r="Q4" s="9">
        <f>'CSDDRD (DR)'!M4/SUM('CSDDRD (DR)'!$I4:$N4)</f>
        <v>7.8313253012048195E-2</v>
      </c>
      <c r="R4" s="9">
        <f>'CSDDRD (DR)'!N4/SUM('CSDDRD (DR)'!$I4:$N4)</f>
        <v>5.4764512595837896E-3</v>
      </c>
      <c r="S4" s="9">
        <f>'SHEU-03 (DR)'!I4/SUM('SHEU-03 (DR)'!$I4:$N4)</f>
        <v>0.15369223882085944</v>
      </c>
      <c r="T4" s="9">
        <f>'SHEU-03 (DR)'!J4/SUM('SHEU-03 (DR)'!$I4:$N4)</f>
        <v>0.22215841301703063</v>
      </c>
      <c r="U4" s="9">
        <f>'SHEU-03 (DR)'!K4/SUM('SHEU-03 (DR)'!$I4:$N4)</f>
        <v>0.2325675606335135</v>
      </c>
      <c r="V4" s="9">
        <f>'SHEU-03 (DR)'!L4/SUM('SHEU-03 (DR)'!$I4:$N4)</f>
        <v>0.1916705137034696</v>
      </c>
      <c r="W4" s="9">
        <f>'SHEU-03 (DR)'!M4/SUM('SHEU-03 (DR)'!$I4:$N4)</f>
        <v>0.1999112738251268</v>
      </c>
      <c r="X4" s="9">
        <f>'SHEU-03 (DR)'!N4/SUM('SHEU-03 (DR)'!$I4:$N4)</f>
        <v>0</v>
      </c>
      <c r="Y4" s="10" t="str">
        <f t="shared" si="1"/>
        <v>Quebec</v>
      </c>
      <c r="Z4" s="9">
        <f>'CSDDRD (DR)'!P4/SUM('CSDDRD (DR)'!$P4:$S4)</f>
        <v>8.9266155531215766E-2</v>
      </c>
      <c r="AA4" s="9">
        <f>'CSDDRD (DR)'!Q4/SUM('CSDDRD (DR)'!$P4:$S4)</f>
        <v>0.28860898138006574</v>
      </c>
      <c r="AB4" s="9">
        <f>'CSDDRD (DR)'!R4/SUM('CSDDRD (DR)'!$P4:$S4)</f>
        <v>0.20810514786418402</v>
      </c>
      <c r="AC4" s="9">
        <f>'CSDDRD (DR)'!S4/SUM('CSDDRD (DR)'!$P4:$S4)</f>
        <v>0.41401971522453451</v>
      </c>
      <c r="AD4" s="9">
        <f>'SHEU-03 (DR)'!P4/SUM('SHEU-03 (DR)'!$P4:$S4)</f>
        <v>0.19753973305809103</v>
      </c>
      <c r="AE4" s="9">
        <f>'SHEU-03 (DR)'!Q4/SUM('SHEU-03 (DR)'!$P4:$S4)</f>
        <v>0.33294234537904838</v>
      </c>
      <c r="AF4" s="9">
        <f>'SHEU-03 (DR)'!R4/SUM('SHEU-03 (DR)'!$P4:$S4)</f>
        <v>0.1878629999629155</v>
      </c>
      <c r="AG4" s="9">
        <f>'SHEU-03 (DR)'!S4/SUM('SHEU-03 (DR)'!$P4:$S4)</f>
        <v>0.28165492159994504</v>
      </c>
      <c r="AH4" s="10" t="str">
        <f t="shared" si="2"/>
        <v>Quebec</v>
      </c>
      <c r="AI4" s="9">
        <f>'CSDDRD (DR)'!U4/SUM('CSDDRD (DR)'!$U4:$X4)</f>
        <v>0.16100766703176342</v>
      </c>
      <c r="AJ4" s="9">
        <f>'CSDDRD (DR)'!V4/SUM('CSDDRD (DR)'!$U4:$X4)</f>
        <v>5.4764512595837896E-3</v>
      </c>
      <c r="AK4" s="9">
        <f>'CSDDRD (DR)'!W4/SUM('CSDDRD (DR)'!$U4:$X4)</f>
        <v>0.7825848849945235</v>
      </c>
      <c r="AL4" s="9">
        <f>'CSDDRD (DR)'!X4/SUM('CSDDRD (DR)'!$U4:$X4)</f>
        <v>5.0930996714129241E-2</v>
      </c>
      <c r="AM4" s="9">
        <f>'SHEU-03 (DR)'!U4/SUM('SHEU-03 (DR)'!$U4:$X4)</f>
        <v>0.35618026488887761</v>
      </c>
      <c r="AN4" s="9">
        <f>'SHEU-03 (DR)'!V4/SUM('SHEU-03 (DR)'!$U4:$X4)</f>
        <v>5.3923181697823445E-2</v>
      </c>
      <c r="AO4" s="9">
        <f>'SHEU-03 (DR)'!W4/SUM('SHEU-03 (DR)'!$U4:$X4)</f>
        <v>0.53291881300289956</v>
      </c>
      <c r="AP4" s="9">
        <f>'SHEU-03 (DR)'!X4/SUM('SHEU-03 (DR)'!$U4:$X4)</f>
        <v>5.6977740410399227E-2</v>
      </c>
      <c r="AQ4" s="10" t="str">
        <f t="shared" si="3"/>
        <v>Quebec</v>
      </c>
      <c r="AR4" s="9">
        <f>'CSDDRD (DR)'!Z4/SUM('CSDDRD (DR)'!$Z4:$AB4)</f>
        <v>0.81434830230010957</v>
      </c>
      <c r="AS4" s="9">
        <f>'CSDDRD (DR)'!AA4/SUM('CSDDRD (DR)'!$Z4:$AB4)</f>
        <v>4.3263964950711942E-2</v>
      </c>
      <c r="AT4" s="9">
        <f>'CSDDRD (DR)'!AB4/SUM('CSDDRD (DR)'!$Z4:$AB4)</f>
        <v>0.14238773274917854</v>
      </c>
      <c r="AU4" s="9">
        <f>'SHEU-03 (DR)'!Z4/SUM('SHEU-03 (DR)'!$Z4:$AB4)</f>
        <v>1</v>
      </c>
      <c r="AV4" s="9">
        <f>'SHEU-03 (DR)'!AA4/SUM('SHEU-03 (DR)'!$Z4:$AB4)</f>
        <v>0</v>
      </c>
      <c r="AW4" s="9">
        <f>'SHEU-03 (DR)'!AB4/SUM('SHEU-03 (DR)'!$Z4:$AB4)</f>
        <v>0</v>
      </c>
      <c r="AX4" s="10" t="str">
        <f t="shared" si="4"/>
        <v>Quebec</v>
      </c>
      <c r="AY4" s="9">
        <f>'CSDDRD (DR)'!AD4/SUM('CSDDRD (DR)'!$AD4:$AL4)</f>
        <v>2.0810514786418401E-2</v>
      </c>
      <c r="AZ4" s="9">
        <f>'CSDDRD (DR)'!AE4/SUM('CSDDRD (DR)'!$AD4:$AL4)</f>
        <v>1.4238773274917854E-2</v>
      </c>
      <c r="BA4" s="9">
        <f>'CSDDRD (DR)'!AF4/SUM('CSDDRD (DR)'!$AD4:$AL4)</f>
        <v>7.6122672508214681E-2</v>
      </c>
      <c r="BB4" s="9">
        <f>'CSDDRD (DR)'!AG4/SUM('CSDDRD (DR)'!$AD4:$AL4)</f>
        <v>3.1763417305585982E-2</v>
      </c>
      <c r="BC4" s="9">
        <f>'CSDDRD (DR)'!AH4/SUM('CSDDRD (DR)'!$AD4:$AL4)</f>
        <v>9.7480832420591454E-2</v>
      </c>
      <c r="BD4" s="9">
        <f>'CSDDRD (DR)'!AI4/SUM('CSDDRD (DR)'!$AD4:$AL4)</f>
        <v>0.71577217962760131</v>
      </c>
      <c r="BE4" s="9">
        <f>'CSDDRD (DR)'!AJ4/SUM('CSDDRD (DR)'!$AD4:$AL4)</f>
        <v>3.0668127053669222E-2</v>
      </c>
      <c r="BF4" s="9">
        <f>'CSDDRD (DR)'!AK4/SUM('CSDDRD (DR)'!$AD4:$AL4)</f>
        <v>9.8576122672508221E-3</v>
      </c>
      <c r="BG4" s="9">
        <f>'CSDDRD (DR)'!AL4/SUM('CSDDRD (DR)'!$AD4:$AL4)</f>
        <v>3.2858707557502738E-3</v>
      </c>
      <c r="BH4" s="9">
        <f>'SHEU-03 (DR)'!AD4/SUM('SHEU-03 (DR)'!$AD4:$AL4)</f>
        <v>0.12341014073293471</v>
      </c>
      <c r="BI4" s="9">
        <f>'SHEU-03 (DR)'!AE4/SUM('SHEU-03 (DR)'!$AD4:$AL4)</f>
        <v>0</v>
      </c>
      <c r="BJ4" s="9">
        <f>'SHEU-03 (DR)'!AF4/SUM('SHEU-03 (DR)'!$AD4:$AL4)</f>
        <v>9.7993605809768236E-2</v>
      </c>
      <c r="BK4" s="9">
        <f>'SHEU-03 (DR)'!AG4/SUM('SHEU-03 (DR)'!$AD4:$AL4)</f>
        <v>8.0437345844563898E-2</v>
      </c>
      <c r="BL4" s="9">
        <f>'SHEU-03 (DR)'!AH4/SUM('SHEU-03 (DR)'!$AD4:$AL4)</f>
        <v>0.28422595099651626</v>
      </c>
      <c r="BM4" s="9">
        <f>'SHEU-03 (DR)'!AI4/SUM('SHEU-03 (DR)'!$AD4:$AL4)</f>
        <v>0.24403045715717103</v>
      </c>
      <c r="BN4" s="9">
        <f>'SHEU-03 (DR)'!AJ4/SUM('SHEU-03 (DR)'!$AD4:$AL4)</f>
        <v>0.1699024994590459</v>
      </c>
      <c r="BO4" s="9">
        <f>'SHEU-03 (DR)'!AK4/SUM('SHEU-03 (DR)'!$AD4:$AL4)</f>
        <v>0</v>
      </c>
      <c r="BP4" s="9">
        <f>'SHEU-03 (DR)'!AL4/SUM('SHEU-03 (DR)'!$AD4:$AL4)</f>
        <v>0</v>
      </c>
      <c r="BQ4" s="10" t="str">
        <f t="shared" si="5"/>
        <v>Quebec</v>
      </c>
      <c r="BR4" s="9">
        <f>'CSDDRD (DR)'!AN4/SUM('CSDDRD (DR)'!$AN4:$AS4)</f>
        <v>8.2146768893756848E-3</v>
      </c>
      <c r="BS4" s="9">
        <f>'CSDDRD (DR)'!AO4/SUM('CSDDRD (DR)'!$AN4:$AS4)</f>
        <v>0.17524644030668127</v>
      </c>
      <c r="BT4" s="9">
        <f>'CSDDRD (DR)'!AP4/SUM('CSDDRD (DR)'!$AN4:$AS4)</f>
        <v>0.46933187294633077</v>
      </c>
      <c r="BU4" s="9">
        <f>'CSDDRD (DR)'!AQ4/SUM('CSDDRD (DR)'!$AN4:$AS4)</f>
        <v>0.22562979189485213</v>
      </c>
      <c r="BV4" s="9">
        <f>'CSDDRD (DR)'!AR4/SUM('CSDDRD (DR)'!$AN4:$AS4)</f>
        <v>8.1051478641840091E-2</v>
      </c>
      <c r="BW4" s="9">
        <f>'CSDDRD (DR)'!AS4/SUM('CSDDRD (DR)'!$AN4:$AS4)</f>
        <v>4.0525739320920046E-2</v>
      </c>
      <c r="BX4" s="9">
        <f>'SHEU-03 (DR)'!AN4/SUM('SHEU-03 (DR)'!$AN4:$AS4)</f>
        <v>6.9314242184248587E-2</v>
      </c>
      <c r="BY4" s="9">
        <f>'SHEU-03 (DR)'!AO4/SUM('SHEU-03 (DR)'!$AN4:$AS4)</f>
        <v>0.29630023626526231</v>
      </c>
      <c r="BZ4" s="9">
        <f>'SHEU-03 (DR)'!AP4/SUM('SHEU-03 (DR)'!$AN4:$AS4)</f>
        <v>0.48575928363175913</v>
      </c>
      <c r="CA4" s="9">
        <f>'SHEU-03 (DR)'!AQ4/SUM('SHEU-03 (DR)'!$AN4:$AS4)</f>
        <v>0.14862623791873003</v>
      </c>
      <c r="CB4" s="9">
        <f>'SHEU-03 (DR)'!AR4/SUM('SHEU-03 (DR)'!$AN4:$AS4)</f>
        <v>0</v>
      </c>
      <c r="CC4" s="9">
        <f>'SHEU-03 (DR)'!AS4/SUM('SHEU-03 (DR)'!$AN4:$AS4)</f>
        <v>0</v>
      </c>
      <c r="CD4" s="10" t="str">
        <f t="shared" si="6"/>
        <v>Quebec</v>
      </c>
      <c r="CE4" s="9">
        <f>'CSDDRD (DR)'!AU4/SUM('CSDDRD (DR)'!$AU4:$AY4)</f>
        <v>0.6506024096385542</v>
      </c>
      <c r="CF4" s="9">
        <f>'CSDDRD (DR)'!AV4/SUM('CSDDRD (DR)'!$AU4:$AY4)</f>
        <v>0.15717415115005476</v>
      </c>
      <c r="CG4" s="9">
        <f>'CSDDRD (DR)'!AW4/SUM('CSDDRD (DR)'!$AU4:$AY4)</f>
        <v>0.19167579408543264</v>
      </c>
      <c r="CH4" s="9">
        <f>'CSDDRD (DR)'!AX4/SUM('CSDDRD (DR)'!$AU4:$AY4)</f>
        <v>0</v>
      </c>
      <c r="CI4" s="9">
        <f>'CSDDRD (DR)'!AY4/SUM('CSDDRD (DR)'!$AU4:$AY4)</f>
        <v>5.4764512595837896E-4</v>
      </c>
      <c r="CJ4" s="9">
        <f>'SHEU-03 (DR)'!AU4/SUM('SHEU-03 (DR)'!$AU4:$AY4)</f>
        <v>0.76082223127969162</v>
      </c>
      <c r="CK4" s="9">
        <f>'SHEU-03 (DR)'!AV4/SUM('SHEU-03 (DR)'!$AU4:$AY4)</f>
        <v>0</v>
      </c>
      <c r="CL4" s="9">
        <f>'SHEU-03 (DR)'!AW4/SUM('SHEU-03 (DR)'!$AU4:$AY4)</f>
        <v>0.10794214258923533</v>
      </c>
      <c r="CM4" s="9">
        <f>'SHEU-03 (DR)'!AX4/SUM('SHEU-03 (DR)'!$AU4:$AY4)</f>
        <v>0.13123562613107309</v>
      </c>
      <c r="CN4" s="9">
        <f>'SHEU-03 (DR)'!AY4/SUM('SHEU-03 (DR)'!$AU4:$AY4)</f>
        <v>0</v>
      </c>
      <c r="CO4" s="10" t="str">
        <f t="shared" si="7"/>
        <v>Quebec</v>
      </c>
      <c r="CP4" s="9">
        <f>'CSDDRD (DR)'!BA4/SUM('CSDDRD (DR)'!$BA4:$BF4)</f>
        <v>0.25082146768893759</v>
      </c>
      <c r="CQ4" s="9">
        <f>'CSDDRD (DR)'!BB4/SUM('CSDDRD (DR)'!$BA4:$BF4)</f>
        <v>0.58105147864184004</v>
      </c>
      <c r="CR4" s="9">
        <f>'CSDDRD (DR)'!BC4/SUM('CSDDRD (DR)'!$BA4:$BF4)</f>
        <v>0</v>
      </c>
      <c r="CS4" s="9">
        <f>'CSDDRD (DR)'!BD4/SUM('CSDDRD (DR)'!$BA4:$BF4)</f>
        <v>0.16648411829134721</v>
      </c>
      <c r="CT4" s="9">
        <f>'CSDDRD (DR)'!BE4/SUM('CSDDRD (DR)'!$BA4:$BF4)</f>
        <v>1.6429353778751369E-3</v>
      </c>
      <c r="CU4" s="9">
        <f>'CSDDRD (DR)'!BF4/SUM('CSDDRD (DR)'!$BA4:$BF4)</f>
        <v>0</v>
      </c>
      <c r="CV4" s="9">
        <f>'SHEU-03 (DR)'!BA4/SUM('SHEU-03 (DR)'!$BA4:$BF4)</f>
        <v>0.20794504403665862</v>
      </c>
      <c r="CW4" s="9">
        <f>'SHEU-03 (DR)'!BB4/SUM('SHEU-03 (DR)'!$BA4:$BF4)</f>
        <v>0.66081932983226843</v>
      </c>
      <c r="CX4" s="9">
        <f>'SHEU-03 (DR)'!BC4/SUM('SHEU-03 (DR)'!$BA4:$BF4)</f>
        <v>0.13123562613107309</v>
      </c>
      <c r="CY4" s="9">
        <f>'SHEU-03 (DR)'!BD4/SUM('SHEU-03 (DR)'!$BA4:$BF4)</f>
        <v>0</v>
      </c>
      <c r="CZ4" s="9">
        <f>'SHEU-03 (DR)'!BE4/SUM('SHEU-03 (DR)'!$BA4:$BF4)</f>
        <v>0</v>
      </c>
      <c r="DA4" s="9">
        <f>'SHEU-03 (DR)'!BF4/SUM('SHEU-03 (DR)'!$BA4:$BF4)</f>
        <v>0</v>
      </c>
      <c r="DD4" s="9"/>
      <c r="DE4" s="9"/>
      <c r="DF4" s="9"/>
      <c r="DG4" s="9"/>
      <c r="DH4" s="9"/>
      <c r="DI4" s="9"/>
      <c r="DJ4" s="9"/>
      <c r="DK4" s="9"/>
    </row>
    <row r="5" spans="1:115">
      <c r="A5" s="7" t="str">
        <f>'CSDDRD (DR)'!A5</f>
        <v>Ontario</v>
      </c>
      <c r="B5" s="12">
        <f>'CSDDRD (DR)'!C5</f>
        <v>0</v>
      </c>
      <c r="C5" s="12">
        <f>'CSDDRD (DR)'!D5</f>
        <v>0</v>
      </c>
      <c r="D5" s="12">
        <f>'CSDDRD (DR)'!E5</f>
        <v>4284</v>
      </c>
      <c r="E5" s="12">
        <f>'CSDDRD (DR)'!F5</f>
        <v>0</v>
      </c>
      <c r="F5" s="12">
        <f>'CSDDRD (DR)'!G5</f>
        <v>0</v>
      </c>
      <c r="G5" s="9"/>
      <c r="H5" s="9"/>
      <c r="I5" s="9"/>
      <c r="J5" s="9"/>
      <c r="K5" s="9"/>
      <c r="L5" s="10" t="str">
        <f t="shared" si="0"/>
        <v>Ontario</v>
      </c>
      <c r="M5" s="9">
        <f>'CSDDRD (DR)'!I5/SUM('CSDDRD (DR)'!$I5:$N5)</f>
        <v>0.35154061624649857</v>
      </c>
      <c r="N5" s="9">
        <f>'CSDDRD (DR)'!J5/SUM('CSDDRD (DR)'!$I5:$N5)</f>
        <v>0.14612511671335202</v>
      </c>
      <c r="O5" s="9">
        <f>'CSDDRD (DR)'!K5/SUM('CSDDRD (DR)'!$I5:$N5)</f>
        <v>0.32492997198879553</v>
      </c>
      <c r="P5" s="9">
        <f>'CSDDRD (DR)'!L5/SUM('CSDDRD (DR)'!$I5:$N5)</f>
        <v>0.11507936507936507</v>
      </c>
      <c r="Q5" s="9">
        <f>'CSDDRD (DR)'!M5/SUM('CSDDRD (DR)'!$I5:$N5)</f>
        <v>5.9523809523809521E-2</v>
      </c>
      <c r="R5" s="9">
        <f>'CSDDRD (DR)'!N5/SUM('CSDDRD (DR)'!$I5:$N5)</f>
        <v>2.8011204481792717E-3</v>
      </c>
      <c r="S5" s="9">
        <f>'SHEU-03 (DR)'!I5/SUM('SHEU-03 (DR)'!$I5:$N5)</f>
        <v>0.15369223882085944</v>
      </c>
      <c r="T5" s="9">
        <f>'SHEU-03 (DR)'!J5/SUM('SHEU-03 (DR)'!$I5:$N5)</f>
        <v>0.22215841301703063</v>
      </c>
      <c r="U5" s="9">
        <f>'SHEU-03 (DR)'!K5/SUM('SHEU-03 (DR)'!$I5:$N5)</f>
        <v>0.2325675606335135</v>
      </c>
      <c r="V5" s="9">
        <f>'SHEU-03 (DR)'!L5/SUM('SHEU-03 (DR)'!$I5:$N5)</f>
        <v>0.1916705137034696</v>
      </c>
      <c r="W5" s="9">
        <f>'SHEU-03 (DR)'!M5/SUM('SHEU-03 (DR)'!$I5:$N5)</f>
        <v>0.1999112738251268</v>
      </c>
      <c r="X5" s="9">
        <f>'SHEU-03 (DR)'!N5/SUM('SHEU-03 (DR)'!$I5:$N5)</f>
        <v>0</v>
      </c>
      <c r="Y5" s="10" t="str">
        <f t="shared" si="1"/>
        <v>Ontario</v>
      </c>
      <c r="Z5" s="9">
        <f>'CSDDRD (DR)'!P5/SUM('CSDDRD (DR)'!$P5:$S5)</f>
        <v>7.5396825396825393E-2</v>
      </c>
      <c r="AA5" s="9">
        <f>'CSDDRD (DR)'!Q5/SUM('CSDDRD (DR)'!$P5:$S5)</f>
        <v>0.19257703081232494</v>
      </c>
      <c r="AB5" s="9">
        <f>'CSDDRD (DR)'!R5/SUM('CSDDRD (DR)'!$P5:$S5)</f>
        <v>0.13982259570494865</v>
      </c>
      <c r="AC5" s="9">
        <f>'CSDDRD (DR)'!S5/SUM('CSDDRD (DR)'!$P5:$S5)</f>
        <v>0.59220354808590103</v>
      </c>
      <c r="AD5" s="9">
        <f>'SHEU-03 (DR)'!P5/SUM('SHEU-03 (DR)'!$P5:$S5)</f>
        <v>0.19753973305809103</v>
      </c>
      <c r="AE5" s="9">
        <f>'SHEU-03 (DR)'!Q5/SUM('SHEU-03 (DR)'!$P5:$S5)</f>
        <v>0.33294234537904838</v>
      </c>
      <c r="AF5" s="9">
        <f>'SHEU-03 (DR)'!R5/SUM('SHEU-03 (DR)'!$P5:$S5)</f>
        <v>0.1878629999629155</v>
      </c>
      <c r="AG5" s="9">
        <f>'SHEU-03 (DR)'!S5/SUM('SHEU-03 (DR)'!$P5:$S5)</f>
        <v>0.28165492159994504</v>
      </c>
      <c r="AH5" s="10" t="str">
        <f t="shared" si="2"/>
        <v>Ontario</v>
      </c>
      <c r="AI5" s="9">
        <f>'CSDDRD (DR)'!U5/SUM('CSDDRD (DR)'!$U5:$X5)</f>
        <v>0.13188608776844071</v>
      </c>
      <c r="AJ5" s="9">
        <f>'CSDDRD (DR)'!V5/SUM('CSDDRD (DR)'!$U5:$X5)</f>
        <v>7.0028011204481793E-4</v>
      </c>
      <c r="AK5" s="9">
        <f>'CSDDRD (DR)'!W5/SUM('CSDDRD (DR)'!$U5:$X5)</f>
        <v>0.72128851540616246</v>
      </c>
      <c r="AL5" s="9">
        <f>'CSDDRD (DR)'!X5/SUM('CSDDRD (DR)'!$U5:$X5)</f>
        <v>0.14612511671335202</v>
      </c>
      <c r="AM5" s="9">
        <f>'SHEU-03 (DR)'!U5/SUM('SHEU-03 (DR)'!$U5:$X5)</f>
        <v>0.35618026488887761</v>
      </c>
      <c r="AN5" s="9">
        <f>'SHEU-03 (DR)'!V5/SUM('SHEU-03 (DR)'!$U5:$X5)</f>
        <v>5.3923181697823445E-2</v>
      </c>
      <c r="AO5" s="9">
        <f>'SHEU-03 (DR)'!W5/SUM('SHEU-03 (DR)'!$U5:$X5)</f>
        <v>0.53291881300289956</v>
      </c>
      <c r="AP5" s="9">
        <f>'SHEU-03 (DR)'!X5/SUM('SHEU-03 (DR)'!$U5:$X5)</f>
        <v>5.6977740410399227E-2</v>
      </c>
      <c r="AQ5" s="10" t="str">
        <f t="shared" si="3"/>
        <v>Ontario</v>
      </c>
      <c r="AR5" s="9">
        <f>'CSDDRD (DR)'!Z5/SUM('CSDDRD (DR)'!$Z5:$AB5)</f>
        <v>0.15382819794584501</v>
      </c>
      <c r="AS5" s="9">
        <f>'CSDDRD (DR)'!AA5/SUM('CSDDRD (DR)'!$Z5:$AB5)</f>
        <v>5.1353874883286648E-3</v>
      </c>
      <c r="AT5" s="9">
        <f>'CSDDRD (DR)'!AB5/SUM('CSDDRD (DR)'!$Z5:$AB5)</f>
        <v>0.84103641456582634</v>
      </c>
      <c r="AU5" s="9">
        <f>'SHEU-03 (DR)'!Z5/SUM('SHEU-03 (DR)'!$Z5:$AB5)</f>
        <v>0.29056319444539841</v>
      </c>
      <c r="AV5" s="9">
        <f>'SHEU-03 (DR)'!AA5/SUM('SHEU-03 (DR)'!$Z5:$AB5)</f>
        <v>0</v>
      </c>
      <c r="AW5" s="9">
        <f>'SHEU-03 (DR)'!AB5/SUM('SHEU-03 (DR)'!$Z5:$AB5)</f>
        <v>0.70943680555460165</v>
      </c>
      <c r="AX5" s="10" t="str">
        <f t="shared" si="4"/>
        <v>Ontario</v>
      </c>
      <c r="AY5" s="9">
        <f>'CSDDRD (DR)'!AD5/SUM('CSDDRD (DR)'!$AD5:$AL5)</f>
        <v>7.0028011204481793E-4</v>
      </c>
      <c r="AZ5" s="9">
        <f>'CSDDRD (DR)'!AE5/SUM('CSDDRD (DR)'!$AD5:$AL5)</f>
        <v>1.1671335200746965E-3</v>
      </c>
      <c r="BA5" s="9">
        <f>'CSDDRD (DR)'!AF5/SUM('CSDDRD (DR)'!$AD5:$AL5)</f>
        <v>9.8039215686274508E-3</v>
      </c>
      <c r="BB5" s="9">
        <f>'CSDDRD (DR)'!AG5/SUM('CSDDRD (DR)'!$AD5:$AL5)</f>
        <v>5.3688141923436041E-3</v>
      </c>
      <c r="BC5" s="9">
        <f>'CSDDRD (DR)'!AH5/SUM('CSDDRD (DR)'!$AD5:$AL5)</f>
        <v>5.7889822595704951E-2</v>
      </c>
      <c r="BD5" s="9">
        <f>'CSDDRD (DR)'!AI5/SUM('CSDDRD (DR)'!$AD5:$AL5)</f>
        <v>0.89145658263305327</v>
      </c>
      <c r="BE5" s="9">
        <f>'CSDDRD (DR)'!AJ5/SUM('CSDDRD (DR)'!$AD5:$AL5)</f>
        <v>2.1708683473389355E-2</v>
      </c>
      <c r="BF5" s="9">
        <f>'CSDDRD (DR)'!AK5/SUM('CSDDRD (DR)'!$AD5:$AL5)</f>
        <v>7.0028011204481795E-3</v>
      </c>
      <c r="BG5" s="9">
        <f>'CSDDRD (DR)'!AL5/SUM('CSDDRD (DR)'!$AD5:$AL5)</f>
        <v>4.9019607843137254E-3</v>
      </c>
      <c r="BH5" s="9">
        <f>'SHEU-03 (DR)'!AD5/SUM('SHEU-03 (DR)'!$AD5:$AL5)</f>
        <v>0.12341014073293471</v>
      </c>
      <c r="BI5" s="9">
        <f>'SHEU-03 (DR)'!AE5/SUM('SHEU-03 (DR)'!$AD5:$AL5)</f>
        <v>0</v>
      </c>
      <c r="BJ5" s="9">
        <f>'SHEU-03 (DR)'!AF5/SUM('SHEU-03 (DR)'!$AD5:$AL5)</f>
        <v>9.7993605809768236E-2</v>
      </c>
      <c r="BK5" s="9">
        <f>'SHEU-03 (DR)'!AG5/SUM('SHEU-03 (DR)'!$AD5:$AL5)</f>
        <v>8.0437345844563898E-2</v>
      </c>
      <c r="BL5" s="9">
        <f>'SHEU-03 (DR)'!AH5/SUM('SHEU-03 (DR)'!$AD5:$AL5)</f>
        <v>0.28422595099651626</v>
      </c>
      <c r="BM5" s="9">
        <f>'SHEU-03 (DR)'!AI5/SUM('SHEU-03 (DR)'!$AD5:$AL5)</f>
        <v>0.24403045715717103</v>
      </c>
      <c r="BN5" s="9">
        <f>'SHEU-03 (DR)'!AJ5/SUM('SHEU-03 (DR)'!$AD5:$AL5)</f>
        <v>0.1699024994590459</v>
      </c>
      <c r="BO5" s="9">
        <f>'SHEU-03 (DR)'!AK5/SUM('SHEU-03 (DR)'!$AD5:$AL5)</f>
        <v>0</v>
      </c>
      <c r="BP5" s="9">
        <f>'SHEU-03 (DR)'!AL5/SUM('SHEU-03 (DR)'!$AD5:$AL5)</f>
        <v>0</v>
      </c>
      <c r="BQ5" s="10" t="str">
        <f t="shared" si="5"/>
        <v>Ontario</v>
      </c>
      <c r="BR5" s="9">
        <f>'CSDDRD (DR)'!AN5/SUM('CSDDRD (DR)'!$AN5:$AS5)</f>
        <v>7.4696545284780582E-3</v>
      </c>
      <c r="BS5" s="9">
        <f>'CSDDRD (DR)'!AO5/SUM('CSDDRD (DR)'!$AN5:$AS5)</f>
        <v>0.23342670401493931</v>
      </c>
      <c r="BT5" s="9">
        <f>'CSDDRD (DR)'!AP5/SUM('CSDDRD (DR)'!$AN5:$AS5)</f>
        <v>0.57282913165266103</v>
      </c>
      <c r="BU5" s="9">
        <f>'CSDDRD (DR)'!AQ5/SUM('CSDDRD (DR)'!$AN5:$AS5)</f>
        <v>0.15219421101774042</v>
      </c>
      <c r="BV5" s="9">
        <f>'CSDDRD (DR)'!AR5/SUM('CSDDRD (DR)'!$AN5:$AS5)</f>
        <v>2.6377217553688142E-2</v>
      </c>
      <c r="BW5" s="9">
        <f>'CSDDRD (DR)'!AS5/SUM('CSDDRD (DR)'!$AN5:$AS5)</f>
        <v>7.7030812324929976E-3</v>
      </c>
      <c r="BX5" s="9">
        <f>'SHEU-03 (DR)'!AN5/SUM('SHEU-03 (DR)'!$AN5:$AS5)</f>
        <v>6.9314242184248587E-2</v>
      </c>
      <c r="BY5" s="9">
        <f>'SHEU-03 (DR)'!AO5/SUM('SHEU-03 (DR)'!$AN5:$AS5)</f>
        <v>0.29630023626526231</v>
      </c>
      <c r="BZ5" s="9">
        <f>'SHEU-03 (DR)'!AP5/SUM('SHEU-03 (DR)'!$AN5:$AS5)</f>
        <v>0.48575928363175913</v>
      </c>
      <c r="CA5" s="9">
        <f>'SHEU-03 (DR)'!AQ5/SUM('SHEU-03 (DR)'!$AN5:$AS5)</f>
        <v>0.14862623791873003</v>
      </c>
      <c r="CB5" s="9">
        <f>'SHEU-03 (DR)'!AR5/SUM('SHEU-03 (DR)'!$AN5:$AS5)</f>
        <v>0</v>
      </c>
      <c r="CC5" s="9">
        <f>'SHEU-03 (DR)'!AS5/SUM('SHEU-03 (DR)'!$AN5:$AS5)</f>
        <v>0</v>
      </c>
      <c r="CD5" s="10" t="str">
        <f t="shared" si="6"/>
        <v>Ontario</v>
      </c>
      <c r="CE5" s="9">
        <f>'CSDDRD (DR)'!AU5/SUM('CSDDRD (DR)'!$AU5:$AY5)</f>
        <v>7.2362278244631192E-2</v>
      </c>
      <c r="CF5" s="9">
        <f>'CSDDRD (DR)'!AV5/SUM('CSDDRD (DR)'!$AU5:$AY5)</f>
        <v>0.86461251167133524</v>
      </c>
      <c r="CG5" s="9">
        <f>'CSDDRD (DR)'!AW5/SUM('CSDDRD (DR)'!$AU5:$AY5)</f>
        <v>6.2324929971988796E-2</v>
      </c>
      <c r="CH5" s="9">
        <f>'CSDDRD (DR)'!AX5/SUM('CSDDRD (DR)'!$AU5:$AY5)</f>
        <v>2.3342670401493932E-4</v>
      </c>
      <c r="CI5" s="9">
        <f>'CSDDRD (DR)'!AY5/SUM('CSDDRD (DR)'!$AU5:$AY5)</f>
        <v>4.6685340802987864E-4</v>
      </c>
      <c r="CJ5" s="9">
        <f>'SHEU-03 (DR)'!AU5/SUM('SHEU-03 (DR)'!$AU5:$AY5)</f>
        <v>0.10791097208202501</v>
      </c>
      <c r="CK5" s="9">
        <f>'SHEU-03 (DR)'!AV5/SUM('SHEU-03 (DR)'!$AU5:$AY5)</f>
        <v>0.77209035815753801</v>
      </c>
      <c r="CL5" s="9">
        <f>'SHEU-03 (DR)'!AW5/SUM('SHEU-03 (DR)'!$AU5:$AY5)</f>
        <v>0.11999866976043702</v>
      </c>
      <c r="CM5" s="9">
        <f>'SHEU-03 (DR)'!AX5/SUM('SHEU-03 (DR)'!$AU5:$AY5)</f>
        <v>0</v>
      </c>
      <c r="CN5" s="9">
        <f>'SHEU-03 (DR)'!AY5/SUM('SHEU-03 (DR)'!$AU5:$AY5)</f>
        <v>0</v>
      </c>
      <c r="CO5" s="10" t="str">
        <f t="shared" si="7"/>
        <v>Ontario</v>
      </c>
      <c r="CP5" s="9">
        <f>'CSDDRD (DR)'!BA5/SUM('CSDDRD (DR)'!$BA5:$BF5)</f>
        <v>0.87091503267973858</v>
      </c>
      <c r="CQ5" s="9">
        <f>'CSDDRD (DR)'!BB5/SUM('CSDDRD (DR)'!$BA5:$BF5)</f>
        <v>6.2791783380018673E-2</v>
      </c>
      <c r="CR5" s="9">
        <f>'CSDDRD (DR)'!BC5/SUM('CSDDRD (DR)'!$BA5:$BF5)</f>
        <v>2.3342670401493932E-4</v>
      </c>
      <c r="CS5" s="9">
        <f>'CSDDRD (DR)'!BD5/SUM('CSDDRD (DR)'!$BA5:$BF5)</f>
        <v>6.5592903828197949E-2</v>
      </c>
      <c r="CT5" s="9">
        <f>'CSDDRD (DR)'!BE5/SUM('CSDDRD (DR)'!$BA5:$BF5)</f>
        <v>4.6685340802987864E-4</v>
      </c>
      <c r="CU5" s="9">
        <f>'CSDDRD (DR)'!BF5/SUM('CSDDRD (DR)'!$BA5:$BF5)</f>
        <v>0</v>
      </c>
      <c r="CV5" s="9">
        <f>'SHEU-03 (DR)'!BA5/SUM('SHEU-03 (DR)'!$BA5:$BF5)</f>
        <v>0.91020840010325532</v>
      </c>
      <c r="CW5" s="9">
        <f>'SHEU-03 (DR)'!BB5/SUM('SHEU-03 (DR)'!$BA5:$BF5)</f>
        <v>4.277919250986819E-2</v>
      </c>
      <c r="CX5" s="9">
        <f>'SHEU-03 (DR)'!BC5/SUM('SHEU-03 (DR)'!$BA5:$BF5)</f>
        <v>0</v>
      </c>
      <c r="CY5" s="9">
        <f>'SHEU-03 (DR)'!BD5/SUM('SHEU-03 (DR)'!$BA5:$BF5)</f>
        <v>4.7012407386876565E-2</v>
      </c>
      <c r="CZ5" s="9">
        <f>'SHEU-03 (DR)'!BE5/SUM('SHEU-03 (DR)'!$BA5:$BF5)</f>
        <v>0</v>
      </c>
      <c r="DA5" s="9">
        <f>'SHEU-03 (DR)'!BF5/SUM('SHEU-03 (DR)'!$BA5:$BF5)</f>
        <v>0</v>
      </c>
      <c r="DD5" s="9"/>
      <c r="DE5" s="9"/>
      <c r="DF5" s="9"/>
      <c r="DG5" s="9"/>
      <c r="DH5" s="9"/>
      <c r="DI5" s="9"/>
      <c r="DJ5" s="9"/>
      <c r="DK5" s="9"/>
    </row>
    <row r="6" spans="1:115">
      <c r="A6" s="7" t="str">
        <f>'CSDDRD (DR)'!A6</f>
        <v>Prairies</v>
      </c>
      <c r="B6" s="12">
        <f>'CSDDRD (DR)'!C6</f>
        <v>0</v>
      </c>
      <c r="C6" s="12">
        <f>'CSDDRD (DR)'!D6</f>
        <v>0</v>
      </c>
      <c r="D6" s="12">
        <f>'CSDDRD (DR)'!E6</f>
        <v>0</v>
      </c>
      <c r="E6" s="12">
        <f>'CSDDRD (DR)'!F6</f>
        <v>2404</v>
      </c>
      <c r="F6" s="12">
        <f>'CSDDRD (DR)'!G6</f>
        <v>0</v>
      </c>
      <c r="G6" s="9"/>
      <c r="H6" s="9"/>
      <c r="I6" s="9"/>
      <c r="J6" s="9"/>
      <c r="K6" s="9"/>
      <c r="L6" s="10" t="str">
        <f t="shared" si="0"/>
        <v>Prairies</v>
      </c>
      <c r="M6" s="9">
        <f>'CSDDRD (DR)'!I6/SUM('CSDDRD (DR)'!$I6:$N6)</f>
        <v>1.0399334442595673E-2</v>
      </c>
      <c r="N6" s="9">
        <f>'CSDDRD (DR)'!J6/SUM('CSDDRD (DR)'!$I6:$N6)</f>
        <v>0.16389351081530781</v>
      </c>
      <c r="O6" s="9">
        <f>'CSDDRD (DR)'!K6/SUM('CSDDRD (DR)'!$I6:$N6)</f>
        <v>0.48086522462562398</v>
      </c>
      <c r="P6" s="9">
        <f>'CSDDRD (DR)'!L6/SUM('CSDDRD (DR)'!$I6:$N6)</f>
        <v>0.25665557404326123</v>
      </c>
      <c r="Q6" s="9">
        <f>'CSDDRD (DR)'!M6/SUM('CSDDRD (DR)'!$I6:$N6)</f>
        <v>8.3610648918469213E-2</v>
      </c>
      <c r="R6" s="9">
        <f>'CSDDRD (DR)'!N6/SUM('CSDDRD (DR)'!$I6:$N6)</f>
        <v>4.5757071547420968E-3</v>
      </c>
      <c r="S6" s="9">
        <f>'SHEU-03 (DR)'!I6/SUM('SHEU-03 (DR)'!$I6:$N6)</f>
        <v>0.15369223882085944</v>
      </c>
      <c r="T6" s="9">
        <f>'SHEU-03 (DR)'!J6/SUM('SHEU-03 (DR)'!$I6:$N6)</f>
        <v>0.22215841301703063</v>
      </c>
      <c r="U6" s="9">
        <f>'SHEU-03 (DR)'!K6/SUM('SHEU-03 (DR)'!$I6:$N6)</f>
        <v>0.2325675606335135</v>
      </c>
      <c r="V6" s="9">
        <f>'SHEU-03 (DR)'!L6/SUM('SHEU-03 (DR)'!$I6:$N6)</f>
        <v>0.1916705137034696</v>
      </c>
      <c r="W6" s="9">
        <f>'SHEU-03 (DR)'!M6/SUM('SHEU-03 (DR)'!$I6:$N6)</f>
        <v>0.1999112738251268</v>
      </c>
      <c r="X6" s="9">
        <f>'SHEU-03 (DR)'!N6/SUM('SHEU-03 (DR)'!$I6:$N6)</f>
        <v>0</v>
      </c>
      <c r="Y6" s="10" t="str">
        <f t="shared" si="1"/>
        <v>Prairies</v>
      </c>
      <c r="Z6" s="9">
        <f>'CSDDRD (DR)'!P6/SUM('CSDDRD (DR)'!$P6:$S6)</f>
        <v>0.2624792013311148</v>
      </c>
      <c r="AA6" s="9">
        <f>'CSDDRD (DR)'!Q6/SUM('CSDDRD (DR)'!$P6:$S6)</f>
        <v>0.28702163061564062</v>
      </c>
      <c r="AB6" s="9">
        <f>'CSDDRD (DR)'!R6/SUM('CSDDRD (DR)'!$P6:$S6)</f>
        <v>0.11314475873544093</v>
      </c>
      <c r="AC6" s="9">
        <f>'CSDDRD (DR)'!S6/SUM('CSDDRD (DR)'!$P6:$S6)</f>
        <v>0.33735440931780364</v>
      </c>
      <c r="AD6" s="9">
        <f>'SHEU-03 (DR)'!P6/SUM('SHEU-03 (DR)'!$P6:$S6)</f>
        <v>0.19753973305809103</v>
      </c>
      <c r="AE6" s="9">
        <f>'SHEU-03 (DR)'!Q6/SUM('SHEU-03 (DR)'!$P6:$S6)</f>
        <v>0.33294234537904838</v>
      </c>
      <c r="AF6" s="9">
        <f>'SHEU-03 (DR)'!R6/SUM('SHEU-03 (DR)'!$P6:$S6)</f>
        <v>0.1878629999629155</v>
      </c>
      <c r="AG6" s="9">
        <f>'SHEU-03 (DR)'!S6/SUM('SHEU-03 (DR)'!$P6:$S6)</f>
        <v>0.28165492159994504</v>
      </c>
      <c r="AH6" s="10" t="str">
        <f t="shared" si="2"/>
        <v>Prairies</v>
      </c>
      <c r="AI6" s="9">
        <f>'CSDDRD (DR)'!U6/SUM('CSDDRD (DR)'!$U6:$X6)</f>
        <v>0.34234608985024956</v>
      </c>
      <c r="AJ6" s="9">
        <f>'CSDDRD (DR)'!V6/SUM('CSDDRD (DR)'!$U6:$X6)</f>
        <v>8.3194675540765393E-4</v>
      </c>
      <c r="AK6" s="9">
        <f>'CSDDRD (DR)'!W6/SUM('CSDDRD (DR)'!$U6:$X6)</f>
        <v>0.6139767054908486</v>
      </c>
      <c r="AL6" s="9">
        <f>'CSDDRD (DR)'!X6/SUM('CSDDRD (DR)'!$U6:$X6)</f>
        <v>4.2845257903494173E-2</v>
      </c>
      <c r="AM6" s="9">
        <f>'SHEU-03 (DR)'!U6/SUM('SHEU-03 (DR)'!$U6:$X6)</f>
        <v>0.35618026488887761</v>
      </c>
      <c r="AN6" s="9">
        <f>'SHEU-03 (DR)'!V6/SUM('SHEU-03 (DR)'!$U6:$X6)</f>
        <v>5.3923181697823445E-2</v>
      </c>
      <c r="AO6" s="9">
        <f>'SHEU-03 (DR)'!W6/SUM('SHEU-03 (DR)'!$U6:$X6)</f>
        <v>0.53291881300289956</v>
      </c>
      <c r="AP6" s="9">
        <f>'SHEU-03 (DR)'!X6/SUM('SHEU-03 (DR)'!$U6:$X6)</f>
        <v>5.6977740410399227E-2</v>
      </c>
      <c r="AQ6" s="10" t="str">
        <f t="shared" si="3"/>
        <v>Prairies</v>
      </c>
      <c r="AR6" s="9">
        <f>'CSDDRD (DR)'!Z6/SUM('CSDDRD (DR)'!$Z6:$AB6)</f>
        <v>1.3727121464226289E-2</v>
      </c>
      <c r="AS6" s="9">
        <f>'CSDDRD (DR)'!AA6/SUM('CSDDRD (DR)'!$Z6:$AB6)</f>
        <v>0</v>
      </c>
      <c r="AT6" s="9">
        <f>'CSDDRD (DR)'!AB6/SUM('CSDDRD (DR)'!$Z6:$AB6)</f>
        <v>0.98627287853577372</v>
      </c>
      <c r="AU6" s="9">
        <f>'SHEU-03 (DR)'!Z6/SUM('SHEU-03 (DR)'!$Z6:$AB6)</f>
        <v>0.16917086861483985</v>
      </c>
      <c r="AV6" s="9">
        <f>'SHEU-03 (DR)'!AA6/SUM('SHEU-03 (DR)'!$Z6:$AB6)</f>
        <v>0</v>
      </c>
      <c r="AW6" s="9">
        <f>'SHEU-03 (DR)'!AB6/SUM('SHEU-03 (DR)'!$Z6:$AB6)</f>
        <v>0.83082913138516012</v>
      </c>
      <c r="AX6" s="10" t="str">
        <f t="shared" si="4"/>
        <v>Prairies</v>
      </c>
      <c r="AY6" s="9">
        <f>'CSDDRD (DR)'!AD6/SUM('CSDDRD (DR)'!$AD6:$AL6)</f>
        <v>8.3194675540765393E-4</v>
      </c>
      <c r="AZ6" s="9">
        <f>'CSDDRD (DR)'!AE6/SUM('CSDDRD (DR)'!$AD6:$AL6)</f>
        <v>0</v>
      </c>
      <c r="BA6" s="9">
        <f>'CSDDRD (DR)'!AF6/SUM('CSDDRD (DR)'!$AD6:$AL6)</f>
        <v>1.6638935108153079E-3</v>
      </c>
      <c r="BB6" s="9">
        <f>'CSDDRD (DR)'!AG6/SUM('CSDDRD (DR)'!$AD6:$AL6)</f>
        <v>8.3194675540765393E-4</v>
      </c>
      <c r="BC6" s="9">
        <f>'CSDDRD (DR)'!AH6/SUM('CSDDRD (DR)'!$AD6:$AL6)</f>
        <v>4.9916805324459234E-3</v>
      </c>
      <c r="BD6" s="9">
        <f>'CSDDRD (DR)'!AI6/SUM('CSDDRD (DR)'!$AD6:$AL6)</f>
        <v>0.9875207986688852</v>
      </c>
      <c r="BE6" s="9">
        <f>'CSDDRD (DR)'!AJ6/SUM('CSDDRD (DR)'!$AD6:$AL6)</f>
        <v>3.3277870216306157E-3</v>
      </c>
      <c r="BF6" s="9">
        <f>'CSDDRD (DR)'!AK6/SUM('CSDDRD (DR)'!$AD6:$AL6)</f>
        <v>4.1597337770382697E-4</v>
      </c>
      <c r="BG6" s="9">
        <f>'CSDDRD (DR)'!AL6/SUM('CSDDRD (DR)'!$AD6:$AL6)</f>
        <v>4.1597337770382697E-4</v>
      </c>
      <c r="BH6" s="9">
        <f>'SHEU-03 (DR)'!AD6/SUM('SHEU-03 (DR)'!$AD6:$AL6)</f>
        <v>0.12341014073293471</v>
      </c>
      <c r="BI6" s="9">
        <f>'SHEU-03 (DR)'!AE6/SUM('SHEU-03 (DR)'!$AD6:$AL6)</f>
        <v>0</v>
      </c>
      <c r="BJ6" s="9">
        <f>'SHEU-03 (DR)'!AF6/SUM('SHEU-03 (DR)'!$AD6:$AL6)</f>
        <v>9.7993605809768236E-2</v>
      </c>
      <c r="BK6" s="9">
        <f>'SHEU-03 (DR)'!AG6/SUM('SHEU-03 (DR)'!$AD6:$AL6)</f>
        <v>8.0437345844563898E-2</v>
      </c>
      <c r="BL6" s="9">
        <f>'SHEU-03 (DR)'!AH6/SUM('SHEU-03 (DR)'!$AD6:$AL6)</f>
        <v>0.28422595099651626</v>
      </c>
      <c r="BM6" s="9">
        <f>'SHEU-03 (DR)'!AI6/SUM('SHEU-03 (DR)'!$AD6:$AL6)</f>
        <v>0.24403045715717103</v>
      </c>
      <c r="BN6" s="9">
        <f>'SHEU-03 (DR)'!AJ6/SUM('SHEU-03 (DR)'!$AD6:$AL6)</f>
        <v>0.1699024994590459</v>
      </c>
      <c r="BO6" s="9">
        <f>'SHEU-03 (DR)'!AK6/SUM('SHEU-03 (DR)'!$AD6:$AL6)</f>
        <v>0</v>
      </c>
      <c r="BP6" s="9">
        <f>'SHEU-03 (DR)'!AL6/SUM('SHEU-03 (DR)'!$AD6:$AL6)</f>
        <v>0</v>
      </c>
      <c r="BQ6" s="10" t="str">
        <f t="shared" si="5"/>
        <v>Prairies</v>
      </c>
      <c r="BR6" s="9">
        <f>'CSDDRD (DR)'!AN6/SUM('CSDDRD (DR)'!$AN6:$AS6)</f>
        <v>1.913477537437604E-2</v>
      </c>
      <c r="BS6" s="9">
        <f>'CSDDRD (DR)'!AO6/SUM('CSDDRD (DR)'!$AN6:$AS6)</f>
        <v>0.36356073211314477</v>
      </c>
      <c r="BT6" s="9">
        <f>'CSDDRD (DR)'!AP6/SUM('CSDDRD (DR)'!$AN6:$AS6)</f>
        <v>0.52537437603993342</v>
      </c>
      <c r="BU6" s="9">
        <f>'CSDDRD (DR)'!AQ6/SUM('CSDDRD (DR)'!$AN6:$AS6)</f>
        <v>7.1131447587354416E-2</v>
      </c>
      <c r="BV6" s="9">
        <f>'CSDDRD (DR)'!AR6/SUM('CSDDRD (DR)'!$AN6:$AS6)</f>
        <v>1.6638935108153077E-2</v>
      </c>
      <c r="BW6" s="9">
        <f>'CSDDRD (DR)'!AS6/SUM('CSDDRD (DR)'!$AN6:$AS6)</f>
        <v>4.1597337770382693E-3</v>
      </c>
      <c r="BX6" s="9">
        <f>'SHEU-03 (DR)'!AN6/SUM('SHEU-03 (DR)'!$AN6:$AS6)</f>
        <v>6.9314242184248587E-2</v>
      </c>
      <c r="BY6" s="9">
        <f>'SHEU-03 (DR)'!AO6/SUM('SHEU-03 (DR)'!$AN6:$AS6)</f>
        <v>0.29630023626526231</v>
      </c>
      <c r="BZ6" s="9">
        <f>'SHEU-03 (DR)'!AP6/SUM('SHEU-03 (DR)'!$AN6:$AS6)</f>
        <v>0.48575928363175913</v>
      </c>
      <c r="CA6" s="9">
        <f>'SHEU-03 (DR)'!AQ6/SUM('SHEU-03 (DR)'!$AN6:$AS6)</f>
        <v>0.14862623791873003</v>
      </c>
      <c r="CB6" s="9">
        <f>'SHEU-03 (DR)'!AR6/SUM('SHEU-03 (DR)'!$AN6:$AS6)</f>
        <v>0</v>
      </c>
      <c r="CC6" s="9">
        <f>'SHEU-03 (DR)'!AS6/SUM('SHEU-03 (DR)'!$AN6:$AS6)</f>
        <v>0</v>
      </c>
      <c r="CD6" s="10" t="str">
        <f t="shared" si="6"/>
        <v>Prairies</v>
      </c>
      <c r="CE6" s="9">
        <f>'CSDDRD (DR)'!AU6/SUM('CSDDRD (DR)'!$AU6:$AY6)</f>
        <v>8.7354409317803652E-3</v>
      </c>
      <c r="CF6" s="9">
        <f>'CSDDRD (DR)'!AV6/SUM('CSDDRD (DR)'!$AU6:$AY6)</f>
        <v>0.99084858569051582</v>
      </c>
      <c r="CG6" s="9">
        <f>'CSDDRD (DR)'!AW6/SUM('CSDDRD (DR)'!$AU6:$AY6)</f>
        <v>0</v>
      </c>
      <c r="CH6" s="9">
        <f>'CSDDRD (DR)'!AX6/SUM('CSDDRD (DR)'!$AU6:$AY6)</f>
        <v>0</v>
      </c>
      <c r="CI6" s="9">
        <f>'CSDDRD (DR)'!AY6/SUM('CSDDRD (DR)'!$AU6:$AY6)</f>
        <v>4.1597337770382697E-4</v>
      </c>
      <c r="CJ6" s="9">
        <f>'SHEU-03 (DR)'!AU6/SUM('SHEU-03 (DR)'!$AU6:$AY6)</f>
        <v>0.15210664346184599</v>
      </c>
      <c r="CK6" s="9">
        <f>'SHEU-03 (DR)'!AV6/SUM('SHEU-03 (DR)'!$AU6:$AY6)</f>
        <v>0.84789335653815401</v>
      </c>
      <c r="CL6" s="9">
        <f>'SHEU-03 (DR)'!AW6/SUM('SHEU-03 (DR)'!$AU6:$AY6)</f>
        <v>0</v>
      </c>
      <c r="CM6" s="9">
        <f>'SHEU-03 (DR)'!AX6/SUM('SHEU-03 (DR)'!$AU6:$AY6)</f>
        <v>0</v>
      </c>
      <c r="CN6" s="9">
        <f>'SHEU-03 (DR)'!AY6/SUM('SHEU-03 (DR)'!$AU6:$AY6)</f>
        <v>0</v>
      </c>
      <c r="CO6" s="10" t="str">
        <f t="shared" si="7"/>
        <v>Prairies</v>
      </c>
      <c r="CP6" s="9">
        <f>'CSDDRD (DR)'!BA6/SUM('CSDDRD (DR)'!$BA6:$BF6)</f>
        <v>0.9875207986688852</v>
      </c>
      <c r="CQ6" s="9">
        <f>'CSDDRD (DR)'!BB6/SUM('CSDDRD (DR)'!$BA6:$BF6)</f>
        <v>2.9118136439267887E-3</v>
      </c>
      <c r="CR6" s="9">
        <f>'CSDDRD (DR)'!BC6/SUM('CSDDRD (DR)'!$BA6:$BF6)</f>
        <v>0</v>
      </c>
      <c r="CS6" s="9">
        <f>'CSDDRD (DR)'!BD6/SUM('CSDDRD (DR)'!$BA6:$BF6)</f>
        <v>9.5673876871880201E-3</v>
      </c>
      <c r="CT6" s="9">
        <f>'CSDDRD (DR)'!BE6/SUM('CSDDRD (DR)'!$BA6:$BF6)</f>
        <v>0</v>
      </c>
      <c r="CU6" s="9">
        <f>'CSDDRD (DR)'!BF6/SUM('CSDDRD (DR)'!$BA6:$BF6)</f>
        <v>0</v>
      </c>
      <c r="CV6" s="9">
        <f>'SHEU-03 (DR)'!BA6/SUM('SHEU-03 (DR)'!$BA6:$BF6)</f>
        <v>0.97186111363082517</v>
      </c>
      <c r="CW6" s="9">
        <f>'SHEU-03 (DR)'!BB6/SUM('SHEU-03 (DR)'!$BA6:$BF6)</f>
        <v>2.8138886369174852E-2</v>
      </c>
      <c r="CX6" s="9">
        <f>'SHEU-03 (DR)'!BC6/SUM('SHEU-03 (DR)'!$BA6:$BF6)</f>
        <v>0</v>
      </c>
      <c r="CY6" s="9">
        <f>'SHEU-03 (DR)'!BD6/SUM('SHEU-03 (DR)'!$BA6:$BF6)</f>
        <v>0</v>
      </c>
      <c r="CZ6" s="9">
        <f>'SHEU-03 (DR)'!BE6/SUM('SHEU-03 (DR)'!$BA6:$BF6)</f>
        <v>0</v>
      </c>
      <c r="DA6" s="9">
        <f>'SHEU-03 (DR)'!BF6/SUM('SHEU-03 (DR)'!$BA6:$BF6)</f>
        <v>0</v>
      </c>
      <c r="DD6" s="9"/>
      <c r="DE6" s="9"/>
      <c r="DF6" s="9"/>
      <c r="DG6" s="9"/>
      <c r="DH6" s="9"/>
      <c r="DI6" s="9"/>
      <c r="DJ6" s="9"/>
      <c r="DK6" s="9"/>
    </row>
    <row r="7" spans="1:115" ht="25.5">
      <c r="A7" s="14" t="s">
        <v>100</v>
      </c>
      <c r="B7" s="12">
        <f>'CSDDRD (DR)'!C7</f>
        <v>0</v>
      </c>
      <c r="C7" s="12">
        <f>'CSDDRD (DR)'!D7</f>
        <v>0</v>
      </c>
      <c r="D7" s="12">
        <f>'CSDDRD (DR)'!E7</f>
        <v>0</v>
      </c>
      <c r="E7" s="12">
        <f>'CSDDRD (DR)'!F7</f>
        <v>0</v>
      </c>
      <c r="F7" s="12">
        <f>'CSDDRD (DR)'!G7</f>
        <v>456</v>
      </c>
      <c r="G7" s="9">
        <f>'SHEU-03 (DR)'!C8/SUM('SHEU-03 (DR)'!$C8:$G8)</f>
        <v>5.4693189605950432E-2</v>
      </c>
      <c r="H7" s="9">
        <f>'SHEU-03 (DR)'!D8/SUM('SHEU-03 (DR)'!$C8:$G8)</f>
        <v>0.27256250704284646</v>
      </c>
      <c r="I7" s="9">
        <f>'SHEU-03 (DR)'!E8/SUM('SHEU-03 (DR)'!$C8:$G8)</f>
        <v>0.4111595376180931</v>
      </c>
      <c r="J7" s="9">
        <f>'SHEU-03 (DR)'!F8/SUM('SHEU-03 (DR)'!$C8:$G8)</f>
        <v>0.14339802210787281</v>
      </c>
      <c r="K7" s="9">
        <f>'SHEU-03 (DR)'!G8/SUM('SHEU-03 (DR)'!$C8:$G8)</f>
        <v>0.11818674362523722</v>
      </c>
      <c r="L7" s="10" t="str">
        <f t="shared" si="0"/>
        <v>British
Columbia</v>
      </c>
      <c r="M7" s="9">
        <f>'CSDDRD (DR)'!I7/SUM('CSDDRD (DR)'!$I7:$N7)</f>
        <v>2.4122807017543858E-2</v>
      </c>
      <c r="N7" s="9">
        <f>'CSDDRD (DR)'!J7/SUM('CSDDRD (DR)'!$I7:$N7)</f>
        <v>0.14254385964912281</v>
      </c>
      <c r="O7" s="9">
        <f>'CSDDRD (DR)'!K7/SUM('CSDDRD (DR)'!$I7:$N7)</f>
        <v>0.42763157894736842</v>
      </c>
      <c r="P7" s="9">
        <f>'CSDDRD (DR)'!L7/SUM('CSDDRD (DR)'!$I7:$N7)</f>
        <v>0.21052631578947367</v>
      </c>
      <c r="Q7" s="9">
        <f>'CSDDRD (DR)'!M7/SUM('CSDDRD (DR)'!$I7:$N7)</f>
        <v>0.19078947368421054</v>
      </c>
      <c r="R7" s="9">
        <f>'CSDDRD (DR)'!N7/SUM('CSDDRD (DR)'!$I7:$N7)</f>
        <v>4.3859649122807015E-3</v>
      </c>
      <c r="S7" s="9">
        <f>'SHEU-03 (DR)'!I7/SUM('SHEU-03 (DR)'!$I7:$N7)</f>
        <v>0.15369223882085944</v>
      </c>
      <c r="T7" s="9">
        <f>'SHEU-03 (DR)'!J7/SUM('SHEU-03 (DR)'!$I7:$N7)</f>
        <v>0.22215841301703063</v>
      </c>
      <c r="U7" s="9">
        <f>'SHEU-03 (DR)'!K7/SUM('SHEU-03 (DR)'!$I7:$N7)</f>
        <v>0.2325675606335135</v>
      </c>
      <c r="V7" s="9">
        <f>'SHEU-03 (DR)'!L7/SUM('SHEU-03 (DR)'!$I7:$N7)</f>
        <v>0.1916705137034696</v>
      </c>
      <c r="W7" s="9">
        <f>'SHEU-03 (DR)'!M7/SUM('SHEU-03 (DR)'!$I7:$N7)</f>
        <v>0.1999112738251268</v>
      </c>
      <c r="X7" s="9">
        <f>'SHEU-03 (DR)'!N7/SUM('SHEU-03 (DR)'!$I7:$N7)</f>
        <v>0</v>
      </c>
      <c r="Y7" s="10" t="str">
        <f t="shared" si="1"/>
        <v>British
Columbia</v>
      </c>
      <c r="Z7" s="9">
        <f>'CSDDRD (DR)'!P7/SUM('CSDDRD (DR)'!$P7:$S7)</f>
        <v>0.16008771929824561</v>
      </c>
      <c r="AA7" s="9">
        <f>'CSDDRD (DR)'!Q7/SUM('CSDDRD (DR)'!$P7:$S7)</f>
        <v>0.33771929824561403</v>
      </c>
      <c r="AB7" s="9">
        <f>'CSDDRD (DR)'!R7/SUM('CSDDRD (DR)'!$P7:$S7)</f>
        <v>0.15570175438596492</v>
      </c>
      <c r="AC7" s="9">
        <f>'CSDDRD (DR)'!S7/SUM('CSDDRD (DR)'!$P7:$S7)</f>
        <v>0.34649122807017546</v>
      </c>
      <c r="AD7" s="9">
        <f>'SHEU-03 (DR)'!P7/SUM('SHEU-03 (DR)'!$P7:$S7)</f>
        <v>0.19753973305809103</v>
      </c>
      <c r="AE7" s="9">
        <f>'SHEU-03 (DR)'!Q7/SUM('SHEU-03 (DR)'!$P7:$S7)</f>
        <v>0.33294234537904838</v>
      </c>
      <c r="AF7" s="9">
        <f>'SHEU-03 (DR)'!R7/SUM('SHEU-03 (DR)'!$P7:$S7)</f>
        <v>0.1878629999629155</v>
      </c>
      <c r="AG7" s="9">
        <f>'SHEU-03 (DR)'!S7/SUM('SHEU-03 (DR)'!$P7:$S7)</f>
        <v>0.28165492159994504</v>
      </c>
      <c r="AH7" s="10" t="str">
        <f t="shared" si="2"/>
        <v>British
Columbia</v>
      </c>
      <c r="AI7" s="9">
        <f>'CSDDRD (DR)'!U7/SUM('CSDDRD (DR)'!$U7:$X7)</f>
        <v>0.34649122807017546</v>
      </c>
      <c r="AJ7" s="9">
        <f>'CSDDRD (DR)'!V7/SUM('CSDDRD (DR)'!$U7:$X7)</f>
        <v>1.3157894736842105E-2</v>
      </c>
      <c r="AK7" s="9">
        <f>'CSDDRD (DR)'!W7/SUM('CSDDRD (DR)'!$U7:$X7)</f>
        <v>0.58333333333333337</v>
      </c>
      <c r="AL7" s="9">
        <f>'CSDDRD (DR)'!X7/SUM('CSDDRD (DR)'!$U7:$X7)</f>
        <v>5.701754385964912E-2</v>
      </c>
      <c r="AM7" s="9">
        <f>'SHEU-03 (DR)'!U7/SUM('SHEU-03 (DR)'!$U7:$X7)</f>
        <v>0.35618026488887761</v>
      </c>
      <c r="AN7" s="9">
        <f>'SHEU-03 (DR)'!V7/SUM('SHEU-03 (DR)'!$U7:$X7)</f>
        <v>5.3923181697823445E-2</v>
      </c>
      <c r="AO7" s="9">
        <f>'SHEU-03 (DR)'!W7/SUM('SHEU-03 (DR)'!$U7:$X7)</f>
        <v>0.53291881300289956</v>
      </c>
      <c r="AP7" s="9">
        <f>'SHEU-03 (DR)'!X7/SUM('SHEU-03 (DR)'!$U7:$X7)</f>
        <v>5.6977740410399227E-2</v>
      </c>
      <c r="AQ7" s="10" t="str">
        <f t="shared" si="3"/>
        <v>British
Columbia</v>
      </c>
      <c r="AR7" s="9">
        <f>'CSDDRD (DR)'!Z7/SUM('CSDDRD (DR)'!$Z7:$AB7)</f>
        <v>0.20833333333333334</v>
      </c>
      <c r="AS7" s="9">
        <f>'CSDDRD (DR)'!AA7/SUM('CSDDRD (DR)'!$Z7:$AB7)</f>
        <v>1.7543859649122806E-2</v>
      </c>
      <c r="AT7" s="9">
        <f>'CSDDRD (DR)'!AB7/SUM('CSDDRD (DR)'!$Z7:$AB7)</f>
        <v>0.77412280701754388</v>
      </c>
      <c r="AU7" s="9">
        <f>'SHEU-03 (DR)'!Z7/SUM('SHEU-03 (DR)'!$Z7:$AB7)</f>
        <v>0.40973095436867774</v>
      </c>
      <c r="AV7" s="9">
        <f>'SHEU-03 (DR)'!AA7/SUM('SHEU-03 (DR)'!$Z7:$AB7)</f>
        <v>0</v>
      </c>
      <c r="AW7" s="9">
        <f>'SHEU-03 (DR)'!AB7/SUM('SHEU-03 (DR)'!$Z7:$AB7)</f>
        <v>0.59026904563132232</v>
      </c>
      <c r="AX7" s="10" t="str">
        <f t="shared" si="4"/>
        <v>British
Columbia</v>
      </c>
      <c r="AY7" s="9">
        <f>'CSDDRD (DR)'!AD7/SUM('CSDDRD (DR)'!$AD7:$AL7)</f>
        <v>0</v>
      </c>
      <c r="AZ7" s="9">
        <f>'CSDDRD (DR)'!AE7/SUM('CSDDRD (DR)'!$AD7:$AL7)</f>
        <v>0</v>
      </c>
      <c r="BA7" s="9">
        <f>'CSDDRD (DR)'!AF7/SUM('CSDDRD (DR)'!$AD7:$AL7)</f>
        <v>1.0964912280701754E-2</v>
      </c>
      <c r="BB7" s="9">
        <f>'CSDDRD (DR)'!AG7/SUM('CSDDRD (DR)'!$AD7:$AL7)</f>
        <v>0</v>
      </c>
      <c r="BC7" s="9">
        <f>'CSDDRD (DR)'!AH7/SUM('CSDDRD (DR)'!$AD7:$AL7)</f>
        <v>0</v>
      </c>
      <c r="BD7" s="9">
        <f>'CSDDRD (DR)'!AI7/SUM('CSDDRD (DR)'!$AD7:$AL7)</f>
        <v>0.98684210526315785</v>
      </c>
      <c r="BE7" s="9">
        <f>'CSDDRD (DR)'!AJ7/SUM('CSDDRD (DR)'!$AD7:$AL7)</f>
        <v>2.1929824561403508E-3</v>
      </c>
      <c r="BF7" s="9">
        <f>'CSDDRD (DR)'!AK7/SUM('CSDDRD (DR)'!$AD7:$AL7)</f>
        <v>0</v>
      </c>
      <c r="BG7" s="9">
        <f>'CSDDRD (DR)'!AL7/SUM('CSDDRD (DR)'!$AD7:$AL7)</f>
        <v>0</v>
      </c>
      <c r="BH7" s="9">
        <f>'SHEU-03 (DR)'!AD7/SUM('SHEU-03 (DR)'!$AD7:$AL7)</f>
        <v>0.12341014073293471</v>
      </c>
      <c r="BI7" s="9">
        <f>'SHEU-03 (DR)'!AE7/SUM('SHEU-03 (DR)'!$AD7:$AL7)</f>
        <v>0</v>
      </c>
      <c r="BJ7" s="9">
        <f>'SHEU-03 (DR)'!AF7/SUM('SHEU-03 (DR)'!$AD7:$AL7)</f>
        <v>9.7993605809768236E-2</v>
      </c>
      <c r="BK7" s="9">
        <f>'SHEU-03 (DR)'!AG7/SUM('SHEU-03 (DR)'!$AD7:$AL7)</f>
        <v>8.0437345844563898E-2</v>
      </c>
      <c r="BL7" s="9">
        <f>'SHEU-03 (DR)'!AH7/SUM('SHEU-03 (DR)'!$AD7:$AL7)</f>
        <v>0.28422595099651626</v>
      </c>
      <c r="BM7" s="9">
        <f>'SHEU-03 (DR)'!AI7/SUM('SHEU-03 (DR)'!$AD7:$AL7)</f>
        <v>0.24403045715717103</v>
      </c>
      <c r="BN7" s="9">
        <f>'SHEU-03 (DR)'!AJ7/SUM('SHEU-03 (DR)'!$AD7:$AL7)</f>
        <v>0.1699024994590459</v>
      </c>
      <c r="BO7" s="9">
        <f>'SHEU-03 (DR)'!AK7/SUM('SHEU-03 (DR)'!$AD7:$AL7)</f>
        <v>0</v>
      </c>
      <c r="BP7" s="9">
        <f>'SHEU-03 (DR)'!AL7/SUM('SHEU-03 (DR)'!$AD7:$AL7)</f>
        <v>0</v>
      </c>
      <c r="BQ7" s="10" t="str">
        <f t="shared" si="5"/>
        <v>British
Columbia</v>
      </c>
      <c r="BR7" s="9">
        <f>'CSDDRD (DR)'!AN7/SUM('CSDDRD (DR)'!$AN7:$AS7)</f>
        <v>1.5350877192982455E-2</v>
      </c>
      <c r="BS7" s="9">
        <f>'CSDDRD (DR)'!AO7/SUM('CSDDRD (DR)'!$AN7:$AS7)</f>
        <v>0.28289473684210525</v>
      </c>
      <c r="BT7" s="9">
        <f>'CSDDRD (DR)'!AP7/SUM('CSDDRD (DR)'!$AN7:$AS7)</f>
        <v>0.4692982456140351</v>
      </c>
      <c r="BU7" s="9">
        <f>'CSDDRD (DR)'!AQ7/SUM('CSDDRD (DR)'!$AN7:$AS7)</f>
        <v>0.1337719298245614</v>
      </c>
      <c r="BV7" s="9">
        <f>'CSDDRD (DR)'!AR7/SUM('CSDDRD (DR)'!$AN7:$AS7)</f>
        <v>8.3333333333333329E-2</v>
      </c>
      <c r="BW7" s="9">
        <f>'CSDDRD (DR)'!AS7/SUM('CSDDRD (DR)'!$AN7:$AS7)</f>
        <v>1.5350877192982455E-2</v>
      </c>
      <c r="BX7" s="9">
        <f>'SHEU-03 (DR)'!AN7/SUM('SHEU-03 (DR)'!$AN7:$AS7)</f>
        <v>6.9314242184248587E-2</v>
      </c>
      <c r="BY7" s="9">
        <f>'SHEU-03 (DR)'!AO7/SUM('SHEU-03 (DR)'!$AN7:$AS7)</f>
        <v>0.29630023626526231</v>
      </c>
      <c r="BZ7" s="9">
        <f>'SHEU-03 (DR)'!AP7/SUM('SHEU-03 (DR)'!$AN7:$AS7)</f>
        <v>0.48575928363175913</v>
      </c>
      <c r="CA7" s="9">
        <f>'SHEU-03 (DR)'!AQ7/SUM('SHEU-03 (DR)'!$AN7:$AS7)</f>
        <v>0.14862623791873003</v>
      </c>
      <c r="CB7" s="9">
        <f>'SHEU-03 (DR)'!AR7/SUM('SHEU-03 (DR)'!$AN7:$AS7)</f>
        <v>0</v>
      </c>
      <c r="CC7" s="9">
        <f>'SHEU-03 (DR)'!AS7/SUM('SHEU-03 (DR)'!$AN7:$AS7)</f>
        <v>0</v>
      </c>
      <c r="CD7" s="10" t="str">
        <f t="shared" si="6"/>
        <v>British
Columbia</v>
      </c>
      <c r="CE7" s="9">
        <f>'CSDDRD (DR)'!AU7/SUM('CSDDRD (DR)'!$AU7:$AY7)</f>
        <v>0.18201754385964913</v>
      </c>
      <c r="CF7" s="9">
        <f>'CSDDRD (DR)'!AV7/SUM('CSDDRD (DR)'!$AU7:$AY7)</f>
        <v>0.78947368421052633</v>
      </c>
      <c r="CG7" s="9">
        <f>'CSDDRD (DR)'!AW7/SUM('CSDDRD (DR)'!$AU7:$AY7)</f>
        <v>2.850877192982456E-2</v>
      </c>
      <c r="CH7" s="9">
        <f>'CSDDRD (DR)'!AX7/SUM('CSDDRD (DR)'!$AU7:$AY7)</f>
        <v>0</v>
      </c>
      <c r="CI7" s="9">
        <f>'CSDDRD (DR)'!AY7/SUM('CSDDRD (DR)'!$AU7:$AY7)</f>
        <v>0</v>
      </c>
      <c r="CJ7" s="9">
        <f>'SHEU-03 (DR)'!AU7/SUM('SHEU-03 (DR)'!$AU7:$AY7)</f>
        <v>0.18307671259933125</v>
      </c>
      <c r="CK7" s="9">
        <f>'SHEU-03 (DR)'!AV7/SUM('SHEU-03 (DR)'!$AU7:$AY7)</f>
        <v>0.71249761997657368</v>
      </c>
      <c r="CL7" s="9">
        <f>'SHEU-03 (DR)'!AW7/SUM('SHEU-03 (DR)'!$AU7:$AY7)</f>
        <v>0</v>
      </c>
      <c r="CM7" s="9">
        <f>'SHEU-03 (DR)'!AX7/SUM('SHEU-03 (DR)'!$AU7:$AY7)</f>
        <v>0.10442566742409518</v>
      </c>
      <c r="CN7" s="9">
        <f>'SHEU-03 (DR)'!AY7/SUM('SHEU-03 (DR)'!$AU7:$AY7)</f>
        <v>0</v>
      </c>
      <c r="CO7" s="10" t="str">
        <f t="shared" si="7"/>
        <v>British
Columbia</v>
      </c>
      <c r="CP7" s="9">
        <f>'CSDDRD (DR)'!BA7/SUM('CSDDRD (DR)'!$BA7:$BF7)</f>
        <v>0.79385964912280704</v>
      </c>
      <c r="CQ7" s="9">
        <f>'CSDDRD (DR)'!BB7/SUM('CSDDRD (DR)'!$BA7:$BF7)</f>
        <v>0.15789473684210525</v>
      </c>
      <c r="CR7" s="9">
        <f>'CSDDRD (DR)'!BC7/SUM('CSDDRD (DR)'!$BA7:$BF7)</f>
        <v>0</v>
      </c>
      <c r="CS7" s="9">
        <f>'CSDDRD (DR)'!BD7/SUM('CSDDRD (DR)'!$BA7:$BF7)</f>
        <v>3.5087719298245612E-2</v>
      </c>
      <c r="CT7" s="9">
        <f>'CSDDRD (DR)'!BE7/SUM('CSDDRD (DR)'!$BA7:$BF7)</f>
        <v>1.3157894736842105E-2</v>
      </c>
      <c r="CU7" s="9">
        <f>'CSDDRD (DR)'!BF7/SUM('CSDDRD (DR)'!$BA7:$BF7)</f>
        <v>0</v>
      </c>
      <c r="CV7" s="9">
        <f>'SHEU-03 (DR)'!BA7/SUM('SHEU-03 (DR)'!$BA7:$BF7)</f>
        <v>0.72887828484162509</v>
      </c>
      <c r="CW7" s="9">
        <f>'SHEU-03 (DR)'!BB7/SUM('SHEU-03 (DR)'!$BA7:$BF7)</f>
        <v>0.10747442291048533</v>
      </c>
      <c r="CX7" s="9">
        <f>'SHEU-03 (DR)'!BC7/SUM('SHEU-03 (DR)'!$BA7:$BF7)</f>
        <v>0.10442566742409518</v>
      </c>
      <c r="CY7" s="9">
        <f>'SHEU-03 (DR)'!BD7/SUM('SHEU-03 (DR)'!$BA7:$BF7)</f>
        <v>5.9221624823794491E-2</v>
      </c>
      <c r="CZ7" s="9">
        <f>'SHEU-03 (DR)'!BE7/SUM('SHEU-03 (DR)'!$BA7:$BF7)</f>
        <v>0</v>
      </c>
      <c r="DA7" s="9">
        <f>'SHEU-03 (DR)'!BF7/SUM('SHEU-03 (DR)'!$BA7:$BF7)</f>
        <v>0</v>
      </c>
      <c r="DD7" s="9"/>
      <c r="DE7" s="9"/>
      <c r="DF7" s="9"/>
      <c r="DG7" s="9"/>
      <c r="DH7" s="9"/>
      <c r="DI7" s="9"/>
      <c r="DJ7" s="9"/>
      <c r="DK7" s="9"/>
    </row>
    <row r="8" spans="1:115">
      <c r="A8" s="7" t="str">
        <f>'CSDDRD (DR)'!A8</f>
        <v>Canada</v>
      </c>
      <c r="B8" s="9">
        <f>SUM(B3:B7)/SUM($B3:$F7)</f>
        <v>4.472843450479233E-2</v>
      </c>
      <c r="C8" s="9">
        <f>SUM(C3:C7)/SUM($B3:$F7)</f>
        <v>0.1944621938232162</v>
      </c>
      <c r="D8" s="9">
        <f>SUM(D3:D7)/SUM($B3:$F7)</f>
        <v>0.45623003194888179</v>
      </c>
      <c r="E8" s="9">
        <f>SUM(E3:E7)/SUM($B3:$F7)</f>
        <v>0.25601703940362086</v>
      </c>
      <c r="F8" s="9">
        <f>SUM(F3:F7)/SUM($B3:$F7)</f>
        <v>4.856230031948882E-2</v>
      </c>
      <c r="G8" s="9">
        <f>'SHEU-03 (DR)'!C8/SUM('SHEU-03 (DR)'!$C8:$G8)</f>
        <v>5.4693189605950432E-2</v>
      </c>
      <c r="H8" s="9">
        <f>'SHEU-03 (DR)'!D8/SUM('SHEU-03 (DR)'!$C8:$G8)</f>
        <v>0.27256250704284646</v>
      </c>
      <c r="I8" s="9">
        <f>'SHEU-03 (DR)'!E8/SUM('SHEU-03 (DR)'!$C8:$G8)</f>
        <v>0.4111595376180931</v>
      </c>
      <c r="J8" s="9">
        <f>'SHEU-03 (DR)'!F8/SUM('SHEU-03 (DR)'!$C8:$G8)</f>
        <v>0.14339802210787281</v>
      </c>
      <c r="K8" s="9">
        <f>'SHEU-03 (DR)'!G8/SUM('SHEU-03 (DR)'!$C8:$G8)</f>
        <v>0.11818674362523722</v>
      </c>
      <c r="L8" s="10" t="str">
        <f t="shared" si="0"/>
        <v>Canada</v>
      </c>
      <c r="M8" s="9">
        <f t="shared" ref="M8:R8" si="8">SUM(M3:M7)/SUM($M3:$R7)</f>
        <v>0.18728191992394902</v>
      </c>
      <c r="N8" s="9">
        <f t="shared" si="8"/>
        <v>0.1990390712633352</v>
      </c>
      <c r="O8" s="9">
        <f t="shared" si="8"/>
        <v>0.34409681915032764</v>
      </c>
      <c r="P8" s="9">
        <f t="shared" si="8"/>
        <v>0.16654404673686635</v>
      </c>
      <c r="Q8" s="9">
        <f t="shared" si="8"/>
        <v>9.8637913218183687E-2</v>
      </c>
      <c r="R8" s="9">
        <f t="shared" si="8"/>
        <v>4.4002297073381241E-3</v>
      </c>
      <c r="S8" s="20">
        <f>'SHEU-03 (DR)'!I8/SUM('SHEU-03 (DR)'!$I8:$N8)</f>
        <v>0.15369223882085944</v>
      </c>
      <c r="T8" s="20">
        <f>'SHEU-03 (DR)'!J8/SUM('SHEU-03 (DR)'!$I8:$N8)</f>
        <v>0.22215841301703063</v>
      </c>
      <c r="U8" s="20">
        <f>'SHEU-03 (DR)'!K8/SUM('SHEU-03 (DR)'!$I8:$N8)</f>
        <v>0.2325675606335135</v>
      </c>
      <c r="V8" s="20">
        <f>'SHEU-03 (DR)'!L8/SUM('SHEU-03 (DR)'!$I8:$N8)</f>
        <v>0.1916705137034696</v>
      </c>
      <c r="W8" s="20">
        <f>'SHEU-03 (DR)'!M8/SUM('SHEU-03 (DR)'!$I8:$N8)</f>
        <v>0.1999112738251268</v>
      </c>
      <c r="X8" s="9">
        <f>'SHEU-03 (DR)'!N8/SUM('SHEU-03 (DR)'!$I8:$N8)</f>
        <v>0</v>
      </c>
      <c r="Y8" s="10" t="str">
        <f t="shared" si="1"/>
        <v>Canada</v>
      </c>
      <c r="Z8" s="9">
        <f>SUM(Z3:Z7)/SUM($Z3:$AC7)</f>
        <v>0.12935074221624221</v>
      </c>
      <c r="AA8" s="9">
        <f>SUM(AA3:AA7)/SUM($Z3:$AC7)</f>
        <v>0.2559472929726338</v>
      </c>
      <c r="AB8" s="9">
        <f>SUM(AB3:AB7)/SUM($Z3:$AC7)</f>
        <v>0.13573580371906005</v>
      </c>
      <c r="AC8" s="9">
        <f>SUM(AC3:AC7)/SUM($Z3:$AC7)</f>
        <v>0.4789661610920638</v>
      </c>
      <c r="AD8" s="9">
        <f>'SHEU-03 (DR)'!P8/SUM('SHEU-03 (DR)'!$P8:$S8)</f>
        <v>0.19753973305809103</v>
      </c>
      <c r="AE8" s="9">
        <f>'SHEU-03 (DR)'!Q8/SUM('SHEU-03 (DR)'!$P8:$S8)</f>
        <v>0.33294234537904838</v>
      </c>
      <c r="AF8" s="9">
        <f>'SHEU-03 (DR)'!R8/SUM('SHEU-03 (DR)'!$P8:$S8)</f>
        <v>0.1878629999629155</v>
      </c>
      <c r="AG8" s="9">
        <f>'SHEU-03 (DR)'!S8/SUM('SHEU-03 (DR)'!$P8:$S8)</f>
        <v>0.28165492159994504</v>
      </c>
      <c r="AH8" s="10" t="str">
        <f t="shared" si="2"/>
        <v>Canada</v>
      </c>
      <c r="AI8" s="9">
        <f>SUM(AI3:AI7)/SUM($AI3:$AL7)</f>
        <v>0.23491764311555441</v>
      </c>
      <c r="AJ8" s="9">
        <f>SUM(AJ3:AJ7)/SUM($AI3:$AL7)</f>
        <v>7.8428383822994833E-3</v>
      </c>
      <c r="AK8" s="9">
        <f>SUM(AK3:AK7)/SUM($AI3:$AL7)</f>
        <v>0.6802366878449736</v>
      </c>
      <c r="AL8" s="9">
        <f>SUM(AL3:AL7)/SUM($AI3:$AL7)</f>
        <v>7.7002830657172533E-2</v>
      </c>
      <c r="AM8" s="9">
        <f>'SHEU-03 (DR)'!U8/SUM('SHEU-03 (DR)'!$U8:$X8)</f>
        <v>0.35618026488887761</v>
      </c>
      <c r="AN8" s="9">
        <f>'SHEU-03 (DR)'!V8/SUM('SHEU-03 (DR)'!$U8:$X8)</f>
        <v>5.3923181697823445E-2</v>
      </c>
      <c r="AO8" s="9">
        <f>'SHEU-03 (DR)'!W8/SUM('SHEU-03 (DR)'!$U8:$X8)</f>
        <v>0.53291881300289956</v>
      </c>
      <c r="AP8" s="9">
        <f>'SHEU-03 (DR)'!X8/SUM('SHEU-03 (DR)'!$U8:$X8)</f>
        <v>5.6977740410399227E-2</v>
      </c>
      <c r="AQ8" s="10" t="str">
        <f t="shared" si="3"/>
        <v>Canada</v>
      </c>
      <c r="AR8" s="9">
        <f>SUM(AR3:AR7)/SUM($AR3:$AT7)</f>
        <v>0.35614262910394101</v>
      </c>
      <c r="AS8" s="9">
        <f>SUM(AS3:AS7)/SUM($AR3:$AT7)</f>
        <v>9.4617213846204126E-2</v>
      </c>
      <c r="AT8" s="9">
        <f>SUM(AT3:AT7)/SUM($AR3:$AT7)</f>
        <v>0.54924015704985507</v>
      </c>
      <c r="AU8" s="9">
        <f>'SHEU-03 (DR)'!Z8/SUM('SHEU-03 (DR)'!$Z8:$AB8)</f>
        <v>0.45843890343441585</v>
      </c>
      <c r="AV8" s="9">
        <f>'SHEU-03 (DR)'!AA8/SUM('SHEU-03 (DR)'!$Z8:$AB8)</f>
        <v>3.9295177664831621E-2</v>
      </c>
      <c r="AW8" s="9">
        <f>'SHEU-03 (DR)'!AB8/SUM('SHEU-03 (DR)'!$Z8:$AB8)</f>
        <v>0.50226591890075256</v>
      </c>
      <c r="AX8" s="10" t="str">
        <f t="shared" si="4"/>
        <v>Canada</v>
      </c>
      <c r="AY8" s="9">
        <f>SUM(AY3:AY7)/SUM($AY3:$BG7)</f>
        <v>4.4685483307741747E-3</v>
      </c>
      <c r="AZ8" s="9">
        <f t="shared" ref="AZ8:BG8" si="9">SUM(AZ3:AZ7)/SUM($AY3:$BG7)</f>
        <v>3.0811813589985098E-3</v>
      </c>
      <c r="BA8" s="9">
        <f t="shared" si="9"/>
        <v>2.0187270449862314E-2</v>
      </c>
      <c r="BB8" s="9">
        <f t="shared" si="9"/>
        <v>7.5928356506674479E-3</v>
      </c>
      <c r="BC8" s="9">
        <f t="shared" si="9"/>
        <v>4.3024848062129417E-2</v>
      </c>
      <c r="BD8" s="9">
        <f t="shared" si="9"/>
        <v>0.90441357133377753</v>
      </c>
      <c r="BE8" s="9">
        <f t="shared" si="9"/>
        <v>1.2055706477156385E-2</v>
      </c>
      <c r="BF8" s="9">
        <f t="shared" si="9"/>
        <v>3.4552773530805657E-3</v>
      </c>
      <c r="BG8" s="9">
        <f t="shared" si="9"/>
        <v>1.7207609835535654E-3</v>
      </c>
      <c r="BH8" s="9">
        <f>'SHEU-03 (DR)'!AD8/SUM('SHEU-03 (DR)'!$AD8:$AL8)</f>
        <v>0.12341014073293471</v>
      </c>
      <c r="BI8" s="9">
        <f>'SHEU-03 (DR)'!AE8/SUM('SHEU-03 (DR)'!$AD8:$AL8)</f>
        <v>0</v>
      </c>
      <c r="BJ8" s="9">
        <f>'SHEU-03 (DR)'!AF8/SUM('SHEU-03 (DR)'!$AD8:$AL8)</f>
        <v>9.7993605809768236E-2</v>
      </c>
      <c r="BK8" s="9">
        <f>'SHEU-03 (DR)'!AG8/SUM('SHEU-03 (DR)'!$AD8:$AL8)</f>
        <v>8.0437345844563898E-2</v>
      </c>
      <c r="BL8" s="9">
        <f>'SHEU-03 (DR)'!AH8/SUM('SHEU-03 (DR)'!$AD8:$AL8)</f>
        <v>0.28422595099651626</v>
      </c>
      <c r="BM8" s="9">
        <f>'SHEU-03 (DR)'!AI8/SUM('SHEU-03 (DR)'!$AD8:$AL8)</f>
        <v>0.24403045715717103</v>
      </c>
      <c r="BN8" s="9">
        <f>'SHEU-03 (DR)'!AJ8/SUM('SHEU-03 (DR)'!$AD8:$AL8)</f>
        <v>0.1699024994590459</v>
      </c>
      <c r="BO8" s="9">
        <f>'SHEU-03 (DR)'!AK8/SUM('SHEU-03 (DR)'!$AD8:$AL8)</f>
        <v>0</v>
      </c>
      <c r="BP8" s="9">
        <f>'SHEU-03 (DR)'!AL8/SUM('SHEU-03 (DR)'!$AD8:$AL8)</f>
        <v>0</v>
      </c>
      <c r="BQ8" s="10" t="str">
        <f t="shared" si="5"/>
        <v>Canada</v>
      </c>
      <c r="BR8" s="9">
        <f t="shared" ref="BR8:BW8" si="10">SUM(BR3:BR7)/SUM($BR3:$BW7)</f>
        <v>3.5748282511328153E-2</v>
      </c>
      <c r="BS8" s="9">
        <f t="shared" si="10"/>
        <v>0.25245429408394549</v>
      </c>
      <c r="BT8" s="9">
        <f t="shared" si="10"/>
        <v>0.51450958239344913</v>
      </c>
      <c r="BU8" s="9">
        <f t="shared" si="10"/>
        <v>0.13416452368394929</v>
      </c>
      <c r="BV8" s="9">
        <f t="shared" si="10"/>
        <v>4.7670669117879108E-2</v>
      </c>
      <c r="BW8" s="9">
        <f t="shared" si="10"/>
        <v>1.5452648209448657E-2</v>
      </c>
      <c r="BX8" s="20">
        <f>'SHEU-03 (DR)'!AN8/SUM('SHEU-03 (DR)'!$AN8:$AS8)</f>
        <v>6.9314242184248587E-2</v>
      </c>
      <c r="BY8" s="20">
        <f>'SHEU-03 (DR)'!AO8/SUM('SHEU-03 (DR)'!$AN8:$AS8)</f>
        <v>0.29630023626526231</v>
      </c>
      <c r="BZ8" s="20">
        <f>'SHEU-03 (DR)'!AP8/SUM('SHEU-03 (DR)'!$AN8:$AS8)</f>
        <v>0.48575928363175913</v>
      </c>
      <c r="CA8" s="20">
        <f>'SHEU-03 (DR)'!AQ8/SUM('SHEU-03 (DR)'!$AN8:$AS8)</f>
        <v>0.14862623791873003</v>
      </c>
      <c r="CB8" s="20">
        <f>'SHEU-03 (DR)'!AR8/SUM('SHEU-03 (DR)'!$AN8:$AS8)</f>
        <v>0</v>
      </c>
      <c r="CC8" s="9">
        <f>'SHEU-03 (DR)'!AS8/SUM('SHEU-03 (DR)'!$AN8:$AS8)</f>
        <v>0</v>
      </c>
      <c r="CD8" s="10" t="str">
        <f t="shared" si="6"/>
        <v>Canada</v>
      </c>
      <c r="CE8" s="9">
        <f>SUM(CE3:CE7)/SUM($CE3:$CI7)</f>
        <v>0.25036258215397061</v>
      </c>
      <c r="CF8" s="9">
        <f>SUM(CF3:CF7)/SUM($CE3:$CI7)</f>
        <v>0.5608979770206769</v>
      </c>
      <c r="CG8" s="9">
        <f>SUM(CG3:CG7)/SUM($CE3:$CI7)</f>
        <v>0.18697808967363969</v>
      </c>
      <c r="CH8" s="9">
        <f>SUM(CH3:CH7)/SUM($CE3:$CI7)</f>
        <v>9.9906629318394029E-4</v>
      </c>
      <c r="CI8" s="9">
        <f>SUM(CI3:CI7)/SUM($CE3:$CI7)</f>
        <v>7.6228485852889317E-4</v>
      </c>
      <c r="CJ8" s="9">
        <f>'SHEU-03 (DR)'!AU8/SUM('SHEU-03 (DR)'!$AU8:$AY8)</f>
        <v>0.26656405213353696</v>
      </c>
      <c r="CK8" s="9">
        <f>'SHEU-03 (DR)'!AV8/SUM('SHEU-03 (DR)'!$AU8:$AY8)</f>
        <v>0.56188062407545603</v>
      </c>
      <c r="CL8" s="9">
        <f>'SHEU-03 (DR)'!AW8/SUM('SHEU-03 (DR)'!$AU8:$AY8)</f>
        <v>0.11394734283582118</v>
      </c>
      <c r="CM8" s="9">
        <f>'SHEU-03 (DR)'!AX8/SUM('SHEU-03 (DR)'!$AU8:$AY8)</f>
        <v>5.7607980955185781E-2</v>
      </c>
      <c r="CN8" s="9">
        <f>'SHEU-03 (DR)'!AY8/SUM('SHEU-03 (DR)'!$AU8:$AY8)</f>
        <v>0</v>
      </c>
      <c r="CO8" s="10" t="str">
        <f t="shared" si="7"/>
        <v>Canada</v>
      </c>
      <c r="CP8" s="9">
        <f t="shared" ref="CP8:CU8" si="11">SUM(CP3:CP7)/SUM($CP3:$CU7)</f>
        <v>0.6649091039177879</v>
      </c>
      <c r="CQ8" s="9">
        <f t="shared" si="11"/>
        <v>0.22473948631110191</v>
      </c>
      <c r="CR8" s="9">
        <f t="shared" si="11"/>
        <v>5.2287581699346399E-4</v>
      </c>
      <c r="CS8" s="9">
        <f t="shared" si="11"/>
        <v>0.10534642582099574</v>
      </c>
      <c r="CT8" s="9">
        <f t="shared" si="11"/>
        <v>4.4821081331208514E-3</v>
      </c>
      <c r="CU8" s="9">
        <f t="shared" si="11"/>
        <v>0</v>
      </c>
      <c r="CV8" s="9">
        <f>'SHEU-03 (DR)'!BA8/SUM('SHEU-03 (DR)'!$BA8:$BF8)</f>
        <v>0.67850135679277457</v>
      </c>
      <c r="CW8" s="9">
        <f>'SHEU-03 (DR)'!BB8/SUM('SHEU-03 (DR)'!$BA8:$BF8)</f>
        <v>0.1774215141331425</v>
      </c>
      <c r="CX8" s="9">
        <f>'SHEU-03 (DR)'!BC8/SUM('SHEU-03 (DR)'!$BA8:$BF8)</f>
        <v>5.3385675007142745E-2</v>
      </c>
      <c r="CY8" s="9">
        <f>'SHEU-03 (DR)'!BD8/SUM('SHEU-03 (DR)'!$BA8:$BF8)</f>
        <v>5.8325956999881308E-2</v>
      </c>
      <c r="CZ8" s="9">
        <f>'SHEU-03 (DR)'!BE8/SUM('SHEU-03 (DR)'!$BA8:$BF8)</f>
        <v>0</v>
      </c>
      <c r="DA8" s="9">
        <f>'SHEU-03 (DR)'!BF8/SUM('SHEU-03 (DR)'!$BA8:$BF8)</f>
        <v>3.2365497067058865E-2</v>
      </c>
      <c r="DD8" s="9"/>
      <c r="DE8" s="9"/>
      <c r="DF8" s="9"/>
      <c r="DG8" s="9"/>
      <c r="DH8" s="9"/>
      <c r="DI8" s="9"/>
      <c r="DJ8" s="9"/>
      <c r="DK8" s="9"/>
    </row>
    <row r="9" spans="1:115">
      <c r="A9" s="10" t="s">
        <v>0</v>
      </c>
      <c r="B9" s="4" t="s">
        <v>1</v>
      </c>
      <c r="C9" s="4" t="s">
        <v>2</v>
      </c>
      <c r="D9" s="4" t="s">
        <v>3</v>
      </c>
      <c r="E9" s="4" t="s">
        <v>37</v>
      </c>
      <c r="F9" s="4" t="s">
        <v>4</v>
      </c>
      <c r="G9" s="4" t="s">
        <v>86</v>
      </c>
      <c r="H9" s="4" t="s">
        <v>87</v>
      </c>
      <c r="I9" s="4" t="s">
        <v>88</v>
      </c>
      <c r="J9" s="4" t="s">
        <v>89</v>
      </c>
      <c r="K9" s="4" t="s">
        <v>90</v>
      </c>
      <c r="L9" s="10" t="s">
        <v>0</v>
      </c>
      <c r="M9" s="15" t="s">
        <v>101</v>
      </c>
      <c r="N9" s="4" t="s">
        <v>6</v>
      </c>
      <c r="O9" s="4" t="s">
        <v>7</v>
      </c>
      <c r="P9" s="4" t="s">
        <v>8</v>
      </c>
      <c r="Q9" s="4" t="s">
        <v>9</v>
      </c>
      <c r="R9" s="15" t="s">
        <v>102</v>
      </c>
      <c r="S9" s="4" t="s">
        <v>39</v>
      </c>
      <c r="T9" s="4" t="s">
        <v>40</v>
      </c>
      <c r="U9" s="4" t="s">
        <v>41</v>
      </c>
      <c r="V9" s="4" t="s">
        <v>42</v>
      </c>
      <c r="W9" s="4" t="s">
        <v>43</v>
      </c>
      <c r="X9" s="4" t="s">
        <v>73</v>
      </c>
      <c r="Y9" s="10" t="s">
        <v>0</v>
      </c>
      <c r="Z9" s="4" t="s">
        <v>24</v>
      </c>
      <c r="AA9" s="4">
        <v>2</v>
      </c>
      <c r="AB9" s="4">
        <v>3</v>
      </c>
      <c r="AC9" s="15" t="s">
        <v>109</v>
      </c>
      <c r="AD9" s="4" t="s">
        <v>44</v>
      </c>
      <c r="AE9" s="4" t="s">
        <v>45</v>
      </c>
      <c r="AF9" s="4" t="s">
        <v>46</v>
      </c>
      <c r="AG9" s="4" t="s">
        <v>74</v>
      </c>
      <c r="AH9" s="10" t="s">
        <v>0</v>
      </c>
      <c r="AI9" s="4" t="s">
        <v>25</v>
      </c>
      <c r="AJ9" s="17" t="s">
        <v>103</v>
      </c>
      <c r="AK9" s="4">
        <v>2</v>
      </c>
      <c r="AL9" s="15" t="s">
        <v>104</v>
      </c>
      <c r="AM9" s="4" t="s">
        <v>47</v>
      </c>
      <c r="AN9" s="4" t="s">
        <v>48</v>
      </c>
      <c r="AO9" s="4" t="s">
        <v>45</v>
      </c>
      <c r="AP9" s="4" t="s">
        <v>75</v>
      </c>
      <c r="AQ9" s="10" t="s">
        <v>0</v>
      </c>
      <c r="AR9" s="15" t="s">
        <v>105</v>
      </c>
      <c r="AS9" s="4" t="s">
        <v>10</v>
      </c>
      <c r="AT9" s="4" t="s">
        <v>11</v>
      </c>
      <c r="AU9" s="4" t="s">
        <v>49</v>
      </c>
      <c r="AV9" s="4" t="s">
        <v>50</v>
      </c>
      <c r="AW9" s="4" t="s">
        <v>51</v>
      </c>
      <c r="AX9" s="10" t="s">
        <v>0</v>
      </c>
      <c r="AY9" s="4" t="s">
        <v>82</v>
      </c>
      <c r="AZ9" s="4" t="s">
        <v>27</v>
      </c>
      <c r="BA9" s="4" t="s">
        <v>28</v>
      </c>
      <c r="BB9" s="4" t="s">
        <v>29</v>
      </c>
      <c r="BC9" s="4" t="s">
        <v>30</v>
      </c>
      <c r="BD9" s="4" t="s">
        <v>31</v>
      </c>
      <c r="BE9" s="4" t="s">
        <v>32</v>
      </c>
      <c r="BF9" s="4" t="s">
        <v>33</v>
      </c>
      <c r="BG9" s="4" t="s">
        <v>83</v>
      </c>
      <c r="BH9" s="4" t="s">
        <v>76</v>
      </c>
      <c r="BI9" s="4" t="s">
        <v>52</v>
      </c>
      <c r="BJ9" s="4" t="s">
        <v>53</v>
      </c>
      <c r="BK9" s="4" t="s">
        <v>54</v>
      </c>
      <c r="BL9" s="4" t="s">
        <v>55</v>
      </c>
      <c r="BM9" s="4" t="s">
        <v>56</v>
      </c>
      <c r="BN9" s="4" t="s">
        <v>57</v>
      </c>
      <c r="BO9" s="4" t="s">
        <v>58</v>
      </c>
      <c r="BP9" s="4" t="s">
        <v>77</v>
      </c>
      <c r="BQ9" s="10" t="s">
        <v>0</v>
      </c>
      <c r="BR9" s="15" t="s">
        <v>106</v>
      </c>
      <c r="BS9" s="4" t="s">
        <v>12</v>
      </c>
      <c r="BT9" s="4" t="s">
        <v>13</v>
      </c>
      <c r="BU9" s="4" t="s">
        <v>14</v>
      </c>
      <c r="BV9" s="15" t="s">
        <v>107</v>
      </c>
      <c r="BW9" s="15" t="s">
        <v>108</v>
      </c>
      <c r="BX9" s="4" t="s">
        <v>59</v>
      </c>
      <c r="BY9" s="4" t="s">
        <v>60</v>
      </c>
      <c r="BZ9" s="4" t="s">
        <v>61</v>
      </c>
      <c r="CA9" s="4" t="s">
        <v>62</v>
      </c>
      <c r="CB9" s="4" t="s">
        <v>63</v>
      </c>
      <c r="CC9" s="4" t="s">
        <v>78</v>
      </c>
      <c r="CD9" s="10" t="s">
        <v>0</v>
      </c>
      <c r="CE9" s="15" t="s">
        <v>105</v>
      </c>
      <c r="CF9" s="4" t="s">
        <v>11</v>
      </c>
      <c r="CG9" s="4" t="s">
        <v>10</v>
      </c>
      <c r="CH9" s="4" t="s">
        <v>17</v>
      </c>
      <c r="CI9" s="4" t="s">
        <v>16</v>
      </c>
      <c r="CJ9" s="4" t="s">
        <v>64</v>
      </c>
      <c r="CK9" s="4" t="s">
        <v>51</v>
      </c>
      <c r="CL9" s="4" t="s">
        <v>50</v>
      </c>
      <c r="CM9" s="4" t="s">
        <v>66</v>
      </c>
      <c r="CN9" s="4" t="s">
        <v>65</v>
      </c>
      <c r="CO9" s="10" t="s">
        <v>0</v>
      </c>
      <c r="CP9" s="4" t="s">
        <v>18</v>
      </c>
      <c r="CQ9" s="4" t="s">
        <v>19</v>
      </c>
      <c r="CR9" s="4" t="s">
        <v>20</v>
      </c>
      <c r="CS9" s="4" t="s">
        <v>21</v>
      </c>
      <c r="CT9" s="4" t="s">
        <v>22</v>
      </c>
      <c r="CU9" s="4" t="s">
        <v>23</v>
      </c>
      <c r="CV9" s="4" t="s">
        <v>67</v>
      </c>
      <c r="CW9" s="4" t="s">
        <v>68</v>
      </c>
      <c r="CX9" s="4" t="s">
        <v>69</v>
      </c>
      <c r="CY9" s="4" t="s">
        <v>70</v>
      </c>
      <c r="CZ9" s="4" t="s">
        <v>71</v>
      </c>
      <c r="DA9" s="4" t="s">
        <v>72</v>
      </c>
    </row>
    <row r="10" spans="1:115">
      <c r="A10" s="7" t="str">
        <f>'CSDDRD (DR)'!A10</f>
        <v>Atlantic</v>
      </c>
      <c r="B10" s="12">
        <f>'CSDDRD (DR)'!C10</f>
        <v>137</v>
      </c>
      <c r="C10" s="12">
        <f>'CSDDRD (DR)'!D10</f>
        <v>0</v>
      </c>
      <c r="D10" s="12">
        <f>'CSDDRD (DR)'!E10</f>
        <v>0</v>
      </c>
      <c r="E10" s="12">
        <f>'CSDDRD (DR)'!F10</f>
        <v>0</v>
      </c>
      <c r="F10" s="12">
        <f>'CSDDRD (DR)'!G10</f>
        <v>0</v>
      </c>
      <c r="G10" s="9"/>
      <c r="H10" s="9"/>
      <c r="I10" s="9"/>
      <c r="J10" s="9"/>
      <c r="K10" s="9"/>
      <c r="L10" s="10" t="str">
        <f t="shared" ref="L10:L15" si="12">$A10</f>
        <v>Atlantic</v>
      </c>
      <c r="M10" s="12">
        <f>'CSDDRD (DR)'!I10</f>
        <v>19</v>
      </c>
      <c r="N10" s="12">
        <f>'CSDDRD (DR)'!J10</f>
        <v>37</v>
      </c>
      <c r="O10" s="12">
        <f>'CSDDRD (DR)'!K10</f>
        <v>18</v>
      </c>
      <c r="P10" s="12">
        <f>'CSDDRD (DR)'!L10</f>
        <v>35</v>
      </c>
      <c r="Q10" s="12">
        <f>'CSDDRD (DR)'!M10</f>
        <v>28</v>
      </c>
      <c r="R10" s="12">
        <f>'CSDDRD (DR)'!N10</f>
        <v>0</v>
      </c>
      <c r="S10" s="12">
        <f>S3*$G$8*'CSDDRD (DR)'!$B$1</f>
        <v>30.177248344064289</v>
      </c>
      <c r="T10" s="12">
        <f>T3*$G$8*'CSDDRD (DR)'!$B$1</f>
        <v>43.620482418454031</v>
      </c>
      <c r="U10" s="12">
        <f>U3*$G$8*'CSDDRD (DR)'!$B$1</f>
        <v>45.664303466820435</v>
      </c>
      <c r="V10" s="12">
        <f>V3*$G$8*'CSDDRD (DR)'!$B$1</f>
        <v>37.634227574795084</v>
      </c>
      <c r="W10" s="12">
        <f>W3*$G$8*'CSDDRD (DR)'!$B$1</f>
        <v>39.252288881228203</v>
      </c>
      <c r="X10" s="12">
        <f>X3*$G$8*'CSDDRD (DR)'!$B$1</f>
        <v>0</v>
      </c>
      <c r="Y10" s="10" t="str">
        <f t="shared" ref="Y10:Y15" si="13">$A10</f>
        <v>Atlantic</v>
      </c>
      <c r="Z10" s="12">
        <f>'CSDDRD (DR)'!P10</f>
        <v>11</v>
      </c>
      <c r="AA10" s="12">
        <f>'CSDDRD (DR)'!Q10</f>
        <v>20</v>
      </c>
      <c r="AB10" s="12">
        <f>'CSDDRD (DR)'!R10</f>
        <v>8</v>
      </c>
      <c r="AC10" s="12">
        <f>'CSDDRD (DR)'!S10</f>
        <v>98</v>
      </c>
      <c r="AD10" s="12">
        <f>AD3*$G$8*'CSDDRD (DR)'!$B$1</f>
        <v>38.78664028872948</v>
      </c>
      <c r="AE10" s="12">
        <f>AE3*$G$8*'CSDDRD (DR)'!$B$1</f>
        <v>65.372746976961395</v>
      </c>
      <c r="AF10" s="12">
        <f>AF3*$G$8*'CSDDRD (DR)'!$B$1</f>
        <v>36.886627770122686</v>
      </c>
      <c r="AG10" s="12">
        <f>AG3*$G$8*'CSDDRD (DR)'!$B$1</f>
        <v>55.302535649548481</v>
      </c>
      <c r="AH10" s="10" t="str">
        <f t="shared" ref="AH10:AH15" si="14">$A10</f>
        <v>Atlantic</v>
      </c>
      <c r="AI10" s="12">
        <f>'CSDDRD (DR)'!U10</f>
        <v>26</v>
      </c>
      <c r="AJ10" s="12">
        <f>'CSDDRD (DR)'!V10</f>
        <v>5</v>
      </c>
      <c r="AK10" s="12">
        <f>'CSDDRD (DR)'!W10</f>
        <v>96</v>
      </c>
      <c r="AL10" s="12">
        <f>'CSDDRD (DR)'!X10</f>
        <v>10</v>
      </c>
      <c r="AM10" s="12">
        <f>AM3*$G$8*'CSDDRD (DR)'!$B$1</f>
        <v>69.93547879365947</v>
      </c>
      <c r="AN10" s="12">
        <f>AN3*$G$8*'CSDDRD (DR)'!$B$1</f>
        <v>10.587738574711073</v>
      </c>
      <c r="AO10" s="12">
        <f>AO3*$G$8*'CSDDRD (DR)'!$B$1</f>
        <v>104.6378365660828</v>
      </c>
      <c r="AP10" s="12">
        <f>AP3*$G$8*'CSDDRD (DR)'!$B$1</f>
        <v>11.187496750908675</v>
      </c>
      <c r="AQ10" s="10" t="str">
        <f t="shared" ref="AQ10:AQ15" si="15">$A10</f>
        <v>Atlantic</v>
      </c>
      <c r="AR10" s="12">
        <f>'CSDDRD (DR)'!Z10</f>
        <v>93</v>
      </c>
      <c r="AS10" s="12">
        <f>'CSDDRD (DR)'!AA10</f>
        <v>44</v>
      </c>
      <c r="AT10" s="12">
        <f>'CSDDRD (DR)'!AB10</f>
        <v>0</v>
      </c>
      <c r="AU10" s="12">
        <f>AU3*$G$8*'CSDDRD (DR)'!$B$1</f>
        <v>148.28569814120877</v>
      </c>
      <c r="AV10" s="12">
        <f>AV3*$G$8*'CSDDRD (DR)'!$B$1</f>
        <v>48.062852544153273</v>
      </c>
      <c r="AW10" s="12">
        <f>AW3*$G$8*'CSDDRD (DR)'!$B$1</f>
        <v>0</v>
      </c>
      <c r="AX10" s="10" t="str">
        <f t="shared" ref="AX10:AX15" si="16">$A10</f>
        <v>Atlantic</v>
      </c>
      <c r="AY10" s="12">
        <f>'CSDDRD (DR)'!AD10</f>
        <v>0</v>
      </c>
      <c r="AZ10" s="12">
        <f>'CSDDRD (DR)'!AE10</f>
        <v>0</v>
      </c>
      <c r="BA10" s="12">
        <f>'CSDDRD (DR)'!AF10</f>
        <v>0</v>
      </c>
      <c r="BB10" s="12">
        <f>'CSDDRD (DR)'!AG10</f>
        <v>0</v>
      </c>
      <c r="BC10" s="12">
        <f>'CSDDRD (DR)'!AH10</f>
        <v>5</v>
      </c>
      <c r="BD10" s="12">
        <f>'CSDDRD (DR)'!AI10</f>
        <v>132</v>
      </c>
      <c r="BE10" s="12">
        <f>'CSDDRD (DR)'!AJ10</f>
        <v>0</v>
      </c>
      <c r="BF10" s="12">
        <f>'CSDDRD (DR)'!AK10</f>
        <v>0</v>
      </c>
      <c r="BG10" s="12">
        <f>'CSDDRD (DR)'!AL10</f>
        <v>0</v>
      </c>
      <c r="BH10" s="12">
        <f>BH3*$G$8*'CSDDRD (DR)'!$B$1</f>
        <v>24.231402272788298</v>
      </c>
      <c r="BI10" s="12">
        <f>BI3*$G$8*'CSDDRD (DR)'!$B$1</f>
        <v>0</v>
      </c>
      <c r="BJ10" s="12">
        <f>BJ3*$G$8*'CSDDRD (DR)'!$B$1</f>
        <v>19.240902477180665</v>
      </c>
      <c r="BK10" s="12">
        <f>BK3*$G$8*'CSDDRD (DR)'!$B$1</f>
        <v>15.793756277557351</v>
      </c>
      <c r="BL10" s="12">
        <f>BL3*$G$8*'CSDDRD (DR)'!$B$1</f>
        <v>55.807353545334706</v>
      </c>
      <c r="BM10" s="12">
        <f>BM3*$G$8*'CSDDRD (DR)'!$B$1</f>
        <v>47.915026585896868</v>
      </c>
      <c r="BN10" s="12">
        <f>BN3*$G$8*'CSDDRD (DR)'!$B$1</f>
        <v>33.360109526604177</v>
      </c>
      <c r="BO10" s="12">
        <f>BO3*$G$8*'CSDDRD (DR)'!$B$1</f>
        <v>0</v>
      </c>
      <c r="BP10" s="12">
        <f>BP3*$G$8*'CSDDRD (DR)'!$B$1</f>
        <v>0</v>
      </c>
      <c r="BQ10" s="10" t="str">
        <f t="shared" ref="BQ10:BQ15" si="17">$A10</f>
        <v>Atlantic</v>
      </c>
      <c r="BR10" s="12">
        <f>'CSDDRD (DR)'!AN10</f>
        <v>13</v>
      </c>
      <c r="BS10" s="12">
        <f>'CSDDRD (DR)'!AO10</f>
        <v>29</v>
      </c>
      <c r="BT10" s="12">
        <f>'CSDDRD (DR)'!AP10</f>
        <v>86</v>
      </c>
      <c r="BU10" s="12">
        <f>'CSDDRD (DR)'!AQ10</f>
        <v>9</v>
      </c>
      <c r="BV10" s="12">
        <f>'CSDDRD (DR)'!AR10</f>
        <v>0</v>
      </c>
      <c r="BW10" s="12">
        <f>'CSDDRD (DR)'!AS10</f>
        <v>0</v>
      </c>
      <c r="BX10" s="12">
        <f>BX3*$G$8*'CSDDRD (DR)'!$B$1</f>
        <v>13.609750994731394</v>
      </c>
      <c r="BY10" s="12">
        <f>BY3*$G$8*'CSDDRD (DR)'!$B$1</f>
        <v>58.178121958414607</v>
      </c>
      <c r="BZ10" s="12">
        <f>BZ3*$G$8*'CSDDRD (DR)'!$B$1</f>
        <v>95.378131323055612</v>
      </c>
      <c r="CA10" s="12">
        <f>CA3*$G$8*'CSDDRD (DR)'!$B$1</f>
        <v>29.182546409160445</v>
      </c>
      <c r="CB10" s="12">
        <f>CB3*$G$8*'CSDDRD (DR)'!$B$1</f>
        <v>0</v>
      </c>
      <c r="CC10" s="12">
        <f>CC3*$G$8*'CSDDRD (DR)'!$B$1</f>
        <v>0</v>
      </c>
      <c r="CD10" s="10" t="str">
        <f t="shared" ref="CD10:CD15" si="18">$A10</f>
        <v>Atlantic</v>
      </c>
      <c r="CE10" s="12">
        <f>'CSDDRD (DR)'!AU10</f>
        <v>54</v>
      </c>
      <c r="CF10" s="12">
        <f>'CSDDRD (DR)'!AV10</f>
        <v>0</v>
      </c>
      <c r="CG10" s="12">
        <f>'CSDDRD (DR)'!AW10</f>
        <v>82</v>
      </c>
      <c r="CH10" s="12">
        <f>'CSDDRD (DR)'!AX10</f>
        <v>1</v>
      </c>
      <c r="CI10" s="12">
        <f>'CSDDRD (DR)'!AY10</f>
        <v>0</v>
      </c>
      <c r="CJ10" s="12">
        <f>CJ3*$G$8*'CSDDRD (DR)'!$B$1</f>
        <v>59.492876632373516</v>
      </c>
      <c r="CK10" s="12">
        <f>CK3*$G$8*'CSDDRD (DR)'!$B$1</f>
        <v>0</v>
      </c>
      <c r="CL10" s="12">
        <f>CL3*$G$8*'CSDDRD (DR)'!$B$1</f>
        <v>96.828825647001523</v>
      </c>
      <c r="CM10" s="12">
        <f>CM3*$G$8*'CSDDRD (DR)'!$B$1</f>
        <v>40.026848405986996</v>
      </c>
      <c r="CN10" s="12">
        <f>CN3*$G$8*'CSDDRD (DR)'!$B$1</f>
        <v>0</v>
      </c>
      <c r="CO10" s="10" t="str">
        <f t="shared" ref="CO10:CO15" si="19">$A10</f>
        <v>Atlantic</v>
      </c>
      <c r="CP10" s="12">
        <f>'CSDDRD (DR)'!BA10</f>
        <v>62</v>
      </c>
      <c r="CQ10" s="12">
        <f>'CSDDRD (DR)'!BB10</f>
        <v>52</v>
      </c>
      <c r="CR10" s="12">
        <f>'CSDDRD (DR)'!BC10</f>
        <v>0</v>
      </c>
      <c r="CS10" s="12">
        <f>'CSDDRD (DR)'!BD10</f>
        <v>23</v>
      </c>
      <c r="CT10" s="12">
        <f>'CSDDRD (DR)'!BE10</f>
        <v>0</v>
      </c>
      <c r="CU10" s="12">
        <f>'CSDDRD (DR)'!BF10</f>
        <v>0</v>
      </c>
      <c r="CV10" s="12">
        <f>CV3*$G$8*'CSDDRD (DR)'!$B$1</f>
        <v>77.231962040363925</v>
      </c>
      <c r="CW10" s="12">
        <f>CW3*$G$8*'CSDDRD (DR)'!$B$1</f>
        <v>59.492876632373516</v>
      </c>
      <c r="CX10" s="12">
        <f>CX3*$G$8*'CSDDRD (DR)'!$B$1</f>
        <v>23.135773985369813</v>
      </c>
      <c r="CY10" s="12">
        <f>CY3*$G$8*'CSDDRD (DR)'!$B$1</f>
        <v>36.487938027254778</v>
      </c>
      <c r="CZ10" s="12">
        <f>CZ3*$G$8*'CSDDRD (DR)'!$B$1</f>
        <v>0</v>
      </c>
      <c r="DA10" s="12">
        <f>DA3*$G$8*'CSDDRD (DR)'!$B$1</f>
        <v>0</v>
      </c>
      <c r="DD10" s="9"/>
      <c r="DE10" s="9"/>
      <c r="DF10" s="9"/>
      <c r="DG10" s="9"/>
      <c r="DH10" s="9"/>
      <c r="DI10" s="9"/>
      <c r="DJ10" s="9"/>
      <c r="DK10" s="9"/>
    </row>
    <row r="11" spans="1:115">
      <c r="A11" s="7" t="str">
        <f>'CSDDRD (DR)'!A11</f>
        <v>Quebec</v>
      </c>
      <c r="B11" s="12">
        <f>'CSDDRD (DR)'!C11</f>
        <v>0</v>
      </c>
      <c r="C11" s="12">
        <f>'CSDDRD (DR)'!D11</f>
        <v>798</v>
      </c>
      <c r="D11" s="12">
        <f>'CSDDRD (DR)'!E11</f>
        <v>0</v>
      </c>
      <c r="E11" s="12">
        <f>'CSDDRD (DR)'!F11</f>
        <v>0</v>
      </c>
      <c r="F11" s="12">
        <f>'CSDDRD (DR)'!G11</f>
        <v>0</v>
      </c>
      <c r="G11" s="9"/>
      <c r="H11" s="9"/>
      <c r="I11" s="9"/>
      <c r="J11" s="9"/>
      <c r="K11" s="9"/>
      <c r="L11" s="10" t="str">
        <f t="shared" si="12"/>
        <v>Quebec</v>
      </c>
      <c r="M11" s="12">
        <f>'CSDDRD (DR)'!I11</f>
        <v>113</v>
      </c>
      <c r="N11" s="12">
        <f>'CSDDRD (DR)'!J11</f>
        <v>206</v>
      </c>
      <c r="O11" s="12">
        <f>'CSDDRD (DR)'!K11</f>
        <v>179</v>
      </c>
      <c r="P11" s="12">
        <f>'CSDDRD (DR)'!L11</f>
        <v>185</v>
      </c>
      <c r="Q11" s="12">
        <f>'CSDDRD (DR)'!M11</f>
        <v>115</v>
      </c>
      <c r="R11" s="12">
        <f>'CSDDRD (DR)'!N11</f>
        <v>0</v>
      </c>
      <c r="S11" s="12">
        <f>S4*$H$8*'CSDDRD (DR)'!$B$1</f>
        <v>150.38776351448843</v>
      </c>
      <c r="T11" s="12">
        <f>T4*$H$8*'CSDDRD (DR)'!$B$1</f>
        <v>217.38187390516939</v>
      </c>
      <c r="U11" s="12">
        <f>U4*$H$8*'CSDDRD (DR)'!$B$1</f>
        <v>227.56721860536365</v>
      </c>
      <c r="V11" s="12">
        <f>V4*$H$8*'CSDDRD (DR)'!$B$1</f>
        <v>187.54948271093647</v>
      </c>
      <c r="W11" s="12">
        <f>W4*$H$8*'CSDDRD (DR)'!$B$1</f>
        <v>195.61306154786087</v>
      </c>
      <c r="X11" s="12">
        <f>X4*$H$8*'CSDDRD (DR)'!$B$1</f>
        <v>0</v>
      </c>
      <c r="Y11" s="10" t="str">
        <f t="shared" si="13"/>
        <v>Quebec</v>
      </c>
      <c r="Z11" s="12">
        <f>'CSDDRD (DR)'!P11</f>
        <v>81</v>
      </c>
      <c r="AA11" s="12">
        <f>'CSDDRD (DR)'!Q11</f>
        <v>272</v>
      </c>
      <c r="AB11" s="12">
        <f>'CSDDRD (DR)'!R11</f>
        <v>161</v>
      </c>
      <c r="AC11" s="12">
        <f>'CSDDRD (DR)'!S11</f>
        <v>284</v>
      </c>
      <c r="AD11" s="12">
        <f>AD4*$H$8*'CSDDRD (DR)'!$B$1</f>
        <v>193.2925103295677</v>
      </c>
      <c r="AE11" s="12">
        <f>AE4*$H$8*'CSDDRD (DR)'!$B$1</f>
        <v>325.78388528248689</v>
      </c>
      <c r="AF11" s="12">
        <f>AF4*$H$8*'CSDDRD (DR)'!$B$1</f>
        <v>183.82383279923189</v>
      </c>
      <c r="AG11" s="12">
        <f>AG4*$H$8*'CSDDRD (DR)'!$B$1</f>
        <v>275.59917187253222</v>
      </c>
      <c r="AH11" s="10" t="str">
        <f t="shared" si="14"/>
        <v>Quebec</v>
      </c>
      <c r="AI11" s="12">
        <f>'CSDDRD (DR)'!U11</f>
        <v>242</v>
      </c>
      <c r="AJ11" s="12">
        <f>'CSDDRD (DR)'!V11</f>
        <v>8</v>
      </c>
      <c r="AK11" s="12">
        <f>'CSDDRD (DR)'!W11</f>
        <v>514</v>
      </c>
      <c r="AL11" s="12">
        <f>'CSDDRD (DR)'!X11</f>
        <v>34</v>
      </c>
      <c r="AM11" s="12">
        <f>AM4*$H$8*'CSDDRD (DR)'!$B$1</f>
        <v>348.52217558669844</v>
      </c>
      <c r="AN11" s="12">
        <f>AN4*$H$8*'CSDDRD (DR)'!$B$1</f>
        <v>52.763800952715634</v>
      </c>
      <c r="AO11" s="12">
        <f>AO4*$H$8*'CSDDRD (DR)'!$B$1</f>
        <v>521.46073892330173</v>
      </c>
      <c r="AP11" s="12">
        <f>AP4*$H$8*'CSDDRD (DR)'!$B$1</f>
        <v>55.752684821102754</v>
      </c>
      <c r="AQ11" s="10" t="str">
        <f t="shared" si="15"/>
        <v>Quebec</v>
      </c>
      <c r="AR11" s="12">
        <f>'CSDDRD (DR)'!Z11</f>
        <v>798</v>
      </c>
      <c r="AS11" s="12">
        <f>'CSDDRD (DR)'!AA11</f>
        <v>0</v>
      </c>
      <c r="AT11" s="12">
        <f>'CSDDRD (DR)'!AB11</f>
        <v>0</v>
      </c>
      <c r="AU11" s="12">
        <f>AU4*$H$8*'CSDDRD (DR)'!$B$1</f>
        <v>978.49940028381877</v>
      </c>
      <c r="AV11" s="12">
        <f>AV4*$H$8*'CSDDRD (DR)'!$B$1</f>
        <v>0</v>
      </c>
      <c r="AW11" s="12">
        <f>AW4*$H$8*'CSDDRD (DR)'!$B$1</f>
        <v>0</v>
      </c>
      <c r="AX11" s="10" t="str">
        <f t="shared" si="16"/>
        <v>Quebec</v>
      </c>
      <c r="AY11" s="12">
        <f>'CSDDRD (DR)'!AD11</f>
        <v>17</v>
      </c>
      <c r="AZ11" s="12">
        <f>'CSDDRD (DR)'!AE11</f>
        <v>10</v>
      </c>
      <c r="BA11" s="12">
        <f>'CSDDRD (DR)'!AF11</f>
        <v>46</v>
      </c>
      <c r="BB11" s="12">
        <f>'CSDDRD (DR)'!AG11</f>
        <v>22</v>
      </c>
      <c r="BC11" s="12">
        <f>'CSDDRD (DR)'!AH11</f>
        <v>89</v>
      </c>
      <c r="BD11" s="12">
        <f>'CSDDRD (DR)'!AI11</f>
        <v>566</v>
      </c>
      <c r="BE11" s="12">
        <f>'CSDDRD (DR)'!AJ11</f>
        <v>34</v>
      </c>
      <c r="BF11" s="12">
        <f>'CSDDRD (DR)'!AK11</f>
        <v>12</v>
      </c>
      <c r="BG11" s="12">
        <f>'CSDDRD (DR)'!AL11</f>
        <v>2</v>
      </c>
      <c r="BH11" s="12">
        <f>BH4*$H$8*'CSDDRD (DR)'!$B$1</f>
        <v>120.75674869611829</v>
      </c>
      <c r="BI11" s="12">
        <f>BI4*$H$8*'CSDDRD (DR)'!$B$1</f>
        <v>0</v>
      </c>
      <c r="BJ11" s="12">
        <f>BJ4*$H$8*'CSDDRD (DR)'!$B$1</f>
        <v>95.88668451650716</v>
      </c>
      <c r="BK11" s="12">
        <f>BK4*$H$8*'CSDDRD (DR)'!$B$1</f>
        <v>78.707894669327899</v>
      </c>
      <c r="BL11" s="12">
        <f>BL4*$H$8*'CSDDRD (DR)'!$B$1</f>
        <v>278.11492259518923</v>
      </c>
      <c r="BM11" s="12">
        <f>BM4*$H$8*'CSDDRD (DR)'!$B$1</f>
        <v>238.78365597927802</v>
      </c>
      <c r="BN11" s="12">
        <f>BN4*$H$8*'CSDDRD (DR)'!$B$1</f>
        <v>166.24949382739825</v>
      </c>
      <c r="BO11" s="12">
        <f>BO4*$H$8*'CSDDRD (DR)'!$B$1</f>
        <v>0</v>
      </c>
      <c r="BP11" s="12">
        <f>BP4*$H$8*'CSDDRD (DR)'!$B$1</f>
        <v>0</v>
      </c>
      <c r="BQ11" s="10" t="str">
        <f t="shared" si="17"/>
        <v>Quebec</v>
      </c>
      <c r="BR11" s="12">
        <f>'CSDDRD (DR)'!AN11</f>
        <v>14</v>
      </c>
      <c r="BS11" s="12">
        <f>'CSDDRD (DR)'!AO11</f>
        <v>203</v>
      </c>
      <c r="BT11" s="12">
        <f>'CSDDRD (DR)'!AP11</f>
        <v>444</v>
      </c>
      <c r="BU11" s="12">
        <f>'CSDDRD (DR)'!AQ11</f>
        <v>137</v>
      </c>
      <c r="BV11" s="12">
        <f>'CSDDRD (DR)'!AR11</f>
        <v>0</v>
      </c>
      <c r="BW11" s="12">
        <f>'CSDDRD (DR)'!AS11</f>
        <v>0</v>
      </c>
      <c r="BX11" s="12">
        <f>BX4*$H$8*'CSDDRD (DR)'!$B$1</f>
        <v>67.823944408414619</v>
      </c>
      <c r="BY11" s="12">
        <f>BY4*$H$8*'CSDDRD (DR)'!$B$1</f>
        <v>289.929603489513</v>
      </c>
      <c r="BZ11" s="12">
        <f>BZ4*$H$8*'CSDDRD (DR)'!$B$1</f>
        <v>475.31516771597376</v>
      </c>
      <c r="CA11" s="12">
        <f>CA4*$H$8*'CSDDRD (DR)'!$B$1</f>
        <v>145.43068466991753</v>
      </c>
      <c r="CB11" s="12">
        <f>CB4*$H$8*'CSDDRD (DR)'!$B$1</f>
        <v>0</v>
      </c>
      <c r="CC11" s="12">
        <f>CC4*$H$8*'CSDDRD (DR)'!$B$1</f>
        <v>0</v>
      </c>
      <c r="CD11" s="10" t="str">
        <f t="shared" si="18"/>
        <v>Quebec</v>
      </c>
      <c r="CE11" s="12">
        <f>'CSDDRD (DR)'!AU11</f>
        <v>691</v>
      </c>
      <c r="CF11" s="12">
        <f>'CSDDRD (DR)'!AV11</f>
        <v>0</v>
      </c>
      <c r="CG11" s="12">
        <f>'CSDDRD (DR)'!AW11</f>
        <v>107</v>
      </c>
      <c r="CH11" s="12">
        <f>'CSDDRD (DR)'!AX11</f>
        <v>0</v>
      </c>
      <c r="CI11" s="12">
        <f>'CSDDRD (DR)'!AY11</f>
        <v>0</v>
      </c>
      <c r="CJ11" s="12">
        <f>CJ4*$H$8*'CSDDRD (DR)'!$B$1</f>
        <v>744.46409702977508</v>
      </c>
      <c r="CK11" s="12">
        <f>CK4*$H$8*'CSDDRD (DR)'!$B$1</f>
        <v>0</v>
      </c>
      <c r="CL11" s="12">
        <f>CL4*$H$8*'CSDDRD (DR)'!$B$1</f>
        <v>105.62132178891723</v>
      </c>
      <c r="CM11" s="12">
        <f>CM4*$H$8*'CSDDRD (DR)'!$B$1</f>
        <v>128.41398146512648</v>
      </c>
      <c r="CN11" s="12">
        <f>CN4*$H$8*'CSDDRD (DR)'!$B$1</f>
        <v>0</v>
      </c>
      <c r="CO11" s="10" t="str">
        <f t="shared" si="19"/>
        <v>Quebec</v>
      </c>
      <c r="CP11" s="12">
        <f>'CSDDRD (DR)'!BA11</f>
        <v>147</v>
      </c>
      <c r="CQ11" s="12">
        <f>'CSDDRD (DR)'!BB11</f>
        <v>615</v>
      </c>
      <c r="CR11" s="12">
        <f>'CSDDRD (DR)'!BC11</f>
        <v>0</v>
      </c>
      <c r="CS11" s="12">
        <f>'CSDDRD (DR)'!BD11</f>
        <v>35</v>
      </c>
      <c r="CT11" s="12">
        <f>'CSDDRD (DR)'!BE11</f>
        <v>1</v>
      </c>
      <c r="CU11" s="12">
        <f>'CSDDRD (DR)'!BF11</f>
        <v>0</v>
      </c>
      <c r="CV11" s="12">
        <f>CV4*$H$8*'CSDDRD (DR)'!$B$1</f>
        <v>203.47410088186274</v>
      </c>
      <c r="CW11" s="12">
        <f>CW4*$H$8*'CSDDRD (DR)'!$B$1</f>
        <v>646.61131793682966</v>
      </c>
      <c r="CX11" s="12">
        <f>CX4*$H$8*'CSDDRD (DR)'!$B$1</f>
        <v>128.41398146512648</v>
      </c>
      <c r="CY11" s="12">
        <f>CY4*$H$8*'CSDDRD (DR)'!$B$1</f>
        <v>0</v>
      </c>
      <c r="CZ11" s="12">
        <f>CZ4*$H$8*'CSDDRD (DR)'!$B$1</f>
        <v>0</v>
      </c>
      <c r="DA11" s="12">
        <f>DA4*$H$8*'CSDDRD (DR)'!$B$1</f>
        <v>0</v>
      </c>
      <c r="DD11" s="9"/>
      <c r="DE11" s="9"/>
      <c r="DF11" s="9"/>
      <c r="DG11" s="9"/>
      <c r="DH11" s="9"/>
      <c r="DI11" s="9"/>
      <c r="DJ11" s="9"/>
      <c r="DK11" s="9"/>
    </row>
    <row r="12" spans="1:115">
      <c r="A12" s="7" t="str">
        <f>'CSDDRD (DR)'!A12</f>
        <v>Ontario</v>
      </c>
      <c r="B12" s="12">
        <f>'CSDDRD (DR)'!C12</f>
        <v>0</v>
      </c>
      <c r="C12" s="12">
        <f>'CSDDRD (DR)'!D12</f>
        <v>0</v>
      </c>
      <c r="D12" s="12">
        <f>'CSDDRD (DR)'!E12</f>
        <v>1231</v>
      </c>
      <c r="E12" s="12">
        <f>'CSDDRD (DR)'!F12</f>
        <v>0</v>
      </c>
      <c r="F12" s="12">
        <f>'CSDDRD (DR)'!G12</f>
        <v>0</v>
      </c>
      <c r="G12" s="9"/>
      <c r="H12" s="9"/>
      <c r="I12" s="9"/>
      <c r="J12" s="9"/>
      <c r="K12" s="9"/>
      <c r="L12" s="10" t="str">
        <f t="shared" si="12"/>
        <v>Ontario</v>
      </c>
      <c r="M12" s="12">
        <f>'CSDDRD (DR)'!I12</f>
        <v>229</v>
      </c>
      <c r="N12" s="12">
        <f>'CSDDRD (DR)'!J12</f>
        <v>266</v>
      </c>
      <c r="O12" s="12">
        <f>'CSDDRD (DR)'!K12</f>
        <v>346</v>
      </c>
      <c r="P12" s="12">
        <f>'CSDDRD (DR)'!L12</f>
        <v>162</v>
      </c>
      <c r="Q12" s="12">
        <f>'CSDDRD (DR)'!M12</f>
        <v>228</v>
      </c>
      <c r="R12" s="12">
        <f>'CSDDRD (DR)'!N12</f>
        <v>0</v>
      </c>
      <c r="S12" s="12">
        <f>S5*$I$8*'CSDDRD (DR)'!$B$1</f>
        <v>226.85938715817608</v>
      </c>
      <c r="T12" s="12">
        <f>T5*$I$8*'CSDDRD (DR)'!$B$1</f>
        <v>327.91975584284552</v>
      </c>
      <c r="U12" s="12">
        <f>U5*$I$8*'CSDDRD (DR)'!$B$1</f>
        <v>343.28431079520527</v>
      </c>
      <c r="V12" s="12">
        <f>V5*$I$8*'CSDDRD (DR)'!$B$1</f>
        <v>282.917703643734</v>
      </c>
      <c r="W12" s="12">
        <f>W5*$I$8*'CSDDRD (DR)'!$B$1</f>
        <v>295.08158260899347</v>
      </c>
      <c r="X12" s="12">
        <f>X5*$I$8*'CSDDRD (DR)'!$B$1</f>
        <v>0</v>
      </c>
      <c r="Y12" s="10" t="str">
        <f t="shared" si="13"/>
        <v>Ontario</v>
      </c>
      <c r="Z12" s="12">
        <f>'CSDDRD (DR)'!P12</f>
        <v>111</v>
      </c>
      <c r="AA12" s="12">
        <f>'CSDDRD (DR)'!Q12</f>
        <v>229</v>
      </c>
      <c r="AB12" s="12">
        <f>'CSDDRD (DR)'!R12</f>
        <v>157</v>
      </c>
      <c r="AC12" s="12">
        <f>'CSDDRD (DR)'!S12</f>
        <v>734</v>
      </c>
      <c r="AD12" s="12">
        <f>AD5*$I$8*'CSDDRD (DR)'!$B$1</f>
        <v>291.5810396462648</v>
      </c>
      <c r="AE12" s="12">
        <f>AE5*$I$8*'CSDDRD (DR)'!$B$1</f>
        <v>491.44379059852338</v>
      </c>
      <c r="AF12" s="12">
        <f>AF5*$I$8*'CSDDRD (DR)'!$B$1</f>
        <v>277.29757447907764</v>
      </c>
      <c r="AG12" s="12">
        <f>AG5*$I$8*'CSDDRD (DR)'!$B$1</f>
        <v>415.74033532508827</v>
      </c>
      <c r="AH12" s="10" t="str">
        <f t="shared" si="14"/>
        <v>Ontario</v>
      </c>
      <c r="AI12" s="12">
        <f>'CSDDRD (DR)'!U12</f>
        <v>359</v>
      </c>
      <c r="AJ12" s="12">
        <f>'CSDDRD (DR)'!V12</f>
        <v>2</v>
      </c>
      <c r="AK12" s="12">
        <f>'CSDDRD (DR)'!W12</f>
        <v>781</v>
      </c>
      <c r="AL12" s="12">
        <f>'CSDDRD (DR)'!X12</f>
        <v>89</v>
      </c>
      <c r="AM12" s="12">
        <f>AM5*$I$8*'CSDDRD (DR)'!$B$1</f>
        <v>525.74441774323896</v>
      </c>
      <c r="AN12" s="12">
        <f>AN5*$I$8*'CSDDRD (DR)'!$B$1</f>
        <v>79.593999329046895</v>
      </c>
      <c r="AO12" s="12">
        <f>AO5*$I$8*'CSDDRD (DR)'!$B$1</f>
        <v>786.62160334469615</v>
      </c>
      <c r="AP12" s="12">
        <f>AP5*$I$8*'CSDDRD (DR)'!$B$1</f>
        <v>84.102719631971908</v>
      </c>
      <c r="AQ12" s="10" t="str">
        <f t="shared" si="15"/>
        <v>Ontario</v>
      </c>
      <c r="AR12" s="12">
        <f>'CSDDRD (DR)'!Z12</f>
        <v>189</v>
      </c>
      <c r="AS12" s="12">
        <f>'CSDDRD (DR)'!AA12</f>
        <v>0</v>
      </c>
      <c r="AT12" s="12">
        <f>'CSDDRD (DR)'!AB12</f>
        <v>1042</v>
      </c>
      <c r="AU12" s="12">
        <f>AU5*$I$8*'CSDDRD (DR)'!$B$1</f>
        <v>428.88950495045185</v>
      </c>
      <c r="AV12" s="12">
        <f>AV5*$I$8*'CSDDRD (DR)'!$B$1</f>
        <v>0</v>
      </c>
      <c r="AW12" s="12">
        <f>AW5*$I$8*'CSDDRD (DR)'!$B$1</f>
        <v>1047.1732350985023</v>
      </c>
      <c r="AX12" s="10" t="str">
        <f t="shared" si="16"/>
        <v>Ontario</v>
      </c>
      <c r="AY12" s="12">
        <f>'CSDDRD (DR)'!AD12</f>
        <v>1</v>
      </c>
      <c r="AZ12" s="12">
        <f>'CSDDRD (DR)'!AE12</f>
        <v>0</v>
      </c>
      <c r="BA12" s="12">
        <f>'CSDDRD (DR)'!AF12</f>
        <v>10</v>
      </c>
      <c r="BB12" s="12">
        <f>'CSDDRD (DR)'!AG12</f>
        <v>10</v>
      </c>
      <c r="BC12" s="12">
        <f>'CSDDRD (DR)'!AH12</f>
        <v>71</v>
      </c>
      <c r="BD12" s="12">
        <f>'CSDDRD (DR)'!AI12</f>
        <v>1092</v>
      </c>
      <c r="BE12" s="12">
        <f>'CSDDRD (DR)'!AJ12</f>
        <v>31</v>
      </c>
      <c r="BF12" s="12">
        <f>'CSDDRD (DR)'!AK12</f>
        <v>11</v>
      </c>
      <c r="BG12" s="12">
        <f>'CSDDRD (DR)'!AL12</f>
        <v>5</v>
      </c>
      <c r="BH12" s="12">
        <f>BH5*$I$8*'CSDDRD (DR)'!$B$1</f>
        <v>182.16111048008267</v>
      </c>
      <c r="BI12" s="12">
        <f>BI5*$I$8*'CSDDRD (DR)'!$B$1</f>
        <v>0</v>
      </c>
      <c r="BJ12" s="12">
        <f>BJ5*$I$8*'CSDDRD (DR)'!$B$1</f>
        <v>144.64471029884362</v>
      </c>
      <c r="BK12" s="12">
        <f>BK5*$I$8*'CSDDRD (DR)'!$B$1</f>
        <v>118.73056910959234</v>
      </c>
      <c r="BL12" s="12">
        <f>BL5*$I$8*'CSDDRD (DR)'!$B$1</f>
        <v>419.53533602093756</v>
      </c>
      <c r="BM12" s="12">
        <f>BM5*$I$8*'CSDDRD (DR)'!$B$1</f>
        <v>360.20426524681284</v>
      </c>
      <c r="BN12" s="12">
        <f>BN5*$I$8*'CSDDRD (DR)'!$B$1</f>
        <v>250.78674889268524</v>
      </c>
      <c r="BO12" s="12">
        <f>BO5*$I$8*'CSDDRD (DR)'!$B$1</f>
        <v>0</v>
      </c>
      <c r="BP12" s="12">
        <f>BP5*$I$8*'CSDDRD (DR)'!$B$1</f>
        <v>0</v>
      </c>
      <c r="BQ12" s="10" t="str">
        <f t="shared" si="17"/>
        <v>Ontario</v>
      </c>
      <c r="BR12" s="12">
        <f>'CSDDRD (DR)'!AN12</f>
        <v>21</v>
      </c>
      <c r="BS12" s="12">
        <f>'CSDDRD (DR)'!AO12</f>
        <v>340</v>
      </c>
      <c r="BT12" s="12">
        <f>'CSDDRD (DR)'!AP12</f>
        <v>714</v>
      </c>
      <c r="BU12" s="12">
        <f>'CSDDRD (DR)'!AQ12</f>
        <v>156</v>
      </c>
      <c r="BV12" s="12">
        <f>'CSDDRD (DR)'!AR12</f>
        <v>0</v>
      </c>
      <c r="BW12" s="12">
        <f>'CSDDRD (DR)'!AS12</f>
        <v>0</v>
      </c>
      <c r="BX12" s="12">
        <f>BX5*$I$8*'CSDDRD (DR)'!$B$1</f>
        <v>102.31217024289879</v>
      </c>
      <c r="BY12" s="12">
        <f>BY5*$I$8*'CSDDRD (DR)'!$B$1</f>
        <v>437.35773861885559</v>
      </c>
      <c r="BZ12" s="12">
        <f>BZ5*$I$8*'CSDDRD (DR)'!$B$1</f>
        <v>717.01117920171157</v>
      </c>
      <c r="CA12" s="12">
        <f>CA5*$I$8*'CSDDRD (DR)'!$B$1</f>
        <v>219.38165198548842</v>
      </c>
      <c r="CB12" s="12">
        <f>CB5*$I$8*'CSDDRD (DR)'!$B$1</f>
        <v>0</v>
      </c>
      <c r="CC12" s="12">
        <f>CC5*$I$8*'CSDDRD (DR)'!$B$1</f>
        <v>0</v>
      </c>
      <c r="CD12" s="10" t="str">
        <f t="shared" si="18"/>
        <v>Ontario</v>
      </c>
      <c r="CE12" s="12">
        <f>'CSDDRD (DR)'!AU12</f>
        <v>123</v>
      </c>
      <c r="CF12" s="12">
        <f>'CSDDRD (DR)'!AV12</f>
        <v>1062</v>
      </c>
      <c r="CG12" s="12">
        <f>'CSDDRD (DR)'!AW12</f>
        <v>46</v>
      </c>
      <c r="CH12" s="12">
        <f>'CSDDRD (DR)'!AX12</f>
        <v>0</v>
      </c>
      <c r="CI12" s="12">
        <f>'CSDDRD (DR)'!AY12</f>
        <v>0</v>
      </c>
      <c r="CJ12" s="12">
        <f>CJ5*$I$8*'CSDDRD (DR)'!$B$1</f>
        <v>159.28336513274002</v>
      </c>
      <c r="CK12" s="12">
        <f>CK5*$I$8*'CSDDRD (DR)'!$B$1</f>
        <v>1139.6538096273941</v>
      </c>
      <c r="CL12" s="12">
        <f>CL5*$I$8*'CSDDRD (DR)'!$B$1</f>
        <v>177.12556528882024</v>
      </c>
      <c r="CM12" s="12">
        <f>CM5*$I$8*'CSDDRD (DR)'!$B$1</f>
        <v>0</v>
      </c>
      <c r="CN12" s="12">
        <f>CN5*$I$8*'CSDDRD (DR)'!$B$1</f>
        <v>0</v>
      </c>
      <c r="CO12" s="10" t="str">
        <f t="shared" si="19"/>
        <v>Ontario</v>
      </c>
      <c r="CP12" s="12">
        <f>'CSDDRD (DR)'!BA12</f>
        <v>1075</v>
      </c>
      <c r="CQ12" s="12">
        <f>'CSDDRD (DR)'!BB12</f>
        <v>108</v>
      </c>
      <c r="CR12" s="12">
        <f>'CSDDRD (DR)'!BC12</f>
        <v>0</v>
      </c>
      <c r="CS12" s="12">
        <f>'CSDDRD (DR)'!BD12</f>
        <v>48</v>
      </c>
      <c r="CT12" s="12">
        <f>'CSDDRD (DR)'!BE12</f>
        <v>0</v>
      </c>
      <c r="CU12" s="12">
        <f>'CSDDRD (DR)'!BF12</f>
        <v>0</v>
      </c>
      <c r="CV12" s="12">
        <f>CV5*$I$8*'CSDDRD (DR)'!$B$1</f>
        <v>1343.5247050719859</v>
      </c>
      <c r="CW12" s="12">
        <f>CW5*$I$8*'CSDDRD (DR)'!$B$1</f>
        <v>63.144772113197732</v>
      </c>
      <c r="CX12" s="12">
        <f>CX5*$I$8*'CSDDRD (DR)'!$B$1</f>
        <v>0</v>
      </c>
      <c r="CY12" s="12">
        <f>CY5*$I$8*'CSDDRD (DR)'!$B$1</f>
        <v>69.393262863770715</v>
      </c>
      <c r="CZ12" s="12">
        <f>CZ5*$I$8*'CSDDRD (DR)'!$B$1</f>
        <v>0</v>
      </c>
      <c r="DA12" s="12">
        <f>DA5*$I$8*'CSDDRD (DR)'!$B$1</f>
        <v>0</v>
      </c>
      <c r="DD12" s="9"/>
      <c r="DE12" s="9"/>
      <c r="DF12" s="9"/>
      <c r="DG12" s="9"/>
      <c r="DH12" s="9"/>
      <c r="DI12" s="9"/>
      <c r="DJ12" s="9"/>
      <c r="DK12" s="9"/>
    </row>
    <row r="13" spans="1:115">
      <c r="A13" s="7" t="str">
        <f>'CSDDRD (DR)'!A13</f>
        <v>Prairies</v>
      </c>
      <c r="B13" s="12">
        <f>'CSDDRD (DR)'!C13</f>
        <v>0</v>
      </c>
      <c r="C13" s="12">
        <f>'CSDDRD (DR)'!D13</f>
        <v>0</v>
      </c>
      <c r="D13" s="12">
        <f>'CSDDRD (DR)'!E13</f>
        <v>0</v>
      </c>
      <c r="E13" s="12">
        <f>'CSDDRD (DR)'!F13</f>
        <v>441</v>
      </c>
      <c r="F13" s="12">
        <f>'CSDDRD (DR)'!G13</f>
        <v>0</v>
      </c>
      <c r="G13" s="9"/>
      <c r="H13" s="9"/>
      <c r="I13" s="9"/>
      <c r="J13" s="9"/>
      <c r="K13" s="9"/>
      <c r="L13" s="10" t="str">
        <f t="shared" si="12"/>
        <v>Prairies</v>
      </c>
      <c r="M13" s="12">
        <f>'CSDDRD (DR)'!I13</f>
        <v>20</v>
      </c>
      <c r="N13" s="12">
        <f>'CSDDRD (DR)'!J13</f>
        <v>105</v>
      </c>
      <c r="O13" s="12">
        <f>'CSDDRD (DR)'!K13</f>
        <v>119</v>
      </c>
      <c r="P13" s="12">
        <f>'CSDDRD (DR)'!L13</f>
        <v>96</v>
      </c>
      <c r="Q13" s="12">
        <f>'CSDDRD (DR)'!M13</f>
        <v>101</v>
      </c>
      <c r="R13" s="12">
        <f>'CSDDRD (DR)'!N13</f>
        <v>0</v>
      </c>
      <c r="S13" s="12">
        <f>S6*$J$8*'CSDDRD (DR)'!$B$1</f>
        <v>79.120595386269031</v>
      </c>
      <c r="T13" s="12">
        <f>T6*$J$8*'CSDDRD (DR)'!$B$1</f>
        <v>114.36690650634529</v>
      </c>
      <c r="U13" s="12">
        <f>U6*$J$8*'CSDDRD (DR)'!$B$1</f>
        <v>119.72552424266205</v>
      </c>
      <c r="V13" s="12">
        <f>V6*$J$8*'CSDDRD (DR)'!$B$1</f>
        <v>98.671769495704126</v>
      </c>
      <c r="W13" s="12">
        <f>W6*$J$8*'CSDDRD (DR)'!$B$1</f>
        <v>102.91410373628288</v>
      </c>
      <c r="X13" s="12">
        <f>X6*$J$8*'CSDDRD (DR)'!$B$1</f>
        <v>0</v>
      </c>
      <c r="Y13" s="10" t="str">
        <f t="shared" si="13"/>
        <v>Prairies</v>
      </c>
      <c r="Z13" s="12">
        <f>'CSDDRD (DR)'!P13</f>
        <v>114</v>
      </c>
      <c r="AA13" s="12">
        <f>'CSDDRD (DR)'!Q13</f>
        <v>134</v>
      </c>
      <c r="AB13" s="12">
        <f>'CSDDRD (DR)'!R13</f>
        <v>50</v>
      </c>
      <c r="AC13" s="12">
        <f>'CSDDRD (DR)'!S13</f>
        <v>143</v>
      </c>
      <c r="AD13" s="12">
        <f>AD6*$J$8*'CSDDRD (DR)'!$B$1</f>
        <v>101.69323715960827</v>
      </c>
      <c r="AE13" s="12">
        <f>AE6*$J$8*'CSDDRD (DR)'!$B$1</f>
        <v>171.39835295388937</v>
      </c>
      <c r="AF13" s="12">
        <f>AF6*$J$8*'CSDDRD (DR)'!$B$1</f>
        <v>96.711665612741143</v>
      </c>
      <c r="AG13" s="12">
        <f>AG6*$J$8*'CSDDRD (DR)'!$B$1</f>
        <v>144.99564364102457</v>
      </c>
      <c r="AH13" s="10" t="str">
        <f t="shared" si="14"/>
        <v>Prairies</v>
      </c>
      <c r="AI13" s="12">
        <f>'CSDDRD (DR)'!U13</f>
        <v>154</v>
      </c>
      <c r="AJ13" s="12">
        <f>'CSDDRD (DR)'!V13</f>
        <v>1</v>
      </c>
      <c r="AK13" s="12">
        <f>'CSDDRD (DR)'!W13</f>
        <v>267</v>
      </c>
      <c r="AL13" s="12">
        <f>'CSDDRD (DR)'!X13</f>
        <v>19</v>
      </c>
      <c r="AM13" s="12">
        <f>AM6*$J$8*'CSDDRD (DR)'!$B$1</f>
        <v>183.36120834113453</v>
      </c>
      <c r="AN13" s="12">
        <f>AN6*$J$8*'CSDDRD (DR)'!$B$1</f>
        <v>27.759594588420473</v>
      </c>
      <c r="AO13" s="12">
        <f>AO6*$J$8*'CSDDRD (DR)'!$B$1</f>
        <v>274.34601838600111</v>
      </c>
      <c r="AP13" s="12">
        <f>AP6*$J$8*'CSDDRD (DR)'!$B$1</f>
        <v>29.332078051707171</v>
      </c>
      <c r="AQ13" s="10" t="str">
        <f t="shared" si="15"/>
        <v>Prairies</v>
      </c>
      <c r="AR13" s="12">
        <f>'CSDDRD (DR)'!Z13</f>
        <v>24</v>
      </c>
      <c r="AS13" s="12">
        <f>'CSDDRD (DR)'!AA13</f>
        <v>0</v>
      </c>
      <c r="AT13" s="12">
        <f>'CSDDRD (DR)'!AB13</f>
        <v>417</v>
      </c>
      <c r="AU13" s="12">
        <f>AU6*$J$8*'CSDDRD (DR)'!$B$1</f>
        <v>87.088976967923472</v>
      </c>
      <c r="AV13" s="12">
        <f>AV6*$J$8*'CSDDRD (DR)'!$B$1</f>
        <v>0</v>
      </c>
      <c r="AW13" s="12">
        <f>AW6*$J$8*'CSDDRD (DR)'!$B$1</f>
        <v>427.70992239933986</v>
      </c>
      <c r="AX13" s="10" t="str">
        <f t="shared" si="16"/>
        <v>Prairies</v>
      </c>
      <c r="AY13" s="12">
        <f>'CSDDRD (DR)'!AD13</f>
        <v>0</v>
      </c>
      <c r="AZ13" s="12">
        <f>'CSDDRD (DR)'!AE13</f>
        <v>0</v>
      </c>
      <c r="BA13" s="12">
        <f>'CSDDRD (DR)'!AF13</f>
        <v>1</v>
      </c>
      <c r="BB13" s="12">
        <f>'CSDDRD (DR)'!AG13</f>
        <v>0</v>
      </c>
      <c r="BC13" s="12">
        <f>'CSDDRD (DR)'!AH13</f>
        <v>4</v>
      </c>
      <c r="BD13" s="12">
        <f>'CSDDRD (DR)'!AI13</f>
        <v>434</v>
      </c>
      <c r="BE13" s="12">
        <f>'CSDDRD (DR)'!AJ13</f>
        <v>1</v>
      </c>
      <c r="BF13" s="12">
        <f>'CSDDRD (DR)'!AK13</f>
        <v>1</v>
      </c>
      <c r="BG13" s="12">
        <f>'CSDDRD (DR)'!AL13</f>
        <v>0</v>
      </c>
      <c r="BH13" s="12">
        <f>BH6*$J$8*'CSDDRD (DR)'!$B$1</f>
        <v>63.531404620073872</v>
      </c>
      <c r="BI13" s="12">
        <f>BI6*$J$8*'CSDDRD (DR)'!$B$1</f>
        <v>0</v>
      </c>
      <c r="BJ13" s="12">
        <f>BJ6*$J$8*'CSDDRD (DR)'!$B$1</f>
        <v>50.447000415898152</v>
      </c>
      <c r="BK13" s="12">
        <f>BK6*$J$8*'CSDDRD (DR)'!$B$1</f>
        <v>41.409057108805413</v>
      </c>
      <c r="BL13" s="12">
        <f>BL6*$J$8*'CSDDRD (DR)'!$B$1</f>
        <v>146.31920674462032</v>
      </c>
      <c r="BM13" s="12">
        <f>BM6*$J$8*'CSDDRD (DR)'!$B$1</f>
        <v>125.62661075660178</v>
      </c>
      <c r="BN13" s="12">
        <f>BN6*$J$8*'CSDDRD (DR)'!$B$1</f>
        <v>87.465619721263892</v>
      </c>
      <c r="BO13" s="12">
        <f>BO6*$J$8*'CSDDRD (DR)'!$B$1</f>
        <v>0</v>
      </c>
      <c r="BP13" s="12">
        <f>BP6*$J$8*'CSDDRD (DR)'!$B$1</f>
        <v>0</v>
      </c>
      <c r="BQ13" s="10" t="str">
        <f t="shared" si="17"/>
        <v>Prairies</v>
      </c>
      <c r="BR13" s="12">
        <f>'CSDDRD (DR)'!AN13</f>
        <v>7</v>
      </c>
      <c r="BS13" s="12">
        <f>'CSDDRD (DR)'!AO13</f>
        <v>149</v>
      </c>
      <c r="BT13" s="12">
        <f>'CSDDRD (DR)'!AP13</f>
        <v>244</v>
      </c>
      <c r="BU13" s="12">
        <f>'CSDDRD (DR)'!AQ13</f>
        <v>41</v>
      </c>
      <c r="BV13" s="12">
        <f>'CSDDRD (DR)'!AR13</f>
        <v>0</v>
      </c>
      <c r="BW13" s="12">
        <f>'CSDDRD (DR)'!AS13</f>
        <v>0</v>
      </c>
      <c r="BX13" s="12">
        <f>BX6*$J$8*'CSDDRD (DR)'!$B$1</f>
        <v>35.68289558692711</v>
      </c>
      <c r="BY13" s="12">
        <f>BY6*$J$8*'CSDDRD (DR)'!$B$1</f>
        <v>152.53503551161714</v>
      </c>
      <c r="BZ13" s="12">
        <f>BZ6*$J$8*'CSDDRD (DR)'!$B$1</f>
        <v>250.06834457105992</v>
      </c>
      <c r="CA13" s="12">
        <f>CA6*$J$8*'CSDDRD (DR)'!$B$1</f>
        <v>76.512623697659237</v>
      </c>
      <c r="CB13" s="12">
        <f>CB6*$J$8*'CSDDRD (DR)'!$B$1</f>
        <v>0</v>
      </c>
      <c r="CC13" s="12">
        <f>CC6*$J$8*'CSDDRD (DR)'!$B$1</f>
        <v>0</v>
      </c>
      <c r="CD13" s="10" t="str">
        <f t="shared" si="18"/>
        <v>Prairies</v>
      </c>
      <c r="CE13" s="12">
        <f>'CSDDRD (DR)'!AU13</f>
        <v>13</v>
      </c>
      <c r="CF13" s="12">
        <f>'CSDDRD (DR)'!AV13</f>
        <v>428</v>
      </c>
      <c r="CG13" s="12">
        <f>'CSDDRD (DR)'!AW13</f>
        <v>0</v>
      </c>
      <c r="CH13" s="12">
        <f>'CSDDRD (DR)'!AX13</f>
        <v>0</v>
      </c>
      <c r="CI13" s="12">
        <f>'CSDDRD (DR)'!AY13</f>
        <v>0</v>
      </c>
      <c r="CJ13" s="12">
        <f>CJ6*$J$8*'CSDDRD (DR)'!$B$1</f>
        <v>78.304332640607058</v>
      </c>
      <c r="CK13" s="12">
        <f>CK6*$J$8*'CSDDRD (DR)'!$B$1</f>
        <v>436.49456672665633</v>
      </c>
      <c r="CL13" s="12">
        <f>CL6*$J$8*'CSDDRD (DR)'!$B$1</f>
        <v>0</v>
      </c>
      <c r="CM13" s="12">
        <f>CM6*$J$8*'CSDDRD (DR)'!$B$1</f>
        <v>0</v>
      </c>
      <c r="CN13" s="12">
        <f>CN6*$J$8*'CSDDRD (DR)'!$B$1</f>
        <v>0</v>
      </c>
      <c r="CO13" s="10" t="str">
        <f t="shared" si="19"/>
        <v>Prairies</v>
      </c>
      <c r="CP13" s="12">
        <f>'CSDDRD (DR)'!BA13</f>
        <v>433</v>
      </c>
      <c r="CQ13" s="12">
        <f>'CSDDRD (DR)'!BB13</f>
        <v>5</v>
      </c>
      <c r="CR13" s="12">
        <f>'CSDDRD (DR)'!BC13</f>
        <v>0</v>
      </c>
      <c r="CS13" s="12">
        <f>'CSDDRD (DR)'!BD13</f>
        <v>3</v>
      </c>
      <c r="CT13" s="12">
        <f>'CSDDRD (DR)'!BE13</f>
        <v>0</v>
      </c>
      <c r="CU13" s="12">
        <f>'CSDDRD (DR)'!BF13</f>
        <v>0</v>
      </c>
      <c r="CV13" s="12">
        <f>CV6*$J$8*'CSDDRD (DR)'!$B$1</f>
        <v>500.31303163499166</v>
      </c>
      <c r="CW13" s="12">
        <f>CW6*$J$8*'CSDDRD (DR)'!$B$1</f>
        <v>14.485867732271704</v>
      </c>
      <c r="CX13" s="12">
        <f>CX6*$J$8*'CSDDRD (DR)'!$B$1</f>
        <v>0</v>
      </c>
      <c r="CY13" s="12">
        <f>CY6*$J$8*'CSDDRD (DR)'!$B$1</f>
        <v>0</v>
      </c>
      <c r="CZ13" s="12">
        <f>CZ6*$J$8*'CSDDRD (DR)'!$B$1</f>
        <v>0</v>
      </c>
      <c r="DA13" s="12">
        <f>DA6*$J$8*'CSDDRD (DR)'!$B$1</f>
        <v>0</v>
      </c>
      <c r="DD13" s="9"/>
      <c r="DE13" s="9"/>
      <c r="DF13" s="9"/>
      <c r="DG13" s="9"/>
      <c r="DH13" s="9"/>
      <c r="DI13" s="9"/>
      <c r="DJ13" s="9"/>
      <c r="DK13" s="9"/>
    </row>
    <row r="14" spans="1:115" ht="25.5">
      <c r="A14" s="14" t="s">
        <v>100</v>
      </c>
      <c r="B14" s="12">
        <f>'CSDDRD (DR)'!C14</f>
        <v>0</v>
      </c>
      <c r="C14" s="12">
        <f>'CSDDRD (DR)'!D14</f>
        <v>0</v>
      </c>
      <c r="D14" s="12">
        <f>'CSDDRD (DR)'!E14</f>
        <v>0</v>
      </c>
      <c r="E14" s="12">
        <f>'CSDDRD (DR)'!F14</f>
        <v>0</v>
      </c>
      <c r="F14" s="12">
        <f>'CSDDRD (DR)'!G14</f>
        <v>315</v>
      </c>
      <c r="G14" s="9"/>
      <c r="H14" s="9"/>
      <c r="I14" s="9"/>
      <c r="J14" s="9"/>
      <c r="K14" s="9"/>
      <c r="L14" s="10" t="str">
        <f t="shared" si="12"/>
        <v>British
Columbia</v>
      </c>
      <c r="M14" s="12">
        <f>'CSDDRD (DR)'!I14</f>
        <v>7</v>
      </c>
      <c r="N14" s="12">
        <f>'CSDDRD (DR)'!J14</f>
        <v>60</v>
      </c>
      <c r="O14" s="12">
        <f>'CSDDRD (DR)'!K14</f>
        <v>102</v>
      </c>
      <c r="P14" s="12">
        <f>'CSDDRD (DR)'!L14</f>
        <v>79</v>
      </c>
      <c r="Q14" s="12">
        <f>'CSDDRD (DR)'!M14</f>
        <v>67</v>
      </c>
      <c r="R14" s="12">
        <f>'CSDDRD (DR)'!N14</f>
        <v>0</v>
      </c>
      <c r="S14" s="12">
        <f>S7*$K$8*'CSDDRD (DR)'!$B$1</f>
        <v>65.210142963887634</v>
      </c>
      <c r="T14" s="12">
        <f>T7*$K$8*'CSDDRD (DR)'!$B$1</f>
        <v>94.25968405832576</v>
      </c>
      <c r="U14" s="12">
        <f>U7*$K$8*'CSDDRD (DR)'!$B$1</f>
        <v>98.676185564262141</v>
      </c>
      <c r="V14" s="12">
        <f>V7*$K$8*'CSDDRD (DR)'!$B$1</f>
        <v>81.32396077028622</v>
      </c>
      <c r="W14" s="12">
        <f>W7*$K$8*'CSDDRD (DR)'!$B$1</f>
        <v>84.82043625783983</v>
      </c>
      <c r="X14" s="12">
        <f>X7*$K$8*'CSDDRD (DR)'!$B$1</f>
        <v>0</v>
      </c>
      <c r="Y14" s="10" t="str">
        <f t="shared" si="13"/>
        <v>British
Columbia</v>
      </c>
      <c r="Z14" s="12">
        <f>'CSDDRD (DR)'!P14</f>
        <v>57</v>
      </c>
      <c r="AA14" s="12">
        <f>'CSDDRD (DR)'!Q14</f>
        <v>110</v>
      </c>
      <c r="AB14" s="12">
        <f>'CSDDRD (DR)'!R14</f>
        <v>50</v>
      </c>
      <c r="AC14" s="12">
        <f>'CSDDRD (DR)'!S14</f>
        <v>98</v>
      </c>
      <c r="AD14" s="12">
        <f>AD7*$K$8*'CSDDRD (DR)'!$B$1</f>
        <v>83.814214254376495</v>
      </c>
      <c r="AE14" s="12">
        <f>AE7*$K$8*'CSDDRD (DR)'!$B$1</f>
        <v>141.2642440989226</v>
      </c>
      <c r="AF14" s="12">
        <f>AF7*$K$8*'CSDDRD (DR)'!$B$1</f>
        <v>79.708469205693305</v>
      </c>
      <c r="AG14" s="12">
        <f>AG7*$K$8*'CSDDRD (DR)'!$B$1</f>
        <v>119.5034820556092</v>
      </c>
      <c r="AH14" s="10" t="str">
        <f t="shared" si="14"/>
        <v>British
Columbia</v>
      </c>
      <c r="AI14" s="12">
        <f>'CSDDRD (DR)'!U14</f>
        <v>122</v>
      </c>
      <c r="AJ14" s="12">
        <f>'CSDDRD (DR)'!V14</f>
        <v>4</v>
      </c>
      <c r="AK14" s="12">
        <f>'CSDDRD (DR)'!W14</f>
        <v>171</v>
      </c>
      <c r="AL14" s="12">
        <f>'CSDDRD (DR)'!X14</f>
        <v>18</v>
      </c>
      <c r="AM14" s="12">
        <f>AM7*$K$8*'CSDDRD (DR)'!$B$1</f>
        <v>151.1238704863392</v>
      </c>
      <c r="AN14" s="12">
        <f>AN7*$K$8*'CSDDRD (DR)'!$B$1</f>
        <v>22.879088850292099</v>
      </c>
      <c r="AO14" s="12">
        <f>AO7*$K$8*'CSDDRD (DR)'!$B$1</f>
        <v>226.11234146032754</v>
      </c>
      <c r="AP14" s="12">
        <f>AP7*$K$8*'CSDDRD (DR)'!$B$1</f>
        <v>24.17510881764273</v>
      </c>
      <c r="AQ14" s="10" t="str">
        <f t="shared" si="15"/>
        <v>British
Columbia</v>
      </c>
      <c r="AR14" s="12">
        <f>'CSDDRD (DR)'!Z14</f>
        <v>84</v>
      </c>
      <c r="AS14" s="12">
        <f>'CSDDRD (DR)'!AA14</f>
        <v>0</v>
      </c>
      <c r="AT14" s="12">
        <f>'CSDDRD (DR)'!AB14</f>
        <v>231</v>
      </c>
      <c r="AU14" s="12">
        <f>AU7*$K$8*'CSDDRD (DR)'!$B$1</f>
        <v>173.84491446086793</v>
      </c>
      <c r="AV14" s="12">
        <f>AV7*$K$8*'CSDDRD (DR)'!$B$1</f>
        <v>0</v>
      </c>
      <c r="AW14" s="12">
        <f>AW7*$K$8*'CSDDRD (DR)'!$B$1</f>
        <v>250.44549515373373</v>
      </c>
      <c r="AX14" s="10" t="str">
        <f t="shared" si="16"/>
        <v>British
Columbia</v>
      </c>
      <c r="AY14" s="12">
        <f>'CSDDRD (DR)'!AD14</f>
        <v>0</v>
      </c>
      <c r="AZ14" s="12">
        <f>'CSDDRD (DR)'!AE14</f>
        <v>0</v>
      </c>
      <c r="BA14" s="12">
        <f>'CSDDRD (DR)'!AF14</f>
        <v>4</v>
      </c>
      <c r="BB14" s="12">
        <f>'CSDDRD (DR)'!AG14</f>
        <v>0</v>
      </c>
      <c r="BC14" s="12">
        <f>'CSDDRD (DR)'!AH14</f>
        <v>0</v>
      </c>
      <c r="BD14" s="12">
        <f>'CSDDRD (DR)'!AI14</f>
        <v>310</v>
      </c>
      <c r="BE14" s="12">
        <f>'CSDDRD (DR)'!AJ14</f>
        <v>1</v>
      </c>
      <c r="BF14" s="12">
        <f>'CSDDRD (DR)'!AK14</f>
        <v>0</v>
      </c>
      <c r="BG14" s="12">
        <f>'CSDDRD (DR)'!AL14</f>
        <v>0</v>
      </c>
      <c r="BH14" s="12">
        <f>BH7*$K$8*'CSDDRD (DR)'!$B$1</f>
        <v>52.361739162172498</v>
      </c>
      <c r="BI14" s="12">
        <f>BI7*$K$8*'CSDDRD (DR)'!$B$1</f>
        <v>0</v>
      </c>
      <c r="BJ14" s="12">
        <f>BJ7*$K$8*'CSDDRD (DR)'!$B$1</f>
        <v>41.577747148638373</v>
      </c>
      <c r="BK14" s="12">
        <f>BK7*$K$8*'CSDDRD (DR)'!$B$1</f>
        <v>34.128794416701396</v>
      </c>
      <c r="BL14" s="12">
        <f>BL7*$K$8*'CSDDRD (DR)'!$B$1</f>
        <v>120.59434517141158</v>
      </c>
      <c r="BM14" s="12">
        <f>BM7*$K$8*'CSDDRD (DR)'!$B$1</f>
        <v>103.5397826256546</v>
      </c>
      <c r="BN14" s="12">
        <f>BN7*$K$8*'CSDDRD (DR)'!$B$1</f>
        <v>72.088001090023212</v>
      </c>
      <c r="BO14" s="12">
        <f>BO7*$K$8*'CSDDRD (DR)'!$B$1</f>
        <v>0</v>
      </c>
      <c r="BP14" s="12">
        <f>BP7*$K$8*'CSDDRD (DR)'!$B$1</f>
        <v>0</v>
      </c>
      <c r="BQ14" s="10" t="str">
        <f t="shared" si="17"/>
        <v>British
Columbia</v>
      </c>
      <c r="BR14" s="12">
        <f>'CSDDRD (DR)'!AN14</f>
        <v>7</v>
      </c>
      <c r="BS14" s="12">
        <f>'CSDDRD (DR)'!AO14</f>
        <v>94</v>
      </c>
      <c r="BT14" s="12">
        <f>'CSDDRD (DR)'!AP14</f>
        <v>167</v>
      </c>
      <c r="BU14" s="12">
        <f>'CSDDRD (DR)'!AQ14</f>
        <v>47</v>
      </c>
      <c r="BV14" s="12">
        <f>'CSDDRD (DR)'!AR14</f>
        <v>0</v>
      </c>
      <c r="BW14" s="12">
        <f>'CSDDRD (DR)'!AS14</f>
        <v>0</v>
      </c>
      <c r="BX14" s="12">
        <f>BX7*$K$8*'CSDDRD (DR)'!$B$1</f>
        <v>29.409368208480533</v>
      </c>
      <c r="BY14" s="12">
        <f>BY7*$K$8*'CSDDRD (DR)'!$B$1</f>
        <v>125.71734861389139</v>
      </c>
      <c r="BZ14" s="12">
        <f>BZ7*$K$8*'CSDDRD (DR)'!$B$1</f>
        <v>206.10300542621454</v>
      </c>
      <c r="CA14" s="12">
        <f>CA7*$K$8*'CSDDRD (DR)'!$B$1</f>
        <v>63.060687366015195</v>
      </c>
      <c r="CB14" s="12">
        <f>CB7*$K$8*'CSDDRD (DR)'!$B$1</f>
        <v>0</v>
      </c>
      <c r="CC14" s="12">
        <f>CC7*$K$8*'CSDDRD (DR)'!$B$1</f>
        <v>0</v>
      </c>
      <c r="CD14" s="10" t="str">
        <f t="shared" si="18"/>
        <v>British
Columbia</v>
      </c>
      <c r="CE14" s="12">
        <f>'CSDDRD (DR)'!AU14</f>
        <v>74</v>
      </c>
      <c r="CF14" s="12">
        <f>'CSDDRD (DR)'!AV14</f>
        <v>241</v>
      </c>
      <c r="CG14" s="12">
        <f>'CSDDRD (DR)'!AW14</f>
        <v>0</v>
      </c>
      <c r="CH14" s="12">
        <f>'CSDDRD (DR)'!AX14</f>
        <v>0</v>
      </c>
      <c r="CI14" s="12">
        <f>'CSDDRD (DR)'!AY14</f>
        <v>0</v>
      </c>
      <c r="CJ14" s="12">
        <f>CJ7*$K$8*'CSDDRD (DR)'!$B$1</f>
        <v>77.677693379664959</v>
      </c>
      <c r="CK14" s="12">
        <f>CK7*$K$8*'CSDDRD (DR)'!$B$1</f>
        <v>302.30590702928924</v>
      </c>
      <c r="CL14" s="12">
        <f>CL7*$K$8*'CSDDRD (DR)'!$B$1</f>
        <v>0</v>
      </c>
      <c r="CM14" s="12">
        <f>CM7*$K$8*'CSDDRD (DR)'!$B$1</f>
        <v>44.306809205647497</v>
      </c>
      <c r="CN14" s="12">
        <f>CN7*$K$8*'CSDDRD (DR)'!$B$1</f>
        <v>0</v>
      </c>
      <c r="CO14" s="10" t="str">
        <f t="shared" si="19"/>
        <v>British
Columbia</v>
      </c>
      <c r="CP14" s="12">
        <f>'CSDDRD (DR)'!BA14</f>
        <v>234</v>
      </c>
      <c r="CQ14" s="12">
        <f>'CSDDRD (DR)'!BB14</f>
        <v>66</v>
      </c>
      <c r="CR14" s="12">
        <f>'CSDDRD (DR)'!BC14</f>
        <v>0</v>
      </c>
      <c r="CS14" s="12">
        <f>'CSDDRD (DR)'!BD14</f>
        <v>11</v>
      </c>
      <c r="CT14" s="12">
        <f>'CSDDRD (DR)'!BE14</f>
        <v>4</v>
      </c>
      <c r="CU14" s="12">
        <f>'CSDDRD (DR)'!BF14</f>
        <v>0</v>
      </c>
      <c r="CV14" s="12">
        <f>CV7*$K$8*'CSDDRD (DR)'!$B$1</f>
        <v>309.25606603464138</v>
      </c>
      <c r="CW14" s="12">
        <f>CW7*$K$8*'CSDDRD (DR)'!$B$1</f>
        <v>45.600366919782743</v>
      </c>
      <c r="CX14" s="12">
        <f>CX7*$K$8*'CSDDRD (DR)'!$B$1</f>
        <v>44.306809205647497</v>
      </c>
      <c r="CY14" s="12">
        <f>CY7*$K$8*'CSDDRD (DR)'!$B$1</f>
        <v>25.127167454530024</v>
      </c>
      <c r="CZ14" s="12">
        <f>CZ7*$K$8*'CSDDRD (DR)'!$B$1</f>
        <v>0</v>
      </c>
      <c r="DA14" s="12">
        <f>DA7*$K$8*'CSDDRD (DR)'!$B$1</f>
        <v>0</v>
      </c>
      <c r="DD14" s="9"/>
      <c r="DE14" s="9"/>
      <c r="DF14" s="9"/>
      <c r="DG14" s="9"/>
      <c r="DH14" s="9"/>
      <c r="DI14" s="9"/>
      <c r="DJ14" s="9"/>
      <c r="DK14" s="9"/>
    </row>
    <row r="15" spans="1:115">
      <c r="A15" s="7" t="str">
        <f>'CSDDRD (DR)'!A15</f>
        <v>Canada</v>
      </c>
      <c r="B15" s="12">
        <f>SUM(B10:B14)</f>
        <v>137</v>
      </c>
      <c r="C15" s="12">
        <f>SUM(C10:C14)</f>
        <v>798</v>
      </c>
      <c r="D15" s="12">
        <f>SUM(D10:D14)</f>
        <v>1231</v>
      </c>
      <c r="E15" s="12">
        <f>SUM(E10:E14)</f>
        <v>441</v>
      </c>
      <c r="F15" s="12">
        <f>SUM(F10:F14)</f>
        <v>315</v>
      </c>
      <c r="G15" s="12">
        <f>G8*'CSDDRD (DR)'!$B$1</f>
        <v>196.34855068536206</v>
      </c>
      <c r="H15" s="12">
        <f>H8*'CSDDRD (DR)'!$B$1</f>
        <v>978.49940028381877</v>
      </c>
      <c r="I15" s="12">
        <f>I8*'CSDDRD (DR)'!$B$1</f>
        <v>1476.0627400489543</v>
      </c>
      <c r="J15" s="12">
        <f>J8*'CSDDRD (DR)'!$B$1</f>
        <v>514.7988993672634</v>
      </c>
      <c r="K15" s="12">
        <f>K8*'CSDDRD (DR)'!$B$1</f>
        <v>424.29040961460163</v>
      </c>
      <c r="L15" s="10" t="str">
        <f t="shared" si="12"/>
        <v>Canada</v>
      </c>
      <c r="M15" s="12">
        <f t="shared" ref="M15:R15" si="20">SUM(M10:M14)</f>
        <v>388</v>
      </c>
      <c r="N15" s="12">
        <f t="shared" si="20"/>
        <v>674</v>
      </c>
      <c r="O15" s="12">
        <f t="shared" si="20"/>
        <v>764</v>
      </c>
      <c r="P15" s="12">
        <f t="shared" si="20"/>
        <v>557</v>
      </c>
      <c r="Q15" s="12">
        <f t="shared" si="20"/>
        <v>539</v>
      </c>
      <c r="R15" s="12">
        <f t="shared" si="20"/>
        <v>0</v>
      </c>
      <c r="S15" s="12">
        <f t="shared" ref="S15:X15" si="21">SUM(S10:S14)</f>
        <v>551.75513736688549</v>
      </c>
      <c r="T15" s="12">
        <f t="shared" si="21"/>
        <v>797.54870273113988</v>
      </c>
      <c r="U15" s="12">
        <f t="shared" si="21"/>
        <v>834.91754267431349</v>
      </c>
      <c r="V15" s="12">
        <f t="shared" si="21"/>
        <v>688.09714419545594</v>
      </c>
      <c r="W15" s="12">
        <f t="shared" si="21"/>
        <v>717.68147303220519</v>
      </c>
      <c r="X15" s="12">
        <f t="shared" si="21"/>
        <v>0</v>
      </c>
      <c r="Y15" s="10" t="str">
        <f t="shared" si="13"/>
        <v>Canada</v>
      </c>
      <c r="Z15" s="12">
        <f t="shared" ref="Z15:AG15" si="22">SUM(Z10:Z14)</f>
        <v>374</v>
      </c>
      <c r="AA15" s="12">
        <f t="shared" si="22"/>
        <v>765</v>
      </c>
      <c r="AB15" s="12">
        <f t="shared" si="22"/>
        <v>426</v>
      </c>
      <c r="AC15" s="12">
        <f t="shared" si="22"/>
        <v>1357</v>
      </c>
      <c r="AD15" s="12">
        <f t="shared" si="22"/>
        <v>709.16764167854672</v>
      </c>
      <c r="AE15" s="12">
        <f t="shared" si="22"/>
        <v>1195.2630199107837</v>
      </c>
      <c r="AF15" s="12">
        <f t="shared" si="22"/>
        <v>674.42816986686671</v>
      </c>
      <c r="AG15" s="12">
        <f t="shared" si="22"/>
        <v>1011.1411685438028</v>
      </c>
      <c r="AH15" s="10" t="str">
        <f t="shared" si="14"/>
        <v>Canada</v>
      </c>
      <c r="AI15" s="12">
        <f t="shared" ref="AI15:AP15" si="23">SUM(AI10:AI14)</f>
        <v>903</v>
      </c>
      <c r="AJ15" s="12">
        <f t="shared" si="23"/>
        <v>20</v>
      </c>
      <c r="AK15" s="12">
        <f t="shared" si="23"/>
        <v>1829</v>
      </c>
      <c r="AL15" s="12">
        <f t="shared" si="23"/>
        <v>170</v>
      </c>
      <c r="AM15" s="12">
        <f t="shared" si="23"/>
        <v>1278.6871509510706</v>
      </c>
      <c r="AN15" s="12">
        <f t="shared" si="23"/>
        <v>193.58422229518618</v>
      </c>
      <c r="AO15" s="12">
        <f t="shared" si="23"/>
        <v>1913.1785386804095</v>
      </c>
      <c r="AP15" s="12">
        <f t="shared" si="23"/>
        <v>204.55008807333323</v>
      </c>
      <c r="AQ15" s="10" t="str">
        <f t="shared" si="15"/>
        <v>Canada</v>
      </c>
      <c r="AR15" s="12">
        <f t="shared" ref="AR15:AW15" si="24">SUM(AR10:AR14)</f>
        <v>1188</v>
      </c>
      <c r="AS15" s="12">
        <f t="shared" si="24"/>
        <v>44</v>
      </c>
      <c r="AT15" s="12">
        <f t="shared" si="24"/>
        <v>1690</v>
      </c>
      <c r="AU15" s="12">
        <f t="shared" si="24"/>
        <v>1816.6084948042708</v>
      </c>
      <c r="AV15" s="12">
        <f t="shared" si="24"/>
        <v>48.062852544153273</v>
      </c>
      <c r="AW15" s="12">
        <f t="shared" si="24"/>
        <v>1725.3286526515758</v>
      </c>
      <c r="AX15" s="10" t="str">
        <f t="shared" si="16"/>
        <v>Canada</v>
      </c>
      <c r="AY15" s="12">
        <f t="shared" ref="AY15:BG15" si="25">SUM(AY10:AY14)</f>
        <v>18</v>
      </c>
      <c r="AZ15" s="12">
        <f t="shared" si="25"/>
        <v>10</v>
      </c>
      <c r="BA15" s="12">
        <f t="shared" si="25"/>
        <v>61</v>
      </c>
      <c r="BB15" s="12">
        <f t="shared" si="25"/>
        <v>32</v>
      </c>
      <c r="BC15" s="12">
        <f t="shared" si="25"/>
        <v>169</v>
      </c>
      <c r="BD15" s="12">
        <f t="shared" si="25"/>
        <v>2534</v>
      </c>
      <c r="BE15" s="12">
        <f t="shared" si="25"/>
        <v>67</v>
      </c>
      <c r="BF15" s="12">
        <f t="shared" si="25"/>
        <v>24</v>
      </c>
      <c r="BG15" s="12">
        <f t="shared" si="25"/>
        <v>7</v>
      </c>
      <c r="BH15" s="12">
        <f>SUM(BH10:BH14)</f>
        <v>443.04240523123565</v>
      </c>
      <c r="BI15" s="12">
        <f t="shared" ref="BI15:BP15" si="26">SUM(BI10:BI14)</f>
        <v>0</v>
      </c>
      <c r="BJ15" s="12">
        <f t="shared" si="26"/>
        <v>351.79704485706799</v>
      </c>
      <c r="BK15" s="12">
        <f t="shared" si="26"/>
        <v>288.77007158198438</v>
      </c>
      <c r="BL15" s="12">
        <f t="shared" si="26"/>
        <v>1020.3711640774934</v>
      </c>
      <c r="BM15" s="12">
        <f t="shared" si="26"/>
        <v>876.06934119424409</v>
      </c>
      <c r="BN15" s="12">
        <f t="shared" si="26"/>
        <v>609.94997305797483</v>
      </c>
      <c r="BO15" s="12">
        <f t="shared" si="26"/>
        <v>0</v>
      </c>
      <c r="BP15" s="12">
        <f t="shared" si="26"/>
        <v>0</v>
      </c>
      <c r="BQ15" s="10" t="str">
        <f t="shared" si="17"/>
        <v>Canada</v>
      </c>
      <c r="BR15" s="12">
        <f t="shared" ref="BR15:BW15" si="27">SUM(BR10:BR14)</f>
        <v>62</v>
      </c>
      <c r="BS15" s="12">
        <f t="shared" si="27"/>
        <v>815</v>
      </c>
      <c r="BT15" s="12">
        <f t="shared" si="27"/>
        <v>1655</v>
      </c>
      <c r="BU15" s="12">
        <f t="shared" si="27"/>
        <v>390</v>
      </c>
      <c r="BV15" s="12">
        <f t="shared" si="27"/>
        <v>0</v>
      </c>
      <c r="BW15" s="12">
        <f t="shared" si="27"/>
        <v>0</v>
      </c>
      <c r="BX15" s="12">
        <f t="shared" ref="BX15:CC15" si="28">SUM(BX10:BX14)</f>
        <v>248.83812944145248</v>
      </c>
      <c r="BY15" s="12">
        <f t="shared" si="28"/>
        <v>1063.7178481922917</v>
      </c>
      <c r="BZ15" s="12">
        <f t="shared" si="28"/>
        <v>1743.8758282380156</v>
      </c>
      <c r="CA15" s="12">
        <f t="shared" si="28"/>
        <v>533.56819412824075</v>
      </c>
      <c r="CB15" s="12">
        <f t="shared" si="28"/>
        <v>0</v>
      </c>
      <c r="CC15" s="12">
        <f t="shared" si="28"/>
        <v>0</v>
      </c>
      <c r="CD15" s="10" t="str">
        <f t="shared" si="18"/>
        <v>Canada</v>
      </c>
      <c r="CE15" s="12">
        <f t="shared" ref="CE15:CN15" si="29">SUM(CE10:CE14)</f>
        <v>955</v>
      </c>
      <c r="CF15" s="12">
        <f t="shared" si="29"/>
        <v>1731</v>
      </c>
      <c r="CG15" s="12">
        <f t="shared" si="29"/>
        <v>235</v>
      </c>
      <c r="CH15" s="12">
        <f t="shared" si="29"/>
        <v>1</v>
      </c>
      <c r="CI15" s="12">
        <f t="shared" si="29"/>
        <v>0</v>
      </c>
      <c r="CJ15" s="12">
        <f t="shared" si="29"/>
        <v>1119.2223648151607</v>
      </c>
      <c r="CK15" s="12">
        <f t="shared" si="29"/>
        <v>1878.4542833833398</v>
      </c>
      <c r="CL15" s="12">
        <f t="shared" si="29"/>
        <v>379.57571272473899</v>
      </c>
      <c r="CM15" s="12">
        <f t="shared" si="29"/>
        <v>212.74763907676095</v>
      </c>
      <c r="CN15" s="12">
        <f t="shared" si="29"/>
        <v>0</v>
      </c>
      <c r="CO15" s="10" t="str">
        <f t="shared" si="19"/>
        <v>Canada</v>
      </c>
      <c r="CP15" s="12">
        <f>SUM(CP10:CP14)</f>
        <v>1951</v>
      </c>
      <c r="CQ15" s="12">
        <f>SUM(CQ10:CQ14)</f>
        <v>846</v>
      </c>
      <c r="CR15" s="12">
        <f>SUM(CR10:CR14)</f>
        <v>0</v>
      </c>
      <c r="CS15" s="12">
        <f>SUM(CS10:CS14)</f>
        <v>120</v>
      </c>
      <c r="CT15" s="12">
        <f>SUM(CT10:CT14)</f>
        <v>5</v>
      </c>
      <c r="CU15" s="12">
        <f t="shared" ref="CU15:DA15" si="30">SUM(CU10:CU14)</f>
        <v>0</v>
      </c>
      <c r="CV15" s="12">
        <f t="shared" si="30"/>
        <v>2433.7998656638456</v>
      </c>
      <c r="CW15" s="12">
        <f t="shared" si="30"/>
        <v>829.33520133445541</v>
      </c>
      <c r="CX15" s="12">
        <f t="shared" si="30"/>
        <v>195.8565646561438</v>
      </c>
      <c r="CY15" s="12">
        <f t="shared" si="30"/>
        <v>131.00836834555551</v>
      </c>
      <c r="CZ15" s="12">
        <f t="shared" si="30"/>
        <v>0</v>
      </c>
      <c r="DA15" s="12">
        <f t="shared" si="30"/>
        <v>0</v>
      </c>
      <c r="DD15" s="9"/>
      <c r="DE15" s="9"/>
      <c r="DF15" s="9"/>
      <c r="DG15" s="9"/>
      <c r="DH15" s="9"/>
      <c r="DI15" s="9"/>
      <c r="DJ15" s="9"/>
      <c r="DK15" s="9"/>
    </row>
    <row r="17" spans="2:115">
      <c r="B17" s="9"/>
      <c r="C17" s="9"/>
      <c r="D17" s="9"/>
      <c r="E17" s="9"/>
      <c r="F17" s="9"/>
      <c r="G17" s="9"/>
      <c r="H17" s="9"/>
      <c r="I17" s="9"/>
      <c r="J17" s="9"/>
      <c r="K17" s="9"/>
      <c r="L17" s="13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3"/>
      <c r="Z17" s="9"/>
      <c r="AA17" s="9"/>
      <c r="AB17" s="9"/>
      <c r="AC17" s="9"/>
      <c r="AD17" s="9"/>
      <c r="AE17" s="9"/>
      <c r="AF17" s="9"/>
      <c r="AG17" s="9"/>
      <c r="AH17" s="13"/>
      <c r="AI17" s="9"/>
      <c r="AJ17" s="9"/>
      <c r="AK17" s="9"/>
      <c r="AL17" s="9"/>
      <c r="AM17" s="9"/>
      <c r="AN17" s="9"/>
      <c r="AO17" s="9"/>
      <c r="AP17" s="9"/>
      <c r="AQ17" s="13"/>
      <c r="AR17" s="9"/>
      <c r="AS17" s="9"/>
      <c r="AT17" s="9"/>
      <c r="AU17" s="9"/>
      <c r="AV17" s="9"/>
      <c r="AW17" s="9"/>
      <c r="AX17" s="13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13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13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13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D17" s="9"/>
      <c r="DE17" s="9"/>
      <c r="DF17" s="9"/>
      <c r="DG17" s="9"/>
      <c r="DH17" s="9"/>
      <c r="DI17" s="9"/>
      <c r="DJ17" s="9"/>
      <c r="DK17" s="9"/>
    </row>
    <row r="18" spans="2:115">
      <c r="B18" s="9"/>
      <c r="C18" s="9"/>
      <c r="D18" s="9"/>
      <c r="E18" s="9"/>
      <c r="F18" s="9"/>
      <c r="G18" s="9"/>
      <c r="H18" s="9"/>
      <c r="I18" s="9"/>
      <c r="J18" s="9"/>
      <c r="K18" s="9"/>
      <c r="L18" s="13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3"/>
      <c r="Z18" s="9"/>
      <c r="AA18" s="9"/>
      <c r="AB18" s="9"/>
      <c r="AC18" s="9"/>
      <c r="AD18" s="9"/>
      <c r="AE18" s="9"/>
      <c r="AF18" s="9"/>
      <c r="AG18" s="9"/>
      <c r="AH18" s="13"/>
      <c r="AI18" s="9"/>
      <c r="AJ18" s="9"/>
      <c r="AK18" s="9"/>
      <c r="AL18" s="9"/>
      <c r="AM18" s="9"/>
      <c r="AN18" s="9"/>
      <c r="AO18" s="9"/>
      <c r="AP18" s="9"/>
      <c r="AQ18" s="13"/>
      <c r="AR18" s="9"/>
      <c r="AS18" s="9"/>
      <c r="AT18" s="9"/>
      <c r="AU18" s="9"/>
      <c r="AV18" s="9"/>
      <c r="AW18" s="9"/>
      <c r="AX18" s="13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13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13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13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D18" s="9"/>
      <c r="DE18" s="9"/>
      <c r="DF18" s="9"/>
      <c r="DG18" s="9"/>
      <c r="DH18" s="9"/>
      <c r="DI18" s="9"/>
      <c r="DJ18" s="9"/>
      <c r="DK18" s="9"/>
    </row>
    <row r="19" spans="2:115">
      <c r="B19" s="9"/>
      <c r="C19" s="9"/>
      <c r="D19" s="9"/>
      <c r="E19" s="9"/>
      <c r="F19" s="9"/>
      <c r="G19" s="9"/>
      <c r="H19" s="9"/>
      <c r="I19" s="9"/>
      <c r="J19" s="9"/>
      <c r="K19" s="9"/>
      <c r="L19" s="13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3"/>
      <c r="Z19" s="9"/>
      <c r="AA19" s="9"/>
      <c r="AB19" s="9"/>
      <c r="AC19" s="9"/>
      <c r="AD19" s="9"/>
      <c r="AE19" s="9"/>
      <c r="AF19" s="9"/>
      <c r="AG19" s="9"/>
      <c r="AH19" s="13"/>
      <c r="AI19" s="9"/>
      <c r="AJ19" s="16"/>
      <c r="AK19" s="9"/>
      <c r="AL19" s="9"/>
      <c r="AM19" s="9"/>
      <c r="AN19" s="9"/>
      <c r="AO19" s="9"/>
      <c r="AP19" s="9"/>
      <c r="AQ19" s="13"/>
      <c r="AR19" s="9"/>
      <c r="AS19" s="9"/>
      <c r="AT19" s="9"/>
      <c r="AU19" s="9"/>
      <c r="AV19" s="9"/>
      <c r="AW19" s="9"/>
      <c r="AX19" s="13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13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13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13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D19" s="9"/>
      <c r="DE19" s="9"/>
      <c r="DF19" s="9"/>
      <c r="DG19" s="9"/>
      <c r="DH19" s="9"/>
      <c r="DI19" s="9"/>
      <c r="DJ19" s="9"/>
      <c r="DK19" s="9"/>
    </row>
    <row r="20" spans="2:115">
      <c r="B20" s="9"/>
      <c r="C20" s="9"/>
      <c r="D20" s="9"/>
      <c r="E20" s="9"/>
      <c r="F20" s="9"/>
      <c r="G20" s="9"/>
      <c r="H20" s="9"/>
      <c r="I20" s="9"/>
      <c r="J20" s="9"/>
      <c r="K20" s="9"/>
      <c r="L20" s="13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3"/>
      <c r="Z20" s="9"/>
      <c r="AA20" s="9"/>
      <c r="AB20" s="9"/>
      <c r="AC20" s="9"/>
      <c r="AD20" s="9"/>
      <c r="AE20" s="9"/>
      <c r="AF20" s="9"/>
      <c r="AG20" s="9"/>
      <c r="AH20" s="13"/>
      <c r="AI20" s="9"/>
      <c r="AJ20" s="9"/>
      <c r="AK20" s="9"/>
      <c r="AL20" s="9"/>
      <c r="AM20" s="9"/>
      <c r="AN20" s="9"/>
      <c r="AO20" s="9"/>
      <c r="AP20" s="9"/>
      <c r="AQ20" s="13"/>
      <c r="AR20" s="9"/>
      <c r="AS20" s="9"/>
      <c r="AT20" s="9"/>
      <c r="AU20" s="9"/>
      <c r="AV20" s="9"/>
      <c r="AW20" s="9"/>
      <c r="AX20" s="13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13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13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13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D20" s="9"/>
      <c r="DE20" s="9"/>
      <c r="DF20" s="9"/>
      <c r="DG20" s="9"/>
      <c r="DH20" s="9"/>
      <c r="DI20" s="9"/>
      <c r="DJ20" s="9"/>
      <c r="DK20" s="9"/>
    </row>
    <row r="21" spans="2:115">
      <c r="B21" s="9"/>
      <c r="C21" s="9"/>
      <c r="D21" s="9"/>
      <c r="E21" s="9"/>
      <c r="F21" s="9"/>
      <c r="G21" s="9"/>
      <c r="H21" s="9"/>
      <c r="I21" s="9"/>
      <c r="J21" s="9"/>
      <c r="K21" s="9"/>
      <c r="L21" s="13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3"/>
      <c r="Z21" s="9"/>
      <c r="AA21" s="9"/>
      <c r="AB21" s="9"/>
      <c r="AC21" s="9"/>
      <c r="AD21" s="9"/>
      <c r="AE21" s="9"/>
      <c r="AF21" s="9"/>
      <c r="AG21" s="9"/>
      <c r="AH21" s="13"/>
      <c r="AI21" s="9"/>
      <c r="AJ21" s="9"/>
      <c r="AK21" s="9"/>
      <c r="AL21" s="9"/>
      <c r="AM21" s="9"/>
      <c r="AN21" s="9"/>
      <c r="AO21" s="9"/>
      <c r="AP21" s="9"/>
      <c r="AQ21" s="13"/>
      <c r="AR21" s="9"/>
      <c r="AS21" s="9"/>
      <c r="AT21" s="9"/>
      <c r="AU21" s="9"/>
      <c r="AV21" s="9"/>
      <c r="AW21" s="9"/>
      <c r="AX21" s="13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13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13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13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D21" s="9"/>
      <c r="DE21" s="9"/>
      <c r="DF21" s="9"/>
      <c r="DG21" s="9"/>
      <c r="DH21" s="9"/>
      <c r="DI21" s="9"/>
      <c r="DJ21" s="9"/>
      <c r="DK21" s="9"/>
    </row>
    <row r="22" spans="2:115">
      <c r="B22" s="9"/>
      <c r="C22" s="9"/>
      <c r="D22" s="9"/>
      <c r="E22" s="9"/>
      <c r="F22" s="9"/>
      <c r="G22" s="9"/>
      <c r="H22" s="9"/>
      <c r="I22" s="9"/>
      <c r="J22" s="9"/>
      <c r="K22" s="9"/>
      <c r="L22" s="13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3"/>
      <c r="Z22" s="9"/>
      <c r="AA22" s="9"/>
      <c r="AB22" s="9"/>
      <c r="AC22" s="9"/>
      <c r="AD22" s="9"/>
      <c r="AE22" s="9"/>
      <c r="AF22" s="9"/>
      <c r="AG22" s="9"/>
      <c r="AH22" s="13"/>
      <c r="AI22" s="9"/>
      <c r="AJ22" s="9"/>
      <c r="AK22" s="9"/>
      <c r="AL22" s="9"/>
      <c r="AM22" s="9"/>
      <c r="AN22" s="9"/>
      <c r="AO22" s="9"/>
      <c r="AP22" s="9"/>
      <c r="AQ22" s="13"/>
      <c r="AR22" s="9"/>
      <c r="AS22" s="9"/>
      <c r="AT22" s="9"/>
      <c r="AU22" s="9"/>
      <c r="AV22" s="9"/>
      <c r="AW22" s="9"/>
      <c r="AX22" s="13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13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13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13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D22" s="9"/>
      <c r="DE22" s="9"/>
      <c r="DF22" s="9"/>
      <c r="DG22" s="9"/>
      <c r="DH22" s="9"/>
      <c r="DI22" s="9"/>
      <c r="DJ22" s="9"/>
      <c r="DK22" s="9"/>
    </row>
    <row r="24" spans="2:115">
      <c r="B24" s="9"/>
      <c r="C24" s="9"/>
      <c r="D24" s="9"/>
      <c r="E24" s="9"/>
      <c r="F24" s="9"/>
      <c r="G24" s="9"/>
      <c r="H24" s="9"/>
      <c r="I24" s="9"/>
      <c r="J24" s="9"/>
      <c r="K24" s="9"/>
      <c r="L24" s="13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3"/>
      <c r="Z24" s="9"/>
      <c r="AA24" s="9"/>
      <c r="AB24" s="9"/>
      <c r="AC24" s="9"/>
      <c r="AD24" s="9"/>
      <c r="AE24" s="9"/>
      <c r="AF24" s="9"/>
      <c r="AG24" s="9"/>
      <c r="AH24" s="13"/>
      <c r="AI24" s="9"/>
      <c r="AJ24" s="9"/>
      <c r="AK24" s="9"/>
      <c r="AL24" s="9"/>
      <c r="AM24" s="9"/>
      <c r="AN24" s="9"/>
      <c r="AO24" s="9"/>
      <c r="AP24" s="9"/>
      <c r="AQ24" s="13"/>
      <c r="AR24" s="9"/>
      <c r="AS24" s="9"/>
      <c r="AT24" s="9"/>
      <c r="AU24" s="9"/>
      <c r="AV24" s="9"/>
      <c r="AW24" s="9"/>
      <c r="AX24" s="13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13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13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13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D24" s="9"/>
      <c r="DE24" s="9"/>
      <c r="DF24" s="9"/>
      <c r="DG24" s="9"/>
      <c r="DH24" s="9"/>
      <c r="DI24" s="9"/>
      <c r="DJ24" s="9"/>
      <c r="DK24" s="9"/>
    </row>
    <row r="25" spans="2:115">
      <c r="B25" s="9"/>
      <c r="C25" s="9"/>
      <c r="D25" s="9"/>
      <c r="E25" s="9"/>
      <c r="F25" s="9"/>
      <c r="G25" s="9"/>
      <c r="H25" s="9"/>
      <c r="I25" s="9"/>
      <c r="J25" s="9"/>
      <c r="K25" s="9"/>
      <c r="L25" s="13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3"/>
      <c r="Z25" s="9"/>
      <c r="AA25" s="9"/>
      <c r="AB25" s="9"/>
      <c r="AC25" s="9"/>
      <c r="AD25" s="9"/>
      <c r="AE25" s="9"/>
      <c r="AF25" s="9"/>
      <c r="AG25" s="9"/>
      <c r="AH25" s="13"/>
      <c r="AI25" s="9"/>
      <c r="AJ25" s="9"/>
      <c r="AK25" s="9"/>
      <c r="AL25" s="9"/>
      <c r="AM25" s="9"/>
      <c r="AN25" s="9"/>
      <c r="AO25" s="9"/>
      <c r="AP25" s="9"/>
      <c r="AQ25" s="13"/>
      <c r="AR25" s="9"/>
      <c r="AS25" s="9"/>
      <c r="AT25" s="9"/>
      <c r="AU25" s="9"/>
      <c r="AV25" s="9"/>
      <c r="AW25" s="9"/>
      <c r="AX25" s="13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13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13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13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D25" s="9"/>
      <c r="DE25" s="9"/>
      <c r="DF25" s="9"/>
      <c r="DG25" s="9"/>
      <c r="DH25" s="9"/>
      <c r="DI25" s="9"/>
      <c r="DJ25" s="9"/>
      <c r="DK25" s="9"/>
    </row>
    <row r="26" spans="2:115">
      <c r="B26" s="9"/>
      <c r="C26" s="9"/>
      <c r="D26" s="9"/>
      <c r="E26" s="9"/>
      <c r="F26" s="9"/>
      <c r="G26" s="9"/>
      <c r="H26" s="9"/>
      <c r="I26" s="9"/>
      <c r="J26" s="9"/>
      <c r="K26" s="9"/>
      <c r="L26" s="13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3"/>
      <c r="Z26" s="9"/>
      <c r="AA26" s="9"/>
      <c r="AB26" s="9"/>
      <c r="AC26" s="9"/>
      <c r="AD26" s="9"/>
      <c r="AE26" s="9"/>
      <c r="AF26" s="9"/>
      <c r="AG26" s="9"/>
      <c r="AH26" s="13"/>
      <c r="AI26" s="9"/>
      <c r="AJ26" s="9"/>
      <c r="AK26" s="9"/>
      <c r="AL26" s="9"/>
      <c r="AM26" s="9"/>
      <c r="AN26" s="9"/>
      <c r="AO26" s="9"/>
      <c r="AP26" s="9"/>
      <c r="AQ26" s="13"/>
      <c r="AR26" s="9"/>
      <c r="AS26" s="9"/>
      <c r="AT26" s="9"/>
      <c r="AU26" s="9"/>
      <c r="AV26" s="9"/>
      <c r="AW26" s="9"/>
      <c r="AX26" s="13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13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13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13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D26" s="9"/>
      <c r="DE26" s="9"/>
      <c r="DF26" s="9"/>
      <c r="DG26" s="9"/>
      <c r="DH26" s="9"/>
      <c r="DI26" s="9"/>
      <c r="DJ26" s="9"/>
      <c r="DK26" s="9"/>
    </row>
    <row r="27" spans="2:115">
      <c r="B27" s="9"/>
      <c r="C27" s="9"/>
      <c r="D27" s="9"/>
      <c r="E27" s="9"/>
      <c r="F27" s="9"/>
      <c r="G27" s="9"/>
      <c r="H27" s="9"/>
      <c r="I27" s="9"/>
      <c r="J27" s="9"/>
      <c r="K27" s="9"/>
      <c r="L27" s="13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3"/>
      <c r="Z27" s="9"/>
      <c r="AA27" s="9"/>
      <c r="AB27" s="9"/>
      <c r="AC27" s="9"/>
      <c r="AD27" s="9"/>
      <c r="AE27" s="9"/>
      <c r="AF27" s="9"/>
      <c r="AG27" s="9"/>
      <c r="AH27" s="13"/>
      <c r="AI27" s="9"/>
      <c r="AJ27" s="9"/>
      <c r="AK27" s="9"/>
      <c r="AL27" s="9"/>
      <c r="AM27" s="9"/>
      <c r="AN27" s="9"/>
      <c r="AO27" s="9"/>
      <c r="AP27" s="9"/>
      <c r="AQ27" s="13"/>
      <c r="AR27" s="9"/>
      <c r="AS27" s="9"/>
      <c r="AT27" s="9"/>
      <c r="AU27" s="9"/>
      <c r="AV27" s="9"/>
      <c r="AW27" s="9"/>
      <c r="AX27" s="13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13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13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13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D27" s="9"/>
      <c r="DE27" s="9"/>
      <c r="DF27" s="9"/>
      <c r="DG27" s="9"/>
      <c r="DH27" s="9"/>
      <c r="DI27" s="9"/>
      <c r="DJ27" s="9"/>
      <c r="DK27" s="9"/>
    </row>
    <row r="28" spans="2:115">
      <c r="B28" s="9"/>
      <c r="C28" s="9"/>
      <c r="D28" s="9"/>
      <c r="E28" s="9"/>
      <c r="F28" s="9"/>
      <c r="G28" s="9"/>
      <c r="H28" s="9"/>
      <c r="I28" s="9"/>
      <c r="J28" s="9"/>
      <c r="K28" s="9"/>
      <c r="L28" s="13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3"/>
      <c r="Z28" s="9"/>
      <c r="AA28" s="9"/>
      <c r="AB28" s="9"/>
      <c r="AC28" s="9"/>
      <c r="AD28" s="9"/>
      <c r="AE28" s="9"/>
      <c r="AF28" s="9"/>
      <c r="AG28" s="9"/>
      <c r="AH28" s="13"/>
      <c r="AI28" s="9"/>
      <c r="AJ28" s="9"/>
      <c r="AK28" s="9"/>
      <c r="AL28" s="9"/>
      <c r="AM28" s="9"/>
      <c r="AN28" s="9"/>
      <c r="AO28" s="9"/>
      <c r="AP28" s="9"/>
      <c r="AQ28" s="13"/>
      <c r="AR28" s="9"/>
      <c r="AS28" s="9"/>
      <c r="AT28" s="9"/>
      <c r="AU28" s="9"/>
      <c r="AV28" s="9"/>
      <c r="AW28" s="9"/>
      <c r="AX28" s="13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13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13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13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D28" s="9"/>
      <c r="DE28" s="9"/>
      <c r="DF28" s="9"/>
      <c r="DG28" s="9"/>
      <c r="DH28" s="9"/>
      <c r="DI28" s="9"/>
      <c r="DJ28" s="9"/>
      <c r="DK28" s="9"/>
    </row>
    <row r="29" spans="2:115">
      <c r="B29" s="9"/>
      <c r="C29" s="9"/>
      <c r="D29" s="9"/>
      <c r="E29" s="9"/>
      <c r="F29" s="9"/>
      <c r="G29" s="9"/>
      <c r="H29" s="9"/>
      <c r="I29" s="9"/>
      <c r="J29" s="9"/>
      <c r="K29" s="9"/>
      <c r="L29" s="13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3"/>
      <c r="Z29" s="9"/>
      <c r="AA29" s="9"/>
      <c r="AB29" s="9"/>
      <c r="AC29" s="9"/>
      <c r="AD29" s="9"/>
      <c r="AE29" s="9"/>
      <c r="AF29" s="9"/>
      <c r="AG29" s="9"/>
      <c r="AH29" s="13"/>
      <c r="AI29" s="9"/>
      <c r="AJ29" s="9"/>
      <c r="AK29" s="9"/>
      <c r="AL29" s="9"/>
      <c r="AM29" s="9"/>
      <c r="AN29" s="9"/>
      <c r="AO29" s="9"/>
      <c r="AP29" s="9"/>
      <c r="AQ29" s="13"/>
      <c r="AR29" s="9"/>
      <c r="AS29" s="9"/>
      <c r="AT29" s="9"/>
      <c r="AU29" s="9"/>
      <c r="AV29" s="9"/>
      <c r="AW29" s="9"/>
      <c r="AX29" s="13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13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13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13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D29" s="9"/>
      <c r="DE29" s="9"/>
      <c r="DF29" s="9"/>
      <c r="DG29" s="9"/>
      <c r="DH29" s="9"/>
      <c r="DI29" s="9"/>
      <c r="DJ29" s="9"/>
      <c r="DK29" s="9"/>
    </row>
    <row r="31" spans="2:115">
      <c r="B31" s="9"/>
      <c r="C31" s="9"/>
      <c r="D31" s="9"/>
      <c r="E31" s="9"/>
      <c r="F31" s="9"/>
      <c r="G31" s="9"/>
      <c r="H31" s="9"/>
      <c r="I31" s="9"/>
      <c r="J31" s="9"/>
      <c r="K31" s="9"/>
      <c r="L31" s="13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3"/>
      <c r="Z31" s="9"/>
      <c r="AA31" s="9"/>
      <c r="AB31" s="9"/>
      <c r="AC31" s="9"/>
      <c r="AD31" s="9"/>
      <c r="AE31" s="9"/>
      <c r="AF31" s="9"/>
      <c r="AG31" s="9"/>
      <c r="AH31" s="13"/>
      <c r="AI31" s="9"/>
      <c r="AJ31" s="9"/>
      <c r="AK31" s="9"/>
      <c r="AL31" s="9"/>
      <c r="AM31" s="9"/>
      <c r="AN31" s="9"/>
      <c r="AO31" s="9"/>
      <c r="AP31" s="9"/>
      <c r="AQ31" s="13"/>
      <c r="AR31" s="9"/>
      <c r="AS31" s="9"/>
      <c r="AT31" s="9"/>
      <c r="AU31" s="9"/>
      <c r="AV31" s="9"/>
      <c r="AW31" s="9"/>
      <c r="AX31" s="13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13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13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13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D31" s="9"/>
      <c r="DE31" s="9"/>
      <c r="DF31" s="9"/>
      <c r="DG31" s="9"/>
      <c r="DH31" s="9"/>
      <c r="DI31" s="9"/>
      <c r="DJ31" s="9"/>
      <c r="DK31" s="9"/>
    </row>
    <row r="32" spans="2:115">
      <c r="B32" s="9"/>
      <c r="C32" s="9"/>
      <c r="D32" s="9"/>
      <c r="E32" s="9"/>
      <c r="F32" s="9"/>
      <c r="G32" s="9"/>
      <c r="H32" s="9"/>
      <c r="I32" s="9"/>
      <c r="J32" s="9"/>
      <c r="K32" s="9"/>
      <c r="L32" s="13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3"/>
      <c r="Z32" s="9"/>
      <c r="AA32" s="9"/>
      <c r="AB32" s="9"/>
      <c r="AC32" s="9"/>
      <c r="AD32" s="9"/>
      <c r="AE32" s="9"/>
      <c r="AF32" s="9"/>
      <c r="AG32" s="9"/>
      <c r="AH32" s="13"/>
      <c r="AI32" s="9"/>
      <c r="AJ32" s="9"/>
      <c r="AK32" s="9"/>
      <c r="AL32" s="9"/>
      <c r="AM32" s="9"/>
      <c r="AN32" s="9"/>
      <c r="AO32" s="9"/>
      <c r="AP32" s="9"/>
      <c r="AQ32" s="13"/>
      <c r="AR32" s="9"/>
      <c r="AS32" s="9"/>
      <c r="AT32" s="9"/>
      <c r="AU32" s="9"/>
      <c r="AV32" s="9"/>
      <c r="AW32" s="9"/>
      <c r="AX32" s="13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13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13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13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D32" s="9"/>
      <c r="DE32" s="9"/>
      <c r="DF32" s="9"/>
      <c r="DG32" s="9"/>
      <c r="DH32" s="9"/>
      <c r="DI32" s="9"/>
      <c r="DJ32" s="9"/>
      <c r="DK32" s="9"/>
    </row>
    <row r="33" spans="2:115">
      <c r="B33" s="9"/>
      <c r="C33" s="9"/>
      <c r="D33" s="9"/>
      <c r="E33" s="9"/>
      <c r="F33" s="9"/>
      <c r="G33" s="9"/>
      <c r="H33" s="9"/>
      <c r="I33" s="9"/>
      <c r="J33" s="9"/>
      <c r="K33" s="9"/>
      <c r="L33" s="13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3"/>
      <c r="Z33" s="9"/>
      <c r="AA33" s="9"/>
      <c r="AB33" s="9"/>
      <c r="AC33" s="9"/>
      <c r="AD33" s="9"/>
      <c r="AE33" s="9"/>
      <c r="AF33" s="9"/>
      <c r="AG33" s="9"/>
      <c r="AH33" s="13"/>
      <c r="AI33" s="9"/>
      <c r="AJ33" s="9"/>
      <c r="AK33" s="9"/>
      <c r="AL33" s="9"/>
      <c r="AM33" s="9"/>
      <c r="AN33" s="9"/>
      <c r="AO33" s="9"/>
      <c r="AP33" s="9"/>
      <c r="AQ33" s="13"/>
      <c r="AR33" s="9"/>
      <c r="AS33" s="9"/>
      <c r="AT33" s="9"/>
      <c r="AU33" s="9"/>
      <c r="AV33" s="9"/>
      <c r="AW33" s="9"/>
      <c r="AX33" s="13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13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13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13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D33" s="9"/>
      <c r="DE33" s="9"/>
      <c r="DF33" s="9"/>
      <c r="DG33" s="9"/>
      <c r="DH33" s="9"/>
      <c r="DI33" s="9"/>
      <c r="DJ33" s="9"/>
      <c r="DK33" s="9"/>
    </row>
    <row r="34" spans="2:115">
      <c r="B34" s="9"/>
      <c r="C34" s="9"/>
      <c r="D34" s="9"/>
      <c r="E34" s="9"/>
      <c r="F34" s="9"/>
      <c r="G34" s="9"/>
      <c r="H34" s="9"/>
      <c r="I34" s="9"/>
      <c r="J34" s="9"/>
      <c r="K34" s="9"/>
      <c r="L34" s="13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3"/>
      <c r="Z34" s="9"/>
      <c r="AA34" s="9"/>
      <c r="AB34" s="9"/>
      <c r="AC34" s="9"/>
      <c r="AD34" s="9"/>
      <c r="AE34" s="9"/>
      <c r="AF34" s="9"/>
      <c r="AG34" s="9"/>
      <c r="AH34" s="13"/>
      <c r="AI34" s="9"/>
      <c r="AJ34" s="9"/>
      <c r="AK34" s="9"/>
      <c r="AL34" s="9"/>
      <c r="AM34" s="9"/>
      <c r="AN34" s="9"/>
      <c r="AO34" s="9"/>
      <c r="AP34" s="9"/>
      <c r="AQ34" s="13"/>
      <c r="AR34" s="9"/>
      <c r="AS34" s="9"/>
      <c r="AT34" s="9"/>
      <c r="AU34" s="9"/>
      <c r="AV34" s="9"/>
      <c r="AW34" s="9"/>
      <c r="AX34" s="13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13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13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13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D34" s="9"/>
      <c r="DE34" s="9"/>
      <c r="DF34" s="9"/>
      <c r="DG34" s="9"/>
      <c r="DH34" s="9"/>
      <c r="DI34" s="9"/>
      <c r="DJ34" s="9"/>
      <c r="DK34" s="9"/>
    </row>
    <row r="35" spans="2:115">
      <c r="B35" s="9"/>
      <c r="C35" s="9"/>
      <c r="D35" s="9"/>
      <c r="E35" s="9"/>
      <c r="F35" s="9"/>
      <c r="G35" s="9"/>
      <c r="H35" s="9"/>
      <c r="I35" s="9"/>
      <c r="J35" s="9"/>
      <c r="K35" s="9"/>
      <c r="L35" s="13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3"/>
      <c r="Z35" s="9"/>
      <c r="AA35" s="9"/>
      <c r="AB35" s="9"/>
      <c r="AC35" s="9"/>
      <c r="AD35" s="9"/>
      <c r="AE35" s="9"/>
      <c r="AF35" s="9"/>
      <c r="AG35" s="9"/>
      <c r="AH35" s="13"/>
      <c r="AI35" s="9"/>
      <c r="AJ35" s="9"/>
      <c r="AK35" s="9"/>
      <c r="AL35" s="9"/>
      <c r="AM35" s="9"/>
      <c r="AN35" s="9"/>
      <c r="AO35" s="9"/>
      <c r="AP35" s="9"/>
      <c r="AQ35" s="13"/>
      <c r="AR35" s="9"/>
      <c r="AS35" s="9"/>
      <c r="AT35" s="9"/>
      <c r="AU35" s="9"/>
      <c r="AV35" s="9"/>
      <c r="AW35" s="9"/>
      <c r="AX35" s="13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13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13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13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D35" s="9"/>
      <c r="DE35" s="9"/>
      <c r="DF35" s="9"/>
      <c r="DG35" s="9"/>
      <c r="DH35" s="9"/>
      <c r="DI35" s="9"/>
      <c r="DJ35" s="9"/>
      <c r="DK35" s="9"/>
    </row>
    <row r="36" spans="2:115">
      <c r="B36" s="9"/>
      <c r="C36" s="9"/>
      <c r="D36" s="9"/>
      <c r="E36" s="9"/>
      <c r="F36" s="9"/>
      <c r="G36" s="9"/>
      <c r="H36" s="9"/>
      <c r="I36" s="9"/>
      <c r="J36" s="9"/>
      <c r="K36" s="9"/>
      <c r="L36" s="13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3"/>
      <c r="Z36" s="9"/>
      <c r="AA36" s="9"/>
      <c r="AB36" s="9"/>
      <c r="AC36" s="9"/>
      <c r="AD36" s="9"/>
      <c r="AE36" s="9"/>
      <c r="AF36" s="9"/>
      <c r="AG36" s="9"/>
      <c r="AH36" s="13"/>
      <c r="AI36" s="9"/>
      <c r="AJ36" s="9"/>
      <c r="AK36" s="9"/>
      <c r="AL36" s="9"/>
      <c r="AM36" s="9"/>
      <c r="AN36" s="9"/>
      <c r="AO36" s="9"/>
      <c r="AP36" s="9"/>
      <c r="AQ36" s="13"/>
      <c r="AR36" s="9"/>
      <c r="AS36" s="9"/>
      <c r="AT36" s="9"/>
      <c r="AU36" s="9"/>
      <c r="AV36" s="9"/>
      <c r="AW36" s="9"/>
      <c r="AX36" s="13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13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13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13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D36" s="9"/>
      <c r="DE36" s="9"/>
      <c r="DF36" s="9"/>
      <c r="DG36" s="9"/>
      <c r="DH36" s="9"/>
      <c r="DI36" s="9"/>
      <c r="DJ36" s="9"/>
      <c r="DK36" s="9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16</vt:i4>
      </vt:variant>
    </vt:vector>
  </HeadingPairs>
  <TitlesOfParts>
    <vt:vector size="19" baseType="lpstr">
      <vt:lpstr>CSDDRD (DR)</vt:lpstr>
      <vt:lpstr>SHEU-03 (DR)</vt:lpstr>
      <vt:lpstr>Ratios</vt:lpstr>
      <vt:lpstr>Vintage (1b)</vt:lpstr>
      <vt:lpstr>Vintage (2b)</vt:lpstr>
      <vt:lpstr>Area (1b)</vt:lpstr>
      <vt:lpstr>Area (2b)</vt:lpstr>
      <vt:lpstr>Storeys (1b)</vt:lpstr>
      <vt:lpstr>Storeys (2b)</vt:lpstr>
      <vt:lpstr>DHW (1b)</vt:lpstr>
      <vt:lpstr>DHW (2b)</vt:lpstr>
      <vt:lpstr>Spc. Ht. (1b)</vt:lpstr>
      <vt:lpstr>Spc. Ht. (2b)</vt:lpstr>
      <vt:lpstr>Occ. (1b)</vt:lpstr>
      <vt:lpstr>Occ. (2b)</vt:lpstr>
      <vt:lpstr>Spc. Ht. Eq. (1c)</vt:lpstr>
      <vt:lpstr>Spc. Ht. Eq. (2c)</vt:lpstr>
      <vt:lpstr>Template (1)</vt:lpstr>
      <vt:lpstr>Template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lswan</dc:creator>
  <cp:lastModifiedBy>lswan</cp:lastModifiedBy>
  <cp:lastPrinted>2008-06-05T20:59:00Z</cp:lastPrinted>
  <dcterms:created xsi:type="dcterms:W3CDTF">2007-03-30T13:58:12Z</dcterms:created>
  <dcterms:modified xsi:type="dcterms:W3CDTF">2008-06-06T16:56:06Z</dcterms:modified>
</cp:coreProperties>
</file>