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795" windowHeight="7380"/>
  </bookViews>
  <sheets>
    <sheet name="Feuil1" sheetId="1" r:id="rId1"/>
    <sheet name="Transco_Gaap" sheetId="2" r:id="rId2"/>
    <sheet name="Feuil3" sheetId="3" r:id="rId3"/>
    <sheet name="{AR}01" sheetId="4" state="hidden" r:id="rId4"/>
    <sheet name="{AR}11" sheetId="5" state="hidden" r:id="rId5"/>
    <sheet name="{AR}21" sheetId="6" state="hidden" r:id="rId6"/>
  </sheets>
  <definedNames>
    <definedName name="TM1REBUILDOPTION">1</definedName>
    <definedName name="TM1RPTDATARNG2" localSheetId="0">Feuil1!$21:$29</definedName>
    <definedName name="TM1RPTFMTIDCOL" localSheetId="0">Feuil1!$A$1:$A$8</definedName>
    <definedName name="TM1RPTFMTRNG" localSheetId="0">Feuil1!$B$1:$L$8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H13" i="1"/>
  <c r="H29" i="1"/>
  <c r="C14" i="1"/>
  <c r="H14" i="1"/>
  <c r="J20" i="1"/>
  <c r="J19" i="1"/>
  <c r="C16" i="1"/>
  <c r="H15" i="1"/>
  <c r="G29" i="1"/>
  <c r="J29" i="1"/>
  <c r="B9" i="1"/>
  <c r="C13" i="1"/>
  <c r="C15" i="1"/>
  <c r="F29" i="1"/>
  <c r="L29" i="1"/>
  <c r="I20" i="1"/>
  <c r="I19" i="1"/>
  <c r="I29" i="1"/>
  <c r="E29" i="1"/>
  <c r="K29" i="1"/>
  <c r="H28" i="1"/>
  <c r="G28" i="1"/>
  <c r="J28" i="1"/>
  <c r="F28" i="1"/>
  <c r="L28" i="1"/>
  <c r="I28" i="1"/>
  <c r="E28" i="1"/>
  <c r="K28" i="1"/>
  <c r="H27" i="1"/>
  <c r="G27" i="1"/>
  <c r="J27" i="1"/>
  <c r="F27" i="1"/>
  <c r="L27" i="1"/>
  <c r="I27" i="1"/>
  <c r="E27" i="1"/>
  <c r="K27" i="1"/>
  <c r="H26" i="1"/>
  <c r="G26" i="1"/>
  <c r="J26" i="1"/>
  <c r="F26" i="1"/>
  <c r="L26" i="1"/>
  <c r="I26" i="1"/>
  <c r="E26" i="1"/>
  <c r="K26" i="1"/>
  <c r="H25" i="1"/>
  <c r="G25" i="1"/>
  <c r="J25" i="1"/>
  <c r="F25" i="1"/>
  <c r="L25" i="1"/>
  <c r="I25" i="1"/>
  <c r="E25" i="1"/>
  <c r="K25" i="1"/>
  <c r="H24" i="1"/>
  <c r="G24" i="1"/>
  <c r="J24" i="1"/>
  <c r="F24" i="1"/>
  <c r="L24" i="1"/>
  <c r="I24" i="1"/>
  <c r="E24" i="1"/>
  <c r="K24" i="1"/>
  <c r="H23" i="1"/>
  <c r="G23" i="1"/>
  <c r="J23" i="1"/>
  <c r="F23" i="1"/>
  <c r="L23" i="1"/>
  <c r="I23" i="1"/>
  <c r="E23" i="1"/>
  <c r="K23" i="1"/>
  <c r="H22" i="1"/>
  <c r="G22" i="1"/>
  <c r="J22" i="1"/>
  <c r="F22" i="1"/>
  <c r="L22" i="1"/>
  <c r="I22" i="1"/>
  <c r="E22" i="1"/>
  <c r="K22" i="1"/>
  <c r="B21" i="1"/>
  <c r="G21" i="1"/>
  <c r="L20" i="1"/>
  <c r="K20" i="1"/>
  <c r="K19" i="1"/>
  <c r="L19" i="1"/>
  <c r="D21" i="1"/>
  <c r="H21" i="1"/>
  <c r="C21" i="1"/>
  <c r="J21" i="1"/>
  <c r="F21" i="1"/>
  <c r="L21" i="1"/>
  <c r="I21" i="1"/>
  <c r="E21" i="1"/>
  <c r="K21" i="1"/>
  <c r="A21" i="1"/>
  <c r="A5" i="1"/>
  <c r="A4" i="1"/>
  <c r="A3" i="1"/>
  <c r="A2" i="1"/>
</calcChain>
</file>

<file path=xl/sharedStrings.xml><?xml version="1.0" encoding="utf-8"?>
<sst xmlns="http://schemas.openxmlformats.org/spreadsheetml/2006/main" count="72" uniqueCount="51">
  <si>
    <t>Activity</t>
  </si>
  <si>
    <t>Currency</t>
  </si>
  <si>
    <t>Management_Organization</t>
  </si>
  <si>
    <t>Phase</t>
  </si>
  <si>
    <t>2020.03_YTD</t>
  </si>
  <si>
    <t>NO_APP</t>
  </si>
  <si>
    <t>APP</t>
  </si>
  <si>
    <t>TPL1_nat - OPERATING PROFIT (by nature)</t>
  </si>
  <si>
    <t>GROSS_MARGIN_nat - GROSS MARGIN (by nature)</t>
  </si>
  <si>
    <t>Reject_Data - Reject</t>
  </si>
  <si>
    <t>TPL12_nat - SELLING EXPENSES (by nature)</t>
  </si>
  <si>
    <t>TPL13_nat - GENERAL AND ADMINISTRATIVE COSTS (by nature)</t>
  </si>
  <si>
    <t>TPL14_nat - OTHER OPERATING REVENUE AND EXPENSE (by nature)</t>
  </si>
  <si>
    <t>TPL15_nat - PROFIT OR LOSS OF JOINT VENTURES (from 2013) (by nature)</t>
  </si>
  <si>
    <t>TPL16_nat - PROFIT OR LOSS OF ASSOCIATES (from 2013) (by nature)</t>
  </si>
  <si>
    <t>VTD_corp</t>
  </si>
  <si>
    <t>Total_conso</t>
  </si>
  <si>
    <t>D</t>
  </si>
  <si>
    <t>N</t>
  </si>
  <si>
    <t>[Begin Format Range]</t>
  </si>
  <si>
    <t>[End Format Range]</t>
  </si>
  <si>
    <t>CUBE:</t>
  </si>
  <si>
    <t>Tot_conso</t>
  </si>
  <si>
    <t>GROSS_MARGIN_nat</t>
  </si>
  <si>
    <t>TPL12_nat</t>
  </si>
  <si>
    <t>TPL13_nat</t>
  </si>
  <si>
    <t>TPL14_nat</t>
  </si>
  <si>
    <t>TPL15_nat</t>
  </si>
  <si>
    <t>TPL16_nat</t>
  </si>
  <si>
    <t>Transco Gaap</t>
  </si>
  <si>
    <t>Local_vector</t>
  </si>
  <si>
    <t>IFRS_vector</t>
  </si>
  <si>
    <t>Elim_vector</t>
  </si>
  <si>
    <t>Other_Audit_ID</t>
  </si>
  <si>
    <t>RP_Vector</t>
  </si>
  <si>
    <t>RP_PL</t>
  </si>
  <si>
    <t>Total_conso_wo_opt_dis</t>
  </si>
  <si>
    <t>Opt_for</t>
  </si>
  <si>
    <t>Dis_act</t>
  </si>
  <si>
    <t>Local_Gaap</t>
  </si>
  <si>
    <t>IFRS_restatements</t>
  </si>
  <si>
    <t>Eliminations</t>
  </si>
  <si>
    <t>Delta_vector_oth_conso_adj</t>
  </si>
  <si>
    <t>Delta_opt_for</t>
  </si>
  <si>
    <t>Delta_discontinued_act</t>
  </si>
  <si>
    <t>RP_VECTOR</t>
  </si>
  <si>
    <t>Report_PL</t>
  </si>
  <si>
    <t>Ecart</t>
  </si>
  <si>
    <t>Contrôle des écarts entre RP_Vector et Report_PL</t>
  </si>
  <si>
    <t>TPL10_nat</t>
  </si>
  <si>
    <t>TPL11_nat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</si>
</sst>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- &quot;@"/>
    <numFmt numFmtId="165" formatCode="&quot;+ &quot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65"/>
        <bgColor indexed="11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4" borderId="0" xfId="0" applyFill="1"/>
    <xf numFmtId="164" fontId="1" fillId="3" borderId="1" xfId="0" applyNumberFormat="1" applyFont="1" applyFill="1" applyBorder="1" applyAlignment="1"/>
    <xf numFmtId="165" fontId="1" fillId="3" borderId="1" xfId="0" applyNumberFormat="1" applyFont="1" applyFill="1" applyBorder="1" applyAlignment="1">
      <alignment horizontal="left" indent="1"/>
    </xf>
    <xf numFmtId="165" fontId="0" fillId="3" borderId="0" xfId="0" applyNumberFormat="1" applyFill="1" applyAlignment="1"/>
    <xf numFmtId="0" fontId="1" fillId="0" borderId="0" xfId="0" applyFont="1" applyAlignment="1"/>
    <xf numFmtId="0" fontId="0" fillId="0" borderId="2" xfId="0" applyBorder="1"/>
    <xf numFmtId="0" fontId="1" fillId="8" borderId="2" xfId="0" applyFont="1" applyFill="1" applyBorder="1"/>
    <xf numFmtId="4" fontId="0" fillId="0" borderId="0" xfId="0" applyNumberFormat="1"/>
    <xf numFmtId="4" fontId="0" fillId="3" borderId="0" xfId="0" applyNumberFormat="1" applyFont="1" applyFill="1"/>
    <xf numFmtId="4" fontId="0" fillId="4" borderId="0" xfId="0" applyNumberFormat="1" applyFont="1" applyFill="1"/>
    <xf numFmtId="4" fontId="0" fillId="0" borderId="0" xfId="0" applyNumberFormat="1" applyFo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1" fillId="3" borderId="1" xfId="0" applyNumberFormat="1" applyFont="1" applyFill="1" applyBorder="1" applyAlignment="1">
      <alignment horizontal="left" indent="1"/>
    </xf>
    <xf numFmtId="165" fontId="1" fillId="3" borderId="1" xfId="0" applyNumberFormat="1" applyFont="1" applyFill="1" applyBorder="1" applyAlignment="1">
      <alignment horizontal="left" indent="2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B10" workbookViewId="0">
      <selection activeCell="L13" sqref="L13"/>
    </sheetView>
  </sheetViews>
  <sheetFormatPr baseColWidth="10" defaultRowHeight="15" x14ac:dyDescent="0.25"/>
  <cols>
    <col min="1" max="1" width="20.140625" hidden="1" customWidth="1"/>
    <col min="2" max="2" width="29.140625" bestFit="1" customWidth="1"/>
    <col min="3" max="3" width="10.85546875" bestFit="1" customWidth="1"/>
    <col min="4" max="4" width="13" bestFit="1" customWidth="1"/>
    <col min="5" max="6" width="15.5703125" bestFit="1" customWidth="1"/>
    <col min="7" max="7" width="15.28515625" hidden="1" customWidth="1"/>
    <col min="8" max="8" width="27.7109375" hidden="1" customWidth="1"/>
    <col min="9" max="10" width="15.5703125" style="13" bestFit="1" customWidth="1"/>
    <col min="11" max="11" width="14.85546875" bestFit="1" customWidth="1"/>
    <col min="12" max="12" width="13.140625" bestFit="1" customWidth="1"/>
  </cols>
  <sheetData>
    <row r="1" spans="1:12" hidden="1" x14ac:dyDescent="0.25">
      <c r="A1" t="s">
        <v>19</v>
      </c>
    </row>
    <row r="2" spans="1:12" hidden="1" x14ac:dyDescent="0.25">
      <c r="A2">
        <f ca="1">0</f>
        <v>0</v>
      </c>
      <c r="B2" s="4"/>
      <c r="C2" s="3"/>
      <c r="D2" s="3"/>
      <c r="E2" s="14"/>
      <c r="F2" s="14"/>
      <c r="G2" s="14"/>
      <c r="H2" s="14"/>
      <c r="I2" s="14"/>
      <c r="J2" s="14"/>
      <c r="K2" s="14"/>
      <c r="L2" s="14"/>
    </row>
    <row r="3" spans="1:12" hidden="1" x14ac:dyDescent="0.25">
      <c r="A3">
        <f ca="1">1</f>
        <v>1</v>
      </c>
      <c r="B3" s="5"/>
      <c r="C3" s="6"/>
      <c r="D3" s="6"/>
      <c r="E3" s="15"/>
      <c r="F3" s="15"/>
      <c r="G3" s="15"/>
      <c r="H3" s="15"/>
      <c r="I3" s="15"/>
      <c r="J3" s="15"/>
      <c r="K3" s="15"/>
      <c r="L3" s="15"/>
    </row>
    <row r="4" spans="1:12" hidden="1" x14ac:dyDescent="0.25">
      <c r="A4">
        <f ca="1">2</f>
        <v>2</v>
      </c>
      <c r="B4" s="5"/>
      <c r="C4" s="6"/>
      <c r="D4" s="6"/>
      <c r="E4" s="15"/>
      <c r="F4" s="15"/>
      <c r="G4" s="15"/>
      <c r="H4" s="15"/>
      <c r="I4" s="15"/>
      <c r="J4" s="15"/>
      <c r="K4" s="15"/>
      <c r="L4" s="15"/>
    </row>
    <row r="5" spans="1:12" hidden="1" x14ac:dyDescent="0.25">
      <c r="A5">
        <f ca="1">3</f>
        <v>3</v>
      </c>
      <c r="B5" s="5"/>
      <c r="C5" s="6"/>
      <c r="D5" s="6"/>
      <c r="E5" s="15"/>
      <c r="F5" s="15"/>
      <c r="G5" s="15"/>
      <c r="H5" s="15"/>
      <c r="I5" s="15"/>
      <c r="J5" s="15"/>
      <c r="K5" s="15"/>
      <c r="L5" s="15"/>
    </row>
    <row r="6" spans="1:12" hidden="1" x14ac:dyDescent="0.25">
      <c r="A6" t="s">
        <v>17</v>
      </c>
      <c r="B6" s="5"/>
      <c r="C6" s="6"/>
      <c r="D6" s="6"/>
      <c r="E6" s="15"/>
      <c r="F6" s="15"/>
      <c r="G6" s="15"/>
      <c r="H6" s="15"/>
      <c r="I6" s="15"/>
      <c r="J6" s="15"/>
      <c r="K6" s="15"/>
      <c r="L6" s="15"/>
    </row>
    <row r="7" spans="1:12" hidden="1" x14ac:dyDescent="0.25">
      <c r="A7" t="s">
        <v>18</v>
      </c>
      <c r="B7" s="5"/>
      <c r="E7" s="16"/>
      <c r="F7" s="16"/>
      <c r="G7" s="16"/>
      <c r="H7" s="16"/>
      <c r="I7" s="16"/>
      <c r="J7" s="16"/>
      <c r="K7" s="16"/>
      <c r="L7" s="16"/>
    </row>
    <row r="8" spans="1:12" hidden="1" x14ac:dyDescent="0.25">
      <c r="A8" t="s">
        <v>20</v>
      </c>
    </row>
    <row r="9" spans="1:12" hidden="1" x14ac:dyDescent="0.25">
      <c r="B9" t="str">
        <f ca="1">_xll.TM1RPTVIEW("tango_core_model:Report_PL:2", 1, _xll.TM1RPTTITLE("tango_core_model:Activity",$C$13), _xll.TM1RPTTITLE("tango_core_model:Currency",$C$14), _xll.TM1RPTTITLE("tango_core_model:Management_Organization",$C$15), _xll.TM1RPTTITLE("tango_core_model:Phase",$C$16),TM1RPTFMTRNG,TM1RPTFMTIDCOL)</f>
        <v>tango_core_model:Report_PL:2</v>
      </c>
    </row>
    <row r="11" spans="1:12" ht="26.25" x14ac:dyDescent="0.4">
      <c r="B11" s="22" t="s">
        <v>48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3" spans="1:12" x14ac:dyDescent="0.25">
      <c r="B13" s="1" t="s">
        <v>0</v>
      </c>
      <c r="C13" t="str">
        <f ca="1">_xll.SUBNM("tango_core_model:Activity","","Tot_act")</f>
        <v>Tot_act</v>
      </c>
      <c r="G13" t="s">
        <v>21</v>
      </c>
      <c r="H13" t="str">
        <f ca="1">_xll.VIEW("tango_core_model:RP_Vector","!",$B$2,"!","!","!",$B$3,"!")</f>
        <v>tango_core_model:RP_Vector</v>
      </c>
    </row>
    <row r="14" spans="1:12" x14ac:dyDescent="0.25">
      <c r="B14" s="1" t="s">
        <v>1</v>
      </c>
      <c r="C14" t="str">
        <f ca="1">_xll.SUBNM("tango_core_model:Currency","","EUR")</f>
        <v>EUR</v>
      </c>
      <c r="G14" s="1" t="s">
        <v>1</v>
      </c>
      <c r="H14" t="str">
        <f ca="1">C14</f>
        <v>EUR</v>
      </c>
    </row>
    <row r="15" spans="1:12" x14ac:dyDescent="0.25">
      <c r="B15" s="1" t="s">
        <v>2</v>
      </c>
      <c r="C15" t="str">
        <f ca="1">_xll.SUBNM("tango_core_model:Management_Organization","","VTD_corp","Dutch")</f>
        <v>VTD_corp</v>
      </c>
      <c r="G15" s="1" t="s">
        <v>3</v>
      </c>
      <c r="H15" t="str">
        <f ca="1">C16</f>
        <v>ACT</v>
      </c>
    </row>
    <row r="16" spans="1:12" x14ac:dyDescent="0.25">
      <c r="B16" s="1" t="s">
        <v>3</v>
      </c>
      <c r="C16" t="str">
        <f ca="1">_xll.SUBNM("tango_core_model:Phase","","ACT")</f>
        <v>ACT</v>
      </c>
    </row>
    <row r="18" spans="1:12" x14ac:dyDescent="0.25">
      <c r="E18" s="19" t="s">
        <v>46</v>
      </c>
      <c r="F18" s="19"/>
      <c r="G18" s="1"/>
      <c r="H18" s="1"/>
      <c r="I18" s="20" t="s">
        <v>45</v>
      </c>
      <c r="J18" s="20"/>
      <c r="K18" s="21" t="s">
        <v>47</v>
      </c>
      <c r="L18" s="21"/>
    </row>
    <row r="19" spans="1:12" x14ac:dyDescent="0.25">
      <c r="B19" s="1"/>
      <c r="E19" s="2" t="s">
        <v>4</v>
      </c>
      <c r="F19" s="2" t="s">
        <v>4</v>
      </c>
      <c r="I19" s="17" t="str">
        <f ca="1">E19</f>
        <v>2020.03_YTD</v>
      </c>
      <c r="J19" s="17" t="str">
        <f ca="1">F19</f>
        <v>2020.03_YTD</v>
      </c>
      <c r="K19" s="18" t="str">
        <f ca="1">E19</f>
        <v>2020.03_YTD</v>
      </c>
      <c r="L19" s="18" t="str">
        <f ca="1">F19</f>
        <v>2020.03_YTD</v>
      </c>
    </row>
    <row r="20" spans="1:12" x14ac:dyDescent="0.25">
      <c r="E20" s="2" t="s">
        <v>5</v>
      </c>
      <c r="F20" s="2" t="s">
        <v>6</v>
      </c>
      <c r="G20" s="10"/>
      <c r="H20" s="10"/>
      <c r="I20" s="17" t="str">
        <f ca="1">E20</f>
        <v>NO_APP</v>
      </c>
      <c r="J20" s="17" t="str">
        <f ca="1">F20</f>
        <v>APP</v>
      </c>
      <c r="K20" s="18" t="str">
        <f ca="1">E20</f>
        <v>NO_APP</v>
      </c>
      <c r="L20" s="18" t="str">
        <f ca="1">F20</f>
        <v>APP</v>
      </c>
    </row>
    <row r="21" spans="1:12" x14ac:dyDescent="0.25">
      <c r="A21">
        <f ca="1">IF(_xll.TM1RPTELISCONSOLIDATED($D$21,$D21),IF(_xll.TM1RPTELLEV($D$21,$D21)&lt;=3,_xll.TM1RPTELLEV($D$21,$D21),"D"),"N")</f>
        <v>0</v>
      </c>
      <c r="B21" s="7" t="str">
        <f ca="1">_xll.TM1RPTROW($B$9,"tango_core_model:Indicator","",'{AR}01'!$B$19:$B$26,"",0)</f>
        <v>TPL1_nat</v>
      </c>
      <c r="C21" s="9" t="str">
        <f ca="1">_xll.TM1RPTROW($B$9,"tango_core_model:Legal_Organization","",'{AR}11'!$C$19,"",0)</f>
        <v>VTD_corp</v>
      </c>
      <c r="D21" s="9" t="str">
        <f ca="1">_xll.TM1RPTROW($B$9,"tango_core_model:Gaap","",'{AR}21'!$D$19,"",0)</f>
        <v>Total_conso</v>
      </c>
      <c r="E21" s="14">
        <f ca="1">_xll.DBRW($B$9,$C$13,$C$14,$D21,E$20,$C21,$C$15,E$19,$C$16,$B21)</f>
        <v>143581216.70262149</v>
      </c>
      <c r="F21" s="14">
        <f ca="1">_xll.DBRW($B$9,$C$13,$C$14,$D21,F$20,$C21,$C$15,F$19,$C$16,$B21)</f>
        <v>97816704.807749882</v>
      </c>
      <c r="G21" s="14" t="str">
        <f ca="1">IF(B21="GROSS_MARGIN_nat","GROSS_MARGIN",IF(ISERROR(FIND("_",B21,1)),B21,LEFT(B21,FIND("_",B21,1)-1)))</f>
        <v>TPL1</v>
      </c>
      <c r="H21" s="14" t="str">
        <f ca="1">VLOOKUP(D21,Transco_Gaap!A:B,2,FALSE)</f>
        <v>Tot_conso</v>
      </c>
      <c r="I21" s="14">
        <f ca="1">_xll.DBRW($H$13,$H21,$H$14,I$20,$C21,I$19,$H$15,$G21)</f>
        <v>69416206.550731525</v>
      </c>
      <c r="J21" s="14">
        <f ca="1">_xll.DBRW($H$13,$H21,$H$14,J$20,$C21,J$19,$H$15,$G21)</f>
        <v>41127389.52899994</v>
      </c>
      <c r="K21" s="14">
        <f ca="1">I21-E21</f>
        <v>-74165010.151889965</v>
      </c>
      <c r="L21" s="14">
        <f ca="1">J21-F21</f>
        <v>-56689315.278749943</v>
      </c>
    </row>
    <row r="22" spans="1:12" x14ac:dyDescent="0.25">
      <c r="A22">
        <f ca="1">IF(_xll.TM1RPTELISCONSOLIDATED($D$21,$D22),IF(_xll.TM1RPTELLEV($D$21,$D22)&lt;=3,_xll.TM1RPTELLEV($D$21,$D22),"D"),"N")</f>
        <v>0</v>
      </c>
      <c r="B22" s="23" t="s">
        <v>23</v>
      </c>
      <c r="C22" s="9" t="s">
        <v>15</v>
      </c>
      <c r="D22" s="9" t="s">
        <v>16</v>
      </c>
      <c r="E22" s="14">
        <f ca="1">_xll.DBRW($B$9,$C$13,$C$14,$D22,E$20,$C22,$C$15,E$19,$C$16,$B22)</f>
        <v>236550603.17283723</v>
      </c>
      <c r="F22" s="14">
        <f ca="1">_xll.DBRW($B$9,$C$13,$C$14,$D22,F$20,$C22,$C$15,F$19,$C$16,$B22)</f>
        <v>206781871.15974987</v>
      </c>
      <c r="G22" s="14" t="str">
        <f t="shared" ref="G22:G29" ca="1" si="0">IF(B22="GROSS_MARGIN_nat","GROSS_MARGIN",IF(ISERROR(FIND("_",B22,1)),B22,LEFT(B22,FIND("_",B22,1)-1)))</f>
        <v>GROSS_MARGIN</v>
      </c>
      <c r="H22" s="14" t="str">
        <f ca="1">VLOOKUP(D22,Transco_Gaap!A:B,2,FALSE)</f>
        <v>Tot_conso</v>
      </c>
      <c r="I22" s="14">
        <f ca="1">_xll.DBRW($H$13,$H22,$H$14,I$20,$C22,I$19,$H$15,$G22)</f>
        <v>162385593.02094692</v>
      </c>
      <c r="J22" s="14">
        <f ca="1">_xll.DBRW($H$13,$H22,$H$14,J$20,$C22,J$19,$H$15,$G22)</f>
        <v>150092555.8810001</v>
      </c>
      <c r="K22" s="14">
        <f t="shared" ref="K22:K29" ca="1" si="1">I22-E22</f>
        <v>-74165010.151890308</v>
      </c>
      <c r="L22" s="14">
        <f t="shared" ref="L22:L29" ca="1" si="2">J22-F22</f>
        <v>-56689315.278749764</v>
      </c>
    </row>
    <row r="23" spans="1:12" x14ac:dyDescent="0.25">
      <c r="A23">
        <f ca="1">IF(_xll.TM1RPTELISCONSOLIDATED($D$21,$D23),IF(_xll.TM1RPTELLEV($D$21,$D23)&lt;=3,_xll.TM1RPTELLEV($D$21,$D23),"D"),"N")</f>
        <v>0</v>
      </c>
      <c r="B23" s="24" t="s">
        <v>49</v>
      </c>
      <c r="C23" s="9" t="s">
        <v>15</v>
      </c>
      <c r="D23" s="9" t="s">
        <v>16</v>
      </c>
      <c r="E23" s="14">
        <f ca="1">_xll.DBRW($B$9,$C$13,$C$14,$D23,E$20,$C23,$C$15,E$19,$C$16,$B23)</f>
        <v>2049309637.8286397</v>
      </c>
      <c r="F23" s="14">
        <f ca="1">_xll.DBRW($B$9,$C$13,$C$14,$D23,F$20,$C23,$C$15,F$19,$C$16,$B23)</f>
        <v>1809181490.9200108</v>
      </c>
      <c r="G23" s="14" t="str">
        <f t="shared" ca="1" si="0"/>
        <v>TPL10</v>
      </c>
      <c r="H23" s="14" t="str">
        <f ca="1">VLOOKUP(D23,Transco_Gaap!A:B,2,FALSE)</f>
        <v>Tot_conso</v>
      </c>
      <c r="I23" s="14">
        <f ca="1">_xll.DBRW($H$13,$H23,$H$14,I$20,$C23,I$19,$H$15,$G23)</f>
        <v>2054563328.2596321</v>
      </c>
      <c r="J23" s="14">
        <f ca="1">_xll.DBRW($H$13,$H23,$H$14,J$20,$C23,J$19,$H$15,$G23)</f>
        <v>1814050585.5609999</v>
      </c>
      <c r="K23" s="14">
        <f t="shared" ca="1" si="1"/>
        <v>5253690.4309923649</v>
      </c>
      <c r="L23" s="14">
        <f t="shared" ca="1" si="2"/>
        <v>4869094.6409890652</v>
      </c>
    </row>
    <row r="24" spans="1:12" x14ac:dyDescent="0.25">
      <c r="A24">
        <f ca="1">IF(_xll.TM1RPTELISCONSOLIDATED($D$21,$D24),IF(_xll.TM1RPTELLEV($D$21,$D24)&lt;=3,_xll.TM1RPTELLEV($D$21,$D24),"D"),"N")</f>
        <v>0</v>
      </c>
      <c r="B24" s="24" t="s">
        <v>50</v>
      </c>
      <c r="C24" s="9" t="s">
        <v>15</v>
      </c>
      <c r="D24" s="9" t="s">
        <v>16</v>
      </c>
      <c r="E24" s="14">
        <f ca="1">_xll.DBRW($B$9,$C$13,$C$14,$D24,E$20,$C24,$C$15,E$19,$C$16,$B24)</f>
        <v>-1812759034.655807</v>
      </c>
      <c r="F24" s="14">
        <f ca="1">_xll.DBRW($B$9,$C$13,$C$14,$D24,F$20,$C24,$C$15,F$19,$C$16,$B24)</f>
        <v>-1602399619.7602592</v>
      </c>
      <c r="G24" s="14" t="str">
        <f t="shared" ca="1" si="0"/>
        <v>TPL11</v>
      </c>
      <c r="H24" s="14" t="str">
        <f ca="1">VLOOKUP(D24,Transco_Gaap!A:B,2,FALSE)</f>
        <v>Tot_conso</v>
      </c>
      <c r="I24" s="14">
        <f ca="1">_xll.DBRW($H$13,$H24,$H$14,I$20,$C24,I$19,$H$15,$G24)</f>
        <v>-1892177735.2386835</v>
      </c>
      <c r="J24" s="14">
        <f ca="1">_xll.DBRW($H$13,$H24,$H$14,J$20,$C24,J$19,$H$15,$G24)</f>
        <v>-1663958029.680001</v>
      </c>
      <c r="K24" s="14">
        <f t="shared" ca="1" si="1"/>
        <v>-79418700.582876444</v>
      </c>
      <c r="L24" s="14">
        <f t="shared" ca="1" si="2"/>
        <v>-61558409.919741869</v>
      </c>
    </row>
    <row r="25" spans="1:12" x14ac:dyDescent="0.25">
      <c r="A25">
        <f ca="1">IF(_xll.TM1RPTELISCONSOLIDATED($D$21,$D25),IF(_xll.TM1RPTELLEV($D$21,$D25)&lt;=3,_xll.TM1RPTELLEV($D$21,$D25),"D"),"N")</f>
        <v>0</v>
      </c>
      <c r="B25" s="8" t="s">
        <v>24</v>
      </c>
      <c r="C25" s="9" t="s">
        <v>15</v>
      </c>
      <c r="D25" s="9" t="s">
        <v>16</v>
      </c>
      <c r="E25" s="14">
        <f ca="1">_xll.DBRW($B$9,$C$13,$C$14,$D25,E$20,$C25,$C$15,E$19,$C$16,$B25)</f>
        <v>-12872145.940937428</v>
      </c>
      <c r="F25" s="14">
        <f ca="1">_xll.DBRW($B$9,$C$13,$C$14,$D25,F$20,$C25,$C$15,F$19,$C$16,$B25)</f>
        <v>-12692917.348999999</v>
      </c>
      <c r="G25" s="14" t="str">
        <f t="shared" ca="1" si="0"/>
        <v>TPL12</v>
      </c>
      <c r="H25" s="14" t="str">
        <f ca="1">VLOOKUP(D25,Transco_Gaap!A:B,2,FALSE)</f>
        <v>Tot_conso</v>
      </c>
      <c r="I25" s="14">
        <f ca="1">_xll.DBRW($H$13,$H25,$H$14,I$20,$C25,I$19,$H$15,$G25)</f>
        <v>-12872145.94093742</v>
      </c>
      <c r="J25" s="14">
        <f ca="1">_xll.DBRW($H$13,$H25,$H$14,J$20,$C25,J$19,$H$15,$G25)</f>
        <v>-12692917.349000001</v>
      </c>
      <c r="K25" s="14">
        <f t="shared" ca="1" si="1"/>
        <v>0</v>
      </c>
      <c r="L25" s="14">
        <f t="shared" ca="1" si="2"/>
        <v>0</v>
      </c>
    </row>
    <row r="26" spans="1:12" x14ac:dyDescent="0.25">
      <c r="A26">
        <f ca="1">IF(_xll.TM1RPTELISCONSOLIDATED($D$21,$D26),IF(_xll.TM1RPTELLEV($D$21,$D26)&lt;=3,_xll.TM1RPTELLEV($D$21,$D26),"D"),"N")</f>
        <v>0</v>
      </c>
      <c r="B26" s="8" t="s">
        <v>25</v>
      </c>
      <c r="C26" s="9" t="s">
        <v>15</v>
      </c>
      <c r="D26" s="9" t="s">
        <v>16</v>
      </c>
      <c r="E26" s="14">
        <f ca="1">_xll.DBRW($B$9,$C$13,$C$14,$D26,E$20,$C26,$C$15,E$19,$C$16,$B26)</f>
        <v>-182018979.03983486</v>
      </c>
      <c r="F26" s="14">
        <f ca="1">_xll.DBRW($B$9,$C$13,$C$14,$D26,F$20,$C26,$C$15,F$19,$C$16,$B26)</f>
        <v>-191698129.88500005</v>
      </c>
      <c r="G26" s="14" t="str">
        <f t="shared" ca="1" si="0"/>
        <v>TPL13</v>
      </c>
      <c r="H26" s="14" t="str">
        <f ca="1">VLOOKUP(D26,Transco_Gaap!A:B,2,FALSE)</f>
        <v>Tot_conso</v>
      </c>
      <c r="I26" s="14">
        <f ca="1">_xll.DBRW($H$13,$H26,$H$14,I$20,$C26,I$19,$H$15,$G26)</f>
        <v>-182018979.03983438</v>
      </c>
      <c r="J26" s="14">
        <f ca="1">_xll.DBRW($H$13,$H26,$H$14,J$20,$C26,J$19,$H$15,$G26)</f>
        <v>-191698129.88500023</v>
      </c>
      <c r="K26" s="14">
        <f t="shared" ca="1" si="1"/>
        <v>4.76837158203125E-7</v>
      </c>
      <c r="L26" s="14">
        <f t="shared" ca="1" si="2"/>
        <v>0</v>
      </c>
    </row>
    <row r="27" spans="1:12" x14ac:dyDescent="0.25">
      <c r="A27">
        <f ca="1">IF(_xll.TM1RPTELISCONSOLIDATED($D$21,$D27),IF(_xll.TM1RPTELLEV($D$21,$D27)&lt;=3,_xll.TM1RPTELLEV($D$21,$D27),"D"),"N")</f>
        <v>0</v>
      </c>
      <c r="B27" s="8" t="s">
        <v>26</v>
      </c>
      <c r="C27" s="9" t="s">
        <v>15</v>
      </c>
      <c r="D27" s="9" t="s">
        <v>16</v>
      </c>
      <c r="E27" s="14">
        <f ca="1">_xll.DBRW($B$9,$C$13,$C$14,$D27,E$20,$C27,$C$15,E$19,$C$16,$B27)</f>
        <v>101751738.51055665</v>
      </c>
      <c r="F27" s="14">
        <f ca="1">_xll.DBRW($B$9,$C$13,$C$14,$D27,F$20,$C27,$C$15,F$19,$C$16,$B27)</f>
        <v>93764855.263999969</v>
      </c>
      <c r="G27" s="14" t="str">
        <f t="shared" ca="1" si="0"/>
        <v>TPL14</v>
      </c>
      <c r="H27" s="14" t="str">
        <f ca="1">VLOOKUP(D27,Transco_Gaap!A:B,2,FALSE)</f>
        <v>Tot_conso</v>
      </c>
      <c r="I27" s="14">
        <f ca="1">_xll.DBRW($H$13,$H27,$H$14,I$20,$C27,I$19,$H$15,$G27)</f>
        <v>101751738.51055671</v>
      </c>
      <c r="J27" s="14">
        <f ca="1">_xll.DBRW($H$13,$H27,$H$14,J$20,$C27,J$19,$H$15,$G27)</f>
        <v>93764855.263999999</v>
      </c>
      <c r="K27" s="14">
        <f t="shared" ca="1" si="1"/>
        <v>0</v>
      </c>
      <c r="L27" s="14">
        <f t="shared" ca="1" si="2"/>
        <v>0</v>
      </c>
    </row>
    <row r="28" spans="1:12" x14ac:dyDescent="0.25">
      <c r="A28">
        <f ca="1">IF(_xll.TM1RPTELISCONSOLIDATED($D$21,$D28),IF(_xll.TM1RPTELLEV($D$21,$D28)&lt;=3,_xll.TM1RPTELLEV($D$21,$D28),"D"),"N")</f>
        <v>0</v>
      </c>
      <c r="B28" s="8" t="s">
        <v>27</v>
      </c>
      <c r="C28" s="9" t="s">
        <v>15</v>
      </c>
      <c r="D28" s="9" t="s">
        <v>16</v>
      </c>
      <c r="E28" s="14">
        <f ca="1">_xll.DBRW($B$9,$C$13,$C$14,$D28,E$20,$C28,$C$15,E$19,$C$16,$B28)</f>
        <v>0</v>
      </c>
      <c r="F28" s="14">
        <f ca="1">_xll.DBRW($B$9,$C$13,$C$14,$D28,F$20,$C28,$C$15,F$19,$C$16,$B28)</f>
        <v>2289904.4660000009</v>
      </c>
      <c r="G28" s="14" t="str">
        <f t="shared" ca="1" si="0"/>
        <v>TPL15</v>
      </c>
      <c r="H28" s="14" t="str">
        <f ca="1">VLOOKUP(D28,Transco_Gaap!A:B,2,FALSE)</f>
        <v>Tot_conso</v>
      </c>
      <c r="I28" s="14">
        <f ca="1">_xll.DBRW($H$13,$H28,$H$14,I$20,$C28,I$19,$H$15,$G28)</f>
        <v>0</v>
      </c>
      <c r="J28" s="14">
        <f ca="1">_xll.DBRW($H$13,$H28,$H$14,J$20,$C28,J$19,$H$15,$G28)</f>
        <v>2289904.466</v>
      </c>
      <c r="K28" s="14">
        <f t="shared" ca="1" si="1"/>
        <v>0</v>
      </c>
      <c r="L28" s="14">
        <f t="shared" ca="1" si="2"/>
        <v>0</v>
      </c>
    </row>
    <row r="29" spans="1:12" x14ac:dyDescent="0.25">
      <c r="A29">
        <f ca="1">IF(_xll.TM1RPTELISCONSOLIDATED($D$21,$D29),IF(_xll.TM1RPTELLEV($D$21,$D29)&lt;=3,_xll.TM1RPTELLEV($D$21,$D29),"D"),"N")</f>
        <v>0</v>
      </c>
      <c r="B29" s="8" t="s">
        <v>28</v>
      </c>
      <c r="C29" s="9" t="s">
        <v>15</v>
      </c>
      <c r="D29" s="9" t="s">
        <v>16</v>
      </c>
      <c r="E29" s="14">
        <f ca="1">_xll.DBRW($B$9,$C$13,$C$14,$D29,E$20,$C29,$C$15,E$19,$C$16,$B29)</f>
        <v>170000</v>
      </c>
      <c r="F29" s="14">
        <f ca="1">_xll.DBRW($B$9,$C$13,$C$14,$D29,F$20,$C29,$C$15,F$19,$C$16,$B29)</f>
        <v>-628878.84800000023</v>
      </c>
      <c r="G29" s="14" t="str">
        <f t="shared" ca="1" si="0"/>
        <v>TPL16</v>
      </c>
      <c r="H29" s="14" t="str">
        <f ca="1">VLOOKUP(D29,Transco_Gaap!A:B,2,FALSE)</f>
        <v>Tot_conso</v>
      </c>
      <c r="I29" s="14">
        <f ca="1">_xll.DBRW($H$13,$H29,$H$14,I$20,$C29,I$19,$H$15,$G29)</f>
        <v>170000</v>
      </c>
      <c r="J29" s="14">
        <f ca="1">_xll.DBRW($H$13,$H29,$H$14,J$20,$C29,J$19,$H$15,$G29)</f>
        <v>-628878.84800000116</v>
      </c>
      <c r="K29" s="14">
        <f t="shared" ca="1" si="1"/>
        <v>0</v>
      </c>
      <c r="L29" s="14">
        <f t="shared" ca="1" si="2"/>
        <v>-9.3132257461547852E-10</v>
      </c>
    </row>
  </sheetData>
  <mergeCells count="4">
    <mergeCell ref="E18:F18"/>
    <mergeCell ref="I18:J18"/>
    <mergeCell ref="K18:L18"/>
    <mergeCell ref="B11:L11"/>
  </mergeCells>
  <conditionalFormatting sqref="K1:L1 K8:L10 K30:L1048576 K12:L18">
    <cfRule type="cellIs" priority="92" operator="notEqual">
      <formula>0</formula>
    </cfRule>
  </conditionalFormatting>
  <conditionalFormatting sqref="K2:L7">
    <cfRule type="cellIs" dxfId="13" priority="91" operator="notBetween">
      <formula>-0.001</formula>
      <formula>0.001</formula>
    </cfRule>
  </conditionalFormatting>
  <conditionalFormatting sqref="K21:L29">
    <cfRule type="cellIs" dxfId="0" priority="1" operator="notBetween">
      <formula>-0.001</formula>
      <formula>0.001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5" x14ac:dyDescent="0.25"/>
  <cols>
    <col min="1" max="1" width="23.140625" bestFit="1" customWidth="1"/>
    <col min="2" max="2" width="26.5703125" bestFit="1" customWidth="1"/>
  </cols>
  <sheetData>
    <row r="1" spans="1:2" x14ac:dyDescent="0.25">
      <c r="A1" s="1" t="s">
        <v>29</v>
      </c>
    </row>
    <row r="2" spans="1:2" x14ac:dyDescent="0.25">
      <c r="A2" s="12" t="s">
        <v>35</v>
      </c>
      <c r="B2" s="12" t="s">
        <v>34</v>
      </c>
    </row>
    <row r="3" spans="1:2" x14ac:dyDescent="0.25">
      <c r="A3" s="11" t="s">
        <v>16</v>
      </c>
      <c r="B3" s="11" t="s">
        <v>22</v>
      </c>
    </row>
    <row r="4" spans="1:2" x14ac:dyDescent="0.25">
      <c r="A4" s="11" t="s">
        <v>36</v>
      </c>
      <c r="B4" s="11" t="s">
        <v>36</v>
      </c>
    </row>
    <row r="5" spans="1:2" x14ac:dyDescent="0.25">
      <c r="A5" s="11" t="s">
        <v>39</v>
      </c>
      <c r="B5" s="11" t="s">
        <v>30</v>
      </c>
    </row>
    <row r="6" spans="1:2" x14ac:dyDescent="0.25">
      <c r="A6" s="11" t="s">
        <v>40</v>
      </c>
      <c r="B6" s="11" t="s">
        <v>31</v>
      </c>
    </row>
    <row r="7" spans="1:2" x14ac:dyDescent="0.25">
      <c r="A7" s="11" t="s">
        <v>41</v>
      </c>
      <c r="B7" s="11" t="s">
        <v>32</v>
      </c>
    </row>
    <row r="8" spans="1:2" x14ac:dyDescent="0.25">
      <c r="A8" s="11" t="s">
        <v>42</v>
      </c>
      <c r="B8" s="11" t="s">
        <v>33</v>
      </c>
    </row>
    <row r="9" spans="1:2" x14ac:dyDescent="0.25">
      <c r="A9" s="11" t="s">
        <v>43</v>
      </c>
      <c r="B9" s="11" t="s">
        <v>37</v>
      </c>
    </row>
    <row r="10" spans="1:2" x14ac:dyDescent="0.25">
      <c r="A10" s="11" t="s">
        <v>44</v>
      </c>
      <c r="B10" s="1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B26"/>
  <sheetViews>
    <sheetView workbookViewId="0"/>
  </sheetViews>
  <sheetFormatPr baseColWidth="10" defaultRowHeight="15" x14ac:dyDescent="0.25"/>
  <sheetData>
    <row r="19" spans="2:2" x14ac:dyDescent="0.25">
      <c r="B19" t="s">
        <v>7</v>
      </c>
    </row>
    <row r="20" spans="2:2" x14ac:dyDescent="0.25">
      <c r="B20" t="s">
        <v>8</v>
      </c>
    </row>
    <row r="21" spans="2:2" x14ac:dyDescent="0.25">
      <c r="B21" t="s">
        <v>9</v>
      </c>
    </row>
    <row r="22" spans="2:2" x14ac:dyDescent="0.25">
      <c r="B22" t="s">
        <v>10</v>
      </c>
    </row>
    <row r="23" spans="2:2" x14ac:dyDescent="0.25">
      <c r="B23" t="s">
        <v>11</v>
      </c>
    </row>
    <row r="24" spans="2:2" x14ac:dyDescent="0.25">
      <c r="B24" t="s">
        <v>12</v>
      </c>
    </row>
    <row r="25" spans="2:2" x14ac:dyDescent="0.25">
      <c r="B25" t="s">
        <v>13</v>
      </c>
    </row>
    <row r="26" spans="2:2" x14ac:dyDescent="0.25">
      <c r="B2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"/>
  <sheetViews>
    <sheetView workbookViewId="0"/>
  </sheetViews>
  <sheetFormatPr baseColWidth="10" defaultRowHeight="15" x14ac:dyDescent="0.25"/>
  <sheetData>
    <row r="19" spans="3:3" x14ac:dyDescent="0.25">
      <c r="C1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"/>
  <sheetViews>
    <sheetView workbookViewId="0"/>
  </sheetViews>
  <sheetFormatPr baseColWidth="10" defaultRowHeight="15" x14ac:dyDescent="0.25"/>
  <sheetData>
    <row r="19" spans="4:4" x14ac:dyDescent="0.25">
      <c r="D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Feuil1</vt:lpstr>
      <vt:lpstr>Transco_Gaap</vt:lpstr>
      <vt:lpstr>Feuil3</vt:lpstr>
      <vt:lpstr>{AR}01</vt:lpstr>
      <vt:lpstr>{AR}11</vt:lpstr>
      <vt:lpstr>{AR}21</vt:lpstr>
      <vt:lpstr>Feuil1!TM1RPTDATARNG2</vt:lpstr>
      <vt:lpstr>Feuil1!TM1RPTFMTIDCOL</vt:lpstr>
      <vt:lpstr>Feuil1!TM1RPTFMTRNG</vt:lpstr>
    </vt:vector>
  </TitlesOfParts>
  <Company>TRANSDEV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 JOHN de CREVECOEUR, Rozenn</dc:creator>
  <cp:lastModifiedBy>SAINT JOHN de CREVECOEUR, Rozenn</cp:lastModifiedBy>
  <dcterms:created xsi:type="dcterms:W3CDTF">2020-04-24T13:17:53Z</dcterms:created>
  <dcterms:modified xsi:type="dcterms:W3CDTF">2020-04-24T17:20:59Z</dcterms:modified>
</cp:coreProperties>
</file>