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975"/>
  </bookViews>
  <sheets>
    <sheet name="Sum__Updated_area" sheetId="2" r:id="rId1"/>
    <sheet name="japan1" sheetId="6" r:id="rId2"/>
    <sheet name="japan2" sheetId="7" r:id="rId3"/>
    <sheet name="japan3" sheetId="8" r:id="rId4"/>
    <sheet name="japan4" sheetId="9" r:id="rId5"/>
    <sheet name="japan5" sheetId="10" r:id="rId6"/>
    <sheet name="japan6" sheetId="11" r:id="rId7"/>
    <sheet name="japan7" sheetId="12" r:id="rId8"/>
    <sheet name="japan8" sheetId="13" r:id="rId9"/>
    <sheet name="japan9" sheetId="14" r:id="rId10"/>
    <sheet name="fu2" sheetId="15" r:id="rId11"/>
    <sheet name="fu" sheetId="5" r:id="rId12"/>
    <sheet name="fu3" sheetId="16" r:id="rId13"/>
  </sheets>
  <externalReferences>
    <externalReference r:id="rId14"/>
  </externalReferences>
  <definedNames>
    <definedName name="_xlnm._FilterDatabase" localSheetId="0" hidden="1">Sum__Updated_area!$DJ$1:$DJ$148</definedName>
  </definedNames>
  <calcPr calcId="144525"/>
</workbook>
</file>

<file path=xl/sharedStrings.xml><?xml version="1.0" encoding="utf-8"?>
<sst xmlns="http://schemas.openxmlformats.org/spreadsheetml/2006/main" count="7299" uniqueCount="1093">
  <si>
    <t>OBJECTID *</t>
  </si>
  <si>
    <t>Shape *</t>
  </si>
  <si>
    <t>Join_Count</t>
  </si>
  <si>
    <t>TARGET_FID</t>
  </si>
  <si>
    <t>JOIN_FID</t>
  </si>
  <si>
    <t>unique_id</t>
  </si>
  <si>
    <t>area</t>
  </si>
  <si>
    <t>confidence</t>
  </si>
  <si>
    <t>install_date</t>
  </si>
  <si>
    <t>COUNTRY</t>
  </si>
  <si>
    <t>iso_3166_1</t>
  </si>
  <si>
    <t>iso_3166_2</t>
  </si>
  <si>
    <t>gti</t>
  </si>
  <si>
    <t>pvout</t>
  </si>
  <si>
    <t>capacity_mw</t>
  </si>
  <si>
    <t>match_id</t>
  </si>
  <si>
    <t>wdpa_10km</t>
  </si>
  <si>
    <t>LC_CLC300_1992</t>
  </si>
  <si>
    <t>LC_CLC300_1993</t>
  </si>
  <si>
    <t>LC_CLC300_1994</t>
  </si>
  <si>
    <t>LC_CLC300_1995</t>
  </si>
  <si>
    <t>LC_CLC300_1996</t>
  </si>
  <si>
    <t>LC_CLC300_1997</t>
  </si>
  <si>
    <t>LC_CLC300_1998</t>
  </si>
  <si>
    <t>LC_CLC300_1999</t>
  </si>
  <si>
    <t>LC_CLC300_2000</t>
  </si>
  <si>
    <t>LC_CLC300_2001</t>
  </si>
  <si>
    <t>LC_CLC300_2002</t>
  </si>
  <si>
    <t>LC_CLC300_2003</t>
  </si>
  <si>
    <t>LC_CLC300_2004</t>
  </si>
  <si>
    <t>LC_CLC300_2005</t>
  </si>
  <si>
    <t>LC_CLC300_2006</t>
  </si>
  <si>
    <t>LC_CLC300_2007</t>
  </si>
  <si>
    <t>LC_CLC300_2008</t>
  </si>
  <si>
    <t>LC_CLC300_2009</t>
  </si>
  <si>
    <t>LC_CLC300_2010</t>
  </si>
  <si>
    <t>LC_CLC300_2011</t>
  </si>
  <si>
    <t>LC_CLC300_2012</t>
  </si>
  <si>
    <t>LC_CLC300_2013</t>
  </si>
  <si>
    <t>LC_CLC300_2014</t>
  </si>
  <si>
    <t>LC_CLC300_2015</t>
  </si>
  <si>
    <t>LC_CLC300_2016</t>
  </si>
  <si>
    <t>LC_CLC300_2017</t>
  </si>
  <si>
    <t>LC_CLC300_2018</t>
  </si>
  <si>
    <t>mean_ai</t>
  </si>
  <si>
    <t>ind_comm_10km</t>
  </si>
  <si>
    <t>GCR</t>
  </si>
  <si>
    <t>eff</t>
  </si>
  <si>
    <t>ILR</t>
  </si>
  <si>
    <t>area_error</t>
  </si>
  <si>
    <t>lc_mode</t>
  </si>
  <si>
    <t>lc_arid</t>
  </si>
  <si>
    <t>lc_vis</t>
  </si>
  <si>
    <t>country</t>
  </si>
  <si>
    <t>country_long</t>
  </si>
  <si>
    <t>name</t>
  </si>
  <si>
    <t>gppd_idnr</t>
  </si>
  <si>
    <t>LUE_AVERAGE</t>
  </si>
  <si>
    <t>Original_ LUE (W/m2)</t>
  </si>
  <si>
    <t>LUE_WEIGHTED_AVERAGE (BN/G)</t>
  </si>
  <si>
    <t>latitude</t>
  </si>
  <si>
    <t>longitude</t>
  </si>
  <si>
    <t>primary_fuel</t>
  </si>
  <si>
    <t>other_fuel1</t>
  </si>
  <si>
    <t>other_fuel2</t>
  </si>
  <si>
    <t>other_fuel3</t>
  </si>
  <si>
    <t>commissioning_year</t>
  </si>
  <si>
    <t>owner</t>
  </si>
  <si>
    <t>source</t>
  </si>
  <si>
    <t>url</t>
  </si>
  <si>
    <t>geolocation_source</t>
  </si>
  <si>
    <t>wepp_id</t>
  </si>
  <si>
    <t>year_of_capacity_data</t>
  </si>
  <si>
    <t>generation_gwh_2013</t>
  </si>
  <si>
    <t>generation_gwh_2014</t>
  </si>
  <si>
    <t>generation_gwh_2015</t>
  </si>
  <si>
    <t>generation_gwh_2016</t>
  </si>
  <si>
    <t>generation_gwh_2017</t>
  </si>
  <si>
    <t>generation_gwh_2018</t>
  </si>
  <si>
    <t>generation_gwh_2019</t>
  </si>
  <si>
    <t>generation_data_source</t>
  </si>
  <si>
    <t>estimated_generation_gwh_2013</t>
  </si>
  <si>
    <t>estimated_generation_gwh_2014</t>
  </si>
  <si>
    <t>estimated_generation_gwh_2015</t>
  </si>
  <si>
    <t>estimated_generation_gwh_2016</t>
  </si>
  <si>
    <t>estimated_generation_gwh_2017</t>
  </si>
  <si>
    <t>estimated_generation_note_2013</t>
  </si>
  <si>
    <t>estimated_generation_note_2014</t>
  </si>
  <si>
    <t>estimated_generation_note_2015</t>
  </si>
  <si>
    <t>estimated_generation_note_2016</t>
  </si>
  <si>
    <t>estimated_generation_note_2017</t>
  </si>
  <si>
    <t>Shape_Length</t>
  </si>
  <si>
    <t>Shape_Area</t>
  </si>
  <si>
    <t>LT_AVERAGE</t>
  </si>
  <si>
    <t>LT</t>
  </si>
  <si>
    <t>LT_WEIGHTED_AVERAGE (CY/G)</t>
  </si>
  <si>
    <t>Generation_average (gwh)</t>
  </si>
  <si>
    <r>
      <rPr>
        <b/>
        <sz val="11"/>
        <color theme="1"/>
        <rFont val="Times New Roman"/>
        <charset val="134"/>
      </rPr>
      <t>CX</t>
    </r>
    <r>
      <rPr>
        <b/>
        <sz val="11"/>
        <color theme="1"/>
        <rFont val="宋体"/>
        <charset val="134"/>
      </rPr>
      <t>列数字复制列</t>
    </r>
    <r>
      <rPr>
        <b/>
        <sz val="11"/>
        <color theme="1"/>
        <rFont val="Times New Roman"/>
        <charset val="134"/>
      </rPr>
      <t xml:space="preserve"> ——null</t>
    </r>
    <r>
      <rPr>
        <b/>
        <sz val="11"/>
        <color theme="1"/>
        <rFont val="宋体"/>
        <charset val="134"/>
      </rPr>
      <t>换为</t>
    </r>
    <r>
      <rPr>
        <b/>
        <sz val="11"/>
        <color theme="1"/>
        <rFont val="Times New Roman"/>
        <charset val="134"/>
      </rPr>
      <t>0</t>
    </r>
  </si>
  <si>
    <t xml:space="preserve">Name </t>
  </si>
  <si>
    <t>Area (m2)</t>
  </si>
  <si>
    <t>Capacity (MW)</t>
  </si>
  <si>
    <t>Generation (GWh)</t>
  </si>
  <si>
    <t>Install date</t>
  </si>
  <si>
    <t>Updated_area_by_URL (m2)</t>
  </si>
  <si>
    <t>Updated_capacity_by URL (MW)</t>
  </si>
  <si>
    <r>
      <t>Updated_</t>
    </r>
    <r>
      <rPr>
        <b/>
        <sz val="11"/>
        <color theme="1"/>
        <rFont val="Times New Roman"/>
        <charset val="134"/>
      </rPr>
      <t>generation_by URL (GWh)</t>
    </r>
  </si>
  <si>
    <t>URL</t>
  </si>
  <si>
    <t>Install__date</t>
  </si>
  <si>
    <t>Updated area by Google earth (m2)</t>
  </si>
  <si>
    <t>Updated area by gis (m2)</t>
  </si>
  <si>
    <t>Removed plant</t>
  </si>
  <si>
    <t>First_if</t>
  </si>
  <si>
    <t>Second_if</t>
  </si>
  <si>
    <t>Updated-area</t>
  </si>
  <si>
    <t>Updated_capacity</t>
  </si>
  <si>
    <t>Missing_area_by_google_earth</t>
  </si>
  <si>
    <t>Missing number</t>
  </si>
  <si>
    <t>Note</t>
  </si>
  <si>
    <t>Polygon Z</t>
  </si>
  <si>
    <t>A</t>
  </si>
  <si>
    <t>JP</t>
  </si>
  <si>
    <t>JP-43</t>
  </si>
  <si>
    <t>[["736",2.069106,"Aso kuju","National Park"],["555574816",-0.0,"Onodake","Prefectural Wildlife Protection Area"],["555574747",1.393272,"Kanmurigatake","Prefectural Wildlife Protection Area"],["555574750",4.31417,"Kikuchi suigen","Prefectural Wildlife Protection Area"],["555574829",5.028307,"Yagoyama","Prefectural Wildlife Protection Area"],["555574738",6.368465,"Kuratake","Prefectural Wildlife Protection Area"],["555574823",9.628708,"Kitamukiyama","Prefectural Wildlife Protection Area"]]</t>
  </si>
  <si>
    <t>[""]</t>
  </si>
  <si>
    <t>cropland</t>
  </si>
  <si>
    <t>JPN</t>
  </si>
  <si>
    <t>Japan</t>
  </si>
  <si>
    <t>Ozu A</t>
  </si>
  <si>
    <t>WKS0073679</t>
  </si>
  <si>
    <t>Solar</t>
  </si>
  <si>
    <t>&lt;Null&gt;</t>
  </si>
  <si>
    <t>Wiki-Solar</t>
  </si>
  <si>
    <t>https://www.wiki-solar.org</t>
  </si>
  <si>
    <t>SOLAR-V1-NO-AGE</t>
  </si>
  <si>
    <t>&lt;2016-06</t>
  </si>
  <si>
    <t>JP-22</t>
  </si>
  <si>
    <t>[["555573466",0.655644,"Enshunada","Prefectural Wildlife Protection Area"],["555573495",1.60579,"Ogasayama","Prefectural Wildlife Protection Area"],["555573520",2.971199,"Ikeshinden","Prefectural Wildlife Protection Area"],["555575344",8.828568,"Omaezaki enshunada","Prefectural Natural Park"]]</t>
  </si>
  <si>
    <t>Obuchi-Okinosu?</t>
  </si>
  <si>
    <t>WKS0071152</t>
  </si>
  <si>
    <t>JP-31</t>
  </si>
  <si>
    <t>[["12260",-0.0,"Daisen oki","National Park"],["555574102",2.413826,"Shanichi","Prefectural Wildlife Protection Area"],["555621404",2.564864,"Common fishery right area(Tottori)","Common fishery right area"],["555574109",2.608633,"Kiyomizu","Prefectural Wildlife Protection Area"],["555575398",2.839754,"Kiyomizu gassan","Prefectural Natural Park"]]</t>
  </si>
  <si>
    <t>treecover</t>
  </si>
  <si>
    <t>Tottori?CS</t>
  </si>
  <si>
    <t>WKS0070944</t>
  </si>
  <si>
    <t>JP-40</t>
  </si>
  <si>
    <t>[["555574583",2.808073,"Kawasaki","Prefectural Wildlife Protection Area"],["555575454",3.4109,"Dazaifu","Prefectural Natural Park"],["555574590",6.806074,"Tagawa","Prefectural Wildlife Protection Area"],["555574585",8.372398,"Taihohakubasan","Prefectural Wildlife Protection Area"]]</t>
  </si>
  <si>
    <t>Tsutsuno A</t>
  </si>
  <si>
    <t>WKS0070627</t>
  </si>
  <si>
    <t>C</t>
  </si>
  <si>
    <t>JP-12</t>
  </si>
  <si>
    <t>[["555572522",1.330485,"Toride","Prefectural Wildlife Protection Area"],["555575282",3.962612,"Inba tega","Prefectural Natural Park"],["555572831",4.386669,"Motono","Prefectural Wildlife Protection Area"],["555572802",4.41845,"Teganooka koen","Prefectural Wildlife Protection Area"],["555621400",5.891105,"Common fishery right area(Chiba)","Common fishery right area"],["555572803",7.082022,"Teganuma","Prefectural Wildlife Protection Area"],["555572779",7.086653,"Inbanuma seibu","Prefectural Wildlife Protection Area"],["555572811",7.439152,"Funabashi","Prefectural Wildlife Protection Area"],["555572790",7.835787,"Takazu","Prefectural Wildlife Protection Area"]]</t>
  </si>
  <si>
    <t>Shiroi-Inzai</t>
  </si>
  <si>
    <t>WKS0069762</t>
  </si>
  <si>
    <t xml:space="preserve"> 1.45546 from the original Kruitwagen data is more correct</t>
  </si>
  <si>
    <t>B</t>
  </si>
  <si>
    <t>[["736",-0.0,"Aso kuju","National Park"],["555574781",-0.0,"Shonen shizenno ie","Prefectural Wildlife Protection Area"],["555574804",1.538564,"Nakamatsu","Prefectural Wildlife Protection Area"],["555574805",3.766081,"Choyo","Prefectural Wildlife Protection Area"],["555574816",3.878715,"Onodake","Prefectural Wildlife Protection Area"],["555574738",3.963517,"Kuratake","Prefectural Wildlife Protection Area"],["555574823",6.697139,"Kitamukiyama","Prefectural Wildlife Protection Area"],["555574750",7.555006,"Kikuchi suigen","Prefectural Wildlife Protection Area"],["555574829",10.555856,"Yagoyama","Prefectural Wildlife Protection Area"]]</t>
  </si>
  <si>
    <t>Ozu B</t>
  </si>
  <si>
    <t>WKS0073680</t>
  </si>
  <si>
    <t>JP-19</t>
  </si>
  <si>
    <t>WRI1026507</t>
  </si>
  <si>
    <t>[["30298",7.269455,"Fujisan kita","Prefectural Wildlife Protection Area"],["555573186",6.429805,"Atagoyama","Prefectural Wildlife Protection Area"],["555573200",6.635907,"Sangunbashi","Prefectural Wildlife Protection Area"],["555573202",6.650234,"Shibireko","Prefectural Wildlife Protection Area"],["555573207",9.022442,"Shingen zutsumi","Prefectural Wildlife Protection Area"],["555575318",9.248706,"Shibire ko","Prefectural Natural Park"]]</t>
  </si>
  <si>
    <t>Komekurayama Solar Power Plant</t>
  </si>
  <si>
    <t>Tokyo Electric Power Co Inc (TEPCO)</t>
  </si>
  <si>
    <t>TEPCO</t>
  </si>
  <si>
    <t>http://www.tepco.co.jp/en/challenge/energy/megasolar/index-e.html</t>
  </si>
  <si>
    <t>Industry About</t>
  </si>
  <si>
    <t>&lt;2016-06,2016-06-18</t>
  </si>
  <si>
    <t>JP-28</t>
  </si>
  <si>
    <t>WRI1026467</t>
  </si>
  <si>
    <t>[["737",0.648356,"Setonaikai","National Park"],["555621412",0.506181,"Common fishery right area(Hyogo)","Common fishery right area"],["555575902",1.123183,"Hakusan jinja","Prefectural Nature Conservation Area"],["555573899",4.173578,"Tekkaisan","Prefectural Wildlife Protection Area"],["555573838",8.050844,"Iseno mori","Prefectural Wildlife Protection Area"]]</t>
  </si>
  <si>
    <t>Awaji Kifune Solar Power Plant</t>
  </si>
  <si>
    <t>Awaji Kifune Solar Power Plant Corporation</t>
  </si>
  <si>
    <t>Solar Asset Management</t>
  </si>
  <si>
    <t>http://www.solarassetmanagement.asia/top-25-largest-projects</t>
  </si>
  <si>
    <t>JP-32</t>
  </si>
  <si>
    <t>[["555574121",-0.0,"Tsukagahara","Prefectural Wildlife Protection Area"],["555621472",0.596993,"Iwami","Coastline Marine Resource Development Area, designated sea area"],["555574090",2.139348,"Takagiyama","Prefectural Wildlife Protection Area"],["555574096",2.459758,"Sangaizan","Prefectural Wildlife Protection Area"],["555697618",3.193809,"Natural Environment Conservation Areas","Natural Environment Conservation Areas"],["555574129",4.391867,"Hikimiko","Prefectural Wildlife Protection Area"],["555575955",7.123807,"Kannosekyo","Prefectural Nature Conservation Area"],["555574117",10.512114,"Taimasan","Prefectural Wildlife Protection Area"]]</t>
  </si>
  <si>
    <t>40.0_arid</t>
  </si>
  <si>
    <t>Hamada</t>
  </si>
  <si>
    <t>WKS0074117</t>
  </si>
  <si>
    <t>JP-02</t>
  </si>
  <si>
    <t>[["29822",5.719491,"Kominato","National Wildlife Protection Area"],["555621397",1.658853,"Common fishery right area(Aomori)","Common fishery right area"],["555571918",3.889579,"Tenmabayashi","Prefectural Wildlife Protection Area"],["555571880",6.887747,"Mukaihataya","Prefectural Wildlife Protection Area"]]</t>
  </si>
  <si>
    <t>Noheji</t>
  </si>
  <si>
    <t>WKS0069479</t>
  </si>
  <si>
    <t xml:space="preserve"> 2.351699 from the original Kruitwagen data is more correct</t>
  </si>
  <si>
    <t>JP-33</t>
  </si>
  <si>
    <t>[["555574145",0.948616,"Iyama","Prefectural Wildlife Protection Area"],["555575406",2.425175,"Kibishiseki","Prefectural Natural Park"],["555574190",4.92696,"Nichioji","Prefectural Wildlife Protection Area"],["555574155",8.910146,"Kibi kogen","Prefectural Wildlife Protection Area"],["555621379",9.996005,"Common fishery right area(Okayama)","Common fishery right area"]]</t>
  </si>
  <si>
    <t>Okayama Itochu</t>
  </si>
  <si>
    <t>WKS0065882</t>
  </si>
  <si>
    <t>D</t>
  </si>
  <si>
    <t>JP-03</t>
  </si>
  <si>
    <t>[["555621383",4.881055,"Common fishery right area(Miyagi)","Common fishery right area"],["555572083",5.700582,"Kannari","Prefectural Wildlife Protection Area"],["555571942",5.944915,"Ichinosekishi hagisho genbi","Prefectural Wildlife Protection Area"],["555571940",5.960961,"Ichinosekishi maehori","Prefectural Wildlife Protection Area"],["555571951",8.284243,"Hanaizumicho gamasawatsutsumi","Prefectural Wildlife Protection Area"]]</t>
  </si>
  <si>
    <t>Ichinoseki GPC</t>
  </si>
  <si>
    <t>WKS0063013</t>
  </si>
  <si>
    <t>Ichinoseki-Global Power Synergy Solar PV Park, Japan (power-technology.com)</t>
  </si>
  <si>
    <t>[["737",0.767289,"Setonaikai","National Park"],["555574170",0.767289,"Mitani yama","Prefectural Wildlife Protection Area"],["555621379",2.029913,"Common fishery right area(Okayama)","Common fishery right area"],["555574184",2.464355,"Maejima","Prefectural Wildlife Protection Area"],["555574171",6.140348,"Santoku","Prefectural Wildlife Protection Area"],["555571475",10.310659,"Okayama Prefectural Marine Zone Fisheries Coordination Regulations Article34-2(i)","Protected Water Surface"]]</t>
  </si>
  <si>
    <t>10.0_arid</t>
  </si>
  <si>
    <t>Setouchi</t>
  </si>
  <si>
    <t>WKS0064086</t>
  </si>
  <si>
    <t>[["736",2.373247,"Aso kuju","National Park"],["555574748",-0.0,"Kikuka","Prefectural Wildlife Protection Area"],["555574802",1.027519,"Takumasanzan","Prefectural Wildlife Protection Area"],["555574829",5.278418,"Yagoyama","Prefectural Wildlife Protection Area"],["555574781",6.116592,"Shonen shizenno ie","Prefectural Wildlife Protection Area"],["555574738",6.600892,"Kuratake","Prefectural Wildlife Protection Area"],["555574750",8.64147,"Kikuchi suigen","Prefectural Wildlife Protection Area"],["555574823",11.388241,"Kitamukiyama","Prefectural Wildlife Protection Area"]]</t>
  </si>
  <si>
    <t>Ozu</t>
  </si>
  <si>
    <t>WKS0065071</t>
  </si>
  <si>
    <t>https://www.renovainc.com/en/business/power_plant/ozu-solar/</t>
  </si>
  <si>
    <t>[["555575410",2.530671,"Kibi Seiryu","Prefectural Natural Park"],["555574143",6.72504,"Takebeno mori","Prefectural Wildlife Protection Area"]]</t>
  </si>
  <si>
    <t>Kumenan</t>
  </si>
  <si>
    <t>WKS0064166</t>
  </si>
  <si>
    <t>[["555573847",4.087949,"Katogun tojoko","Prefectural Wildlife Protection Area"],["555573861",6.839543,"Mitakesan","Prefectural Wildlife Protection Area"],["555573898",7.517306,"Kaburaiyama","Prefectural Wildlife Protection Area"],["555621412",7.864229,"Common fishery right area(Hyogo)","Common fishery right area"],["555573928",11.04462,"Rokkosan","Prefectural Wildlife Protection Area"]]</t>
  </si>
  <si>
    <t>Sanda Hyōgo</t>
  </si>
  <si>
    <t>WKS0068115</t>
  </si>
  <si>
    <t>JP-01</t>
  </si>
  <si>
    <t>WRI1026576</t>
  </si>
  <si>
    <t>[["68086",2.512134,"Utonai-ko","Ramsar Site, Wetland of International Importance"],["17035",2.515428,"Utonaiko","National Wildlife Protection Area"],["555571524",9.107945,"Tokiwa","Prefectural Wildlife Protection Area"]]</t>
  </si>
  <si>
    <t>Tomakomai - Marubeni Solar Power Plant</t>
  </si>
  <si>
    <t>Tomakomai Yufutsu Mega-Solar Corporation</t>
  </si>
  <si>
    <t>Marubeni Corporation</t>
  </si>
  <si>
    <t>http://www.marubeni.com/news/2015/release/151027e.pdf</t>
  </si>
  <si>
    <t>https://www.marubeni.com/en/news/2015/release/151027e.pdf</t>
  </si>
  <si>
    <t>[["555574831",5.26771,"Tatsudayama","Prefectural Wildlife Protection Area"],["555574768",6.861844,"Kuroiwa","Prefectural Wildlife Protection Area"],["555574763",10.091782,"Ezu","Prefectural Wildlife Protection Area"],["555575476",10.178433,"Yabe Shuhen","Prefectural Natural Park"],["555574828",11.017605,"Yachono mori","Prefectural Wildlife Protection Area"]]</t>
  </si>
  <si>
    <t>Mashiki</t>
  </si>
  <si>
    <t>WKS0065391</t>
  </si>
  <si>
    <t>https://www.power-technology.com/marketdata/kumamoto-mashiki-solar-pv-park-japan/</t>
  </si>
  <si>
    <t>[["3106",1.300742,"Minamiboso","Quasi National Park"],["555575710",0.794233,"Uchiura yama","Prefectural Nature Conservation Area"],["555621400",1.392595,"Common fishery right area(Chiba)","Common fishery right area"],["555572821",2.483404,"Amatsu","Prefectural Wildlife Protection Area"],["555575278",6.506805,"Yoro keikoku okukiyosumi","Prefectural Natural Park"],["555572816",10.591086,"Otaki","Prefectural Wildlife Protection Area"]]</t>
  </si>
  <si>
    <t>Katsuura</t>
  </si>
  <si>
    <t>WKS0072729</t>
  </si>
  <si>
    <t>https://www.power-technology.com/marketdata/katsuura-solar-pv-park-japan/</t>
  </si>
  <si>
    <t>JP-07</t>
  </si>
  <si>
    <t>[["555575243",0.107981,"Matsukawaura","Prefectural Natural Park"],["555572383",3.661803,"Haramachi shi","Prefectural Wildlife Protection Area"],["555621411",6.161817,"Common fishery right area(Fukushima)","Common fishery right area"],["555575587",6.327271,"Niidagawa keikoku","Prefectural Nature Conservation Area"],["555571744",7.20105,"Kashima","Prefectural Wildlife Protection Area"],["555572382",7.422831,"Haramachi","Prefectural Wildlife Protection Area"]]</t>
  </si>
  <si>
    <t>20.0_arid</t>
  </si>
  <si>
    <t>Minamisoma</t>
  </si>
  <si>
    <t>WKS0067949</t>
  </si>
  <si>
    <r>
      <rPr>
        <u/>
        <sz val="11"/>
        <color rgb="FF0000FF"/>
        <rFont val="宋体"/>
        <charset val="134"/>
        <scheme val="minor"/>
      </rPr>
      <t>https://www.sumitomocorp.com/en/jp/news/release/2019/group/11250</t>
    </r>
    <r>
      <rPr>
        <u/>
        <sz val="11"/>
        <color rgb="FF0000FF"/>
        <rFont val="宋体"/>
        <charset val="134"/>
        <scheme val="minor"/>
      </rPr>
      <t xml:space="preserve"> ; https://www.power-technology.com/marketdata/minamisoma-sumitomo-solar-pv-park-1-japan/</t>
    </r>
  </si>
  <si>
    <t>JP-08</t>
  </si>
  <si>
    <t>WRI1026563</t>
  </si>
  <si>
    <t>[["3251",0.014422,"Suigo-Tsukuba","Quasi National Park"],["555572793",1.234628,"Sawaratsunomiya","Prefectural Wildlife Protection Area"],["555572562",4.045939,"Aso","Prefectural Wildlife Protection Area"],["555575276",4.10286,"Otone","Prefectural Natural Park"],["555572534",4.872759,"Mizuhara","Prefectural Wildlife Protection Area"],["555572521",4.989945,"Kashima","Prefectural Wildlife Protection Area"],["555572506",5.516154,"Ushibori chisaki","Prefectural Wildlife Protection Area"],["555575631",8.058679,"Koyama fudo","Prefectural Nature Conservation Area"],["555572789",8.183488,"Katori jingu","Prefectural Wildlife Protection Area"],["555621378",8.857509,"Common fishery right area(Ibaraki)","Common fishery right area"],["555575617",10.483057,"Ou","Prefectural Nature Conservation Area"]]</t>
  </si>
  <si>
    <t>Suigo Itako Solar Power Plant</t>
  </si>
  <si>
    <t>Suigo Itako Solar Inc</t>
  </si>
  <si>
    <t>Renova</t>
  </si>
  <si>
    <t>http://www.renovainc.jp/business/power_plant</t>
  </si>
  <si>
    <t>https://www.renovainc.com/en/business/power_plant/suigo-itako-solar/</t>
  </si>
  <si>
    <t>JP-34</t>
  </si>
  <si>
    <t>[["3267",6.674195,"Hiba-Dogo-Taishaku","Quasi National Park"],["555574281",3.022223,"Taishakukyo","Prefectural Wildlife Protection Area"],["555575405",3.453106,"Takahashi gawa Joryu","Prefectural Natural Park"],["555575937",5.630058,"Koigakubo","Prefectural Nature Conservation Area"],["555574178",6.203209,"Shinnariwagawa dam","Prefectural Wildlife Protection Area"],["555574162",6.465037,"Koigakubo","Prefectural Wildlife Protection Area"],["555574235",6.995535,"Gohongatake","Prefectural Wildlife Protection Area"],["555574159",7.168396,"Kenkono mori","Prefectural Wildlife Protection Area"]]</t>
  </si>
  <si>
    <t>Tojo</t>
  </si>
  <si>
    <t>WKS0071907</t>
  </si>
  <si>
    <t>https://www.gem.wiki/Tojo_solar_farm</t>
  </si>
  <si>
    <t>[["555575954",2.422913,"Kurokawanomyojin yama","Prefectural Nature Conservation Area"],["555575959",2.553769,"Shinano taki","Prefectural Nature Conservation Area"],["555574240",3.706264,"Kurokawa myojin","Prefectural Wildlife Protection Area"],["555575942",4.877812,"Tudanomyojin yama","Prefectural Nature Conservation Area"]]</t>
  </si>
  <si>
    <t>Sera A</t>
  </si>
  <si>
    <t>WKS0073711</t>
  </si>
  <si>
    <t>[["555575897",2.555208,"Sorin zan","Prefectural Nature Conservation Area"],["555573883",4.070781,"Nishiwakishi sairinjisan","Prefectural Wildlife Protection Area"],["555573851",4.570133,"Kasagata","Prefectural Wildlife Protection Area"],["555573929",5.403026,"Kojiya dam suimeiko","Prefectural Wildlife Protection Area"],["555575374",6.611248,"Kasagata yama sengamine","Prefectural Natural Park"],["555573855",7.064662,"Konzoji","Prefectural Wildlife Protection Area"],["555573870",7.240996,"Sannan","Prefectural Wildlife Protection Area"],["555573864",7.308543,"Takamatsusan","Prefectural Wildlife Protection Area"],["555573861",8.438146,"Mitakesan","Prefectural Wildlife Protection Area"],["555575896",8.456872,"Fuko ji","Prefectural Nature Conservation Area"],["555621412",11.427111,"Common fishery right area(Hyogo)","Common fishery right area"]]</t>
  </si>
  <si>
    <t>Takacho</t>
  </si>
  <si>
    <t>WKS0068783</t>
  </si>
  <si>
    <t>https://www.energytrend.com/news/20161130-11223.html</t>
  </si>
  <si>
    <t>JP-30</t>
  </si>
  <si>
    <t>[["737",0.275703,"Setonaikai","National Park"],["555574041",0.095975,"Tomogashima","Prefectural Wildlife Protection Area"],["555621412",0.84106,"Common fishery right area(Hyogo)","Common fishery right area"],["555621414",1.306228,"Common fishery right area(Wakayama)","Common fishery right area"],["555574046",1.805412,"Wakayamashi shinrin koen","Prefectural Wildlife Protection Area"],["555573969",2.211285,"Kinokawa","Prefectural Wildlife Protection Area"],["555574045",7.566893,"Wakaura","Prefectural Wildlife Protection Area"],["555621401",11.960114,"Common fishery right area(Osaka)","Common fishery right area"]]</t>
  </si>
  <si>
    <t>Miyami A</t>
  </si>
  <si>
    <t>WKS0073681</t>
  </si>
  <si>
    <t>https://global-power-plants.datasettes.com/global-power-plants/global-power-plants?primary_fuel=Solar&amp;_facet=geolocation_source&amp;country_long=Japan&amp;geolocation_source=Wiki-Solar</t>
  </si>
  <si>
    <t>___(removed)</t>
  </si>
  <si>
    <t>JP-35</t>
  </si>
  <si>
    <t>WRI1026553</t>
  </si>
  <si>
    <t>[["555574373",0.241076,"Togyoan","Prefectural Wildlife Protection Area"],["555574374",1.7483,"Higashimagura-Maruyama dam","Prefectural Wildlife Protection Area"],["555621410",2.72312,"Common fishery right area(Fukuoka)","Common fishery right area"],["555574384",2.811984,"Ryuozan","Prefectural Wildlife Protection Area"],["555574331",5.677893,"Asa","Prefectural Wildlife Protection Area"],["555574332",7.493094,"Ejio","Prefectural Wildlife Protection Area"],["555621392",8.120728,"Common fishery right area(Yamaguchi)","Common fishery right area"],["555574358",8.282831,"Shimofuriyama","Prefectural Wildlife Protection Area"]]</t>
  </si>
  <si>
    <t>Sanyo Onoda Solar Power Plant</t>
  </si>
  <si>
    <t>Mitsui Engineering &amp; Shipbuilding/Mitsui Fudosan Oita Solar Power Plant</t>
  </si>
  <si>
    <t>Mitsui</t>
  </si>
  <si>
    <t>https://www.mitsui.com/jp/en/csr/csrreport/2014/__icsFiles/afieldfile/2015/09/08/en_csr_detail_2014-13.pdf</t>
  </si>
  <si>
    <t>https://www.orix.co.jp/grp/en/newsrelease/150731_ORIXE2.html</t>
  </si>
  <si>
    <t>JP-10</t>
  </si>
  <si>
    <t>[["555572709",1.288749,"Shirosato ikomochi","Prefectural Wildlife Protection Area"],["555572703",3.544285,"Omineyama","Prefectural Wildlife Protection Area"],["555572688",5.403852,"Onogaminokuchi","Prefectural Wildlife Protection Area"]]</t>
  </si>
  <si>
    <t>Takayama</t>
  </si>
  <si>
    <t>WKS0072899</t>
  </si>
  <si>
    <t>https://www.power-technology.com/marketdata/takayama-mura-mega-solar-pv-park-japan/</t>
  </si>
  <si>
    <t>2017-08-30,2018-02-26</t>
  </si>
  <si>
    <t>[["3269",9.318265,"Kitanagatokaigan","Quasi National Park"],["555575420",0.673045,"Toyota","Prefectural Natural Park"],["555574381",1.345442,"Toyotako","Prefectural Wildlife Protection Area"],["555574377",4.716158,"Mine dam","Prefectural Wildlife Protection Area"],["555574340",9.503399,"Sakurayama","Prefectural Wildlife Protection Area"]]</t>
  </si>
  <si>
    <t>Shin Mine CS</t>
  </si>
  <si>
    <t>WKS0068786</t>
  </si>
  <si>
    <t>https://www.gem.wiki/Csj_Yamaguchi_Shin_Mine_solar_farm</t>
  </si>
  <si>
    <t>JP-46</t>
  </si>
  <si>
    <t>[["220201",1.155902,"Papahanaumokuakea Marine National Monument","Marine Protected Area"],["555575019",0.942979,"Takenoyama","Prefectural Wildlife Protection Area"],["555621382",1.245867,"Common fishery right area(Miyazaki)","Common fishery right area"],["555575064",5.476233,"Matsuyamajoato","Prefectural Wildlife Protection Area"],["555575080",5.856022,"Jindake","Prefectural Wildlife Protection Area"],["555574904",11.29543,"Ichirizaki","Prefectural Wildlife Protection Area"]]</t>
  </si>
  <si>
    <t>Shibushi - Solarig Solar Power Plant</t>
  </si>
  <si>
    <t>WRI1026557</t>
  </si>
  <si>
    <t>Solarig Holding</t>
  </si>
  <si>
    <t>Solarig Holdings</t>
  </si>
  <si>
    <t>http://www.solarserver.com/news/news-e-1219.html</t>
  </si>
  <si>
    <r>
      <rPr>
        <sz val="11"/>
        <color theme="1"/>
        <rFont val="宋体"/>
        <charset val="134"/>
        <scheme val="minor"/>
      </rPr>
      <t>https://canadiansolar-energy.co.jp/en/business/001.html</t>
    </r>
    <r>
      <rPr>
        <sz val="11"/>
        <color theme="1"/>
        <rFont val="宋体"/>
        <charset val="134"/>
        <scheme val="minor"/>
      </rPr>
      <t xml:space="preserve"> ; https://www.canadiansolarinfra.com/en/portfolio/detail.html?id=0001</t>
    </r>
  </si>
  <si>
    <t>JP-25</t>
  </si>
  <si>
    <t>[["3261",0.662307,"Biwako","Quasi National Park"],["68091",4.483207,"Biwa-ko","Ramsar Site, Wetland of International Importance"],["17062",5.352557,"Biwako","Prefectural Wildlife Protection Area"],["555573811",3.610312,"Sueyama","Prefectural Wildlife Protection Area"],["555573779",3.735881,"Mimuroto","Prefectural Wildlife Protection Area"],["555575357",4.332054,"Mikami-tanakami-shigaraki","Prefectural Natural Park"],["555573818",4.367765,"Makioyama","Prefectural Wildlife Protection Area"],["555573782",5.89391,"Yamashina","Prefectural Wildlife Protection Area"],["555573800",6.849348,"Higashiyama","Prefectural Wildlife Protection Area"],["555573772",7.160713,"Kisenyama","Prefectural Wildlife Protection Area"],["555573769",8.274973,"Kamogawa","Prefectural Wildlife Protection Area"],["555573778",8.445725,"Sangoyama","Prefectural Wildlife Protection Area"]]</t>
  </si>
  <si>
    <t>Fushimi</t>
  </si>
  <si>
    <t>WKS0065895</t>
  </si>
  <si>
    <t>https://www.globaldata.com/store/report/kts-kyoto-fushimi-solar-power-plant-23-mw-kyoto-prefecture/</t>
  </si>
  <si>
    <t>[["555575116",2.241479,"Yae kogen","Prefectural Wildlife Protection Area"],["555575010",5.759334,"Tomibanzan","Prefectural Wildlife Protection Area"],["555621393",6.126876,"Common fishery right area(Kagoshima)","Common fishery right area"],["555575024",6.835519,"Maruyama koen","Prefectural Wildlife Protection Area"],["555575016",6.912017,"Hanao","Prefectural Wildlife Protection Area"],["555575153",7.593339,"Kirishima kinkowan","National Park"],["555575007",8.098124,"Ijuin shiroyama","Prefectural Wildlife Protection Area"],["555575489",10.236262,"Fukiagehama","Prefectural Natural Park"]]</t>
  </si>
  <si>
    <t>Hioki</t>
  </si>
  <si>
    <t>WKS0064386</t>
  </si>
  <si>
    <t>https://www.power-technology.com/marketdata/sunpower-hioki-solar-pv-park-japan/</t>
  </si>
  <si>
    <t>JP-24</t>
  </si>
  <si>
    <t>[["740",8.116889,"Ise shima","National Park"],["555575354",0.006191,"Isenoumi","Prefectural Natural Park"],["555573709",2.322226,"Meiwacho","Prefectural Wildlife Protection Area"],["555621390",7.126299,"Common fishery right area(Mie)","Common fishery right area"],["555573649",8.604906,"Tamakicho","Prefectural Wildlife Protection Area"],["555573666",10.81512,"Matsusakashi kanbe","Prefectural Wildlife Protection Area"]]</t>
  </si>
  <si>
    <t>210.0_arid</t>
  </si>
  <si>
    <t>urban_areas</t>
  </si>
  <si>
    <t>Meiwa</t>
  </si>
  <si>
    <t>WKS0064692</t>
  </si>
  <si>
    <t>JP-36</t>
  </si>
  <si>
    <t>WRI1026503</t>
  </si>
  <si>
    <t>[["737",7.394167,"Setonaikai","National Park"],["555574423",0.58975,"Bizan","Prefectural Wildlife Protection Area"],["555621407",2.642954,"Common fishery right area(Tokushima)","Common fishery right area"],["555574406",6.157262,"Omiko","Prefectural Wildlife Protection Area"],["555574411",8.981027,"Nakatsumine","Prefectural Wildlife Protection Area"],["555574413",9.236115,"Kakurinji","Prefectural Wildlife Protection Area"]]</t>
  </si>
  <si>
    <t>Komatsushima - Nippon Paper 1 Solar Power Plant</t>
  </si>
  <si>
    <t>Nippon Paper Mega Solar Komatsushima LLC</t>
  </si>
  <si>
    <t>Nippon Paper Group</t>
  </si>
  <si>
    <t>http://www.nipponpapergroup.com/english/news/year/2015/news150213003023.html</t>
  </si>
  <si>
    <t>https://www.nipponpapergroup.com/english/news/year/2015/news150213003023.html</t>
  </si>
  <si>
    <t>WRI1026580</t>
  </si>
  <si>
    <t>[["68086",3.696669,"Utonai-ko","Ramsar Site, Wetland of International Importance"],["17035",3.716735,"Utonaiko","National Wildlife Protection Area"],["555571817",7.48416,"Hokudai tomakomai kenkyurin","Prefectural Wildlife Protection Area"]]</t>
  </si>
  <si>
    <t>Tomatoh no Mori Solar Power Plant</t>
  </si>
  <si>
    <t>Tomakomai Solar Energy LLC</t>
  </si>
  <si>
    <t>ORIX</t>
  </si>
  <si>
    <t>http://www.orix.co.jp/grp/en/news/2015/151224_ORIXE.html</t>
  </si>
  <si>
    <t>https://www.orix.co.jp/grp/en/newsrelease/151224_ORIXE.html</t>
  </si>
  <si>
    <t>JP-17</t>
  </si>
  <si>
    <t>[["3101",6.645921,"Notohanto","Quasi National Park"],["555573138",5.439474,"Ochigata","Prefectural Wildlife Protection Area"],["555575314",5.472703,"Goishigamine","Prefectural Natural Park"],["555573121",5.499546,"Komaruyama","Prefectural Wildlife Protection Area"],["555573140",5.832567,"Wakura","Prefectural Wildlife Protection Area"],["555621399",5.899828,"Common fishery right area(Ishikawa)","Common fishery right area"],["555621473",5.899838,"Sotoura kaga","Coastline Marine Resource Development Area, designated sea area"],["555573106",6.698862,"Hiuchidani","Prefectural Wildlife Protection Area"],["555621474",8.480805,"Nanao wan","Coastline Marine Resource Development Area, designated sea area"],["555573118",8.57873,"Nanao nishiwan","Prefectural Wildlife Protection Area"],["555573136",11.340405,"Bijozan","Prefectural Wildlife Protection Area"]]</t>
  </si>
  <si>
    <t>Hanamizuki</t>
  </si>
  <si>
    <t>WKS0066764</t>
  </si>
  <si>
    <t>https://www.power-technology.com/marketdata/hanamizuki-solar-pv-park-japan/</t>
  </si>
  <si>
    <t>JP-23</t>
  </si>
  <si>
    <t>WRI1026565</t>
  </si>
  <si>
    <t>[["3258",3.038626,"Mikawawan","Quasi National Park"],["555573592",0.690734,"Mikawananbu","Prefectural Wildlife Protection Area"],["555573593",3.092915,"Mikawawan","Prefectural Wildlife Protection Area"],["555573583",5.27027,"Katahara-kashima","Prefectural Wildlife Protection Area"],["555573603",5.887652,"Nishiura shogakko","Prefectural Wildlife Protection Area"],["555575345",7.251444,"Atsumi hanto","Prefectural Natural Park"]]</t>
  </si>
  <si>
    <t>Tahara Daiichi Solar Power Plant</t>
  </si>
  <si>
    <t>Tahara Solar Co Ltd</t>
  </si>
  <si>
    <t>Nikkei Business Publications</t>
  </si>
  <si>
    <t>http://techon.nikkeibp.co.jp/english/NEWS_EN/20150519/418861/?ST=msbe</t>
  </si>
  <si>
    <r>
      <rPr>
        <sz val="11"/>
        <color theme="1"/>
        <rFont val="宋体"/>
        <charset val="134"/>
        <scheme val="minor"/>
      </rPr>
      <t>https://www.japex.co.jp/en/news/detail/20220928_01/</t>
    </r>
    <r>
      <rPr>
        <sz val="11"/>
        <color theme="1"/>
        <rFont val="宋体"/>
        <charset val="134"/>
        <scheme val="minor"/>
      </rPr>
      <t xml:space="preserve"> ; https://www.power-technology.com/marketdata/tahara-solar-daiichi-power-plant-japan/</t>
    </r>
  </si>
  <si>
    <t>[["555572027",5.407178,"Senmayacho tobiga mori","Prefectural Wildlife Protection Area"],["555575220",6.950183,"Kesennuma","Prefectural Natural Park"],["555572010",8.409321,"Muroneyama","Prefectural Wildlife Protection Area"],["555621383",9.340433,"Common fishery right area(Miyagi)","Common fishery right area"],["555575215",10.913934,"Murone kogen","Prefectural Natural Park"]]</t>
  </si>
  <si>
    <t>Ichinoseki GPSC</t>
  </si>
  <si>
    <t>WKS0067810</t>
  </si>
  <si>
    <t>https://www.gem.wiki/Ichinoseki_solar_farm</t>
  </si>
  <si>
    <t>[["555571744",0.36684,"Kashima","Prefectural Wildlife Protection Area"],["555621411",6.446646,"Common fishery right area(Fukushima)","Common fishery right area"],["555575582",7.701422,"Ushigoe tateyama","Prefectural Nature Conservation Area"],["555571747",7.963152,"Odaka","Prefectural Wildlife Protection Area"],["555575247",8.017823,"Abukuma kogen chubu","Prefectural Natural Park"]]</t>
  </si>
  <si>
    <t>Minamisoma 2</t>
  </si>
  <si>
    <t>WKS0071764</t>
  </si>
  <si>
    <t>https://www.gem.wiki/Minamisoma_Haramachi_Higashi_Solar_Power_Plant</t>
  </si>
  <si>
    <t>WRI1026544</t>
  </si>
  <si>
    <t>[["737",0.091065,"Setonaikai","National Park"],["555571469",0.091067,"Hiroshima Prefectural Fisheries Coordination Regulations Article34-2(i)","Protected Water Surface"],["555621386",0.849717,"Common fishery right area(Hiroshima)","Common fishery right area"],["555574470",2.855795,"Sekizen mura","Prefectural Wildlife Protection Area"],["555574279",3.045183,"Tsuzukijima","Prefectural Wildlife Protection Area"],["555574208",3.907304,"Greenpia setouchi","Prefectural Wildlife Protection Area"],["555574255",5.1572,"Kannomineyama","Prefectural Wildlife Protection Area"],["555621377",6.053488,"Common fishery right area(Ehime)","Common fishery right area"],["555574241",8.254035,"Itsukijima shuhen","Prefectural Wildlife Protection Area"]]</t>
  </si>
  <si>
    <t>Osakikamijima Solar Power Plant</t>
  </si>
  <si>
    <t>Setouchi Natural Power Limited</t>
  </si>
  <si>
    <t>Impact Electrons</t>
  </si>
  <si>
    <t>http://www.impactelectrons.com/projects/</t>
  </si>
  <si>
    <t>http://regservice.buu.ac.th/forum/index.php?topic=531080.0</t>
  </si>
  <si>
    <t>JP-37</t>
  </si>
  <si>
    <t>WRI1026480</t>
  </si>
  <si>
    <t>[["737",0.032225,"Setonaikai","National Park"],["555621379",0.024326,"Common fishery right area(Okayama)","Common fishery right area"],["555574444",0.248145,"Iwaseo","Prefectural Wildlife Protection Area"],["555574437",6.069934,"Goshikidai","Prefectural Wildlife Protection Area"],["555571471",6.120451,"Kagawa Prefectural Fisheries Coordination Regulations Article35 (iii) of the table","Protected Water Surface"],["555621387",6.390415,"Common fishery right area(Kagawa)","Common fishery right area"]]</t>
  </si>
  <si>
    <t>Ikushima - Kyocera Solar Power Plant</t>
  </si>
  <si>
    <t>Kyocera TCL Solar LLC</t>
  </si>
  <si>
    <t>Kyocera Solar</t>
  </si>
  <si>
    <t>http://www.kyocera.co.jp/solar/es/</t>
  </si>
  <si>
    <t>https://global.kyocera.com/news-archive/2018/0301_wvfh.html</t>
  </si>
  <si>
    <t>[["555575494",-0.0,"Takakuma yama","Prefectural Natural Park"],["555575030",0.001341,"Takatoge","Prefectural Wildlife Protection Area"],["555575069",0.030401,"Uwaba","Prefectural Wildlife Protection Area"],["555575083",2.653692,"Nishisakurajima","Prefectural Wildlife Protection Area"],["555575029",5.631735,"Takatsuka hanazato","Prefectural Wildlife Protection Area"],["555575153",7.317572,"Kirishima kinkowan","National Park"],["555575027",7.757092,"Takakuma","Prefectural Wildlife Protection Area"],["555621393",7.890737,"Common fishery right area(Kagoshima)","Common fishery right area"]]</t>
  </si>
  <si>
    <t>Takatoge Solar Power Plant</t>
  </si>
  <si>
    <t>WRI1026570</t>
  </si>
  <si>
    <t>Renewable Japan Co Ltd</t>
  </si>
  <si>
    <t>http://www.rn-j.com/en/project</t>
  </si>
  <si>
    <t>https://global-power-plants.datasettes.com/global-power-plants/global-power-plants?_facet=year_of_capacity_data&amp;country_long=Japan&amp;owner=Renewable+Japan+Co+Ltd</t>
  </si>
  <si>
    <t>[["737",7.387938,"Setonaikai","National Park"],["555621412",0.048746,"Common fishery right area(Hyogo)","Common fishery right area"],["555573913",3.111053,"Himeji shi","Prefectural Wildlife Protection Area"],["555575369",6.5269,"Seiban kyuryo","Prefectural Natural Park"],["555573866",10.129922,"Sakurayama","Prefectural Wildlife Protection Area"],["555573846",10.308341,"Kasaishi ichijoji","Prefectural Wildlife Protection Area"]]</t>
  </si>
  <si>
    <t>Matogata B</t>
  </si>
  <si>
    <t>WKS0073700</t>
  </si>
  <si>
    <t>[["3106",1.956404,"Minamiboso","Quasi National Park"],["555572821",-0.0,"Amatsu","Prefectural Wildlife Protection Area"],["555621400",2.064925,"Common fishery right area(Chiba)","Common fishery right area"],["555572813",5.009801,"Fusano","Prefectural Wildlife Protection Area"],["555572816",9.139757,"Otaki","Prefectural Wildlife Protection Area"]]</t>
  </si>
  <si>
    <t>Sekiyatsu A</t>
  </si>
  <si>
    <t>WKS0072743</t>
  </si>
  <si>
    <t>[["3275",6.529304,"Yaba-Hita-Hikosan","Quasi National Park"],["555574561",-0.0,"Hikosan","Prefectural Wildlife Protection Area"],["555574585",2.018327,"Taihohakubasan","Prefectural Wildlife Protection Area"],["555621410",3.509916,"Common fishery right area(Fukuoka)","Common fishery right area"],["555575455",6.472824,"Chikugo gawa","Prefectural Natural Park"],["555574567",7.477109,"Koshosan","Prefectural Wildlife Protection Area"],["555574590",7.916729,"Tagawa","Prefectural Wildlife Protection Area"]]</t>
  </si>
  <si>
    <t>Kawasaki</t>
  </si>
  <si>
    <t>WKS0067746</t>
  </si>
  <si>
    <t>[["3259",0.463968,"Aichikogen","Quasi National Park"],["555573573",0.706694,"Sanegeyama","Prefectural Wildlife Protection Area"],["555573600",1.611853,"Showano mori","Prefectural Wildlife Protection Area"],["555573572",2.405015,"Sanage","Prefectural Wildlife Protection Area"],["555573356",5.65701,"Kasahara shimino mori","Prefectural Wildlife Protection Area"],["555573590",5.68153,"Sangamine","Prefectural Wildlife Protection Area"],["555575880",6.036817,"Kaishono mori","Prefectural Nature Conservation Area"],["555573604",6.422954,"Asuke","Prefectural Wildlife Protection Area"],["555573596",9.282414,"Obara chugakko","Prefectural Wildlife Protection Area"],["555575336",10.658102,"Toki mikuni yama","Prefectural Natural Park"]]</t>
  </si>
  <si>
    <t>Kamatsuchi Mitsukurichō A</t>
  </si>
  <si>
    <t>WKS0070622</t>
  </si>
  <si>
    <t>https://global-power-plants.datasettes.com/global-power-plants/global-power-plants?country_long=Japan&amp;_next=16578</t>
  </si>
  <si>
    <t>11.85 from the original Kruitwagen data is more correct</t>
  </si>
  <si>
    <t>JP-44</t>
  </si>
  <si>
    <t>WRI1026539</t>
  </si>
  <si>
    <t>[["737",9.085697,"Setonaikai","National Park"],["555621402",2.406614,"Common fishery right area(Oita)","Common fishery right area"],["555574870",6.710335,"Suwa","Prefectural Wildlife Protection Area"],["555574844",9.277581,"Sekizaki","Prefectural Wildlife Protection Area"],["555621468",11.570934,"Bungo suido","Coastline Marine Resource Development Area, designated sea area"]]</t>
  </si>
  <si>
    <t>Oita - Mitsui Fudosan Solar Power Plant</t>
  </si>
  <si>
    <t>https://www.power-technology.com/marketdata/mitsui-engineering-shipbuilding-mitsui-fudosan-oita-solar-power-plant-japan/</t>
  </si>
  <si>
    <t>WRI1026482</t>
  </si>
  <si>
    <t>[["740",-0.0,"Ise shima","National Park"],["555573637",0.2043,"Iseshi ssama","Prefectural Wildlife Protection Area"],["555621376",1.502932,"Common fishery right area(Aichi)","Common fishery right area"],["555573635",3.802666,"Iseshi takakurayama","Prefectural Wildlife Protection Area"],["555621390",5.738805,"Common fishery right area(Mie)","Common fishery right area"],["555573636",11.463798,"Iseshi matsuokuratayama","Prefectural Wildlife Protection Area"]]</t>
  </si>
  <si>
    <t>Ise Futami Solar Power Plant</t>
  </si>
  <si>
    <t>Ise Futami Mega Solar Hikari no Machi</t>
  </si>
  <si>
    <t>http://techon.nikkeibp.co.jp/atclen/news_en/15mk/120300218/?ST=msbe</t>
  </si>
  <si>
    <t>[["29821",5.760565,"Kirishima","National Wildlife Protection Area"],["555575073",0.577414,"Shiroyama koen","Prefectural Wildlife Protection Area"],["555575013",2.187006,"Yokomine","Prefectural Wildlife Protection Area"],["555575025",3.274663,"Mizobe shochugakko","Prefectural Wildlife Protection Area"],["555575023",3.838294,"Maruoka koen","Prefectural Wildlife Protection Area"],["555575033",6.556144,"Maruo","Prefectural Wildlife Protection Area"],["555575153",8.420069,"Kirishima kinkowan","National Park"],["555575042",9.366143,"Kurinodake","Prefectural Wildlife Protection Area"]]</t>
  </si>
  <si>
    <t>Yusui</t>
  </si>
  <si>
    <t>WKS0065900</t>
  </si>
  <si>
    <t>[["555575454",1.792559,"Dazaifu","Prefectural Natural Park"],["555621410",5.125699,"Common fishery right area(Fukuoka)","Common fishery right area"],["555575455",5.278168,"Chikugo gawa","Prefectural Natural Park"],["555574567",5.284492,"Koshosan","Prefectural Wildlife Protection Area"],["555574585",7.510834,"Taihohakubasan","Prefectural Wildlife Protection Area"],["555574592",8.11964,"Yasu kogen","Prefectural Wildlife Protection Area"]]</t>
  </si>
  <si>
    <t>Ushikuma B</t>
  </si>
  <si>
    <t>WKS0070634</t>
  </si>
  <si>
    <t>[["17035",3.562872,"Utonaiko","National Wildlife Protection Area"],["68086",3.564845,"Utonai-ko","Ramsar Site, Wetland of International Importance"],["555571817",3.578879,"Hokudai tomakomai kenkyurin","Prefectural Wildlife Protection Area"],["555621413",7.324786,"Common fishery right area(Hokkaido)","Common fishery right area"],["555571564",10.242872,"Ojiyama","Prefectural Wildlife Protection Area"]]</t>
  </si>
  <si>
    <t>Tomakomai - Mitsui Fudosan Solar Power Plant</t>
  </si>
  <si>
    <t>WRI1026577</t>
  </si>
  <si>
    <t>Mitsui Fudosan Tomakomai Solar Power Plant</t>
  </si>
  <si>
    <t>[["555571991",-0.0,"Gosho dam","Prefectural Wildlife Protection Area"],["555572008",0.030883,"Shizukuishicho","Prefectural Wildlife Protection Area"],["555572021",2.097956,"Moriokashi yuzawa","Prefectural Wildlife Protection Area"],["555572060",3.471464,"Oshuku","Prefectural Wildlife Protection Area"],["555572007",7.528007,"Shizukuishigawa tobu","Prefectural Wildlife Protection Area"],["555572038",7.563085,"Takizawa mura sunakomi","Prefectural Wildlife Protection Area"],["555572037",8.348299,"Takizawa","Prefectural Wildlife Protection Area"],["555621354",11.682845,"Ouu Mountain Range","Green Corridor"],["555571986",12.24232,"Tsunegi onsen","Prefectural Wildlife Protection Area"]]</t>
  </si>
  <si>
    <t>Shizukuishi</t>
  </si>
  <si>
    <t>WKS0063776</t>
  </si>
  <si>
    <t>https://www.power-technology.com/marketdata/tomakomai-solar-park-1-japan/</t>
  </si>
  <si>
    <t>WRI1026556</t>
  </si>
  <si>
    <t>[["555572712",4.670949,"Shikishima","Prefectural Wildlife Protection Area"],["555572690",6.325326,"Harunasan","Prefectural Wildlife Protection Area"],["555571755",6.805471,"Misato","Prefectural Wildlife Protection Area"],["555575667",7.852217,"Soma san","Prefectural Nature Conservation Area"],["555575668",8.828906,"Kuroiwa","Prefectural Nature Conservation Area"],["555572670",8.843897,"Ikaho","Prefectural Wildlife Protection Area"],["555572709",9.788582,"Shirosato ikomochi","Prefectural Wildlife Protection Area"]]</t>
  </si>
  <si>
    <t>Shibukawa Solar Power Plant</t>
  </si>
  <si>
    <t>K Clean Energy</t>
  </si>
  <si>
    <t>https://www.orix.co.jp/grp/en/story/story_08.html</t>
  </si>
  <si>
    <t>https://www.power-technology.com/marketdata/shizukuishi-etrion-solar-pv-park-japan/</t>
  </si>
  <si>
    <t>[["555573491",-0.0,"Hosoesakabe","Prefectural Wildlife Protection Area"],["555573495",0.145996,"Ogasayama","Prefectural Wildlife Protection Area"],["555573466",1.207192,"Enshunada","Prefectural Wildlife Protection Area"],["555573487",4.402317,"Sakura","Prefectural Wildlife Protection Area"],["555573520",4.991139,"Ikeshinden","Prefectural Wildlife Protection Area"],["555573500",5.924469,"Sugegaya","Prefectural Wildlife Protection Area"],["555621398",6.778486,"Common fishery right area(Shizuoka)","Common fishery right area"],["555573537",7.596537,"Higashi hagima","Prefectural Wildlife Protection Area"],["555573483",8.131328,"Arasawa","Prefectural Wildlife Protection Area"],["555573514",10.585243,"Oekatahama","Prefectural Wildlife Protection Area"]]</t>
  </si>
  <si>
    <t>Kikugawa Horinouchiya Solar Power Plant</t>
  </si>
  <si>
    <t>WRI1026494</t>
  </si>
  <si>
    <t>Kikugawa Horinouchiya Solar Inc</t>
  </si>
  <si>
    <t>https://global-power-plants.datasettes.com/global-power-plants/global-power-plants?_facet=geolocation_source&amp;_facet_size=max&amp;owner=K+Clean+Energy</t>
  </si>
  <si>
    <t>[["555575454",0.80534,"Dazaifu","Prefectural Natural Park"],["555621410",5.065389,"Common fishery right area(Fukuoka)","Common fishery right area"],["555571773",7.177072,"Kayanomori","Prefectural Wildlife Protection Area"],["555571775",8.671185,"Yakiyama","Prefectural Wildlife Protection Area"],["555574590",10.558294,"Tagawa","Prefectural Wildlife Protection Area"],["555574585",10.922277,"Taihohakubasan","Prefectural Wildlife Protection Area"]]</t>
  </si>
  <si>
    <t>Tsunawaki B</t>
  </si>
  <si>
    <t>WKS0070625</t>
  </si>
  <si>
    <t>https://global-power-plants.datasettes.com/global-power-plants/global-power-plants/16638</t>
  </si>
  <si>
    <t>[["555572810",1.637006,"Chibashi","Prefectural Wildlife Protection Area"],["555572776",2.03944,"Atagoyama","Prefectural Wildlife Protection Area"],["555572833",6.042147,"Ojagaike","Prefectural Wildlife Protection Area"],["555575280",7.743361,"Kujukuri","Prefectural Natural Park"],["555621400",8.704771,"Common fishery right area(Chiba)","Common fishery right area"],["555572822",9.40666,"Toke","Prefectural Wildlife Protection Area"]]</t>
  </si>
  <si>
    <t>shrub/herbaceous/sparse</t>
  </si>
  <si>
    <t>Takidai Solar Power Plant</t>
  </si>
  <si>
    <t>WRI1026572</t>
  </si>
  <si>
    <t>Phono Solar Technology Co Ltd</t>
  </si>
  <si>
    <t>Phono Solar</t>
  </si>
  <si>
    <t>http://www.phonosolar.com</t>
  </si>
  <si>
    <t>WRI1026478</t>
  </si>
  <si>
    <t>[["3260",9.692472,"Muroo-Akame-Aoyama","Quasi National Park"],["555575355",0.122364,"Kahada kyo","Prefectural Natural Park"],["555573659",2.981572,"Mie daigaku hirakura enshurin","Prefectural Wildlife Protection Area"],["555621390",4.388911,"Common fishery right area(Mie)","Common fishery right area"],["555575356",11.00232,"Okuise miyagawa kyo","Prefectural Natural Park"]]</t>
  </si>
  <si>
    <t>Iidaka Solar Power Plant</t>
  </si>
  <si>
    <t>[["17044",1.287312,"Ukishima","Prefectural Wildlife Protection Area"],["3251",8.308673,"Suigo-Tsukuba","Quasi National Park"],["555572513",1.421485,"Takasuzaki","Prefectural Wildlife Protection Area"],["555572510",1.51608,"Edozaki","Prefectural Wildlife Protection Area"],["555575276",1.601214,"Otone","Prefectural Natural Park"],["555572499",4.208336,"Kasumigaura","Prefectural Wildlife Protection Area"],["555575624",4.341494,"Yokosuka","Prefectural Nature Conservation Area"],["555575632",4.793739,"Ichinomiya","Prefectural Nature Conservation Area"]]</t>
  </si>
  <si>
    <t>Miho A</t>
  </si>
  <si>
    <t>WKS0072947</t>
  </si>
  <si>
    <t>https://global-power-plants.datasettes.com/global-power-plants/global-power-plants/16574</t>
  </si>
  <si>
    <t>JP-45</t>
  </si>
  <si>
    <t>[["555574928",1.599167,"Arahirayama","Prefectural Wildlife Protection Area"],["555621346",2.764591,"Miyazaki gakuentoshi","Prefectural Wildlife Protection Area"],["555574960",3.803286,"Aoshima","Prefectural Wildlife Protection Area"],["555574930",4.546268,"Takaoka shogakko","Prefectural Wildlife Protection Area"],["555575487",5.172223,"Wanitsuka","Prefectural Natural Park"],["555574968",5.66665,"Boroishiyama","Prefectural Wildlife Protection Area"],["555574956",6.235599,"Ikime","Prefectural Wildlife Protection Area"],["555574997",6.510798,"Heiwadai","Prefectural Wildlife Protection Area"],["555574951",7.360037,"Oyamada","Prefectural Wildlife Protection Area"],["555575002",7.478379,"Hiekubo","Prefectural Wildlife Protection Area"],["555574973",8.120012,"Oyodogawa","Prefectural Wildlife Protection Area"]]</t>
  </si>
  <si>
    <t>Hosoe</t>
  </si>
  <si>
    <t>WKS0065314</t>
  </si>
  <si>
    <t>[["555575067",0.637241,"Kamikogawa","Prefectural Wildlife Protection Area"],["555575036",1.241578,"Miyauchi shogakko","Prefectural Wildlife Protection Area"],["555575096",1.249643,"Okawarakyo","Prefectural Wildlife Protection Area"],["555575032",1.568788,"Kuroishi","Prefectural Wildlife Protection Area"],["555575121",4.775026,"Shikine","Prefectural Wildlife Protection Area"],["555575153",5.041815,"Kirishima kinkowan","National Park"],["555575030",5.555114,"Takatoge","Prefectural Wildlife Protection Area"],["555621393",5.82352,"Common fishery right area(Kagoshima)","Common fishery right area"],["555575070",6.292783,"Uenohara","Prefectural Wildlife Protection Area"],["555575031",8.602843,"Kokubu shiroyama","Prefectural Wildlife Protection Area"]]</t>
  </si>
  <si>
    <t>Kirishima E</t>
  </si>
  <si>
    <t>WKS0074116</t>
  </si>
  <si>
    <t>https://www.power-technology.com/marketdata/pacifico-energy-hosoe-mega-solar-pv-park-japan/</t>
  </si>
  <si>
    <t>[["3268",6.644565,"Nishichugokusanchi","Quasi National Park"],["555574300",3.284379,"Bankokei","Prefectural Wildlife Protection Area"],["555621377",3.293031,"Common fishery right area(Ehime)","Common fishery right area"],["555575416",3.403963,"Mikura dake","Prefectural Natural Park"],["555575948",3.550084,"Omine san","Prefectural Nature Conservation Area"],["555621386",3.906847,"Common fishery right area(Hiroshima)","Common fishery right area"],["555575421",5.226076,"Rakan zan","Prefectural Natural Park"],["555575939",5.231707,"Bankokei","Prefectural Nature Conservation Area"],["555574245",8.281812,"Mikuradake","Prefectural Wildlife Protection Area"],["555574269",8.485092,"Ominesan","Prefectural Wildlife Protection Area"],["555574383",9.011451,"Rakanzan","Prefectural Wildlife Protection Area"],["555621392",9.258272,"Common fishery right area(Yamaguchi)","Common fishery right area"],["555574272",9.329735,"Onocho","Prefectural Wildlife Protection Area"]]</t>
  </si>
  <si>
    <t>Kurisu Solar Power Plant</t>
  </si>
  <si>
    <t>WRI1026512</t>
  </si>
  <si>
    <t>Juwi Shizen Energy Inc</t>
  </si>
  <si>
    <t>http://www.shizenenergy.net/en/projects/powerplant.html</t>
  </si>
  <si>
    <t>https://www.power-technology.com/marketdata/tokyo-energy-kirishima-solar-pv-park-japan/</t>
  </si>
  <si>
    <t>[["555573466",0.490412,"Enshunada","Prefectural Wildlife Protection Area"],["555621398",1.688451,"Common fishery right area(Shizuoka)","Common fishery right area"],["555573514",1.72005,"Oekatahama","Prefectural Wildlife Protection Area"],["555573520",2.211373,"Ikeshinden","Prefectural Wildlife Protection Area"],["555573500",3.859799,"Sugegaya","Prefectural Wildlife Protection Area"],["555573487",4.929444,"Sakura","Prefectural Wildlife Protection Area"],["555575344",4.941487,"Omaezaki enshunada","Prefectural Natural Park"],["555573483",5.256359,"Arasawa","Prefectural Wildlife Protection Area"]]</t>
  </si>
  <si>
    <t>Jitōgata A</t>
  </si>
  <si>
    <t>WKS0070651</t>
  </si>
  <si>
    <t>[["733",6.417171,"Shikotsu toya","National Park"],["555621413",0.562737,"Common fishery right area(Hokkaido)","Common fishery right area"],["555571789",2.499482,"Shiraoioji","Prefectural Wildlife Protection Area"],["555571590",11.945844,"Nishikionuma","Prefectural Wildlife Protection Area"]]</t>
  </si>
  <si>
    <t>Shiraoi - Softbank Solar Power Plant</t>
  </si>
  <si>
    <t>WRI1026562</t>
  </si>
  <si>
    <t>Softbank Shiraoi Solar Park</t>
  </si>
  <si>
    <t>SoftBank</t>
  </si>
  <si>
    <t>http://www.softbank.jp/en/corp/csr/future/instance_04/contents_05/</t>
  </si>
  <si>
    <t>https://global-power-plants.datasettes.com/global-power-plants/global-power-plants?country_long=Japan&amp;primary_fuel=Solar</t>
  </si>
  <si>
    <t>JP-14</t>
  </si>
  <si>
    <t>[["317049",4.181256,"Fuji hakone izu","National Park"],["555575734",0.221247,"Sanno yama","Prefectural Nature Conservation Area"],["555621360",0.287977,"Tanzawa","Green Corridor"],["555572945",0.788914,"Tanzawako","Prefectural Wildlife Protection Area"],["555575761",1.691792,"Oyama-Hinata","Prefectural Nature Conservation Area"],["555575771",1.762366,"Ryogi ji","Prefectural Nature Conservation Area"],["555575735",2.505734,"Yadoroki","Prefectural Nature Conservation Area"],["555575737",3.062656,"Yamakita-kyowa","Prefectural Nature Conservation Area"],["555575769",3.117204,"Shinokubo","Prefectural Nature Conservation Area"],["555572943",3.481863,"Daiyuzan","Prefectural Wildlife Protection Area"],["555572909",3.725749,"Sakawagawa","Prefectural Wildlife Protection Area"],["555575762",3.761692,"Matsumotokami","Prefectural Nature Conservation Area"],["555575765",4.213459,"Guzo-kibune","Prefectural Nature Conservation Area"],["555572971",5.10459,"Tateno ryokuchi","Prefectural Wildlife Protection Area"],["555572880",5.175493,"Minoge","Prefectural Wildlife Protection Area"],["555575759",5.544561,"Bodaimuko yama","Prefectural Nature Conservation Area"],["555572946",5.932939,"Tanzawa oyama","Prefectural Wildlife Protection Area"],["555575738",6.09856,"Yaga-hirayama","Prefectural Nature Conservation Area"],["555575758",6.120506,"Mikurube sengen yama","Prefectural Nature Conservation Area"],["555572972",6.141387,"Ryogiji","Prefectural Wildlife Protection Area"],["555572900",6.334877,"Koboyama koen","Prefectural Wildlife Protection Area"],["555572897",6.598183,"Kenritsu hadanotokawa koen","Prefectural Wildlife Protection Area"],["555575760",7.219754,"Tahara-Minoge","Prefectural Nature Conservation Area"],["555575767",7.315025,"Hinakubo","Prefectural Nature Conservation Area"],["555575733",7.498311,"Kawawa jinja","Prefectural Nature Conservation Area"],["555621396",7.786331,"Common fishery right area(Kanagawa)","Common fishery right area"],["555575290",7.836827,"Tanzawa oyama","Prefectural Natural Park"],["555572874",8.272815,"Ikoino mori","Prefectural Wildlife Protection Area"],["555575768",8.484471,"Matsumoto shita","Prefectural Nature Conservation Area"],["555572936",8.547356,"Ashigara fureaino mura","Prefectural Wildlife Protection Area"],["555572965",8.871393,"Kitaashigara aigorin","Prefectural Wildlife Protection Area"],["555572953",9.882651,"Minamiashigara marutano mori","Prefectural Wildlife Protection Area"],["555572899",9.978978,"Azumayama koen","Prefectural Wildlife Protection Area"],["555575764",9.993707,"Goshonomiya hachiman jinja","Prefectural Nature Conservation Area"],["555575763",10.481666,"Kamogawa","Prefectural Nature Conservation Area"],["555575770",10.915465,"Mishima jinja","Prefectural Nature Conservation Area"],["555572956",11.276832,"Hakone","Prefectural Wildlife Protection Area"],["555575727",11.466311,"Yagura dake-myojinga dake","Prefectural Nature Conservation Area"]]</t>
  </si>
  <si>
    <t>Ashigara-ōi</t>
  </si>
  <si>
    <t>WKS0063361</t>
  </si>
  <si>
    <t>[["220201",1.132323,"Papahanaumokuakea Marine National Monument","Marine Protected Area"],["555621393",-0.0,"Common fishery right area(Kagoshima)","Common fishery right area"],["555575073",0.546049,"Shiroyama koen","Prefectural Wildlife Protection Area"],["555575033",0.927304,"Maruo","Prefectural Wildlife Protection Area"],["555575153",4.86447,"Kirishima kinkowan","National Park"],["555575096",9.338582,"Okawarakyo","Prefectural Wildlife Protection Area"]]</t>
  </si>
  <si>
    <t>Kirishima C</t>
  </si>
  <si>
    <t>WKS0074114</t>
  </si>
  <si>
    <t>https://www.power-technology.com/marketdata/ashigara-oi-solarway-solar-pv-park-japan/</t>
  </si>
  <si>
    <t>[["555572402",0.314902,"Matsukawaura","Prefectural Wildlife Protection Area"],["555571483",0.335736,"Fukushima Prefectural Fisheries Coordination Regulations Article35","Protected Water Surface"],["555621383",0.888569,"Common fishery right area(Miyagi)","Common fishery right area"],["555575531",5.545252,"Sendai wan kaihin","Prefectural Nature Conservation Area"],["555572409",5.97324,"Shinchi","Prefectural Wildlife Protection Area"],["555621411",6.372779,"Common fishery right area(Fukushima)","Common fishery right area"],["555575243",7.701761,"Matsukawaura","Prefectural Natural Park"],["555575597",8.658463,"Karo san","Prefectural Nature Conservation Area"]]</t>
  </si>
  <si>
    <t>Soma A</t>
  </si>
  <si>
    <t>WKS0073678</t>
  </si>
  <si>
    <t>https://www.power-technology.com/marketdata/juwi-shizen-kirishima-solar-pv-park-japan/</t>
  </si>
  <si>
    <t>[["555572661",0.57812,"Yanome dam","Prefectural Wildlife Protection Area"],["555572455",1.396952,"Shirakawachuo","Prefectural Wildlife Protection Area"],["555572482",4.007658,"Yabuki","Prefectural Wildlife Protection Area"],["555621355",5.698268,"Aizu Mountains","Green Corridor"],["555575602",6.100252,"Kanayama","Prefectural Nature Conservation Area"],["555575571",8.14575,"Gohon matsu","Prefectural Nature Conservation Area"],["555575240",9.548935,"Nanko","Prefectural Natural Park"]]</t>
  </si>
  <si>
    <t>Shirakawa A</t>
  </si>
  <si>
    <t>WKS0073684</t>
  </si>
  <si>
    <t>JP-09</t>
  </si>
  <si>
    <t>[["12258",4.277711,"Nikko","National Park"],["555572601",0.755717,"Kurobane","Prefectural Wildlife Protection Area"],["555572569",1.506781,"Ashino shogakko-yugyoyanagi","Prefectural Wildlife Protection Area"],["555621355",4.129792,"Aizu Mountains","Green Corridor"],["555575180",4.259367,"Handa miyakotanago","Natural Habitat Conservation Area"],["555572593",4.744869,"Toda choseichi","Prefectural Wildlife Protection Area"],["555572580",5.51746,"Handa","Prefectural Wildlife Protection Area"],["555572577",5.821465,"Karasugamori","Prefectural Wildlife Protection Area"],["555572642",6.890879,"Nasukaido","Prefectural Wildlife Protection Area"],["555572568",8.521769,"Ashino-iono","Prefectural Wildlife Protection Area"],["555572643",8.592522,"Nasujinja","Prefectural Wildlife Protection Area"],["555575265",10.113882,"Yamizo","Prefectural Natural Park"]]</t>
  </si>
  <si>
    <t>Nasushiobara B</t>
  </si>
  <si>
    <t>WKS0073672</t>
  </si>
  <si>
    <t>https://www.power-technology.com/marketdata/jre-shirakawa-solar-pv-park-japan/</t>
  </si>
  <si>
    <t>WRI1026533</t>
  </si>
  <si>
    <t>[["555621393",-0.0,"Common fishery right area(Kagoshima)","Common fishery right area"],["555575997",1.444308,"Ojikagano","Prefectural Nature Conservation Area"],["555574812",5.03105,"Shiragadake","Prefectural Wildlife Protection Area"],["555574765",6.508988,"Takahara","Prefectural Wildlife Protection Area"],["555574785",6.665018,"Hitoyoshi-benitori","Prefectural Wildlife Protection Area"],["555575996",10.63685,"Ono keikoku","Prefectural Nature Conservation Area"]]</t>
  </si>
  <si>
    <t>Nishiki - Sojitz Solar Power Plant</t>
  </si>
  <si>
    <t>Mirai Power Corporation</t>
  </si>
  <si>
    <t>Sojitz Corporation</t>
  </si>
  <si>
    <t>https://www.sojitz.com/en/news/2014/12/20141211.php</t>
  </si>
  <si>
    <t>https://www.power-technology.com/marketdata/softbank-nasushiobara-solar-pv-park-japan/</t>
  </si>
  <si>
    <t>JP-04</t>
  </si>
  <si>
    <t>[["3109",7.142371,"Kurikoma","Quasi National Park"],["555572116",2.216846,"Dainohara","Prefectural Wildlife Protection Area"],["555621383",3.920569,"Common fishery right area(Miyagi)","Common fishery right area"],["555572076",5.457457,"Iwadeyama","Prefectural Wildlife Protection Area"],["555572137",5.879167,"Naruko","Prefectural Wildlife Protection Area"],["555572144",8.966467,"Yakurasan","Prefectural Wildlife Protection Area"]]</t>
  </si>
  <si>
    <t>Furukawa</t>
  </si>
  <si>
    <t>WKS0065873</t>
  </si>
  <si>
    <t>https://global-power-plants.datasettes.com/global-power-plants/global-power-plants?owner=Mirai+Power+Corporation</t>
  </si>
  <si>
    <t>[["555575243",0.015004,"Matsukawaura","Prefectural Natural Park"],["555575597",0.263045,"Karo san","Prefectural Nature Conservation Area"],["555621411",0.648436,"Common fishery right area(Fukushima)","Common fishery right area"],["555571744",3.382683,"Kashima","Prefectural Wildlife Protection Area"],["555575588",6.410645,"Jisabara","Prefectural Nature Conservation Area"]]</t>
  </si>
  <si>
    <t>Renatosu Soma</t>
  </si>
  <si>
    <t>WKS0065473</t>
  </si>
  <si>
    <t>https://www.power-technology.com/marketdata/pacifico-energy-furukawa-mega-solar-pv-park-japan/</t>
  </si>
  <si>
    <t>[["12258",1.638951,"Nikko","National Park"],["555572624",0.020076,"Akada","Prefectural Wildlife Protection Area"],["555621355",2.302788,"Aizu Mountains","Green Corridor"],["555575649",2.444856,"Higashi takahara","Prefectural Nature Conservation Area"],["555575639",3.431479,"Hokine","Prefectural Nature Conservation Area"],["555572583",3.590929,"Shiobara dam","Prefectural Wildlife Protection Area"],["555575661",5.400543,"Shojin zawa","Prefectural Nature Conservation Area"],["555572645",8.296675,"Nogi koen","Prefectural Wildlife Protection Area"],["555572577",8.564165,"Karasugamori","Prefectural Wildlife Protection Area"],["555572598",9.032417,"Takaharayama","Prefectural Wildlife Protection Area"],["555572626",10.434795,"Senbonmatsu","Prefectural Wildlife Protection Area"]]</t>
  </si>
  <si>
    <t>Nasushiobara A</t>
  </si>
  <si>
    <t>WKS0073671</t>
  </si>
  <si>
    <t>https://www.power-technology.com/marketdata/renatosu-soma-solar-pv-park-japan/</t>
  </si>
  <si>
    <t>[["555574585",3.374705,"Taihohakubasan","Prefectural Wildlife Protection Area"],["555575455",3.398263,"Chikugo gawa","Prefectural Natural Park"],["555571775",6.222121,"Yakiyama","Prefectural Wildlife Protection Area"],["555574592",6.484958,"Yasu kogen","Prefectural Wildlife Protection Area"],["555574583",8.472649,"Kawasaki","Prefectural Wildlife Protection Area"],["555575454",9.637141,"Dazaifu","Prefectural Natural Park"],["555621410",11.012063,"Common fishery right area(Fukuoka)","Common fishery right area"]]</t>
  </si>
  <si>
    <t>Urushio A</t>
  </si>
  <si>
    <t>WKS0070635</t>
  </si>
  <si>
    <t>[["12261",1.371968,"Joshin'etsukogen","National Park"],["29815",1.571316,"Asama","National Wildlife Protection Area"],["555573296",6.675584,"Asama","Prefectural Wildlife Protection Area"],["555573317",9.427703,"Higashi","Prefectural Wildlife Protection Area"]]</t>
  </si>
  <si>
    <t>Tsumagoi Solar Power Plant</t>
  </si>
  <si>
    <t>WRI1026585</t>
  </si>
  <si>
    <t>SGET Tsumagoi Mega Solar Power Plant</t>
  </si>
  <si>
    <t>Sparx Group</t>
  </si>
  <si>
    <t>https://www.sparxgroup.com/press/uploads/pressE20130823-01.pdf</t>
  </si>
  <si>
    <t>[["737",2.369397,"Setonaikai","National Park"],["555621412",0.299193,"Common fishery right area(Hyogo)","Common fishery right area"],["555573838",2.792644,"Iseno mori","Prefectural Wildlife Protection Area"],["555575903",3.198194,"Izanagi jingu","Prefectural Nature Conservation Area"],["555573856",5.362252,"Kenritsu awajishima koen","Prefectural Wildlife Protection Area"],["555575909",5.490434,"Hase","Prefectural Nature Conservation Area"]]</t>
  </si>
  <si>
    <t>Kitaawaji</t>
  </si>
  <si>
    <t>WKS0067401</t>
  </si>
  <si>
    <t>https://www.bcm-co.jp/en/project/renewable/plant_list/high-pressure/tsumagoi.php</t>
  </si>
  <si>
    <t>[["555574821",0.666863,"Toyouchi","Prefectural Wildlife Protection Area"],["555621385",0.928906,"Common fishery right area(Kumamoto)","Common fishery right area"],["555574753",3.410186,"Miyahara","Prefectural Wildlife Protection Area"],["555574792",5.439295,"Sokawa-omine","Prefectural Wildlife Protection Area"],["555574814",6.064506,"Hikawa dam","Prefectural Wildlife Protection Area"],["555574828",6.145493,"Yachono mori","Prefectural Wildlife Protection Area"],["555574822",8.560946,"Toyofuku","Prefectural Wildlife Protection Area"],["555574758",10.184778,"Ken  shonen shizenno ie","Prefectural Wildlife Protection Area"],["555571493",10.199475,"Kumamoto Prefectural Fisheries Coordination Regulations Article34-2 (V) of the table","Protected Water Surface"],["555574739",11.43634,"Uki","Prefectural Wildlife Protection Area"]]</t>
  </si>
  <si>
    <t>Uchida</t>
  </si>
  <si>
    <t>WKS0065064</t>
  </si>
  <si>
    <t>https://www.eurus-energy.com/en/project/project-jp/9913/</t>
  </si>
  <si>
    <t>[["317049",1.721475,"Fuji hakone izu","National Park"],["555621400",0.472977,"Common fishery right area(Chiba)","Common fishery right area"],["555575711",0.487126,"Seiwa","Prefectural Nature Conservation Area"],["555572832",2.348918,"Kisarazu","Prefectural Wildlife Protection Area"],["555572791",4.824888,"Takagoyama","Prefectural Wildlife Protection Area"],["555575279",7.761335,"Takago yama","Prefectural Natural Park"]]</t>
  </si>
  <si>
    <t>Futtsu II</t>
  </si>
  <si>
    <t>WKS0065418</t>
  </si>
  <si>
    <t>[["555572423",0.869885,"Akagi","Prefectural Wildlife Protection Area"],["555572480",0.932517,"Yonomori","Prefectural Wildlife Protection Area"],["555572385",4.022727,"Gomaizawa","Prefectural Wildlife Protection Area"],["555575247",4.73023,"Abukuma kogen chubu","Prefectural Natural Park"],["555575601",5.99544,"Kido gawa","Prefectural Nature Conservation Area"],["555572369",7.464762,"Kakkoyama","Prefectural Wildlife Protection Area"]]</t>
  </si>
  <si>
    <t>wetlands</t>
  </si>
  <si>
    <t>Tomioka A</t>
  </si>
  <si>
    <t>WKS0073706</t>
  </si>
  <si>
    <t>https://www.renovainc.com/en/business/power_plant/futtsu-solar/</t>
  </si>
  <si>
    <t>[["737",6.414405,"Setonaikai","National Park"],["555621392",0.037656,"Common fishery right area(Yamaguchi)","Common fishery right area"],["555574329",1.800213,"Kuwanoyama","Prefectural Wildlife Protection Area"],["555574356",2.006451,"Zenshojisan","Prefectural Wildlife Protection Area"],["555574360",7.304076,"Daido","Prefectural Wildlife Protection Area"],["555574369",9.752645,"Tenjinyama","Prefectural Wildlife Protection Area"]]</t>
  </si>
  <si>
    <t>70.0_arid</t>
  </si>
  <si>
    <t>desert</t>
  </si>
  <si>
    <t>Hofu</t>
  </si>
  <si>
    <t>WKS0066283</t>
  </si>
  <si>
    <t>https://www.power-technology.com/marketdata/tomioka-machi-solar-pv-park-japan/</t>
  </si>
  <si>
    <t>[["737",2.079015,"Setonaikai","National Park"],["555573971",0.054397,"Kisen kogen","Prefectural Wildlife Protection Area"],["555574045",2.045096,"Wakaura","Prefectural Wildlife Protection Area"],["555573821",2.266172,"Kisen kogen","Prefectural Wildlife Protection Area"],["555621412",2.39175,"Common fishery right area(Hyogo)","Common fishery right area"],["555574041",4.015044,"Tomogashima","Prefectural Wildlife Protection Area"],["555573970",5.89531,"Kii fudokino oka","Prefectural Wildlife Protection Area"],["555574046",7.833434,"Wakayamashi shinrin koen","Prefectural Wildlife Protection Area"],["555573959",11.844131,"Kadananbu","Prefectural Wildlife Protection Area"]]</t>
  </si>
  <si>
    <t>Wakayama</t>
  </si>
  <si>
    <t>WKS0065302</t>
  </si>
  <si>
    <t>JP-15</t>
  </si>
  <si>
    <t>[["62425",6.719316,"Fukushimagata","National Wildlife Protection Area"],["555573036",0.317656,"Fujitsukahama","Prefectural Wildlife Protection Area"],["555573021",6.140457,"Kiyogata","Prefectural Wildlife Protection Area"],["555621395",9.17635,"Common fishery right area(Niigata)","Common fishery right area"],["555573047",10.692818,"Bentengata","Prefectural Wildlife Protection Area"]]</t>
  </si>
  <si>
    <t>Shimami</t>
  </si>
  <si>
    <t>WKS0065306</t>
  </si>
  <si>
    <t>https://www.power-technology.com/marketdata/dream-solar-wakayama-city-solar-pv-park-japan/</t>
  </si>
  <si>
    <t>&lt;2016-06,2016-08-10</t>
  </si>
  <si>
    <t>WRI1026519</t>
  </si>
  <si>
    <t>[["555575491",0.693053,"Bonoma","Prefectural Natural Park"],["555621393",6.070542,"Common fishery right area(Kagoshima)","Common fishery right area"],["555575045",7.570888,"Tobashira bandokoro","Prefectural Wildlife Protection Area"]]</t>
  </si>
  <si>
    <t>Makurazaki Airport Solar Power Plant</t>
  </si>
  <si>
    <t>http://techon.nikkeibp.co.jp/english/NEWS_EN/20140905/374503/?ST=msbe</t>
  </si>
  <si>
    <t>[["555572050",4.030062,"Hiraizumicho hiraizumi","Prefectural Wildlife Protection Area"],["555571943",5.961062,"Ichinosekishi ranbaisan","Prefectural Wildlife Protection Area"],["555621383",7.750737,"Common fishery right area(Miyagi)","Common fishery right area"]]</t>
  </si>
  <si>
    <t>Oshu</t>
  </si>
  <si>
    <t>WKS0064789</t>
  </si>
  <si>
    <t>https://solarlove.org/former-airport-to-be-covered-in-solar-in-japan/#:~:text=Artistic%20rendition%20of%20Makurazaki%20Power%20Plant%20%28tentative%20name%29,of%20the%20Makurazaki%20Airport%20%28Makurazaki%20City%2C%20Kagoshima%20Prefecture%29.</t>
  </si>
  <si>
    <t>WRI1026593</t>
  </si>
  <si>
    <t>[["3261",-0.0,"Biwako","Quasi National Park"],["68091",-0.0,"Biwa-ko","Ramsar Site, Wetland of International Importance"],["17062",0.038628,"Biwako","Prefectural Wildlife Protection Area"],["555573725",6.443855,"Omi konan alps","Prefectural Wildlife Protection Area"],["555573750",6.902927,"Hieizan","Prefectural Wildlife Protection Area"],["555575357",7.595525,"Mikami-tanakami-shigaraki","Prefectural Natural Park"],["555573782",8.136371,"Yamashina","Prefectural Wildlife Protection Area"],["555573779",8.862392,"Mimuroto","Prefectural Wildlife Protection Area"],["555573717",9.226644,"Anyoujiyama","Prefectural Wildlife Protection Area"]]</t>
  </si>
  <si>
    <t>Yabasekihanto Solar Power Plant</t>
  </si>
  <si>
    <t>https://www.power-technology.com/marketdata/ntt-facilities-oshu-solar-pv-park-japan/</t>
  </si>
  <si>
    <t>[["555575954",5.90706,"Kurokawanomyojin yama","Prefectural Nature Conservation Area"],["555574253",7.590873,"Joyama","Prefectural Wildlife Protection Area"],["555575959",7.695443,"Shinano taki","Prefectural Nature Conservation Area"],["555574129",7.813962,"Hikimiko","Prefectural Wildlife Protection Area"],["555575950",8.05446,"Ojika yama","Prefectural Nature Conservation Area"],["555574240",8.985016,"Kurokawa myojin","Prefectural Wildlife Protection Area"]]</t>
  </si>
  <si>
    <t>Sera Town</t>
  </si>
  <si>
    <t>WKS0064539</t>
  </si>
  <si>
    <t>[["555575068",0.758336,"Uwatoko","Prefectural Wildlife Protection Area"],["555575493",0.766317,"Sendai gawa ryuiki","Prefectural Natural Park"],["555575070",3.50982,"Uenohara","Prefectural Wildlife Protection Area"],["555575492",4.094126,"Imuta ike","Prefectural Natural Park"],["555575031",5.498117,"Kokubu shiroyama","Prefectural Wildlife Protection Area"],["555575025",6.368926,"Mizobe shochugakko","Prefectural Wildlife Protection Area"],["555621393",6.461264,"Common fishery right area(Kagoshima)","Common fishery right area"],["555575153",7.547599,"Kirishima kinkowan","National Park"],["555575067",7.759864,"Kamikogawa","Prefectural Wildlife Protection Area"],["555575107",8.17367,"Amorigawa","Prefectural Wildlife Protection Area"],["555575036",9.590987,"Miyauchi shogakko","Prefectural Wildlife Protection Area"]]</t>
  </si>
  <si>
    <t>Kirishima A</t>
  </si>
  <si>
    <t>WKS0073709</t>
  </si>
  <si>
    <t>WRI1026522</t>
  </si>
  <si>
    <t>[["3258",0.670628,"Mikawawan","Quasi National Park"],["555573571",-0.0,"Unoyama","Prefectural Wildlife Protection Area"],["555573619",0.041795,"Fuki","Prefectural Wildlife Protection Area"],["555621390",3.518508,"Common fishery right area(Mie)","Common fishery right area"],["555621376",6.119705,"Common fishery right area(Aichi)","Common fishery right area"],["555573593",6.97188,"Mikawawan","Prefectural Wildlife Protection Area"],["555575345",8.627715,"Atsumi hanto","Prefectural Natural Park"]]</t>
  </si>
  <si>
    <t>Mihama Solar Power Plant</t>
  </si>
  <si>
    <t>https://www.sojitz.com/en/news/2015/10/20151001.php</t>
  </si>
  <si>
    <t>https://www.power-technology.com/marketdata/tokyo-energy-kirishima-solar-pv-park-japan/#:~:text=Tokyo%20Energy%20Kirishima%20Solar%20PV%20Park%20is%20a,in%20Kagoshima%2C%20Japan.%20The%20project%20is%20currently%20active.</t>
  </si>
  <si>
    <t>[["555571830",1.576631,"Mukawa kako","Prefectural Wildlife Protection Area"],["555571829",5.862136,"Mukawa","Prefectural Wildlife Protection Area"],["555621413",6.852245,"Common fishery right area(Hokkaido)","Common fishery right area"]]</t>
  </si>
  <si>
    <t>Mukawa</t>
  </si>
  <si>
    <t>WKS0065224</t>
  </si>
  <si>
    <t>[["555573491",-0.0,"Hosoesakabe","Prefectural Wildlife Protection Area"],["555573495",0.571886,"Ogasayama","Prefectural Wildlife Protection Area"],["555573466",1.828607,"Enshunada","Prefectural Wildlife Protection Area"],["555573487",3.583889,"Sakura","Prefectural Wildlife Protection Area"],["555573520",4.212786,"Ikeshinden","Prefectural Wildlife Protection Area"],["555573500",5.167284,"Sugegaya","Prefectural Wildlife Protection Area"],["555621398",6.378656,"Common fishery right area(Shizuoka)","Common fishery right area"],["555573537",7.056842,"Higashi hagima","Prefectural Wildlife Protection Area"],["555573483",8.654264,"Arasawa","Prefectural Wildlife Protection Area"],["555573514",9.814822,"Oekatahama","Prefectural Wildlife Protection Area"]]</t>
  </si>
  <si>
    <t>Kikugawa Ishiyama Solar Power Plant</t>
  </si>
  <si>
    <t>WRI1026495</t>
  </si>
  <si>
    <t>Kikugawa Ishiyama Solar Inc</t>
  </si>
  <si>
    <t>https://www.power-technology.com/marketdata/mukawa-solar-pv-park-japan/#:~:text=Mukawa%20Solar%20PV%20Park%20is%20a%20ground-mounted%20solar,%28CO2%29%20a%20year.%20The%20project%20cost%20is%20%2483.388m.</t>
  </si>
  <si>
    <t>[["555574984",3.477842,"Minamimata","Prefectural Wildlife Protection Area"],["555574930",4.85049,"Takaoka shogakko","Prefectural Wildlife Protection Area"],["555574903",4.948072,"Hitotsuse kawaguchi","Prefectural Wildlife Protection Area"],["555574947",5.157615,"Sumiyoshi chugakko","Prefectural Wildlife Protection Area"],["555574922",5.667649,"Miyazaki","Prefectural Wildlife Protection Area"],["555574997",5.778506,"Heiwadai","Prefectural Wildlife Protection Area"],["555574938",6.22969,"Sadowara","Prefectural Wildlife Protection Area"],["555621382",7.085205,"Common fishery right area(Miyazaki)","Common fishery right area"],["555575002",8.435077,"Hiekubo","Prefectural Wildlife Protection Area"],["555574955",8.442504,"Nyuta","Prefectural Wildlife Protection Area"],["555574956",8.933449,"Ikime","Prefectural Wildlife Protection Area"],["555574973",10.44036,"Oyodogawa","Prefectural Wildlife Protection Area"],["555574935",10.577743,"Takafusadai","Prefectural Wildlife Protection Area"]]</t>
  </si>
  <si>
    <t>Kamenoko</t>
  </si>
  <si>
    <t>WKS0066372</t>
  </si>
  <si>
    <t>https://www.renovainc.com/en/business/power_plant/kikugawa-i-solar/</t>
  </si>
  <si>
    <t>JP-38</t>
  </si>
  <si>
    <t>[["29820",5.495404,"Ishizuchisankei","National Wildlife Protection Area"],["737",6.69101,"Setonaikai","National Park"],["555574476",0.047376,"Furukawa","Prefectural Wildlife Protection Area"],["555621377",6.095886,"Common fishery right area(Ehime)","Common fishery right area"],["555621356",8.043458,"Shikoku Mountains","Green Corridor"],["555574481",9.640254,"Kurose dam","Prefectural Wildlife Protection Area"]]</t>
  </si>
  <si>
    <t>Funayaotsu</t>
  </si>
  <si>
    <t>WKS0065881</t>
  </si>
  <si>
    <t>[["555574814",0.359664,"Hikawa dam","Prefectural Wildlife Protection Area"],["555574821",1.135508,"Toyouchi","Prefectural Wildlife Protection Area"],["555575477",2.870868,"Itsukigokanosho","Prefectural Natural Park"],["555574792",5.830067,"Sokawa-omine","Prefectural Wildlife Protection Area"],["555574753",6.539838,"Miyahara","Prefectural Wildlife Protection Area"],["555574828",6.779112,"Yachono mori","Prefectural Wildlife Protection Area"],["555574822",8.172131,"Toyofuku","Prefectural Wildlife Protection Area"],["555574761",9.517879,"Misaka","Prefectural Wildlife Protection Area"],["555574758",9.530719,"Ken  shonen shizenno ie","Prefectural Wildlife Protection Area"],["555574739",10.802645,"Uki","Prefectural Wildlife Protection Area"]]</t>
  </si>
  <si>
    <t>Urakawachi A</t>
  </si>
  <si>
    <t>WKS0070601</t>
  </si>
  <si>
    <t>[["555573841",1.224969,"Inami chubu","Prefectural Wildlife Protection Area"],["555573871",1.889872,"Mekkosan","Prefectural Wildlife Protection Area"],["555621412",2.662102,"Common fishery right area(Hyogo)","Common fishery right area"],["555575372",5.963477,"Harimachubu kyuryo","Prefectural Natural Park"],["555573869",6.233476,"Mikiyama shinrinkoen","Prefectural Wildlife Protection Area"],["555573917",7.652366,"Heisoko","Prefectural Wildlife Protection Area"],["555573905",8.945548,"Hioka","Prefectural Wildlife Protection Area"],["555573842",9.60672,"Inami hokubu","Prefectural Wildlife Protection Area"]]</t>
  </si>
  <si>
    <t>Inami</t>
  </si>
  <si>
    <t>WKS0061267</t>
  </si>
  <si>
    <t>WRI1026541</t>
  </si>
  <si>
    <t>[["555621411",1.822247,"Common fishery right area(Fukushima)","Common fishery right area"],["555575244",1.897934,"Nakoso","Prefectural Natural Park"],["555572357",3.355023,"21seikino mori","Prefectural Wildlife Protection Area"],["555621378",4.872957,"Common fishery right area(Ibaraki)","Common fishery right area"],["555575254",10.178474,"Hanazono hananuki","Prefectural Natural Park"]]</t>
  </si>
  <si>
    <t>190.0_arid</t>
  </si>
  <si>
    <t>Onahama 1 Solar Power Plant</t>
  </si>
  <si>
    <t>Onahama Solar LLC</t>
  </si>
  <si>
    <t>Mitsubishi</t>
  </si>
  <si>
    <t>http://www.mitsubishicorp.com/jp/en/pr/archive/2016/</t>
  </si>
  <si>
    <t>WRI1026505</t>
  </si>
  <si>
    <t>[["737",6.850081,"Setonaikai","National Park"],["555574423",0.769231,"Bizan","Prefectural Wildlife Protection Area"],["555574412",3.272778,"Tsunomine","Prefectural Wildlife Protection Area"],["555574406",6.881372,"Omiko","Prefectural Wildlife Protection Area"],["555621407",9.979993,"Common fishery right area(Tokushima)","Common fishery right area"]]</t>
  </si>
  <si>
    <t>Komatsushima - Nippon Paper 3 Solar Power Plant</t>
  </si>
  <si>
    <t>https://www.power-technology.com/marketdata/onahama-solar-pv-park-japan/#:~:text=Onahama%20Solar%20PV%20Park%20is%20an%2018.4MW%20solar,of%20construction%2C%20the%20project%20got%20commissioned%20in%202014.</t>
  </si>
  <si>
    <t>WRI1026588</t>
  </si>
  <si>
    <t>[["555574374",0.033682,"Higashimagura-Maruyama dam","Prefectural Wildlife Protection Area"],["555574313",3.090255,"Ajisu","Prefectural Wildlife Protection Area"],["555574331",3.870816,"Asa","Prefectural Wildlife Protection Area"],["555574332",4.649279,"Ejio","Prefectural Wildlife Protection Area"],["555574358",5.704765,"Shimofuriyama","Prefectural Wildlife Protection Area"],["555574326",6.230756,"Kiwa","Prefectural Wildlife Protection Area"],["555574380",6.645059,"Bodaijiyama","Prefectural Wildlife Protection Area"],["555574347",7.312377,"Tokiwa","Prefectural Wildlife Protection Area"],["555621410",8.28514,"Common fishery right area(Fukuoka)","Common fishery right area"],["555574384",9.278732,"Ryuozan","Prefectural Wildlife Protection Area"]]</t>
  </si>
  <si>
    <t>grasslands</t>
  </si>
  <si>
    <t>Ube - US Solar Power Plant</t>
  </si>
  <si>
    <t>US Power Corporation</t>
  </si>
  <si>
    <t>Solar Frontier</t>
  </si>
  <si>
    <t>http://www.solar-frontier.com/eng/news/2014/C037172.html</t>
  </si>
  <si>
    <t>original area</t>
  </si>
  <si>
    <t>[["17044",2.969698,"Ukishima","Prefectural Wildlife Protection Area"],["3251",10.906784,"Suigo-Tsukuba","Quasi National Park"],["555572565",1.013327,"Ryugazakishi shinrin koen","Prefectural Wildlife Protection Area"],["555572499",2.924918,"Kasumigaura","Prefectural Wildlife Protection Area"],["555575633",3.537037,"Magake","Prefectural Nature Conservation Area"],["555575276",3.758405,"Otone","Prefectural Natural Park"],["555572559",5.077498,"Ayumisaki","Prefectural Wildlife Protection Area"],["555572510",8.203547,"Edozaki","Prefectural Wildlife Protection Area"],["555572527",10.712238,"Osaka","Prefectural Wildlife Protection Area"],["555575622",12.261369,"Takata gongen","Prefectural Nature Conservation Area"]]</t>
  </si>
  <si>
    <t>Inashiki Sakura</t>
  </si>
  <si>
    <t>WKS0072489</t>
  </si>
  <si>
    <t>[["737",6.970313,"Setonaikai","National Park"],["555621402",1.112429,"Common fishery right area(Oita)","Common fishery right area"],["555574870",6.96551,"Suwa","Prefectural Wildlife Protection Area"],["555574844",7.206202,"Sekizaki","Prefectural Wildlife Protection Area"],["555574850",7.648966,"Kurokui","Prefectural Wildlife Protection Area"],["555621468",10.030972,"Bungo suido","Coastline Marine Resource Development Area, designated sea area"]]</t>
  </si>
  <si>
    <t>Oita - Hoso Solar Power Plant</t>
  </si>
  <si>
    <t>WRI1026536</t>
  </si>
  <si>
    <t>Mega Solar Oita Hoso Power Plant</t>
  </si>
  <si>
    <t>2016-08-31,2016-12-09</t>
  </si>
  <si>
    <t>[["12258",6.694305,"Nikko","National Park"],["555572581",1.328203,"Unganji","Prefectural Wildlife Protection Area"],["555572568",1.622059,"Ashino-iono","Prefectural Wildlife Protection Area"],["555572642",1.908385,"Nasukaido","Prefectural Wildlife Protection Area"],["555575265",2.95421,"Yamizo","Prefectural Natural Park"],["555572645",4.376144,"Nogi koen","Prefectural Wildlife Protection Area"],["555621355",6.509702,"Aizu Mountains","Green Corridor"],["555572601",6.57766,"Kurobane","Prefectural Wildlife Protection Area"],["555572640",6.810189,"Nasu sports park","Prefectural Wildlife Protection Area"],["555572668",7.435272,"Ryujo koen","Prefectural Wildlife Protection Area"],["555572580",8.157111,"Handa","Prefectural Wildlife Protection Area"],["555575640",8.977938,"Chikasono","Prefectural Nature Conservation Area"],["555575180",10.783419,"Handa miyakotanago","Natural Habitat Conservation Area"]]</t>
  </si>
  <si>
    <t>Otawara B</t>
  </si>
  <si>
    <t>WKS0073675</t>
  </si>
  <si>
    <t>https://www.power-technology.com/marketdata/mitsui-oita-solar-pv-park-japan/</t>
  </si>
  <si>
    <t>WRI1026535</t>
  </si>
  <si>
    <t>[["555572967",4.472062,"Yumemigasaki","Prefectural Wildlife Protection Area"],["555621400",4.498917,"Common fishery right area(Chiba)","Common fishery right area"],["555572902",4.995986,"Tsunashima shiminno mori","Prefectural Wildlife Protection Area"],["555572908",5.854661,"Shishigaya shiminno mori","Prefectural Wildlife Protection Area"],["555572892",6.364558,"Kuraki","Prefectural Wildlife Protection Area"],["555572867",6.916235,"Tokyowan","Prefectural Wildlife Protection Area"],["555572905",7.060709,"Mitsuike koen","Prefectural Wildlife Protection Area"],["555572895",7.26225,"Kumanojinja shiminno mori","Prefectural Wildlife Protection Area"],["555572904",8.097694,"Negishi","Prefectural Wildlife Protection Area"],["555572933",8.728708,"Asano gakuen aigorin","Prefectural Wildlife Protection Area"],["555572964",9.391312,"Bugenji shiminno mori","Prefectural Wildlife Protection Area"],["555572937",11.117944,"Tamagawa","Prefectural Wildlife Protection Area"]]</t>
  </si>
  <si>
    <t>Ogishima Cosmo</t>
  </si>
  <si>
    <t>WKS0066279</t>
  </si>
  <si>
    <t>WRI1026583</t>
  </si>
  <si>
    <t>[["3258",1.840623,"Mikawawan","Quasi National Park"],["555575351",4.669439,"Hongu san","Prefectural Natural Park"],["555573576",6.949136,"Okazaki tobu","Prefectural Wildlife Protection Area"],["555573570",7.911132,"Ichinomiya chugakko","Prefectural Wildlife Protection Area"],["555573577",8.028386,"Otowa chugakko","Prefectural Wildlife Protection Area"],["555573593",8.745563,"Mikawawan","Prefectural Wildlife Protection Area"],["555573583",11.152169,"Katahara-kashima","Prefectural Wildlife Protection Area"]]</t>
  </si>
  <si>
    <t>Toyokawa Mitocho Solar Power Plant</t>
  </si>
  <si>
    <t>Ichigo ECO Energy Co Ltd</t>
  </si>
  <si>
    <t>https://www.ichigo.gr.jp/eco/english/</t>
  </si>
  <si>
    <t>[["3273",5.479994,"Kitakyushu","Quasi National Park"],["3100",7.229059,"Genkai","Quasi National Park"],["555571776",0.01022,"Hobashirayama","Prefectural Wildlife Protection Area"],["555621392",0.131897,"Common fishery right area(Yamaguchi)","Common fishery right area"],["555621410",4.587067,"Common fishery right area(Fukuoka)","Common fishery right area"],["555574591",5.237674,"Itozu","Prefectural Wildlife Protection Area"],["555574562",7.215453,"Onga","Prefectural Wildlife Protection Area"],["555574582",9.619549,"Ishimineyama","Prefectural Wildlife Protection Area"]]</t>
  </si>
  <si>
    <t>Hibiki Takataya</t>
  </si>
  <si>
    <t>WKS0065842</t>
  </si>
  <si>
    <t>WRI1026532</t>
  </si>
  <si>
    <t>[["12258",5.957824,"Nikko","National Park"],["555572624",0.062997,"Akada","Prefectural Wildlife Protection Area"],["555575639",0.172937,"Hokine","Prefectural Nature Conservation Area"],["555572608",2.764819,"Terayama kannonji","Prefectural Wildlife Protection Area"],["555572642",5.809074,"Nasukaido","Prefectural Wildlife Protection Area"],["555621355",6.440738,"Aizu Mountains","Green Corridor"],["555572645",6.66402,"Nogi koen","Prefectural Wildlife Protection Area"],["555572598",6.890298,"Takaharayama","Prefectural Wildlife Protection Area"],["555572630",7.652929,"Osabiyama","Prefectural Wildlife Protection Area"],["555572593",9.931106,"Toda choseichi","Prefectural Wildlife Protection Area"],["555572583",9.972037,"Shiobara dam","Prefectural Wildlife Protection Area"]]</t>
  </si>
  <si>
    <t>Nasushiobara Renova</t>
  </si>
  <si>
    <t>WKS0064800</t>
  </si>
  <si>
    <t>WRI1026466</t>
  </si>
  <si>
    <t>[["555574787",1.974929,"Minamata","Prefectural Wildlife Protection Area"],["555574817",2.981027,"Maizuru koen","Prefectural Wildlife Protection Area"],["555574783",3.363524,"Yuzuriha","Prefectural Wildlife Protection Area"],["555575998",4.023123,"Muta shitsugen","Prefectural Nature Conservation Area"],["555574737",4.591841,"Ashikita","Prefectural Wildlife Protection Area"],["555621393",5.788378,"Common fishery right area(Kagoshima)","Common fishery right area"],["555575474",6.370303,"Ashikita kaigan","Prefectural Natural Park"],["555575994",10.152558,"Okawa","Prefectural Nature Conservation Area"],["555575493",11.259293,"Sendai gawa ryuiki","Prefectural Natural Park"]]</t>
  </si>
  <si>
    <t>Ashikita Solar Power Plant</t>
  </si>
  <si>
    <t>OCE Ashikita Mega Solar Corporation</t>
  </si>
  <si>
    <t>Obyashi</t>
  </si>
  <si>
    <t>http://www.obayashi.co.jp</t>
  </si>
  <si>
    <t>WRI1026595</t>
  </si>
  <si>
    <t>[["555572652",2.156475,"Ioka","Prefectural Wildlife Protection Area"],["555575657",2.318636,"Minami takahara","Prefectural Nature Conservation Area"],["555572656",5.986609,"Heisei kodomono mori","Prefectural Wildlife Protection Area"],["555572667",6.078469,"Hokigawa","Prefectural Wildlife Protection Area"],["555572627",6.509193,"Kawasaki joshi koen","Prefectural Wildlife Protection Area"],["555572654",8.021498,"Biwaike","Prefectural Wildlife Protection Area"],["555572634",9.532542,"Ohirazaki koen","Prefectural Wildlife Protection Area"],["555572659",9.762472,"Kibata","Prefectural Wildlife Protection Area"],["555572579",9.978843,"Hagurosan","Prefectural Wildlife Protection Area"],["555572608",10.282404,"Terayama kannonji","Prefectural Wildlife Protection Area"]]</t>
  </si>
  <si>
    <t>Yaita - Softbank Solar Power Plant</t>
  </si>
  <si>
    <t>Softbank Yaita Solar Park</t>
  </si>
  <si>
    <t>[["737",9.021561,"Setonaikai","National Park"],["555621402",2.526399,"Common fishery right area(Oita)","Common fishery right area"],["555574870",6.125647,"Suwa","Prefectural Wildlife Protection Area"],["555574844",9.47488,"Sekizaki","Prefectural Wildlife Protection Area"],["555621468",11.696137,"Bungo suido","Coastline Marine Resource Development Area, designated sea area"]]</t>
  </si>
  <si>
    <t>Hiyoshibaru</t>
  </si>
  <si>
    <t>WKS0065861</t>
  </si>
  <si>
    <t>JP-29</t>
  </si>
  <si>
    <t>[["3260",3.469825,"Muroo-Akame-Aoyama","Quasi National Park"],["3263",3.627412,"Yamato-Aogaki","Quasi National Park"],["555621390",9.069762,"Common fishery right area(Mie)","Common fishery right area"]]</t>
  </si>
  <si>
    <t>Tenri I</t>
  </si>
  <si>
    <t>WKS0065225</t>
  </si>
  <si>
    <t>[["3258",1.192771,"Mikawawan","Quasi National Park"],["555573592",0.247335,"Mikawananbu","Prefectural Wildlife Protection Area"],["555573593",1.245735,"Mikawawan","Prefectural Wildlife Protection Area"],["555573583",3.601088,"Katahara-kashima","Prefectural Wildlife Protection Area"],["555573603",4.388446,"Nishiura shogakko","Prefectural Wildlife Protection Area"],["555575345",5.600945,"Atsumi hanto","Prefectural Natural Park"],["555573614",9.570375,"Taharananbu shogakko","Prefectural Wildlife Protection Area"],["555621376",9.594915,"Common fishery right area(Aichi)","Common fishery right area"]]</t>
  </si>
  <si>
    <t>Tahara Wind Solar Power Plant</t>
  </si>
  <si>
    <t>WRI1026567</t>
  </si>
  <si>
    <t>The Trans Value Trust Company Ltd</t>
  </si>
  <si>
    <t>Rakuten Trust</t>
  </si>
  <si>
    <t>http://www.rakuten-trust.co.jp</t>
  </si>
  <si>
    <t>https://www.globaldata.com/store/report/kcenc-tenri-solar-power-plant-23-mw-nara-prefecture/</t>
  </si>
  <si>
    <t>[["12258",4.634311,"Nikko","National Park"],["555575639",-0.0,"Hokine","Prefectural Nature Conservation Area"],["555572577",0.575431,"Karasugamori","Prefectural Wildlife Protection Area"],["555572608",3.25513,"Terayama kannonji","Prefectural Wildlife Protection Area"],["555621355",5.153285,"Aizu Mountains","Green Corridor"],["555572668",5.528715,"Ryujo koen","Prefectural Wildlife Protection Area"],["555572642",6.312961,"Nasukaido","Prefectural Wildlife Protection Area"],["555572598",7.178717,"Takaharayama","Prefectural Wildlife Protection Area"],["555572626",7.281834,"Senbonmatsu","Prefectural Wildlife Protection Area"],["555575649",10.537445,"Higashi takahara","Prefectural Nature Conservation Area"],["555575661",12.071367,"Shojin zawa","Prefectural Nature Conservation Area"]]</t>
  </si>
  <si>
    <t>Nasushiobara - Softbank Solar Power Plant (Under Construction)</t>
  </si>
  <si>
    <t>SB Energy Corporation</t>
  </si>
  <si>
    <t>[["555574571",1.652271,"Sangunsan","Prefectural Wildlife Protection Area"],["555571775",6.801297,"Yakiyama","Prefectural Wildlife Protection Area"],["555574590",7.361249,"Tagawa","Prefectural Wildlife Protection Area"],["555575454",7.971919,"Dazaifu","Prefectural Natural Park"],["555574576",10.166146,"Wakasugiyama","Prefectural Wildlife Protection Area"],["555574585",10.304355,"Taihohakubasan","Prefectural Wildlife Protection Area"],["555621410",11.688602,"Common fishery right area(Fukuoka)","Common fishery right area"]]</t>
  </si>
  <si>
    <t>Minamio A</t>
  </si>
  <si>
    <t>WKS0070628</t>
  </si>
  <si>
    <t>[["555575151",5.418418,"Sanriku Fukko (reconstruction)","National Park"],["555621397",5.604309,"Common fishery right area(Aomori)","Common fishery right area"],["555571890",7.015316,"Same","Prefectural Wildlife Protection Area"],["555575203",9.497233,"Tanesashi kaigan hashikami dake","Prefectural Natural Park"],["555571879",11.627509,"Gonohe","Prefectural Wildlife Protection Area"]]</t>
  </si>
  <si>
    <t>Hachinohe - Mitsui Solar Power Plant</t>
  </si>
  <si>
    <t>WRI1026472</t>
  </si>
  <si>
    <t>Hachinohe Solar Power Plant</t>
  </si>
  <si>
    <t>[["555575454",2.104721,"Dazaifu","Prefectural Natural Park"],["555574583",3.983946,"Kawasaki","Prefectural Wildlife Protection Area"],["555574590",7.581757,"Tagawa","Prefectural Wildlife Protection Area"],["555621410",8.495702,"Common fishery right area(Fukuoka)","Common fishery right area"],["555574585",9.35476,"Taihohakubasan","Prefectural Wildlife Protection Area"]]</t>
  </si>
  <si>
    <t>Akasaka A</t>
  </si>
  <si>
    <t>WKS0070626</t>
  </si>
  <si>
    <t>[["555574590",1.071005,"Tagawa","Prefectural Wildlife Protection Area"],["555574585",1.250701,"Taihohakubasan","Prefectural Wildlife Protection Area"],["555621410",2.864613,"Common fishery right area(Fukuoka)","Common fishery right area"],["555574583",8.588462,"Kawasaki","Prefectural Wildlife Protection Area"]]</t>
  </si>
  <si>
    <t>Oto A</t>
  </si>
  <si>
    <t>WKS0070630</t>
  </si>
  <si>
    <t>JP-47</t>
  </si>
  <si>
    <t>EIA61297</t>
  </si>
  <si>
    <t>[["220201",2.315752,"Papahanaumokuakea Marine National Monument","Marine Protected Area"],["3105",5.458479,"Okinawakaigan","Quasi National Park"],["555576018",0.501005,"Katsu dake-awa dake-yae dake","Prefectural Nature Conservation Area"],["555621380",1.583302,"Common fishery right area(Okinawa)","Common fishery right area"]]</t>
  </si>
  <si>
    <t>Nago Futami Solar Power Plant</t>
  </si>
  <si>
    <t>WRI1026530</t>
  </si>
  <si>
    <t>[["555572661",0.518514,"Yanome dam","Prefectural Wildlife Protection Area"],["555572455",0.861161,"Shirakawachuo","Prefectural Wildlife Protection Area"],["555575571",3.254773,"Gohon matsu","Prefectural Nature Conservation Area"],["555575602",4.996436,"Kanayama","Prefectural Nature Conservation Area"],["555621355",6.174771,"Aizu Mountains","Green Corridor"],["555572363",7.464336,"Karasutoge","Prefectural Wildlife Protection Area"],["555572482",8.749592,"Yabuki","Prefectural Wildlife Protection Area"],["555575240",9.876019,"Nanko","Prefectural Natural Park"]]</t>
  </si>
  <si>
    <t>Shirakawa B</t>
  </si>
  <si>
    <t>WKS0073685</t>
  </si>
  <si>
    <t>https://www.ichigo-green.co.jp/en/portfolio/9.html</t>
  </si>
  <si>
    <t>2016-08-10,2016-07-21</t>
  </si>
  <si>
    <t>[["555574585",3.108016,"Taihohakubasan","Prefectural Wildlife Protection Area"],["555575455",4.519344,"Chikugo gawa","Prefectural Natural Park"],["555571775",5.063676,"Yakiyama","Prefectural Wildlife Protection Area"],["555574592",5.327733,"Yasu kogen","Prefectural Wildlife Protection Area"],["555574583",8.658685,"Kawasaki","Prefectural Wildlife Protection Area"],["555575454",9.456107,"Dazaifu","Prefectural Natural Park"]]</t>
  </si>
  <si>
    <t>Ushikuma A</t>
  </si>
  <si>
    <t>WKS0070633</t>
  </si>
  <si>
    <t>[["555575249",3.761346,"Oarai","Prefectural Natural Park"],["555572563",4.499917,"Tomobe","Prefectural Wildlife Protection Area"],["555575256",4.519838,"Agakuni atago","Prefectural Natural Park"],["555626107",5.030717,"Hinuma","Ramsar Site, Wetland of International Importance"],["555572545",7.551833,"Otsukaike","Prefectural Wildlife Protection Area"],["555575251",8.023717,"Mito","Prefectural Natural Park"],["555572537",8.814136,"Senba","Prefectural Wildlife Protection Area"],["555575255",8.973645,"Kasama","Prefectural Natural Park"],["555572518",10.10933,"Sashiroyama","Prefectural Wildlife Protection Area"],["555572492",10.383781,"Atagoyama","Prefectural Wildlife Protection Area"],["555572553",10.451238,"Uchihara","Prefectural Wildlife Protection Area"],["555572535",11.463966,"Mito","Prefectural Wildlife Protection Area"]]</t>
  </si>
  <si>
    <t>Mito Haru</t>
  </si>
  <si>
    <t>WKS0063775</t>
  </si>
  <si>
    <t>[["555572823",-0.0,"Uchida","Prefectural Wildlife Protection Area"],["555572784",2.689935,"Kasamori","Prefectural Wildlife Protection Area"],["555575283",6.607712,"Kasamori tsurumai","Prefectural Natural Park"],["555572797",6.702173,"Yamakura","Prefectural Wildlife Protection Area"],["555572800",6.71568,"Shizu","Prefectural Wildlife Protection Area"],["555572830",7.734288,"Hiraoka","Prefectural Wildlife Protection Area"]]</t>
  </si>
  <si>
    <t>Yamakura</t>
  </si>
  <si>
    <t>WKS0064846</t>
  </si>
  <si>
    <t>https://www.power-technology.com/marketdata/mito-new-town-mega-solar-operation-project-japan/</t>
  </si>
  <si>
    <t>WRI1026542</t>
  </si>
  <si>
    <t>[["555572357",0.670139,"21seikino mori","Prefectural Wildlife Protection Area"],["555621411",0.93162,"Common fishery right area(Fukushima)","Common fishery right area"],["555621378",5.825634,"Common fishery right area(Ibaraki)","Common fishery right area"],["555572393",6.257233,"Samegawa","Prefectural Wildlife Protection Area"],["555572507",7.626203,"Izura","Prefectural Wildlife Protection Area"],["555575242",8.105266,"Iwaki kaigan","Prefectural Natural Park"],["555575244",8.74362,"Nakoso","Prefectural Natural Park"],["555572450",8.954128,"Yunodake","Prefectural Wildlife Protection Area"],["555575254",9.976163,"Hanazono hananuki","Prefectural Natural Park"]]</t>
  </si>
  <si>
    <t>11.0_arid</t>
  </si>
  <si>
    <t>Onahama 2 Solar Power Plant</t>
  </si>
  <si>
    <t>Onahama Izumi Solar LLC</t>
  </si>
  <si>
    <t>JP-42</t>
  </si>
  <si>
    <t>WRI1026510</t>
  </si>
  <si>
    <t>[["555621403",0.073276,"Common fishery right area(Nagasaki)","Common fishery right area"],["555574693",2.202412,"Okuboyama","Prefectural Wildlife Protection Area"],["555574665",5.066563,"Shiminno mori","Prefectural Wildlife Protection Area"],["555621385",8.185562,"Common fishery right area(Kumamoto)","Common fishery right area"]]</t>
  </si>
  <si>
    <t>Koyagi Solar Power Plant</t>
  </si>
  <si>
    <t>Softbank Nagasaki Koyagi Solar Park</t>
  </si>
  <si>
    <t>https://www.power-technology.com/marketdata/onahama-solar-pv-park-japan/</t>
  </si>
  <si>
    <t>WRI1026484</t>
  </si>
  <si>
    <t>[["29823",5.399088,"Sendai kaihin","National Wildlife Protection Area"],["17083",6.74494,"Torinoumi","Prefectural Wildlife Protection Area"],["555572062",0.66084,"Atagoyama","Prefectural Wildlife Protection Area"],["555621354",1.186627,"Ouu Mountain Range","Green Corridor"],["555572124",6.465191,"Asahiyama","Prefectural Wildlife Protection Area"],["555575533",9.664581,"Tarumizu-gosha zan","Prefectural Nature Conservation Area"],["555572110",9.923121,"Funaoka","Prefectural Wildlife Protection Area"],["555575531",10.147328,"Sendai wan kaihin","Prefectural Nature Conservation Area"]]</t>
  </si>
  <si>
    <t>Iwanuma - Marubeni Solar Power Plant</t>
  </si>
  <si>
    <t>Iwanuma Rinku Mega Solar Corporation</t>
  </si>
  <si>
    <t>https://www.marubeni.com/news/2014/release/data/iwanuma_eng.pdf</t>
  </si>
  <si>
    <t>JP-16</t>
  </si>
  <si>
    <t>[["555573090",2.898047,"Shirakimine-kongodozan","Prefectural Wildlife Protection Area"],["555573069",4.468309,"Zasunbo","Prefectural Wildlife Protection Area"],["555573063",8.213223,"Yoshimine","Prefectural Wildlife Protection Area"],["555573062",10.16014,"Okujinzu","Prefectural Wildlife Protection Area"],["555575811",11.951383,"Jinzukyo","Prefectural Nature Conservation Area"]]</t>
  </si>
  <si>
    <t>Funakura Solar Power Plant</t>
  </si>
  <si>
    <t>WRI1026470</t>
  </si>
  <si>
    <t>SGET Toyama Mega Solar Power Plant</t>
  </si>
  <si>
    <t>http://techon.nikkeibp.co.jp/english/NEWS_EN/20150413/414062/?ST=msbe</t>
  </si>
  <si>
    <t>WRI1026569</t>
  </si>
  <si>
    <t>[["737",8.019572,"Setonaikai","National Park"],["555621412",0.472812,"Common fishery right area(Hyogo)","Common fishery right area"],["555573917",5.187073,"Heisoko","Prefectural Wildlife Protection Area"],["555573846",7.350506,"Kasaishi ichijoji","Prefectural Wildlife Protection Area"],["555575372",8.602919,"Harimachubu kyuryo","Prefectural Natural Park"],["555573879",10.316413,"Jinjusan","Prefectural Wildlife Protection Area"]]</t>
  </si>
  <si>
    <t>Takasago - Softbank Solar Power Plant</t>
  </si>
  <si>
    <t>Softbank Takasago Solar Park</t>
  </si>
  <si>
    <t>[["555571880",5.881416,"Mukaihataya","Prefectural Wildlife Protection Area"],["555621397",8.541573,"Common fishery right area(Aomori)","Common fishery right area"],["555571855",9.976441,"Hibaritai","Prefectural Wildlife Protection Area"]]</t>
  </si>
  <si>
    <t>Rokkasho - Chitosedaira North Solar Power Plant</t>
  </si>
  <si>
    <t>WRI1026546</t>
  </si>
  <si>
    <t>Eurus Rokkasho Solar Park</t>
  </si>
  <si>
    <t>Eurus Energy</t>
  </si>
  <si>
    <t>http://eurus-energy.com/en/project/index.php?area=all</t>
  </si>
  <si>
    <t>[["3251",0.889591,"Suigo-Tsukuba","Quasi National Park"],["555572547",-0.0,"Chuoseinen no ie","Prefectural Wildlife Protection Area"],["555575618",0.839581,"Ryujin san","Prefectural Nature Conservation Area"],["555572519",1.923563,"Mitsuishi shinrin koen","Prefectural Wildlife Protection Area"],["555572500",3.80203,"Kakiokahigashi","Prefectural Wildlife Protection Area"],["555572531",4.817573,"Niihari","Prefectural Wildlife Protection Area"],["555575621",6.712154,"Shobusawa","Prefectural Nature Conservation Area"],["555572495",6.917615,"Otsutonuma","Prefectural Wildlife Protection Area"],["555572499",7.074453,"Kasumigaura","Prefectural Wildlife Protection Area"],["555572546",7.432897,"Tsukubasan","Prefectural Wildlife Protection Area"],["555572566",7.543811,"Ryujinyama","Prefectural Wildlife Protection Area"],["555572551",9.406185,"Yubukuro","Prefectural Wildlife Protection Area"]]</t>
  </si>
  <si>
    <t>Shinji</t>
  </si>
  <si>
    <t>WKS0072507</t>
  </si>
  <si>
    <t>[["62425",6.190759,"Fukushimagata","National Wildlife Protection Area"],["555573036",2.029252,"Fujitsukahama","Prefectural Wildlife Protection Area"],["555575800",7.591383,"Nakamine","Prefectural Nature Conservation Area"],["555621395",11.193159,"Common fishery right area(Niigata)","Common fishery right area"]]</t>
  </si>
  <si>
    <t>North Kitagata</t>
  </si>
  <si>
    <t>WKS0070714</t>
  </si>
  <si>
    <t>[["3251",1.734057,"Suigo-Tsukuba","Quasi National Park"],["555572531",-0.0,"Niihari","Prefectural Wildlife Protection Area"],["555575621",1.647656,"Shobusawa","Prefectural Nature Conservation Area"],["555572547",1.870904,"Chuoseinen no ie","Prefectural Wildlife Protection Area"],["555572551",4.673919,"Yubukuro","Prefectural Wildlife Protection Area"],["555572532",4.960195,"Niihari furusatono mori","Prefectural Wildlife Protection Area"],["555572499",6.205543,"Kasumigaura","Prefectural Wildlife Protection Area"],["555572495",6.230036,"Otsutonuma","Prefectural Wildlife Protection Area"],["555572566",7.609054,"Ryujinyama","Prefectural Wildlife Protection Area"],["555572519",7.692456,"Mitsuishi shinrin koen","Prefectural Wildlife Protection Area"],["555575618",8.557609,"Ryujin san","Prefectural Nature Conservation Area"]]</t>
  </si>
  <si>
    <t>Obatake A</t>
  </si>
  <si>
    <t>WKS0072508</t>
  </si>
  <si>
    <t>[["29821",8.209333,"Kirishima","National Wildlife Protection Area"],["555575033",1.385118,"Maruo","Prefectural Wildlife Protection Area"],["555575493",1.822046,"Sendai gawa ryuiki","Prefectural Natural Park"],["555575131",2.648929,"Kirishima","Prefectural Wildlife Protection Area"],["555575057",5.81841,"Kagoshimaken kenminno mori","Prefectural Wildlife Protection Area"],["555621393",6.011522,"Common fishery right area(Kagoshima)","Common fishery right area"],["555575119",7.272245,"Hishikari shogakko","Prefectural Wildlife Protection Area"],["555575153",8.417404,"Kirishima kinkowan","National Park"],["555575042",9.247231,"Kurinodake","Prefectural Wildlife Protection Area"]]</t>
  </si>
  <si>
    <t>Yūsui B</t>
  </si>
  <si>
    <t>WKS0073705</t>
  </si>
  <si>
    <t>WRI1026477</t>
  </si>
  <si>
    <t>[["737",5.97019,"Setonaikai","National Park"],["555621412",0.435884,"Common fishery right area(Hyogo)","Common fishery right area"],["555573913",0.512639,"Himeji shi","Prefectural Wildlife Protection Area"],["555573866",4.600094,"Sakurayama","Prefectural Wildlife Protection Area"],["555575372",5.990319,"Harimachubu kyuryo","Prefectural Natural Park"],["555573892",6.614059,"Masuiyama","Prefectural Wildlife Protection Area"],["555573854",7.366522,"Kyomiyama","Prefectural Wildlife Protection Area"],["555573879",7.831775,"Jinjusan","Prefectural Wildlife Protection Area"],["555575369",7.895571,"Seiban kyuryo","Prefectural Natural Park"]]</t>
  </si>
  <si>
    <t>Himeji Solar Power Plant</t>
  </si>
  <si>
    <t>Idemitsu Green Power Co Ltd</t>
  </si>
  <si>
    <t>Idemitsu</t>
  </si>
  <si>
    <t>http://www.idemitsu.com/products/energy/solar/index.html</t>
  </si>
  <si>
    <t>WRI1026584</t>
  </si>
  <si>
    <t>[["555621461",10.757316,"Tokachi","Coastline Marine Resource Development Area, designated sea area"]]</t>
  </si>
  <si>
    <t>Toyokoro Solar Power Plant</t>
  </si>
  <si>
    <t>Eurus Toyokoro Solar Park</t>
  </si>
  <si>
    <t>[["555621410",-0.0,"Common fishery right area(Fukuoka)","Common fishery right area"],["555574583",1.932533,"Kawasaki","Prefectural Wildlife Protection Area"],["555571773",3.981116,"Kayanomori","Prefectural Wildlife Protection Area"],["555574590",5.65864,"Tagawa","Prefectural Wildlife Protection Area"],["555574585",10.587412,"Taihohakubasan","Prefectural Wildlife Protection Area"]]</t>
  </si>
  <si>
    <t>Kawasaki A</t>
  </si>
  <si>
    <t>WKS0067747</t>
  </si>
  <si>
    <t>WRI1026471</t>
  </si>
  <si>
    <t>[["317049",1.932517,"Fuji hakone izu","National Park"],["555575711",0.736652,"Seiwa","Prefectural Nature Conservation Area"],["555621400",0.744501,"Common fishery right area(Chiba)","Common fishery right area"],["555572832",2.349278,"Kisarazu","Prefectural Wildlife Protection Area"],["555572791",4.014768,"Takagoyama","Prefectural Wildlife Protection Area"],["555575279",8.273227,"Takago yama","Prefectural Natural Park"]]</t>
  </si>
  <si>
    <t>Futtsu Solar Power Plant</t>
  </si>
  <si>
    <t>GE Energy Financial Services</t>
  </si>
  <si>
    <t>Solar Daily</t>
  </si>
  <si>
    <t>http://www.solardaily.com/reports/Pattern_Development_and_Green_Power_Investment_Complete_42_MW_Futtsu_Solar_Power_Project_in_Japan_999.html</t>
  </si>
  <si>
    <t>[["3273",5.233953,"Kitakyushu","Quasi National Park"],["3100",8.731721,"Genkai","Quasi National Park"],["555571776",0.014367,"Hobashirayama","Prefectural Wildlife Protection Area"],["555621392",0.217737,"Common fishery right area(Yamaguchi)","Common fishery right area"],["555621410",4.517626,"Common fishery right area(Fukuoka)","Common fishery right area"],["555574591",5.012761,"Itozu","Prefectural Wildlife Protection Area"],["555574562",6.606517,"Onga","Prefectural Wildlife Protection Area"],["555574582",9.752016,"Ishimineyama","Prefectural Wildlife Protection Area"]]</t>
  </si>
  <si>
    <t>Hibiki - Eneseed Solar Power Plant</t>
  </si>
  <si>
    <t>WRI1026474</t>
  </si>
  <si>
    <t>Eneseed Hibiki Co Ltd</t>
  </si>
  <si>
    <t>Photon</t>
  </si>
  <si>
    <t>http://www.photon.info/en/news/eneseed-hibiki-energizes-20-mw-japanese-pv-power-plant-relying-asahi-glass-products</t>
  </si>
  <si>
    <t>https://www.power-technology.com/marketdata/futtsu-solar-power-plant-japan/</t>
  </si>
  <si>
    <t>[["555573514",1.082644,"Oekatahama","Prefectural Wildlife Protection Area"],["555573483",1.231582,"Arasawa","Prefectural Wildlife Protection Area"],["555573491",1.688581,"Hosoesakabe","Prefectural Wildlife Protection Area"],["555573511",2.367987,"Oigawa kako","Prefectural Wildlife Protection Area"],["555573487",4.137091,"Sakura","Prefectural Wildlife Protection Area"],["555575344",4.186429,"Omaezaki enshunada","Prefectural Natural Park"],["555621398",4.579434,"Common fishery right area(Shizuoka)","Common fishery right area"],["555573520",5.393918,"Ikeshinden","Prefectural Wildlife Protection Area"],["555573537",6.231122,"Higashi hagima","Prefectural Wildlife Protection Area"],["555573466",7.179119,"Enshunada","Prefectural Wildlife Protection Area"],["555573500",9.332218,"Sugegaya","Prefectural Wildlife Protection Area"]]</t>
  </si>
  <si>
    <t>60.0_arid</t>
  </si>
  <si>
    <t>Nakanishi A</t>
  </si>
  <si>
    <t>WKS0070653</t>
  </si>
  <si>
    <t>[["12258",6.43658,"Nikko","National Park"],["555572624",1.223053,"Akada","Prefectural Wildlife Protection Area"],["555575639",1.417329,"Hokine","Prefectural Nature Conservation Area"],["555572668",3.919709,"Ryujo koen","Prefectural Wildlife Protection Area"],["555572577",5.5797,"Karasugamori","Prefectural Wildlife Protection Area"],["555572642",6.658441,"Nasukaido","Prefectural Wildlife Protection Area"],["555621355",6.81172,"Aizu Mountains","Green Corridor"],["555572645",7.405635,"Nogi koen","Prefectural Wildlife Protection Area"],["555572630",8.495529,"Osabiyama","Prefectural Wildlife Protection Area"],["555572583",9.450281,"Shiobara dam","Prefectural Wildlife Protection Area"]]</t>
  </si>
  <si>
    <t>Nasushiobara C</t>
  </si>
  <si>
    <t>WKS0073674</t>
  </si>
  <si>
    <t>[["555621398",0.707234,"Common fishery right area(Shizuoka)","Common fishery right area"],["555573466",1.593824,"Enshunada","Prefectural Wildlife Protection Area"],["555573514",2.303307,"Oekatahama","Prefectural Wildlife Protection Area"],["555573520",3.046964,"Ikeshinden","Prefectural Wildlife Protection Area"],["555573483",4.367673,"Arasawa","Prefectural Wildlife Protection Area"],["555573500",4.686979,"Sugegaya","Prefectural Wildlife Protection Area"],["555575344",4.789821,"Omaezaki enshunada","Prefectural Natural Park"],["555573487",5.327129,"Sakura","Prefectural Wildlife Protection Area"]]</t>
  </si>
  <si>
    <t>Jitōgata B</t>
  </si>
  <si>
    <t>WKS0070652</t>
  </si>
  <si>
    <t>[["555572480",0.329697,"Yonomori","Prefectural Wildlife Protection Area"],["555572423",1.377862,"Akagi","Prefectural Wildlife Protection Area"],["555572385",3.327189,"Gomaizawa","Prefectural Wildlife Protection Area"],["555575247",4.693948,"Abukuma kogen chubu","Prefectural Natural Park"],["555575601",6.760001,"Kido gawa","Prefectural Nature Conservation Area"],["555572369",7.214552,"Kakkoyama","Prefectural Wildlife Protection Area"]]</t>
  </si>
  <si>
    <t>Tomioka B</t>
  </si>
  <si>
    <t>WKS0073707</t>
  </si>
  <si>
    <t>[["555572553",0.673071,"Uchihara","Prefectural Wildlife Protection Area"],["555572563",1.037548,"Tomobe","Prefectural Wildlife Protection Area"],["555575252",3.801447,"Gozen yama","Prefectural Natural Park"],["555575251",3.945156,"Mito","Prefectural Natural Park"],["555572545",5.457102,"Otsukaike","Prefectural Wildlife Protection Area"],["555575613",6.652534,"Seion ji","Prefectural Nature Conservation Area"],["555572537",6.707426,"Senba","Prefectural Wildlife Protection Area"],["555575256",6.795205,"Agakuni atago","Prefectural Natural Park"],["555575249",6.972934,"Oarai","Prefectural Natural Park"],["555572501",8.353954,"Kasamako","Prefectural Wildlife Protection Area"],["555572518",8.933035,"Sashiroyama","Prefectural Wildlife Protection Area"],["555572535",9.819646,"Mito","Prefectural Wildlife Protection Area"]]</t>
  </si>
  <si>
    <t>Mito Equis</t>
  </si>
  <si>
    <t>WKS0070099</t>
  </si>
  <si>
    <t>[["555572423",0.626564,"Akagi","Prefectural Wildlife Protection Area"],["555572480",1.871164,"Yonomori","Prefectural Wildlife Protection Area"],["555575601",4.814954,"Kido gawa","Prefectural Nature Conservation Area"],["555575247",4.954523,"Abukuma kogen chubu","Prefectural Natural Park"],["555572385",5.049043,"Gomaizawa","Prefectural Wildlife Protection Area"],["555572369",7.143063,"Kakkoyama","Prefectural Wildlife Protection Area"]]</t>
  </si>
  <si>
    <t>Tomioka</t>
  </si>
  <si>
    <t>WKS0066836</t>
  </si>
  <si>
    <t>WRI1026534</t>
  </si>
  <si>
    <t>[["555571990",-0.0,"Goyozan","Prefectural Wildlife Protection Area"],["555571945",-0.0,"Tonoshi kamigonakayama","Prefectural Wildlife Protection Area"],["555575151",-0.0,"Sanriku Fukko (reconstruction)","National Park"],["555575214",0.475654,"Goyo zan","Prefectural Natural Park"],["555621370",7.663951,"Kitakami Highlands","Green Corridor"],["555621381",8.493492,"Common fishery right area(Iwate)","Common fishery right area"]]</t>
  </si>
  <si>
    <t>Ofunato Solar Power Plant</t>
  </si>
  <si>
    <t>Daiwa PI Partners Co Ltd</t>
  </si>
  <si>
    <t>http://dpipartners.co.jp/english/solution/sol60.html</t>
  </si>
  <si>
    <t>NO-ESTIMATION</t>
  </si>
  <si>
    <t>SOLAR-V1</t>
  </si>
  <si>
    <t>https://www.ippjournal.com/project/28-mw-tomioka-reconstruction-mega-solar-power-plant</t>
  </si>
  <si>
    <t>[["3260",3.707487,"Muroo-Akame-Aoyama","Quasi National Park"],["3263",3.984154,"Yamato-Aogaki","Quasi National Park"],["555621390",8.656842,"Common fishery right area(Mie)","Common fishery right area"],["555573940",9.833311,"Konoyama","Prefectural Wildlife Protection Area"]]</t>
  </si>
  <si>
    <t>Tenri II</t>
  </si>
  <si>
    <t>WKS0073703</t>
  </si>
  <si>
    <t>2017-12-09,2017-12-14</t>
  </si>
  <si>
    <t>[["555575640",3.890314,"Chikasono","Prefectural Nature Conservation Area"],["555572667",3.926845,"Hokigawa","Prefectural Wildlife Protection Area"],["555572643",4.785768,"Nasujinja","Prefectural Wildlife Protection Area"],["555572598",4.935553,"Takaharayama","Prefectural Wildlife Protection Area"],["555572662",5.249591,"Kuzuri shogakko","Prefectural Wildlife Protection Area"],["555572596",6.062197,"Egawa shogakko","Prefectural Wildlife Protection Area"],["555572659",9.893786,"Kibata","Prefectural Wildlife Protection Area"],["555572627",11.351434,"Kawasaki joshi koen","Prefectural Wildlife Protection Area"],["555572608",12.072101,"Terayama kannonji","Prefectural Wildlife Protection Area"],["555572668",12.269364,"Ryujo koen","Prefectural Wildlife Protection Area"],["555572654",12.407379,"Biwaike","Prefectural Wildlife Protection Area"]]</t>
  </si>
  <si>
    <t>Yaita</t>
  </si>
  <si>
    <t>WKS0070394</t>
  </si>
  <si>
    <t>JP-20</t>
  </si>
  <si>
    <t>[["30296",2.851572,"Chichibu renpo","Prefectural Wildlife Protection Area"],["732",5.081067,"Chichibu tama kai","National Park"],["3092",7.770998,"Yatsugatake-Chushinkogen","Quasi National Park"],["555573193",3.418218,"Kenritsu yatsugatake shonen shizenno ie","Prefectural Wildlife Protection Area"],["555575319",4.367918,"Minami alps koma","Prefectural Natural Park"],["555571762",7.54297,"Yatsugatake","Prefectural Wildlife Protection Area"]]</t>
  </si>
  <si>
    <t>Hokuto C</t>
  </si>
  <si>
    <t>WKS0068379</t>
  </si>
  <si>
    <t>[["12258",7.663099,"Nikko","National Park"],["555572642",1.115691,"Nasukaido","Prefectural Wildlife Protection Area"],["555572568",1.705402,"Ashino-iono","Prefectural Wildlife Protection Area"],["555572581",1.759331,"Unganji","Prefectural Wildlife Protection Area"],["555575265",1.806728,"Yamizo","Prefectural Natural Park"],["555572645",3.760826,"Nogi koen","Prefectural Wildlife Protection Area"],["555572668",6.50064,"Ryujo koen","Prefectural Wildlife Protection Area"],["555572640",6.654336,"Nasu sports park","Prefectural Wildlife Protection Area"],["555621355",7.47954,"Aizu Mountains","Green Corridor"],["555572601",7.548383,"Kurobane","Prefectural Wildlife Protection Area"],["555572649",8.041013,"Yamizo","Prefectural Wildlife Protection Area"],["555572643",10.899579,"Nasujinja","Prefectural Wildlife Protection Area"],["555575180",10.945636,"Handa miyakotanago","Natural Habitat Conservation Area"]]</t>
  </si>
  <si>
    <t>Otawara A</t>
  </si>
  <si>
    <t>WKS0073673</t>
  </si>
  <si>
    <t>[["555573491",0.162926,"Hosoesakabe","Prefectural Wildlife Protection Area"],["555573495",0.324325,"Ogasayama","Prefectural Wildlife Protection Area"],["555573466",1.475339,"Enshunada","Prefectural Wildlife Protection Area"],["555573487",3.494257,"Sakura","Prefectural Wildlife Protection Area"],["555573520",3.800651,"Ikeshinden","Prefectural Wildlife Protection Area"],["555573500",5.252964,"Sugegaya","Prefectural Wildlife Protection Area"],["555621398",5.721505,"Common fishery right area(Shizuoka)","Common fishery right area"],["555573537",7.338866,"Higashi hagima","Prefectural Wildlife Protection Area"],["555573483",9.106541,"Arasawa","Prefectural Wildlife Protection Area"],["555573514",9.918191,"Oekatahama","Prefectural Wildlife Protection Area"]]</t>
  </si>
  <si>
    <t>Kikugawa B</t>
  </si>
  <si>
    <t>WKS0070650</t>
  </si>
  <si>
    <t>WRI1026473</t>
  </si>
  <si>
    <t>[["555621397",0.217672,"Common fishery right area(Aomori)","Common fishery right area"],["555621381",2.437829,"Common fishery right area(Iwate)","Common fishery right area"],["555575203",4.766428,"Tanesashi kaigan hashikami dake","Prefectural Natural Park"],["555571890",4.768351,"Same","Prefectural Wildlife Protection Area"]]</t>
  </si>
  <si>
    <t>Hachinohe - Tohoku Electric Solar Power Plant</t>
  </si>
  <si>
    <t>Hachinohe Solar Power Station</t>
  </si>
  <si>
    <t>Toshiba</t>
  </si>
  <si>
    <t>https://www.toshiba.co.jp/about/press/2010_09/pr2701.htm</t>
  </si>
  <si>
    <t>WRI1026560</t>
  </si>
  <si>
    <t>[["555575668",1.309627,"Kuroiwa","Prefectural Nature Conservation Area"],["555572690",1.678898,"Harunasan","Prefectural Wildlife Protection Area"],["555572670",1.958732,"Ikaho","Prefectural Wildlife Protection Area"],["555572709",2.675064,"Shirosato ikomochi","Prefectural Wildlife Protection Area"],["555571755",3.37643,"Misato","Prefectural Wildlife Protection Area"]]</t>
  </si>
  <si>
    <t>Shinto - Softbank Solar Power Plant</t>
  </si>
  <si>
    <t>Softbank Shinto Solar Park</t>
  </si>
  <si>
    <t>[["555572381",0.658811,"Tsukimidate shinrin koen","Prefectural Wildlife Protection Area"],["555572422",1.23447,"Ishidabuyomeki","Prefectural Wildlife Protection Area"],["555572429",5.30677,"Ainosawa","Prefectural Wildlife Protection Area"],["555575572",5.52069,"Chausu yama","Prefectural Nature Conservation Area"],["555572486",6.033077,"Ryozen","Prefectural Wildlife Protection Area"],["555572397",6.054859,"Yamagami","Prefectural Wildlife Protection Area"],["555572461",6.265552,"Idate","Prefectural Wildlife Protection Area"],["555621411",10.291973,"Common fishery right area(Fukushima)","Common fishery right area"],["555572382",11.576326,"Haramachi","Prefectural Wildlife Protection Area"]]</t>
  </si>
  <si>
    <t>Iitate</t>
  </si>
  <si>
    <t>WKS0070715</t>
  </si>
  <si>
    <t>备注</t>
  </si>
  <si>
    <t>Removed</t>
  </si>
  <si>
    <t>Area_GT</t>
  </si>
  <si>
    <t>removed</t>
  </si>
  <si>
    <t>Only one is plotted</t>
  </si>
  <si>
    <t>Name</t>
  </si>
  <si>
    <t>FolderPath</t>
  </si>
  <si>
    <t>SymbolID</t>
  </si>
  <si>
    <t>AltMode</t>
  </si>
  <si>
    <t>Base</t>
  </si>
  <si>
    <t>Clamped</t>
  </si>
  <si>
    <t>Extruded</t>
  </si>
  <si>
    <t>Snippet</t>
  </si>
  <si>
    <t>PopupInfo</t>
  </si>
  <si>
    <t>Shape_Leng</t>
  </si>
  <si>
    <t>The total area from google earth_to_gis</t>
  </si>
  <si>
    <t>Polygon ZM</t>
  </si>
  <si>
    <t>Tomakomai - Mitsui Fudosan</t>
  </si>
  <si>
    <t>Japan_unnormalLUE_area(japan1-3, japan6).kmz/日本</t>
  </si>
  <si>
    <t xml:space="preserve"> </t>
  </si>
  <si>
    <t>Shizukuishi-1</t>
  </si>
  <si>
    <t>Shizukuishi-2</t>
  </si>
  <si>
    <t>Shizukuishi-3</t>
  </si>
  <si>
    <t>Shizukuishi-4</t>
  </si>
  <si>
    <t>Takidai-1</t>
  </si>
  <si>
    <t>Takidai-2</t>
  </si>
  <si>
    <t>Takidai-3</t>
  </si>
  <si>
    <t>Takidai-4</t>
  </si>
  <si>
    <t>Takidai-5</t>
  </si>
  <si>
    <t>Takidai-6</t>
  </si>
  <si>
    <t>Takidai-7</t>
  </si>
  <si>
    <t>Takidai-8</t>
  </si>
  <si>
    <t>Takidai-9</t>
  </si>
  <si>
    <t>Takidai-10</t>
  </si>
  <si>
    <t>Takidai-11</t>
  </si>
  <si>
    <t>Takidai-12</t>
  </si>
  <si>
    <t>Takidai-13</t>
  </si>
  <si>
    <t>Iidaka-1</t>
  </si>
  <si>
    <t>Iidaka-2</t>
  </si>
  <si>
    <t>Iidaka-3</t>
  </si>
  <si>
    <t>Iidaka-4</t>
  </si>
  <si>
    <t>Iidaka-5</t>
  </si>
  <si>
    <t>Iidaka-6</t>
  </si>
  <si>
    <t>Iidaka-7</t>
  </si>
  <si>
    <t>Iidaka-8</t>
  </si>
  <si>
    <t>Iidaka-9</t>
  </si>
  <si>
    <t>Iidaka-10</t>
  </si>
  <si>
    <t>Iidaka-11</t>
  </si>
  <si>
    <t>Miho A-1</t>
  </si>
  <si>
    <t>Miho A-2</t>
  </si>
  <si>
    <t>Miho A-3</t>
  </si>
  <si>
    <t>Kirishima E-1</t>
  </si>
  <si>
    <t>Kirishima E-2</t>
  </si>
  <si>
    <t>Kirishima E-3</t>
  </si>
  <si>
    <t>Shiraoi - Softbank-1</t>
  </si>
  <si>
    <t>Shiraoi - Softbank-2</t>
  </si>
  <si>
    <t>Kirishima C-1</t>
  </si>
  <si>
    <t>Kirishima C-2</t>
  </si>
  <si>
    <t>Kirishima C-3</t>
  </si>
  <si>
    <t>Kirishima C-4</t>
  </si>
  <si>
    <t>Kirishima C-5</t>
  </si>
  <si>
    <t>Kirishima C-6</t>
  </si>
  <si>
    <t>Nasushiobara B-1</t>
  </si>
  <si>
    <t>Nasushiobara B-2</t>
  </si>
  <si>
    <t>Nasushiobara B-3</t>
  </si>
  <si>
    <t>Nasushiobara B-4</t>
  </si>
  <si>
    <t>Nasushiobara B-5</t>
  </si>
  <si>
    <t>Nasushiobara B-6</t>
  </si>
  <si>
    <t>Renatosu Soma-1</t>
  </si>
  <si>
    <t>Renatosu Soma-2</t>
  </si>
  <si>
    <t>Renatosu Soma-3</t>
  </si>
  <si>
    <t>Renatosu Soma-4</t>
  </si>
  <si>
    <t>Renatosu Soma-5</t>
  </si>
  <si>
    <t>Nasushiobara A-1</t>
  </si>
  <si>
    <t>Nasushiobara A-2</t>
  </si>
  <si>
    <t>Nasushiobara A-3</t>
  </si>
  <si>
    <t>Nasushiobara A-4</t>
  </si>
  <si>
    <t>Nasushiobara A-5</t>
  </si>
  <si>
    <t>Tsumagoi-1</t>
  </si>
  <si>
    <t>Uchida-1</t>
  </si>
  <si>
    <t>Hofu-1</t>
  </si>
  <si>
    <t>Hofu-2</t>
  </si>
  <si>
    <t>Hofu-4</t>
  </si>
  <si>
    <t>Hofu-3</t>
  </si>
  <si>
    <t>Hofu-5</t>
  </si>
  <si>
    <t>Hofu-6</t>
  </si>
  <si>
    <t>Hofu-7</t>
  </si>
  <si>
    <t>Hofu-8</t>
  </si>
  <si>
    <t>Hofu-9</t>
  </si>
  <si>
    <t>Ozu A-1</t>
  </si>
  <si>
    <t>The first polygon for OzuA</t>
  </si>
  <si>
    <t>Ozu A-2</t>
  </si>
  <si>
    <t>Ozu A-3</t>
  </si>
  <si>
    <t>Ozu A-4</t>
  </si>
  <si>
    <t>Ozu A-5</t>
  </si>
  <si>
    <t>Ozu A-6</t>
  </si>
  <si>
    <t>Ozu A-7</t>
  </si>
  <si>
    <t>Ozu A-8</t>
  </si>
  <si>
    <t>Ozu A-9</t>
  </si>
  <si>
    <t>Ozu A-10</t>
  </si>
  <si>
    <t>Ozu A-11</t>
  </si>
  <si>
    <t>Ozu A-12</t>
  </si>
  <si>
    <t>Ozu A-13</t>
  </si>
  <si>
    <t>Ozu A-14</t>
  </si>
  <si>
    <t>Ozu A-15</t>
  </si>
  <si>
    <t>Ozu A-16</t>
  </si>
  <si>
    <t>Ozu A-19</t>
  </si>
  <si>
    <t>Ozu A-17</t>
  </si>
  <si>
    <t>Ozu A-18</t>
  </si>
  <si>
    <t>Ozu A-20</t>
  </si>
  <si>
    <t>Shimami-1</t>
  </si>
  <si>
    <t>Shimami-2</t>
  </si>
  <si>
    <t>Shimami-3</t>
  </si>
  <si>
    <t>Shimami-4</t>
  </si>
  <si>
    <t>Yabasekihanto-1</t>
  </si>
  <si>
    <t>Mihama-1</t>
  </si>
  <si>
    <t>Mihama-2</t>
  </si>
  <si>
    <t>Mihama-3</t>
  </si>
  <si>
    <t>Mihama-4</t>
  </si>
  <si>
    <t>Mihama-5</t>
  </si>
  <si>
    <t>Mihama-6</t>
  </si>
  <si>
    <t>Funayaotsu-1</t>
  </si>
  <si>
    <t>Funayaotsu-2</t>
  </si>
  <si>
    <t>Funayaotsu-3</t>
  </si>
  <si>
    <t>Funayaotsu-4</t>
  </si>
  <si>
    <t>Funayaotsu-5</t>
  </si>
  <si>
    <t>Funayaotsu-6</t>
  </si>
  <si>
    <t>Sera Town-1</t>
  </si>
  <si>
    <t>Sera Town-2</t>
  </si>
  <si>
    <t>Sera Town-3</t>
  </si>
  <si>
    <t>Urakawachi A-1</t>
  </si>
  <si>
    <t>Urakawachi A-2</t>
  </si>
  <si>
    <t>Urakawachi A-3</t>
  </si>
  <si>
    <t>Urakawachi A-4</t>
  </si>
  <si>
    <t>Urakawachi A-5</t>
  </si>
  <si>
    <t>Urakawachi A-6</t>
  </si>
  <si>
    <t>Urakawachi A-7</t>
  </si>
  <si>
    <t>Urakawachi A-8</t>
  </si>
  <si>
    <t>Urakawachi A-9</t>
  </si>
  <si>
    <t>Urakawachi A-10</t>
  </si>
  <si>
    <t>Inami-1</t>
  </si>
  <si>
    <t>Shiroi-Inzai-1</t>
  </si>
  <si>
    <t>Shiroi-Inzai-7</t>
  </si>
  <si>
    <t>Shiroi-Inzai-2</t>
  </si>
  <si>
    <t>Shiroi-Inzai-3</t>
  </si>
  <si>
    <t>Shiroi-Inzai-4</t>
  </si>
  <si>
    <t>Shiroi-Inzai-5</t>
  </si>
  <si>
    <t>Shiroi-Inzai-6</t>
  </si>
  <si>
    <t>Ozu B-1</t>
  </si>
  <si>
    <t>Ozu B-2</t>
  </si>
  <si>
    <t>Ozu B-3</t>
  </si>
  <si>
    <t>Ozu B-4</t>
  </si>
  <si>
    <t>Ozu B-5</t>
  </si>
  <si>
    <t>Ozu B-6</t>
  </si>
  <si>
    <t>Ozu B-7</t>
  </si>
  <si>
    <t>Ozu B-8</t>
  </si>
  <si>
    <t>Komekurayama-1</t>
  </si>
  <si>
    <t>Komekurayama-2</t>
  </si>
  <si>
    <t>Komekurayama-4</t>
  </si>
  <si>
    <t>Komekurayama-3</t>
  </si>
  <si>
    <t>Komekurayama-5</t>
  </si>
  <si>
    <t>Komekurayama-6</t>
  </si>
  <si>
    <t>Komekurayama-7</t>
  </si>
  <si>
    <t>Komekurayama-8</t>
  </si>
  <si>
    <t>Komekurayama-9</t>
  </si>
  <si>
    <t>Komekurayama-10</t>
  </si>
  <si>
    <t>Komekurayama-11</t>
  </si>
  <si>
    <t>Komekurayama-12</t>
  </si>
  <si>
    <t>Awaji Kifune-1</t>
  </si>
  <si>
    <t>Awaji Kifune-3</t>
  </si>
  <si>
    <t>Awaji Kifune-2</t>
  </si>
  <si>
    <t>Awaji Kifune-4</t>
  </si>
  <si>
    <t>Awaji Kifune-5</t>
  </si>
  <si>
    <t>Awaji Kifune-6</t>
  </si>
  <si>
    <t>Awaji Kifune-7</t>
  </si>
  <si>
    <t>Awaji Kifune-8</t>
  </si>
  <si>
    <t>Awaji Kifune-9</t>
  </si>
  <si>
    <t>Awaji Kifune-10</t>
  </si>
  <si>
    <t>Awaji Kifune-11</t>
  </si>
  <si>
    <t>Awaji Kifune-12</t>
  </si>
  <si>
    <t>Awaji Kifune-13</t>
  </si>
  <si>
    <t>Awaji Kifune-14</t>
  </si>
  <si>
    <t>Awaji Kifune-15</t>
  </si>
  <si>
    <t>Awaji Kifune-16</t>
  </si>
  <si>
    <t>Awaji Kifune-17</t>
  </si>
  <si>
    <t>Awaji Kifune-18</t>
  </si>
  <si>
    <t>Awaji Kifune-19</t>
  </si>
  <si>
    <t>Awaji Kifune-20</t>
  </si>
  <si>
    <t>Awaji Kifune-21</t>
  </si>
  <si>
    <t>Awaji Kifune-22</t>
  </si>
  <si>
    <t>Awaji Kifune-23</t>
  </si>
  <si>
    <t>Awaji Kifune-24</t>
  </si>
  <si>
    <t>Hamada-1</t>
  </si>
  <si>
    <t>Hamada-2</t>
  </si>
  <si>
    <t>Hamada-3</t>
  </si>
  <si>
    <t>Hamada-4</t>
  </si>
  <si>
    <t>Hamada-5</t>
  </si>
  <si>
    <t>Hamada-6</t>
  </si>
  <si>
    <t>Hamada-7</t>
  </si>
  <si>
    <t>Hamada-8</t>
  </si>
  <si>
    <t>Hamada-9</t>
  </si>
  <si>
    <t>Okayama-1</t>
  </si>
  <si>
    <t>Okayama-2</t>
  </si>
  <si>
    <t>Okayama-3</t>
  </si>
  <si>
    <t>Okayama-4</t>
  </si>
  <si>
    <t>Okayama-5</t>
  </si>
  <si>
    <t>Okayama-6</t>
  </si>
  <si>
    <t>Setouchi-1</t>
  </si>
  <si>
    <t>Setouchi-2</t>
  </si>
  <si>
    <t>Obuchi-Okinosu?-1 [1:Polygon]</t>
  </si>
  <si>
    <t>Japan_unnormalLUE_area(japan1-3, japan6).kmz/日本/Obuchi-Okinosu?.kmz/Obuchi-Okinosu?</t>
  </si>
  <si>
    <t>Obuchi-Okinosu?-1 [2:Polygon]</t>
  </si>
  <si>
    <t>Obuchi-Okinosu?-1 [3:Polygon]</t>
  </si>
  <si>
    <t>Obuchi-Okinosu?-1 [4:Polygon]</t>
  </si>
  <si>
    <t>Tottori?CS-1</t>
  </si>
  <si>
    <t>Japan_unnormalLUE_area(japan1-3, japan6).kmz/日本/TottoriCS.kmz/Tottori?CS</t>
  </si>
  <si>
    <t>Tottori?CS-2</t>
  </si>
  <si>
    <t>Tottori?CS-3</t>
  </si>
  <si>
    <t>Tottori?CS-4</t>
  </si>
  <si>
    <t>Tottori?CS-5</t>
  </si>
  <si>
    <t>Tottori?CS-6</t>
  </si>
  <si>
    <t>Tottori?CS-7</t>
  </si>
  <si>
    <t>Tottori?CS-8</t>
  </si>
  <si>
    <t>Ozu-1</t>
  </si>
  <si>
    <t>Ozu-2</t>
  </si>
  <si>
    <t>Ozu-3</t>
  </si>
  <si>
    <t>Ozu-4</t>
  </si>
  <si>
    <t>Ozu-5</t>
  </si>
  <si>
    <t>Mashiki-1</t>
  </si>
  <si>
    <t>Mashiki-2</t>
  </si>
  <si>
    <t>Mashiki-3</t>
  </si>
  <si>
    <t>Mashiki-4</t>
  </si>
  <si>
    <t>Mashiki-5</t>
  </si>
  <si>
    <t>Mashiki-6</t>
  </si>
  <si>
    <t>Mashiki-7</t>
  </si>
  <si>
    <t>Mashiki-8</t>
  </si>
  <si>
    <t>Mashiki-9</t>
  </si>
  <si>
    <t>Mashiki-10</t>
  </si>
  <si>
    <t>Suigo Itako-1</t>
  </si>
  <si>
    <t>Sanyo Onoda-1</t>
  </si>
  <si>
    <t>Sanyo Onoda-2</t>
  </si>
  <si>
    <t>Takayama-1</t>
  </si>
  <si>
    <t>Takayama-2</t>
  </si>
  <si>
    <t>Takayama-3</t>
  </si>
  <si>
    <t>Takayama-4</t>
  </si>
  <si>
    <t>Takayama-5</t>
  </si>
  <si>
    <t>Takayama-6</t>
  </si>
  <si>
    <t>Takayama-7</t>
  </si>
  <si>
    <t>Takayama-8</t>
  </si>
  <si>
    <t>Takayama-9</t>
  </si>
  <si>
    <t>Takayama-10</t>
  </si>
  <si>
    <t>Takamaya-11</t>
  </si>
  <si>
    <t>Komatsushima-Nippon Paper-1</t>
  </si>
  <si>
    <t>Komatsushima-Nippon-2</t>
  </si>
  <si>
    <t>Komatsushima-3</t>
  </si>
  <si>
    <t>Komatsushima-4</t>
  </si>
  <si>
    <t>Komatsushima-5</t>
  </si>
  <si>
    <t>Komatsushima-6</t>
  </si>
  <si>
    <t>Komatsushima-7</t>
  </si>
  <si>
    <t>Komatsushima-8</t>
  </si>
  <si>
    <t>Komatsushima-9</t>
  </si>
  <si>
    <t>Komatsushima-10</t>
  </si>
  <si>
    <t>Komatsushima-11</t>
  </si>
  <si>
    <t>Komatsushima-12</t>
  </si>
  <si>
    <t>Komatsushima-13</t>
  </si>
  <si>
    <t>Komatsushima-14</t>
  </si>
  <si>
    <t>Komatsushima-15</t>
  </si>
  <si>
    <t>Tomatoh-1</t>
  </si>
  <si>
    <t>Minamisoma 2-1</t>
  </si>
  <si>
    <t>Minamisoma 2-2</t>
  </si>
  <si>
    <t>Minamisoma 2-3</t>
  </si>
  <si>
    <t>Osakikamijima-1</t>
  </si>
  <si>
    <t>Osakikamijima-2</t>
  </si>
  <si>
    <t>Osakikamijima-3</t>
  </si>
  <si>
    <t>Osakikamijima-4</t>
  </si>
  <si>
    <t>Osakikamijima-5</t>
  </si>
  <si>
    <t>Osakikamijima-6</t>
  </si>
  <si>
    <t>Osakikamijima-7</t>
  </si>
  <si>
    <t>Ikushima</t>
  </si>
  <si>
    <t>Oita-Mitsui Fudosan-1</t>
  </si>
  <si>
    <t>Oita-Mitsui Fudosan-2</t>
  </si>
  <si>
    <t>Ise Futami-1</t>
  </si>
  <si>
    <t>Ise Futami-2</t>
  </si>
  <si>
    <t>Ise Futmi-3</t>
  </si>
  <si>
    <t>Ushikuma B-1</t>
  </si>
  <si>
    <t>Ushikuma B-2</t>
  </si>
  <si>
    <t>Ushikuma B-3</t>
  </si>
  <si>
    <t>Ushikuma B-4</t>
  </si>
  <si>
    <t>Total area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</si>
</sst>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yyyy&quot;年&quot;m&quot;月&quot;d&quot;日&quot;;@"/>
    <numFmt numFmtId="178" formatCode="yyyy/m/d;@"/>
  </numFmts>
  <fonts count="3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444444"/>
      <name val="Times New Roman"/>
      <charset val="134"/>
    </font>
    <font>
      <sz val="11"/>
      <color rgb="FF000000"/>
      <name val="Times New Roman"/>
      <charset val="134"/>
    </font>
    <font>
      <sz val="12"/>
      <color rgb="FF333333"/>
      <name val="Times New Roman"/>
      <charset val="134"/>
    </font>
    <font>
      <sz val="12"/>
      <color rgb="FF000000"/>
      <name val="Arial"/>
      <charset val="134"/>
    </font>
    <font>
      <sz val="9"/>
      <color rgb="FF000000"/>
      <name val="Segoe UI"/>
      <charset val="134"/>
    </font>
    <font>
      <sz val="11"/>
      <color rgb="FF3333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BCBCB"/>
      </left>
      <right style="medium">
        <color rgb="FFCBCBCB"/>
      </right>
      <top style="medium">
        <color rgb="FFCBCBCB"/>
      </top>
      <bottom style="medium">
        <color rgb="FFCBCBC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5" fillId="21" borderId="8" applyNumberFormat="0" applyAlignment="0" applyProtection="0">
      <alignment vertical="center"/>
    </xf>
    <xf numFmtId="0" fontId="26" fillId="21" borderId="4" applyNumberFormat="0" applyAlignment="0" applyProtection="0">
      <alignment vertical="center"/>
    </xf>
    <xf numFmtId="0" fontId="27" fillId="22" borderId="9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0" fillId="4" borderId="0" xfId="0" applyFill="1">
      <alignment vertical="center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7" borderId="0" xfId="0" applyFill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1" fillId="8" borderId="0" xfId="0" applyFont="1" applyFill="1" applyAlignment="1" applyProtection="1">
      <alignment vertical="center"/>
      <protection locked="0"/>
    </xf>
    <xf numFmtId="58" fontId="2" fillId="8" borderId="0" xfId="0" applyNumberFormat="1" applyFont="1" applyFill="1" applyAlignment="1" applyProtection="1">
      <alignment vertical="center"/>
      <protection locked="0"/>
    </xf>
    <xf numFmtId="0" fontId="2" fillId="8" borderId="0" xfId="0" applyFont="1" applyFill="1" applyAlignment="1" applyProtection="1">
      <alignment vertical="center"/>
      <protection locked="0"/>
    </xf>
    <xf numFmtId="58" fontId="2" fillId="0" borderId="0" xfId="0" applyNumberFormat="1" applyFont="1" applyFill="1" applyAlignment="1" applyProtection="1">
      <alignment vertical="center"/>
      <protection locked="0"/>
    </xf>
    <xf numFmtId="0" fontId="1" fillId="9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/>
      <protection locked="0"/>
    </xf>
    <xf numFmtId="176" fontId="1" fillId="0" borderId="0" xfId="0" applyNumberFormat="1" applyFont="1" applyFill="1" applyAlignment="1" applyProtection="1">
      <alignment vertical="center"/>
      <protection locked="0"/>
    </xf>
    <xf numFmtId="176" fontId="1" fillId="8" borderId="0" xfId="0" applyNumberFormat="1" applyFont="1" applyFill="1" applyAlignment="1" applyProtection="1">
      <alignment vertical="center"/>
      <protection locked="0"/>
    </xf>
    <xf numFmtId="176" fontId="1" fillId="0" borderId="0" xfId="0" applyNumberFormat="1" applyFont="1" applyFill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176" fontId="2" fillId="0" borderId="0" xfId="0" applyNumberFormat="1" applyFont="1" applyFill="1" applyAlignment="1" applyProtection="1">
      <alignment vertical="center"/>
      <protection locked="0"/>
    </xf>
    <xf numFmtId="176" fontId="2" fillId="8" borderId="0" xfId="0" applyNumberFormat="1" applyFont="1" applyFill="1" applyAlignment="1" applyProtection="1">
      <alignment vertical="center"/>
      <protection locked="0"/>
    </xf>
    <xf numFmtId="176" fontId="2" fillId="4" borderId="0" xfId="0" applyNumberFormat="1" applyFont="1" applyFill="1" applyAlignment="1" applyProtection="1">
      <alignment horizontal="center" vertical="center"/>
      <protection locked="0"/>
    </xf>
    <xf numFmtId="176" fontId="2" fillId="0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176" fontId="2" fillId="0" borderId="0" xfId="0" applyNumberFormat="1" applyFont="1" applyFill="1" applyAlignment="1" applyProtection="1">
      <alignment horizontal="center" vertical="center"/>
    </xf>
    <xf numFmtId="177" fontId="1" fillId="0" borderId="0" xfId="0" applyNumberFormat="1" applyFont="1" applyFill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vertical="center"/>
      <protection locked="0"/>
    </xf>
    <xf numFmtId="0" fontId="1" fillId="0" borderId="1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4" fillId="0" borderId="2" xfId="0" applyFont="1" applyFill="1" applyBorder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2" fillId="0" borderId="1" xfId="0" applyFont="1" applyFill="1" applyBorder="1" applyAlignment="1">
      <alignment horizontal="center" vertical="center"/>
    </xf>
    <xf numFmtId="178" fontId="2" fillId="0" borderId="0" xfId="0" applyNumberFormat="1" applyFont="1" applyFill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0" fillId="0" borderId="2" xfId="0" applyFill="1" applyBorder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9" borderId="1" xfId="0" applyFill="1" applyBorder="1">
      <alignment vertical="center"/>
    </xf>
    <xf numFmtId="177" fontId="2" fillId="0" borderId="0" xfId="0" applyNumberFormat="1" applyFont="1" applyFill="1" applyAlignment="1" applyProtection="1">
      <alignment vertical="center"/>
      <protection locked="0"/>
    </xf>
    <xf numFmtId="0" fontId="5" fillId="0" borderId="0" xfId="10" applyFill="1" applyBorder="1" applyAlignment="1" applyProtection="1">
      <alignment horizontal="center" vertical="center"/>
      <protection locked="0"/>
    </xf>
    <xf numFmtId="0" fontId="0" fillId="0" borderId="1" xfId="0" applyFont="1" applyBorder="1">
      <alignment vertical="center"/>
    </xf>
    <xf numFmtId="0" fontId="6" fillId="0" borderId="0" xfId="1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7" fillId="0" borderId="0" xfId="1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1" xfId="0" applyFont="1" applyFill="1" applyBorder="1">
      <alignment vertical="center"/>
    </xf>
    <xf numFmtId="0" fontId="7" fillId="0" borderId="0" xfId="1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4" fillId="0" borderId="1" xfId="0" applyFont="1" applyFill="1" applyBorder="1" applyAlignment="1" applyProtection="1">
      <alignment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0" fontId="12" fillId="11" borderId="3" xfId="0" applyFont="1" applyFill="1" applyBorder="1" applyAlignment="1">
      <alignment vertical="top" wrapText="1"/>
    </xf>
    <xf numFmtId="0" fontId="0" fillId="0" borderId="0" xfId="0" applyFill="1">
      <alignment vertical="center"/>
    </xf>
    <xf numFmtId="0" fontId="2" fillId="6" borderId="0" xfId="0" applyFont="1" applyFill="1" applyAlignment="1" applyProtection="1">
      <alignment vertical="center"/>
      <protection locked="0"/>
    </xf>
    <xf numFmtId="0" fontId="2" fillId="5" borderId="0" xfId="0" applyFont="1" applyFill="1" applyAlignment="1" applyProtection="1">
      <alignment vertical="center"/>
      <protection locked="0"/>
    </xf>
    <xf numFmtId="58" fontId="2" fillId="6" borderId="0" xfId="0" applyNumberFormat="1" applyFont="1" applyFill="1" applyAlignment="1" applyProtection="1">
      <alignment vertical="center"/>
      <protection locked="0"/>
    </xf>
    <xf numFmtId="176" fontId="2" fillId="6" borderId="0" xfId="0" applyNumberFormat="1" applyFont="1" applyFill="1" applyAlignment="1" applyProtection="1">
      <alignment vertical="center"/>
      <protection locked="0"/>
    </xf>
    <xf numFmtId="176" fontId="2" fillId="6" borderId="0" xfId="0" applyNumberFormat="1" applyFont="1" applyFill="1" applyAlignment="1" applyProtection="1">
      <alignment horizontal="center" vertical="center"/>
      <protection locked="0"/>
    </xf>
    <xf numFmtId="0" fontId="2" fillId="6" borderId="0" xfId="0" applyFont="1" applyFill="1" applyAlignment="1" applyProtection="1">
      <alignment horizontal="center" vertical="center"/>
      <protection locked="0"/>
    </xf>
    <xf numFmtId="176" fontId="2" fillId="5" borderId="0" xfId="0" applyNumberFormat="1" applyFont="1" applyFill="1" applyAlignment="1" applyProtection="1">
      <alignment vertical="center"/>
      <protection locked="0"/>
    </xf>
    <xf numFmtId="176" fontId="2" fillId="5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176" fontId="2" fillId="6" borderId="0" xfId="0" applyNumberFormat="1" applyFont="1" applyFill="1" applyAlignment="1" applyProtection="1">
      <alignment horizontal="center" vertical="center"/>
    </xf>
    <xf numFmtId="176" fontId="2" fillId="5" borderId="0" xfId="0" applyNumberFormat="1" applyFont="1" applyFill="1" applyAlignment="1" applyProtection="1">
      <alignment horizontal="center" vertical="center"/>
    </xf>
    <xf numFmtId="0" fontId="13" fillId="0" borderId="1" xfId="0" applyFont="1" applyFill="1" applyBorder="1">
      <alignment vertical="center"/>
    </xf>
    <xf numFmtId="0" fontId="5" fillId="0" borderId="0" xfId="10" applyFill="1" applyBorder="1">
      <alignment vertical="center"/>
    </xf>
    <xf numFmtId="0" fontId="5" fillId="0" borderId="0" xfId="10" applyBorder="1">
      <alignment vertical="center"/>
    </xf>
    <xf numFmtId="177" fontId="2" fillId="6" borderId="0" xfId="0" applyNumberFormat="1" applyFont="1" applyFill="1" applyAlignment="1" applyProtection="1">
      <alignment vertical="center"/>
      <protection locked="0"/>
    </xf>
    <xf numFmtId="0" fontId="0" fillId="6" borderId="1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2" xfId="0" applyFill="1" applyBorder="1">
      <alignment vertical="center"/>
    </xf>
    <xf numFmtId="177" fontId="2" fillId="5" borderId="0" xfId="0" applyNumberFormat="1" applyFont="1" applyFill="1" applyAlignment="1" applyProtection="1">
      <alignment vertical="center"/>
      <protection locked="0"/>
    </xf>
    <xf numFmtId="0" fontId="0" fillId="5" borderId="1" xfId="0" applyFill="1" applyBorder="1">
      <alignment vertical="center"/>
    </xf>
    <xf numFmtId="0" fontId="5" fillId="5" borderId="0" xfId="10" applyFill="1" applyBorder="1">
      <alignment vertical="center"/>
    </xf>
    <xf numFmtId="0" fontId="0" fillId="5" borderId="2" xfId="0" applyFill="1" applyBorder="1">
      <alignment vertical="center"/>
    </xf>
    <xf numFmtId="0" fontId="0" fillId="6" borderId="1" xfId="0" applyFill="1" applyBorder="1" applyAlignment="1" applyProtection="1">
      <alignment vertical="center"/>
      <protection locked="0"/>
    </xf>
    <xf numFmtId="58" fontId="2" fillId="5" borderId="0" xfId="0" applyNumberFormat="1" applyFont="1" applyFill="1" applyAlignment="1" applyProtection="1">
      <alignment vertical="center"/>
      <protection locked="0"/>
    </xf>
    <xf numFmtId="0" fontId="0" fillId="5" borderId="0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122</xdr:col>
      <xdr:colOff>433070</xdr:colOff>
      <xdr:row>152</xdr:row>
      <xdr:rowOff>37465</xdr:rowOff>
    </xdr:from>
    <xdr:to>
      <xdr:col>127</xdr:col>
      <xdr:colOff>511810</xdr:colOff>
      <xdr:row>167</xdr:row>
      <xdr:rowOff>111125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510950" y="27938730"/>
          <a:ext cx="3401060" cy="281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118</xdr:col>
      <xdr:colOff>153670</xdr:colOff>
      <xdr:row>153</xdr:row>
      <xdr:rowOff>144145</xdr:rowOff>
    </xdr:from>
    <xdr:to>
      <xdr:col>122</xdr:col>
      <xdr:colOff>214630</xdr:colOff>
      <xdr:row>166</xdr:row>
      <xdr:rowOff>120650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467270" y="28228290"/>
          <a:ext cx="3825240" cy="2353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118</xdr:col>
      <xdr:colOff>349250</xdr:colOff>
      <xdr:row>162</xdr:row>
      <xdr:rowOff>19685</xdr:rowOff>
    </xdr:from>
    <xdr:to>
      <xdr:col>125</xdr:col>
      <xdr:colOff>219710</xdr:colOff>
      <xdr:row>180</xdr:row>
      <xdr:rowOff>31115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662850" y="29749750"/>
          <a:ext cx="5737860" cy="330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119</xdr:col>
      <xdr:colOff>219075</xdr:colOff>
      <xdr:row>169</xdr:row>
      <xdr:rowOff>105410</xdr:rowOff>
    </xdr:from>
    <xdr:to>
      <xdr:col>127</xdr:col>
      <xdr:colOff>41275</xdr:colOff>
      <xdr:row>196</xdr:row>
      <xdr:rowOff>132715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142275" y="31115635"/>
          <a:ext cx="6299200" cy="496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111</xdr:col>
      <xdr:colOff>1579880</xdr:colOff>
      <xdr:row>159</xdr:row>
      <xdr:rowOff>83820</xdr:rowOff>
    </xdr:from>
    <xdr:to>
      <xdr:col>116</xdr:col>
      <xdr:colOff>756920</xdr:colOff>
      <xdr:row>173</xdr:row>
      <xdr:rowOff>15875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355520" y="29265245"/>
          <a:ext cx="3947160" cy="2492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OneDrive\OneDrive%20-%20Johns%20Hopkins\Desktop\PV_STUDY\1_7_data\LUE_LT_GLOB_Calcu..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_energy_tracker"/>
      <sheetName val="World_resources_institute"/>
      <sheetName val="NATURE_RESEARCH"/>
      <sheetName val="World_summarize"/>
      <sheetName val="Attach_1_MANY__amounts__Glob_en"/>
      <sheetName val="Attach_ISO_TO_COUNTRY 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AD</v>
          </cell>
          <cell r="B2" t="str">
            <v>Andorra</v>
          </cell>
        </row>
        <row r="3">
          <cell r="A3" t="str">
            <v>AE</v>
          </cell>
          <cell r="B3" t="str">
            <v>United Arab Emirates (the)</v>
          </cell>
        </row>
        <row r="4">
          <cell r="A4" t="str">
            <v>AF</v>
          </cell>
          <cell r="B4" t="str">
            <v>Afghanistan</v>
          </cell>
        </row>
        <row r="5">
          <cell r="A5" t="str">
            <v>AG</v>
          </cell>
          <cell r="B5" t="str">
            <v>Antigua and Barbuda</v>
          </cell>
        </row>
        <row r="6">
          <cell r="A6" t="str">
            <v>AI</v>
          </cell>
          <cell r="B6" t="str">
            <v>Anguilla</v>
          </cell>
        </row>
        <row r="7">
          <cell r="A7" t="str">
            <v>AL</v>
          </cell>
          <cell r="B7" t="str">
            <v>Albania</v>
          </cell>
        </row>
        <row r="8">
          <cell r="A8" t="str">
            <v>AM</v>
          </cell>
          <cell r="B8" t="str">
            <v>Armenia</v>
          </cell>
        </row>
        <row r="9">
          <cell r="A9" t="str">
            <v>AN</v>
          </cell>
          <cell r="B9" t="str">
            <v>Netherlands Antilles (the)</v>
          </cell>
        </row>
        <row r="10">
          <cell r="A10" t="str">
            <v>AO</v>
          </cell>
          <cell r="B10" t="str">
            <v>Angola</v>
          </cell>
        </row>
        <row r="11">
          <cell r="A11" t="str">
            <v>AR</v>
          </cell>
          <cell r="B11" t="str">
            <v>Argentina</v>
          </cell>
        </row>
        <row r="12">
          <cell r="A12" t="str">
            <v>AS</v>
          </cell>
          <cell r="B12" t="str">
            <v>American Samoa</v>
          </cell>
        </row>
        <row r="13">
          <cell r="A13" t="str">
            <v>AT</v>
          </cell>
          <cell r="B13" t="str">
            <v>Austria</v>
          </cell>
        </row>
        <row r="14">
          <cell r="A14" t="str">
            <v>AU</v>
          </cell>
          <cell r="B14" t="str">
            <v>Australia</v>
          </cell>
        </row>
        <row r="15">
          <cell r="A15" t="str">
            <v>AW</v>
          </cell>
          <cell r="B15" t="str">
            <v>Aruba</v>
          </cell>
        </row>
        <row r="16">
          <cell r="A16" t="str">
            <v>AX</v>
          </cell>
          <cell r="B16" t="str">
            <v>Aland Islands</v>
          </cell>
        </row>
        <row r="17">
          <cell r="A17" t="str">
            <v>AZ</v>
          </cell>
          <cell r="B17" t="str">
            <v>Azerbaijan</v>
          </cell>
        </row>
        <row r="18">
          <cell r="A18" t="str">
            <v>BA</v>
          </cell>
          <cell r="B18" t="str">
            <v>Bosnia and Herzegovina</v>
          </cell>
        </row>
        <row r="19">
          <cell r="A19" t="str">
            <v>BB</v>
          </cell>
          <cell r="B19" t="str">
            <v>Barbados</v>
          </cell>
        </row>
        <row r="20">
          <cell r="A20" t="str">
            <v>BD</v>
          </cell>
          <cell r="B20" t="str">
            <v>Bangladesh</v>
          </cell>
        </row>
        <row r="21">
          <cell r="A21" t="str">
            <v>BE</v>
          </cell>
          <cell r="B21" t="str">
            <v>Belgium</v>
          </cell>
        </row>
        <row r="22">
          <cell r="A22" t="str">
            <v>BF</v>
          </cell>
          <cell r="B22" t="str">
            <v>Burkina Faso</v>
          </cell>
        </row>
        <row r="23">
          <cell r="A23" t="str">
            <v>BG</v>
          </cell>
          <cell r="B23" t="str">
            <v>Bulgaria</v>
          </cell>
        </row>
        <row r="24">
          <cell r="A24" t="str">
            <v>BH</v>
          </cell>
          <cell r="B24" t="str">
            <v>Bahrain</v>
          </cell>
        </row>
        <row r="25">
          <cell r="A25" t="str">
            <v>BI</v>
          </cell>
          <cell r="B25" t="str">
            <v>Burundi</v>
          </cell>
        </row>
        <row r="26">
          <cell r="A26" t="str">
            <v>BJ</v>
          </cell>
          <cell r="B26" t="str">
            <v>Benin</v>
          </cell>
        </row>
        <row r="27">
          <cell r="A27" t="str">
            <v>BM</v>
          </cell>
          <cell r="B27" t="str">
            <v>Bermuda</v>
          </cell>
        </row>
        <row r="28">
          <cell r="A28" t="str">
            <v>BN</v>
          </cell>
          <cell r="B28" t="str">
            <v>Brunei Darussalam</v>
          </cell>
        </row>
        <row r="29">
          <cell r="A29" t="str">
            <v>BO</v>
          </cell>
          <cell r="B29" t="str">
            <v>Bolivia</v>
          </cell>
        </row>
        <row r="30">
          <cell r="A30" t="str">
            <v>BR</v>
          </cell>
          <cell r="B30" t="str">
            <v>Brazil</v>
          </cell>
        </row>
        <row r="31">
          <cell r="A31" t="str">
            <v>BS</v>
          </cell>
          <cell r="B31" t="str">
            <v>Bahamas (The)</v>
          </cell>
        </row>
        <row r="32">
          <cell r="A32" t="str">
            <v>BT</v>
          </cell>
          <cell r="B32" t="str">
            <v>Bhutan</v>
          </cell>
        </row>
        <row r="33">
          <cell r="A33" t="str">
            <v>BV</v>
          </cell>
          <cell r="B33" t="str">
            <v>Bouvet Island</v>
          </cell>
        </row>
        <row r="34">
          <cell r="A34" t="str">
            <v>BW</v>
          </cell>
          <cell r="B34" t="str">
            <v>Botswana</v>
          </cell>
        </row>
        <row r="35">
          <cell r="A35" t="str">
            <v>BY</v>
          </cell>
          <cell r="B35" t="str">
            <v>Belarus</v>
          </cell>
        </row>
        <row r="36">
          <cell r="A36" t="str">
            <v>BZ</v>
          </cell>
          <cell r="B36" t="str">
            <v>Belize</v>
          </cell>
        </row>
        <row r="37">
          <cell r="A37" t="str">
            <v>CA</v>
          </cell>
          <cell r="B37" t="str">
            <v>Canada</v>
          </cell>
        </row>
        <row r="38">
          <cell r="A38" t="str">
            <v>CC</v>
          </cell>
          <cell r="B38" t="str">
            <v>Cocos (Keeling) Islands (the)</v>
          </cell>
        </row>
        <row r="39">
          <cell r="A39" t="str">
            <v>CD</v>
          </cell>
          <cell r="B39" t="str">
            <v>Congo (the Democratic Republic of the)</v>
          </cell>
        </row>
        <row r="40">
          <cell r="A40" t="str">
            <v>CF</v>
          </cell>
          <cell r="B40" t="str">
            <v>Central African Republic (the)</v>
          </cell>
        </row>
        <row r="41">
          <cell r="A41" t="str">
            <v>CG</v>
          </cell>
          <cell r="B41" t="str">
            <v>Congo</v>
          </cell>
        </row>
        <row r="42">
          <cell r="A42" t="str">
            <v>CH</v>
          </cell>
          <cell r="B42" t="str">
            <v>Switzerland</v>
          </cell>
        </row>
        <row r="43">
          <cell r="A43" t="str">
            <v>CI</v>
          </cell>
          <cell r="B43" t="str">
            <v>Côte d'Ivoire</v>
          </cell>
        </row>
        <row r="44">
          <cell r="A44" t="str">
            <v>CK</v>
          </cell>
          <cell r="B44" t="str">
            <v>Cook Islands (the)</v>
          </cell>
        </row>
        <row r="45">
          <cell r="A45" t="str">
            <v>CL</v>
          </cell>
          <cell r="B45" t="str">
            <v>Chile</v>
          </cell>
        </row>
        <row r="46">
          <cell r="A46" t="str">
            <v>CM</v>
          </cell>
          <cell r="B46" t="str">
            <v>Cameroon</v>
          </cell>
        </row>
        <row r="47">
          <cell r="A47" t="str">
            <v>CN</v>
          </cell>
          <cell r="B47" t="str">
            <v>China</v>
          </cell>
        </row>
        <row r="48">
          <cell r="A48" t="str">
            <v>CO</v>
          </cell>
          <cell r="B48" t="str">
            <v>Colombia</v>
          </cell>
        </row>
        <row r="49">
          <cell r="A49" t="str">
            <v>CR</v>
          </cell>
          <cell r="B49" t="str">
            <v>Costa Rica</v>
          </cell>
        </row>
        <row r="50">
          <cell r="A50" t="str">
            <v>CU</v>
          </cell>
          <cell r="B50" t="str">
            <v>Cuba</v>
          </cell>
        </row>
        <row r="51">
          <cell r="A51" t="str">
            <v>CV</v>
          </cell>
          <cell r="B51" t="str">
            <v>Cape Verde</v>
          </cell>
        </row>
        <row r="52">
          <cell r="A52" t="str">
            <v>CX</v>
          </cell>
          <cell r="B52" t="str">
            <v>Christmas Island</v>
          </cell>
        </row>
        <row r="53">
          <cell r="A53" t="str">
            <v>CY</v>
          </cell>
          <cell r="B53" t="str">
            <v>Cyprus</v>
          </cell>
        </row>
        <row r="54">
          <cell r="A54" t="str">
            <v>CZ</v>
          </cell>
          <cell r="B54" t="str">
            <v>Czech Republic (the)</v>
          </cell>
        </row>
        <row r="55">
          <cell r="A55" t="str">
            <v>DE</v>
          </cell>
          <cell r="B55" t="str">
            <v>Germany</v>
          </cell>
        </row>
        <row r="56">
          <cell r="A56" t="str">
            <v>DJ</v>
          </cell>
          <cell r="B56" t="str">
            <v>Djibouti</v>
          </cell>
        </row>
        <row r="57">
          <cell r="A57" t="str">
            <v>DK</v>
          </cell>
          <cell r="B57" t="str">
            <v>Denmark</v>
          </cell>
        </row>
        <row r="58">
          <cell r="A58" t="str">
            <v>DM</v>
          </cell>
          <cell r="B58" t="str">
            <v>Dominica</v>
          </cell>
        </row>
        <row r="59">
          <cell r="A59" t="str">
            <v>DO</v>
          </cell>
          <cell r="B59" t="str">
            <v>Dominican Republic (the)</v>
          </cell>
        </row>
        <row r="60">
          <cell r="A60" t="str">
            <v>DZ</v>
          </cell>
          <cell r="B60" t="str">
            <v>Algeria</v>
          </cell>
        </row>
        <row r="61">
          <cell r="A61" t="str">
            <v>EC</v>
          </cell>
          <cell r="B61" t="str">
            <v>Ecuador</v>
          </cell>
        </row>
        <row r="62">
          <cell r="A62" t="str">
            <v>EE</v>
          </cell>
          <cell r="B62" t="str">
            <v>Estonia</v>
          </cell>
        </row>
        <row r="63">
          <cell r="A63" t="str">
            <v>EG</v>
          </cell>
          <cell r="B63" t="str">
            <v>Egypt</v>
          </cell>
        </row>
        <row r="64">
          <cell r="A64" t="str">
            <v>EH</v>
          </cell>
          <cell r="B64" t="str">
            <v>Western Sahara</v>
          </cell>
        </row>
        <row r="65">
          <cell r="A65" t="str">
            <v>ER</v>
          </cell>
          <cell r="B65" t="str">
            <v>Eritrea</v>
          </cell>
        </row>
        <row r="66">
          <cell r="A66" t="str">
            <v>ES</v>
          </cell>
          <cell r="B66" t="str">
            <v>Spain</v>
          </cell>
        </row>
        <row r="67">
          <cell r="A67" t="str">
            <v>ET</v>
          </cell>
          <cell r="B67" t="str">
            <v>Ethiopia</v>
          </cell>
        </row>
        <row r="68">
          <cell r="A68" t="str">
            <v>FI</v>
          </cell>
          <cell r="B68" t="str">
            <v>Finland</v>
          </cell>
        </row>
        <row r="69">
          <cell r="A69" t="str">
            <v>FJ</v>
          </cell>
          <cell r="B69" t="str">
            <v>Fiji</v>
          </cell>
        </row>
        <row r="70">
          <cell r="A70" t="str">
            <v>FK</v>
          </cell>
          <cell r="B70" t="str">
            <v>Falkland Islands (the) [Malvinas]</v>
          </cell>
        </row>
        <row r="71">
          <cell r="A71" t="str">
            <v>FM</v>
          </cell>
          <cell r="B71" t="str">
            <v>Micronesia (the Federated States of)</v>
          </cell>
        </row>
        <row r="72">
          <cell r="A72" t="str">
            <v>FO</v>
          </cell>
          <cell r="B72" t="str">
            <v>Faroe Islands (the)</v>
          </cell>
        </row>
        <row r="73">
          <cell r="A73" t="str">
            <v>FR</v>
          </cell>
          <cell r="B73" t="str">
            <v>France</v>
          </cell>
        </row>
        <row r="74">
          <cell r="A74" t="str">
            <v>GA</v>
          </cell>
          <cell r="B74" t="str">
            <v>Gabon</v>
          </cell>
        </row>
        <row r="75">
          <cell r="A75" t="str">
            <v>GB</v>
          </cell>
          <cell r="B75" t="str">
            <v>United Kingdom (the)</v>
          </cell>
        </row>
        <row r="76">
          <cell r="A76" t="str">
            <v>GD</v>
          </cell>
          <cell r="B76" t="str">
            <v>Grenada</v>
          </cell>
        </row>
        <row r="77">
          <cell r="A77" t="str">
            <v>GE</v>
          </cell>
          <cell r="B77" t="str">
            <v>Georgia</v>
          </cell>
        </row>
        <row r="78">
          <cell r="A78" t="str">
            <v>GF</v>
          </cell>
          <cell r="B78" t="str">
            <v>French Guiana</v>
          </cell>
        </row>
        <row r="79">
          <cell r="A79" t="str">
            <v>GG</v>
          </cell>
          <cell r="B79" t="str">
            <v>Guernsey</v>
          </cell>
        </row>
        <row r="80">
          <cell r="A80" t="str">
            <v>GH</v>
          </cell>
          <cell r="B80" t="str">
            <v>Ghana</v>
          </cell>
        </row>
        <row r="81">
          <cell r="A81" t="str">
            <v>GI</v>
          </cell>
          <cell r="B81" t="str">
            <v>Gibraltar</v>
          </cell>
        </row>
        <row r="82">
          <cell r="A82" t="str">
            <v>GL</v>
          </cell>
          <cell r="B82" t="str">
            <v>Greenland</v>
          </cell>
        </row>
        <row r="83">
          <cell r="A83" t="str">
            <v>GM</v>
          </cell>
          <cell r="B83" t="str">
            <v>Gambia (The)</v>
          </cell>
        </row>
        <row r="84">
          <cell r="A84" t="str">
            <v>GN</v>
          </cell>
          <cell r="B84" t="str">
            <v>Guinea</v>
          </cell>
        </row>
        <row r="85">
          <cell r="A85" t="str">
            <v>GP</v>
          </cell>
          <cell r="B85" t="str">
            <v>Guadeloupe</v>
          </cell>
        </row>
        <row r="86">
          <cell r="A86" t="str">
            <v>GQ</v>
          </cell>
          <cell r="B86" t="str">
            <v>Equatorial Guinea</v>
          </cell>
        </row>
        <row r="87">
          <cell r="A87" t="str">
            <v>GR</v>
          </cell>
          <cell r="B87" t="str">
            <v>Greece</v>
          </cell>
        </row>
        <row r="88">
          <cell r="A88" t="str">
            <v>GS</v>
          </cell>
          <cell r="B88" t="str">
            <v>South Georgia and the South Sandwich Islands</v>
          </cell>
        </row>
        <row r="89">
          <cell r="A89" t="str">
            <v>GT</v>
          </cell>
          <cell r="B89" t="str">
            <v>Guatemala</v>
          </cell>
        </row>
        <row r="90">
          <cell r="A90" t="str">
            <v>GU</v>
          </cell>
          <cell r="B90" t="str">
            <v>Guam</v>
          </cell>
        </row>
        <row r="91">
          <cell r="A91" t="str">
            <v>GW</v>
          </cell>
          <cell r="B91" t="str">
            <v>Guinea-Bissau</v>
          </cell>
        </row>
        <row r="92">
          <cell r="A92" t="str">
            <v>GY</v>
          </cell>
          <cell r="B92" t="str">
            <v>Guyana</v>
          </cell>
        </row>
        <row r="93">
          <cell r="A93" t="str">
            <v>HK</v>
          </cell>
          <cell r="B93" t="str">
            <v>Hong Kong</v>
          </cell>
        </row>
        <row r="94">
          <cell r="A94" t="str">
            <v>HM</v>
          </cell>
          <cell r="B94" t="str">
            <v>Heard Island and McDonald Islands</v>
          </cell>
        </row>
        <row r="95">
          <cell r="A95" t="str">
            <v>HN</v>
          </cell>
          <cell r="B95" t="str">
            <v>Honduras</v>
          </cell>
        </row>
        <row r="96">
          <cell r="A96" t="str">
            <v>HR</v>
          </cell>
          <cell r="B96" t="str">
            <v>Croatia</v>
          </cell>
        </row>
        <row r="97">
          <cell r="A97" t="str">
            <v>HT</v>
          </cell>
          <cell r="B97" t="str">
            <v>Haiti</v>
          </cell>
        </row>
        <row r="98">
          <cell r="A98" t="str">
            <v>HU</v>
          </cell>
          <cell r="B98" t="str">
            <v>Hungary</v>
          </cell>
        </row>
        <row r="99">
          <cell r="A99" t="str">
            <v>ID</v>
          </cell>
          <cell r="B99" t="str">
            <v>Indonesia</v>
          </cell>
        </row>
        <row r="100">
          <cell r="A100" t="str">
            <v>IE</v>
          </cell>
          <cell r="B100" t="str">
            <v>Ireland</v>
          </cell>
        </row>
        <row r="101">
          <cell r="A101" t="str">
            <v>IL</v>
          </cell>
          <cell r="B101" t="str">
            <v>Israel</v>
          </cell>
        </row>
        <row r="102">
          <cell r="A102" t="str">
            <v>IM</v>
          </cell>
          <cell r="B102" t="str">
            <v>Isle of Man</v>
          </cell>
        </row>
        <row r="103">
          <cell r="A103" t="str">
            <v>IN</v>
          </cell>
          <cell r="B103" t="str">
            <v>India</v>
          </cell>
        </row>
        <row r="104">
          <cell r="A104" t="str">
            <v>IO</v>
          </cell>
          <cell r="B104" t="str">
            <v>British Indian Ocean Territory (the)</v>
          </cell>
        </row>
        <row r="105">
          <cell r="A105" t="str">
            <v>IQ</v>
          </cell>
          <cell r="B105" t="str">
            <v>Iraq</v>
          </cell>
        </row>
        <row r="106">
          <cell r="A106" t="str">
            <v>IR</v>
          </cell>
          <cell r="B106" t="str">
            <v>Iran (the Islamic Republic of)</v>
          </cell>
        </row>
        <row r="107">
          <cell r="A107" t="str">
            <v>IS</v>
          </cell>
          <cell r="B107" t="str">
            <v>Iceland</v>
          </cell>
        </row>
        <row r="108">
          <cell r="A108" t="str">
            <v>IT</v>
          </cell>
          <cell r="B108" t="str">
            <v>Italy</v>
          </cell>
        </row>
        <row r="109">
          <cell r="A109" t="str">
            <v>JE</v>
          </cell>
          <cell r="B109" t="str">
            <v>Jersey</v>
          </cell>
        </row>
        <row r="110">
          <cell r="A110" t="str">
            <v>JM</v>
          </cell>
          <cell r="B110" t="str">
            <v>Jamaica</v>
          </cell>
        </row>
        <row r="111">
          <cell r="A111" t="str">
            <v>JO</v>
          </cell>
          <cell r="B111" t="str">
            <v>Jordan</v>
          </cell>
        </row>
        <row r="112">
          <cell r="A112" t="str">
            <v>JP</v>
          </cell>
          <cell r="B112" t="str">
            <v>Japan</v>
          </cell>
        </row>
        <row r="113">
          <cell r="A113" t="str">
            <v>KE</v>
          </cell>
          <cell r="B113" t="str">
            <v>Kenya</v>
          </cell>
        </row>
        <row r="114">
          <cell r="A114" t="str">
            <v>KG</v>
          </cell>
          <cell r="B114" t="str">
            <v>Kyrgyzstan</v>
          </cell>
        </row>
        <row r="115">
          <cell r="A115" t="str">
            <v>KH</v>
          </cell>
          <cell r="B115" t="str">
            <v>Cambodia</v>
          </cell>
        </row>
        <row r="116">
          <cell r="A116" t="str">
            <v>KI</v>
          </cell>
          <cell r="B116" t="str">
            <v>Kiribati</v>
          </cell>
        </row>
        <row r="117">
          <cell r="A117" t="str">
            <v>KM</v>
          </cell>
          <cell r="B117" t="str">
            <v>Comoros</v>
          </cell>
        </row>
        <row r="118">
          <cell r="A118" t="str">
            <v>KN</v>
          </cell>
          <cell r="B118" t="str">
            <v>Saint Kitts and Nevis</v>
          </cell>
        </row>
        <row r="119">
          <cell r="A119" t="str">
            <v>KP</v>
          </cell>
          <cell r="B119" t="str">
            <v>Korea (the Democratic People's Republic of)</v>
          </cell>
        </row>
        <row r="120">
          <cell r="A120" t="str">
            <v>KR</v>
          </cell>
          <cell r="B120" t="str">
            <v>Korea (the Republic of)</v>
          </cell>
        </row>
        <row r="121">
          <cell r="A121" t="str">
            <v>KW</v>
          </cell>
          <cell r="B121" t="str">
            <v>Kuwait</v>
          </cell>
        </row>
        <row r="122">
          <cell r="A122" t="str">
            <v>KY</v>
          </cell>
          <cell r="B122" t="str">
            <v>Cayman Islands (the)</v>
          </cell>
        </row>
        <row r="123">
          <cell r="A123" t="str">
            <v>KZ</v>
          </cell>
          <cell r="B123" t="str">
            <v>Kazakhstan</v>
          </cell>
        </row>
        <row r="124">
          <cell r="A124" t="str">
            <v>LA</v>
          </cell>
          <cell r="B124" t="str">
            <v>Lao People's Democratic Republic (the)</v>
          </cell>
        </row>
        <row r="125">
          <cell r="A125" t="str">
            <v>LB</v>
          </cell>
          <cell r="B125" t="str">
            <v>Lebanon</v>
          </cell>
        </row>
        <row r="126">
          <cell r="A126" t="str">
            <v>LC</v>
          </cell>
          <cell r="B126" t="str">
            <v>Saint Lucia</v>
          </cell>
        </row>
        <row r="127">
          <cell r="A127" t="str">
            <v>LI</v>
          </cell>
          <cell r="B127" t="str">
            <v>Liechtenstein</v>
          </cell>
        </row>
        <row r="128">
          <cell r="A128" t="str">
            <v>LK</v>
          </cell>
          <cell r="B128" t="str">
            <v>Sri Lanka</v>
          </cell>
        </row>
        <row r="129">
          <cell r="A129" t="str">
            <v>LR</v>
          </cell>
          <cell r="B129" t="str">
            <v>Liberia</v>
          </cell>
        </row>
        <row r="130">
          <cell r="A130" t="str">
            <v>LS</v>
          </cell>
          <cell r="B130" t="str">
            <v>Lesotho</v>
          </cell>
        </row>
        <row r="131">
          <cell r="A131" t="str">
            <v>LT</v>
          </cell>
          <cell r="B131" t="str">
            <v>Lithuania</v>
          </cell>
        </row>
        <row r="132">
          <cell r="A132" t="str">
            <v>LU</v>
          </cell>
          <cell r="B132" t="str">
            <v>Luxembourg</v>
          </cell>
        </row>
        <row r="133">
          <cell r="A133" t="str">
            <v>LV</v>
          </cell>
          <cell r="B133" t="str">
            <v>Latvia</v>
          </cell>
        </row>
        <row r="134">
          <cell r="A134" t="str">
            <v>LY</v>
          </cell>
          <cell r="B134" t="str">
            <v>Libyan Arab Jamahiriya (the)</v>
          </cell>
        </row>
        <row r="135">
          <cell r="A135" t="str">
            <v>MA</v>
          </cell>
          <cell r="B135" t="str">
            <v>Morocco</v>
          </cell>
        </row>
        <row r="136">
          <cell r="A136" t="str">
            <v>MC</v>
          </cell>
          <cell r="B136" t="str">
            <v>Monaco</v>
          </cell>
        </row>
        <row r="137">
          <cell r="A137" t="str">
            <v>MD</v>
          </cell>
          <cell r="B137" t="str">
            <v>Moldova (the Republic of)</v>
          </cell>
        </row>
        <row r="138">
          <cell r="A138" t="str">
            <v>ME</v>
          </cell>
          <cell r="B138" t="str">
            <v>Montenegro</v>
          </cell>
        </row>
        <row r="139">
          <cell r="A139" t="str">
            <v>MG</v>
          </cell>
          <cell r="B139" t="str">
            <v>Madagascar</v>
          </cell>
        </row>
        <row r="140">
          <cell r="A140" t="str">
            <v>MH</v>
          </cell>
          <cell r="B140" t="str">
            <v>Marshall Islands (the)</v>
          </cell>
        </row>
        <row r="141">
          <cell r="A141" t="str">
            <v>MK</v>
          </cell>
          <cell r="B141" t="str">
            <v>Macedonia (the former Yugoslav Republic of)</v>
          </cell>
        </row>
        <row r="142">
          <cell r="A142" t="str">
            <v>ML</v>
          </cell>
          <cell r="B142" t="str">
            <v>Mali</v>
          </cell>
        </row>
        <row r="143">
          <cell r="A143" t="str">
            <v>MM</v>
          </cell>
          <cell r="B143" t="str">
            <v>Myanmar</v>
          </cell>
        </row>
        <row r="144">
          <cell r="A144" t="str">
            <v>MN</v>
          </cell>
          <cell r="B144" t="str">
            <v>Mongolia</v>
          </cell>
        </row>
        <row r="145">
          <cell r="A145" t="str">
            <v>MO</v>
          </cell>
          <cell r="B145" t="str">
            <v>Macao</v>
          </cell>
        </row>
        <row r="146">
          <cell r="A146" t="str">
            <v>MP</v>
          </cell>
          <cell r="B146" t="str">
            <v>Northern Mariana Islands (the)</v>
          </cell>
        </row>
        <row r="147">
          <cell r="A147" t="str">
            <v>MQ</v>
          </cell>
          <cell r="B147" t="str">
            <v>Martinique</v>
          </cell>
        </row>
        <row r="148">
          <cell r="A148" t="str">
            <v>MR</v>
          </cell>
          <cell r="B148" t="str">
            <v>Mauritania</v>
          </cell>
        </row>
        <row r="149">
          <cell r="A149" t="str">
            <v>MS</v>
          </cell>
          <cell r="B149" t="str">
            <v>Montserrat</v>
          </cell>
        </row>
        <row r="150">
          <cell r="A150" t="str">
            <v>MT</v>
          </cell>
          <cell r="B150" t="str">
            <v>Malta</v>
          </cell>
        </row>
        <row r="151">
          <cell r="A151" t="str">
            <v>MU</v>
          </cell>
          <cell r="B151" t="str">
            <v>Mauritius</v>
          </cell>
        </row>
        <row r="152">
          <cell r="A152" t="str">
            <v>MV</v>
          </cell>
          <cell r="B152" t="str">
            <v>Maldives</v>
          </cell>
        </row>
        <row r="153">
          <cell r="A153" t="str">
            <v>MW</v>
          </cell>
          <cell r="B153" t="str">
            <v>Malawi</v>
          </cell>
        </row>
        <row r="154">
          <cell r="A154" t="str">
            <v>MX</v>
          </cell>
          <cell r="B154" t="str">
            <v>Mexico</v>
          </cell>
        </row>
        <row r="155">
          <cell r="A155" t="str">
            <v>MY</v>
          </cell>
          <cell r="B155" t="str">
            <v>Malaysia</v>
          </cell>
        </row>
        <row r="156">
          <cell r="A156" t="str">
            <v>MZ</v>
          </cell>
          <cell r="B156" t="str">
            <v>Mozambique</v>
          </cell>
        </row>
        <row r="157">
          <cell r="A157" t="str">
            <v>NC</v>
          </cell>
          <cell r="B157" t="str">
            <v>New Caledonia</v>
          </cell>
        </row>
        <row r="158">
          <cell r="A158" t="str">
            <v>NE</v>
          </cell>
          <cell r="B158" t="str">
            <v>Niger (the)</v>
          </cell>
        </row>
        <row r="159">
          <cell r="A159" t="str">
            <v>NF</v>
          </cell>
          <cell r="B159" t="str">
            <v>Norfolk Island</v>
          </cell>
        </row>
        <row r="160">
          <cell r="A160" t="str">
            <v>NG</v>
          </cell>
          <cell r="B160" t="str">
            <v>Nigeria</v>
          </cell>
        </row>
        <row r="161">
          <cell r="A161" t="str">
            <v>NI</v>
          </cell>
          <cell r="B161" t="str">
            <v>Nicaragua</v>
          </cell>
        </row>
        <row r="162">
          <cell r="A162" t="str">
            <v>NL</v>
          </cell>
          <cell r="B162" t="str">
            <v>Netherlands (the)</v>
          </cell>
        </row>
        <row r="163">
          <cell r="A163" t="str">
            <v>NO</v>
          </cell>
          <cell r="B163" t="str">
            <v>Norway</v>
          </cell>
        </row>
        <row r="164">
          <cell r="A164" t="str">
            <v>NP</v>
          </cell>
          <cell r="B164" t="str">
            <v>Nepal</v>
          </cell>
        </row>
        <row r="165">
          <cell r="A165" t="str">
            <v>NR</v>
          </cell>
          <cell r="B165" t="str">
            <v>Nauru</v>
          </cell>
        </row>
        <row r="166">
          <cell r="A166" t="str">
            <v>NU</v>
          </cell>
          <cell r="B166" t="str">
            <v>Niue</v>
          </cell>
        </row>
        <row r="167">
          <cell r="A167" t="str">
            <v>NZ</v>
          </cell>
          <cell r="B167" t="str">
            <v>New Zealand</v>
          </cell>
        </row>
        <row r="168">
          <cell r="A168" t="str">
            <v>OM</v>
          </cell>
          <cell r="B168" t="str">
            <v>Oman</v>
          </cell>
        </row>
        <row r="169">
          <cell r="A169" t="str">
            <v>PA</v>
          </cell>
          <cell r="B169" t="str">
            <v>Panama</v>
          </cell>
        </row>
        <row r="170">
          <cell r="A170" t="str">
            <v>PE</v>
          </cell>
          <cell r="B170" t="str">
            <v>Peru</v>
          </cell>
        </row>
        <row r="171">
          <cell r="A171" t="str">
            <v>PF</v>
          </cell>
          <cell r="B171" t="str">
            <v>French Polynesia</v>
          </cell>
        </row>
        <row r="172">
          <cell r="A172" t="str">
            <v>PG</v>
          </cell>
          <cell r="B172" t="str">
            <v>Papua New Guinea</v>
          </cell>
        </row>
        <row r="173">
          <cell r="A173" t="str">
            <v>PH</v>
          </cell>
          <cell r="B173" t="str">
            <v>Philippines (the)</v>
          </cell>
        </row>
        <row r="174">
          <cell r="A174" t="str">
            <v>PK</v>
          </cell>
          <cell r="B174" t="str">
            <v>Pakistan</v>
          </cell>
        </row>
        <row r="175">
          <cell r="A175" t="str">
            <v>PL</v>
          </cell>
          <cell r="B175" t="str">
            <v>Poland</v>
          </cell>
        </row>
        <row r="176">
          <cell r="A176" t="str">
            <v>PM</v>
          </cell>
          <cell r="B176" t="str">
            <v>Saint Pierre and Miquelon</v>
          </cell>
        </row>
        <row r="177">
          <cell r="A177" t="str">
            <v>PN</v>
          </cell>
          <cell r="B177" t="str">
            <v>Pitcairn</v>
          </cell>
        </row>
        <row r="178">
          <cell r="A178" t="str">
            <v>PR</v>
          </cell>
          <cell r="B178" t="str">
            <v>Puerto Rico</v>
          </cell>
        </row>
        <row r="179">
          <cell r="A179" t="str">
            <v>PS</v>
          </cell>
          <cell r="B179" t="str">
            <v>Palestinian Territory (the Occupied)</v>
          </cell>
        </row>
        <row r="180">
          <cell r="A180" t="str">
            <v>PT</v>
          </cell>
          <cell r="B180" t="str">
            <v>Portugal</v>
          </cell>
        </row>
        <row r="181">
          <cell r="A181" t="str">
            <v>PW</v>
          </cell>
          <cell r="B181" t="str">
            <v>Palau</v>
          </cell>
        </row>
        <row r="182">
          <cell r="A182" t="str">
            <v>PY</v>
          </cell>
          <cell r="B182" t="str">
            <v>Paraguay</v>
          </cell>
        </row>
        <row r="183">
          <cell r="A183" t="str">
            <v>QA</v>
          </cell>
          <cell r="B183" t="str">
            <v>Qatar</v>
          </cell>
        </row>
        <row r="184">
          <cell r="A184" t="str">
            <v>RE</v>
          </cell>
          <cell r="B184" t="str">
            <v>Réunion</v>
          </cell>
        </row>
        <row r="185">
          <cell r="A185" t="str">
            <v>RO</v>
          </cell>
          <cell r="B185" t="str">
            <v>Romania</v>
          </cell>
        </row>
        <row r="186">
          <cell r="A186" t="str">
            <v>RS</v>
          </cell>
          <cell r="B186" t="str">
            <v>Serbia</v>
          </cell>
        </row>
        <row r="187">
          <cell r="A187" t="str">
            <v>RU</v>
          </cell>
          <cell r="B187" t="str">
            <v>Russian Federation (the)</v>
          </cell>
        </row>
        <row r="188">
          <cell r="A188" t="str">
            <v>RW</v>
          </cell>
          <cell r="B188" t="str">
            <v>Rwanda</v>
          </cell>
        </row>
        <row r="189">
          <cell r="A189" t="str">
            <v>SA</v>
          </cell>
          <cell r="B189" t="str">
            <v>Saudi Arabia</v>
          </cell>
        </row>
        <row r="190">
          <cell r="A190" t="str">
            <v>SB</v>
          </cell>
          <cell r="B190" t="str">
            <v>Solomon Islands (the)</v>
          </cell>
        </row>
        <row r="191">
          <cell r="A191" t="str">
            <v>SC</v>
          </cell>
          <cell r="B191" t="str">
            <v>Seychelles</v>
          </cell>
        </row>
        <row r="192">
          <cell r="A192" t="str">
            <v>SD</v>
          </cell>
          <cell r="B192" t="str">
            <v>Sudan (the)</v>
          </cell>
        </row>
        <row r="193">
          <cell r="A193" t="str">
            <v>SE</v>
          </cell>
          <cell r="B193" t="str">
            <v>Sweden</v>
          </cell>
        </row>
        <row r="194">
          <cell r="A194" t="str">
            <v>SG</v>
          </cell>
          <cell r="B194" t="str">
            <v>Singapore</v>
          </cell>
        </row>
        <row r="195">
          <cell r="A195" t="str">
            <v>SH</v>
          </cell>
          <cell r="B195" t="str">
            <v>Saint Helena</v>
          </cell>
        </row>
        <row r="196">
          <cell r="A196" t="str">
            <v>SI</v>
          </cell>
          <cell r="B196" t="str">
            <v>Slovenia</v>
          </cell>
        </row>
        <row r="197">
          <cell r="A197" t="str">
            <v>SJ</v>
          </cell>
          <cell r="B197" t="str">
            <v>Svalbard and Jan Mayen</v>
          </cell>
        </row>
        <row r="198">
          <cell r="A198" t="str">
            <v>SK</v>
          </cell>
          <cell r="B198" t="str">
            <v>Slovakia</v>
          </cell>
        </row>
        <row r="199">
          <cell r="A199" t="str">
            <v>SL</v>
          </cell>
          <cell r="B199" t="str">
            <v>Sierra Leone</v>
          </cell>
        </row>
        <row r="200">
          <cell r="A200" t="str">
            <v>SM</v>
          </cell>
          <cell r="B200" t="str">
            <v>San Marino</v>
          </cell>
        </row>
        <row r="201">
          <cell r="A201" t="str">
            <v>SN</v>
          </cell>
          <cell r="B201" t="str">
            <v>Senegal</v>
          </cell>
        </row>
        <row r="202">
          <cell r="A202" t="str">
            <v>SO</v>
          </cell>
          <cell r="B202" t="str">
            <v>Somalia</v>
          </cell>
        </row>
        <row r="203">
          <cell r="A203" t="str">
            <v>SR</v>
          </cell>
          <cell r="B203" t="str">
            <v>Suriname</v>
          </cell>
        </row>
        <row r="204">
          <cell r="A204" t="str">
            <v>ST</v>
          </cell>
          <cell r="B204" t="str">
            <v>Sao Tome and Principe</v>
          </cell>
        </row>
        <row r="205">
          <cell r="A205" t="str">
            <v>SV</v>
          </cell>
          <cell r="B205" t="str">
            <v>El Salvador</v>
          </cell>
        </row>
        <row r="206">
          <cell r="A206" t="str">
            <v>SY</v>
          </cell>
          <cell r="B206" t="str">
            <v>Syrian Arab Republic (the)</v>
          </cell>
        </row>
        <row r="207">
          <cell r="A207" t="str">
            <v>SZ</v>
          </cell>
          <cell r="B207" t="str">
            <v>Swaziland</v>
          </cell>
        </row>
        <row r="208">
          <cell r="A208" t="str">
            <v>TC</v>
          </cell>
          <cell r="B208" t="str">
            <v>Turks and Caicos Islands (the)</v>
          </cell>
        </row>
        <row r="209">
          <cell r="A209" t="str">
            <v>TD</v>
          </cell>
          <cell r="B209" t="str">
            <v>Chad</v>
          </cell>
        </row>
        <row r="210">
          <cell r="A210" t="str">
            <v>TF</v>
          </cell>
          <cell r="B210" t="str">
            <v>French Southern Territories (the)</v>
          </cell>
        </row>
        <row r="211">
          <cell r="A211" t="str">
            <v>TG</v>
          </cell>
          <cell r="B211" t="str">
            <v>Togo</v>
          </cell>
        </row>
        <row r="212">
          <cell r="A212" t="str">
            <v>TH</v>
          </cell>
          <cell r="B212" t="str">
            <v>Thailand</v>
          </cell>
        </row>
        <row r="213">
          <cell r="A213" t="str">
            <v>TJ</v>
          </cell>
          <cell r="B213" t="str">
            <v>Tajikistan</v>
          </cell>
        </row>
        <row r="214">
          <cell r="A214" t="str">
            <v>TK</v>
          </cell>
          <cell r="B214" t="str">
            <v>Tokelau</v>
          </cell>
        </row>
        <row r="215">
          <cell r="A215" t="str">
            <v>TL</v>
          </cell>
          <cell r="B215" t="str">
            <v>Timor-Leste</v>
          </cell>
        </row>
        <row r="216">
          <cell r="A216" t="str">
            <v>TM</v>
          </cell>
          <cell r="B216" t="str">
            <v>Turkmenistan</v>
          </cell>
        </row>
        <row r="217">
          <cell r="A217" t="str">
            <v>TN</v>
          </cell>
          <cell r="B217" t="str">
            <v>Tunisia</v>
          </cell>
        </row>
        <row r="218">
          <cell r="A218" t="str">
            <v>TO</v>
          </cell>
          <cell r="B218" t="str">
            <v>Tonga</v>
          </cell>
        </row>
        <row r="219">
          <cell r="A219" t="str">
            <v>TR</v>
          </cell>
          <cell r="B219" t="str">
            <v>Turkey</v>
          </cell>
        </row>
        <row r="220">
          <cell r="A220" t="str">
            <v>TT</v>
          </cell>
          <cell r="B220" t="str">
            <v>Trinidad and Tobago</v>
          </cell>
        </row>
        <row r="221">
          <cell r="A221" t="str">
            <v>TV</v>
          </cell>
          <cell r="B221" t="str">
            <v>Tuvalu</v>
          </cell>
        </row>
        <row r="222">
          <cell r="A222" t="str">
            <v>TW</v>
          </cell>
          <cell r="B222" t="str">
            <v>Taiwan (Province of China)</v>
          </cell>
        </row>
        <row r="223">
          <cell r="A223" t="str">
            <v>TZ</v>
          </cell>
          <cell r="B223" t="str">
            <v>Tanzania,United Republic of</v>
          </cell>
        </row>
        <row r="224">
          <cell r="A224" t="str">
            <v>UA</v>
          </cell>
          <cell r="B224" t="str">
            <v>Ukraine</v>
          </cell>
        </row>
        <row r="225">
          <cell r="A225" t="str">
            <v>UG</v>
          </cell>
          <cell r="B225" t="str">
            <v>Uganda</v>
          </cell>
        </row>
        <row r="226">
          <cell r="A226" t="str">
            <v>UM</v>
          </cell>
          <cell r="B226" t="str">
            <v>United States Minor Outlying Islands (the)</v>
          </cell>
        </row>
        <row r="227">
          <cell r="A227" t="str">
            <v>US</v>
          </cell>
          <cell r="B227" t="str">
            <v>United States (the)</v>
          </cell>
        </row>
        <row r="228">
          <cell r="A228" t="str">
            <v>UY</v>
          </cell>
          <cell r="B228" t="str">
            <v>Uruguay</v>
          </cell>
        </row>
        <row r="229">
          <cell r="A229" t="str">
            <v>UZ</v>
          </cell>
          <cell r="B229" t="str">
            <v>Uzbekistan</v>
          </cell>
        </row>
        <row r="230">
          <cell r="A230" t="str">
            <v>VA</v>
          </cell>
          <cell r="B230" t="str">
            <v>Holy See (the) [Vatican City State]</v>
          </cell>
        </row>
        <row r="231">
          <cell r="A231" t="str">
            <v>VC</v>
          </cell>
          <cell r="B231" t="str">
            <v>Saint Vincent and the Grenadines</v>
          </cell>
        </row>
        <row r="232">
          <cell r="A232" t="str">
            <v>VE</v>
          </cell>
          <cell r="B232" t="str">
            <v>Venezuela</v>
          </cell>
        </row>
        <row r="233">
          <cell r="A233" t="str">
            <v>VG</v>
          </cell>
          <cell r="B233" t="str">
            <v>Virgin Islands (British)</v>
          </cell>
        </row>
        <row r="234">
          <cell r="A234" t="str">
            <v>VI</v>
          </cell>
          <cell r="B234" t="str">
            <v>Virgin Islands (U.S.)</v>
          </cell>
        </row>
        <row r="235">
          <cell r="A235" t="str">
            <v>VN</v>
          </cell>
          <cell r="B235" t="str">
            <v>Viet Nam</v>
          </cell>
        </row>
        <row r="236">
          <cell r="A236" t="str">
            <v>VU</v>
          </cell>
          <cell r="B236" t="str">
            <v>Vanuatu</v>
          </cell>
        </row>
        <row r="237">
          <cell r="A237" t="str">
            <v>WF</v>
          </cell>
          <cell r="B237" t="str">
            <v>Wallis and Futuna</v>
          </cell>
        </row>
        <row r="238">
          <cell r="A238" t="str">
            <v>WS</v>
          </cell>
          <cell r="B238" t="str">
            <v>Samoa</v>
          </cell>
        </row>
        <row r="239">
          <cell r="A239" t="str">
            <v>XK</v>
          </cell>
          <cell r="B239" t="str">
            <v>Kosovo</v>
          </cell>
        </row>
        <row r="240">
          <cell r="A240" t="str">
            <v>YE</v>
          </cell>
          <cell r="B240" t="str">
            <v>Yemen</v>
          </cell>
        </row>
        <row r="241">
          <cell r="A241" t="str">
            <v>YT</v>
          </cell>
          <cell r="B241" t="str">
            <v>Mayotte</v>
          </cell>
        </row>
        <row r="242">
          <cell r="A242" t="str">
            <v>ZA</v>
          </cell>
          <cell r="B242" t="str">
            <v>South Africa</v>
          </cell>
        </row>
        <row r="243">
          <cell r="A243" t="str">
            <v>ZM</v>
          </cell>
          <cell r="B243" t="str">
            <v>Zambia</v>
          </cell>
        </row>
        <row r="244">
          <cell r="A244" t="str">
            <v>ZW</v>
          </cell>
          <cell r="B244" t="str">
            <v>Zimbabwe</v>
          </cell>
        </row>
        <row r="245">
          <cell r="B245" t="str">
            <v>Namibia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lobal-power-plants.datasettes.com/global-power-plants/global-power-plants/16638" TargetMode="External"/><Relationship Id="rId8" Type="http://schemas.openxmlformats.org/officeDocument/2006/relationships/hyperlink" Target="https://global-power-plants.datasettes.com/global-power-plants/global-power-plants?_facet=geolocation_source&amp;_facet_size=max&amp;owner=K+Clean+Energy" TargetMode="External"/><Relationship Id="rId7" Type="http://schemas.openxmlformats.org/officeDocument/2006/relationships/hyperlink" Target="https://www.power-technology.com/marketdata/shizukuishi-etrion-solar-pv-park-japan/" TargetMode="External"/><Relationship Id="rId6" Type="http://schemas.openxmlformats.org/officeDocument/2006/relationships/hyperlink" Target="https://www.power-technology.com/marketdata/tomakomai-solar-park-1-japan/" TargetMode="External"/><Relationship Id="rId5" Type="http://schemas.openxmlformats.org/officeDocument/2006/relationships/hyperlink" Target="https://global.kyocera.com/news-archive/2018/0301_wvfh.html" TargetMode="External"/><Relationship Id="rId4" Type="http://schemas.openxmlformats.org/officeDocument/2006/relationships/hyperlink" Target="https://www.sumitomocorp.com/en/jp/news/release/2019/group/11250" TargetMode="External"/><Relationship Id="rId35" Type="http://schemas.openxmlformats.org/officeDocument/2006/relationships/hyperlink" Target="https://www.globaldata.com/store/report/kcenc-tenri-solar-power-plant-23-mw-nara-prefecture/" TargetMode="External"/><Relationship Id="rId34" Type="http://schemas.openxmlformats.org/officeDocument/2006/relationships/hyperlink" Target="https://www.power-technology.com/marketdata/mitsui-oita-solar-pv-park-japan/" TargetMode="External"/><Relationship Id="rId33" Type="http://schemas.openxmlformats.org/officeDocument/2006/relationships/hyperlink" Target="https://www.power-technology.com/marketdata/onahama-solar-pv-park-japan/#:~:text=Onahama%20Solar%20PV%20Park%20is%20an%2018.4MW%20solar,of%20construction%2C%20the%20project%20got%20commissioned%20in%202014." TargetMode="External"/><Relationship Id="rId32" Type="http://schemas.openxmlformats.org/officeDocument/2006/relationships/hyperlink" Target="https://www.renovainc.com/en/business/power_plant/kikugawa-i-solar/" TargetMode="External"/><Relationship Id="rId31" Type="http://schemas.openxmlformats.org/officeDocument/2006/relationships/hyperlink" Target="https://www.power-technology.com/marketdata/mukawa-solar-pv-park-japan/#:~:text=Mukawa%20Solar%20PV%20Park%20is%20a%20ground-mounted%20solar,%28CO2%29%20a%20year.%20The%20project%20cost%20is%20%2483.388m." TargetMode="External"/><Relationship Id="rId30" Type="http://schemas.openxmlformats.org/officeDocument/2006/relationships/hyperlink" Target="https://www.power-technology.com/marketdata/tokyo-energy-kirishima-solar-pv-park-japan/#:~:text=Tokyo%20Energy%20Kirishima%20Solar%20PV%20Park%20is%20a,in%20Kagoshima%2C%20Japan.%20The%20project%20is%20currently%20active." TargetMode="External"/><Relationship Id="rId3" Type="http://schemas.openxmlformats.org/officeDocument/2006/relationships/hyperlink" Target="https://www.power-technology.com/marketdata/ichinoseki-global-power-synergy-solar-pv-park-japan/" TargetMode="External"/><Relationship Id="rId29" Type="http://schemas.openxmlformats.org/officeDocument/2006/relationships/hyperlink" Target="https://www.power-technology.com/marketdata/ntt-facilities-oshu-solar-pv-park-japan/" TargetMode="External"/><Relationship Id="rId28" Type="http://schemas.openxmlformats.org/officeDocument/2006/relationships/hyperlink" Target="https://solarlove.org/former-airport-to-be-covered-in-solar-in-japan/#:~:text=Artistic%20rendition%20of%20Makurazaki%20Power%20Plant%20%28tentative%20name%29,of%20the%20Makurazaki%20Airport%20%28Makurazaki%20City%2C%20Kagoshima%20Prefecture%29." TargetMode="External"/><Relationship Id="rId27" Type="http://schemas.openxmlformats.org/officeDocument/2006/relationships/hyperlink" Target="https://www.ippjournal.com/project/28-mw-tomioka-reconstruction-mega-solar-power-plant" TargetMode="External"/><Relationship Id="rId26" Type="http://schemas.openxmlformats.org/officeDocument/2006/relationships/hyperlink" Target="https://www.power-technology.com/marketdata/futtsu-solar-power-plant-japan/" TargetMode="External"/><Relationship Id="rId25" Type="http://schemas.openxmlformats.org/officeDocument/2006/relationships/hyperlink" Target="https://www.power-technology.com/marketdata/onahama-solar-pv-park-japan/" TargetMode="External"/><Relationship Id="rId24" Type="http://schemas.openxmlformats.org/officeDocument/2006/relationships/hyperlink" Target="https://www.power-technology.com/marketdata/mito-new-town-mega-solar-operation-project-japan/" TargetMode="External"/><Relationship Id="rId23" Type="http://schemas.openxmlformats.org/officeDocument/2006/relationships/hyperlink" Target="https://www.ichigo-green.co.jp/en/portfolio/9.html" TargetMode="External"/><Relationship Id="rId22" Type="http://schemas.openxmlformats.org/officeDocument/2006/relationships/hyperlink" Target="https://www.power-technology.com/marketdata/dream-solar-wakayama-city-solar-pv-park-japan/" TargetMode="External"/><Relationship Id="rId21" Type="http://schemas.openxmlformats.org/officeDocument/2006/relationships/hyperlink" Target="https://www.power-technology.com/marketdata/tomioka-machi-solar-pv-park-japan/" TargetMode="External"/><Relationship Id="rId20" Type="http://schemas.openxmlformats.org/officeDocument/2006/relationships/hyperlink" Target="https://www.renovainc.com/en/business/power_plant/futtsu-solar/" TargetMode="External"/><Relationship Id="rId2" Type="http://schemas.openxmlformats.org/officeDocument/2006/relationships/hyperlink" Target="https://www.renovainc.com/en/business/power_plant/ozu-solar/" TargetMode="External"/><Relationship Id="rId19" Type="http://schemas.openxmlformats.org/officeDocument/2006/relationships/hyperlink" Target="https://www.eurus-energy.com/en/project/project-jp/9913/" TargetMode="External"/><Relationship Id="rId18" Type="http://schemas.openxmlformats.org/officeDocument/2006/relationships/hyperlink" Target="https://www.bcm-co.jp/en/project/renewable/plant_list/high-pressure/tsumagoi.php" TargetMode="External"/><Relationship Id="rId17" Type="http://schemas.openxmlformats.org/officeDocument/2006/relationships/hyperlink" Target="https://global-power-plants.datasettes.com/global-power-plants/global-power-plants?owner=Mirai+Power+Corporation" TargetMode="External"/><Relationship Id="rId16" Type="http://schemas.openxmlformats.org/officeDocument/2006/relationships/hyperlink" Target="https://www.power-technology.com/marketdata/juwi-shizen-kirishima-solar-pv-park-japan/" TargetMode="External"/><Relationship Id="rId15" Type="http://schemas.openxmlformats.org/officeDocument/2006/relationships/hyperlink" Target="https://www.power-technology.com/marketdata/ashigara-oi-solarway-solar-pv-park-japan/" TargetMode="External"/><Relationship Id="rId14" Type="http://schemas.openxmlformats.org/officeDocument/2006/relationships/hyperlink" Target="https://global-power-plants.datasettes.com/global-power-plants/global-power-plants?country_long=Japan&amp;primary_fuel=Solar" TargetMode="External"/><Relationship Id="rId13" Type="http://schemas.openxmlformats.org/officeDocument/2006/relationships/hyperlink" Target="https://global-power-plants.datasettes.com/global-power-plants/global-power-plants?country_long=Japan&amp;_next=16578" TargetMode="External"/><Relationship Id="rId12" Type="http://schemas.openxmlformats.org/officeDocument/2006/relationships/hyperlink" Target="https://www.power-technology.com/marketdata/tokyo-energy-kirishima-solar-pv-park-japan/" TargetMode="External"/><Relationship Id="rId11" Type="http://schemas.openxmlformats.org/officeDocument/2006/relationships/hyperlink" Target="https://www.power-technology.com/marketdata/pacifico-energy-hosoe-mega-solar-pv-park-japan/" TargetMode="External"/><Relationship Id="rId10" Type="http://schemas.openxmlformats.org/officeDocument/2006/relationships/hyperlink" Target="https://global-power-plants.datasettes.com/global-power-plants/global-power-plants/16574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148"/>
  <sheetViews>
    <sheetView tabSelected="1" topLeftCell="BI1" workbookViewId="0">
      <pane ySplit="1" topLeftCell="A2" activePane="bottomLeft" state="frozen"/>
      <selection/>
      <selection pane="bottomLeft" activeCell="DP19" sqref="DP19"/>
    </sheetView>
  </sheetViews>
  <sheetFormatPr defaultColWidth="8.88888888888889" defaultRowHeight="14.4"/>
  <cols>
    <col min="4" max="4" width="14.6666666666667" customWidth="1"/>
    <col min="58" max="58" width="8.88888888888889" hidden="1" customWidth="1"/>
    <col min="59" max="59" width="14.2222222222222" customWidth="1"/>
    <col min="60" max="60" width="12"/>
    <col min="63" max="63" width="8.96296296296296"/>
    <col min="64" max="94" width="8.88888888888889" hidden="1" customWidth="1"/>
    <col min="95" max="95" width="15.6666666666667" hidden="1" customWidth="1"/>
    <col min="96" max="96" width="8.88888888888889" hidden="1" customWidth="1"/>
    <col min="97" max="97" width="36.6666666666667" hidden="1" customWidth="1"/>
    <col min="98" max="98" width="14.2222222222222" hidden="1" customWidth="1"/>
    <col min="99" max="100" width="8.88888888888889" hidden="1" customWidth="1"/>
    <col min="101" max="101" width="21.5555555555556" hidden="1" customWidth="1"/>
    <col min="102" max="102" width="12.8888888888889" hidden="1" customWidth="1"/>
    <col min="103" max="104" width="8.88888888888889" hidden="1" customWidth="1"/>
    <col min="105" max="105" width="22.2222222222222" hidden="1" customWidth="1"/>
    <col min="106" max="106" width="43.1111111111111" style="15" hidden="1" customWidth="1"/>
    <col min="107" max="107" width="23.6666666666667" style="15" hidden="1" customWidth="1"/>
    <col min="108" max="108" width="27.7777777777778" style="15" hidden="1" customWidth="1"/>
    <col min="109" max="109" width="10.4444444444444" style="16" hidden="1" customWidth="1"/>
    <col min="110" max="111" width="16.8888888888889" hidden="1" customWidth="1"/>
    <col min="112" max="112" width="47.8888888888889" style="17" customWidth="1"/>
    <col min="113" max="113" width="21.6666666666667" style="17" customWidth="1"/>
    <col min="114" max="114" width="15.2222222222222" hidden="1" customWidth="1"/>
    <col min="115" max="116" width="12.8888888888889" hidden="1" customWidth="1"/>
    <col min="117" max="118" width="12.8888888888889" style="18" customWidth="1"/>
    <col min="121" max="121" width="28.2222222222222" customWidth="1"/>
    <col min="123" max="123" width="12.8888888888889"/>
  </cols>
  <sheetData>
    <row r="1" spans="1:12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1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25" t="s">
        <v>55</v>
      </c>
      <c r="BE1" s="19" t="s">
        <v>56</v>
      </c>
      <c r="BF1" s="27" t="s">
        <v>57</v>
      </c>
      <c r="BG1" s="28" t="s">
        <v>58</v>
      </c>
      <c r="BH1" s="29" t="s">
        <v>59</v>
      </c>
      <c r="BI1" s="30" t="s">
        <v>14</v>
      </c>
      <c r="BJ1" s="31" t="s">
        <v>60</v>
      </c>
      <c r="BK1" s="31" t="s">
        <v>61</v>
      </c>
      <c r="BL1" s="31" t="s">
        <v>62</v>
      </c>
      <c r="BM1" s="31" t="s">
        <v>63</v>
      </c>
      <c r="BN1" s="31" t="s">
        <v>64</v>
      </c>
      <c r="BO1" s="31" t="s">
        <v>65</v>
      </c>
      <c r="BP1" s="31" t="s">
        <v>66</v>
      </c>
      <c r="BQ1" s="31" t="s">
        <v>67</v>
      </c>
      <c r="BR1" s="31" t="s">
        <v>68</v>
      </c>
      <c r="BS1" s="31" t="s">
        <v>69</v>
      </c>
      <c r="BT1" s="31" t="s">
        <v>70</v>
      </c>
      <c r="BU1" s="31" t="s">
        <v>71</v>
      </c>
      <c r="BV1" s="31" t="s">
        <v>72</v>
      </c>
      <c r="BW1" s="31" t="s">
        <v>73</v>
      </c>
      <c r="BX1" s="31" t="s">
        <v>74</v>
      </c>
      <c r="BY1" s="31" t="s">
        <v>75</v>
      </c>
      <c r="BZ1" s="31" t="s">
        <v>76</v>
      </c>
      <c r="CA1" s="31" t="s">
        <v>77</v>
      </c>
      <c r="CB1" s="31" t="s">
        <v>78</v>
      </c>
      <c r="CC1" s="31" t="s">
        <v>79</v>
      </c>
      <c r="CD1" s="31" t="s">
        <v>80</v>
      </c>
      <c r="CE1" s="31" t="s">
        <v>81</v>
      </c>
      <c r="CF1" s="31" t="s">
        <v>82</v>
      </c>
      <c r="CG1" s="31" t="s">
        <v>83</v>
      </c>
      <c r="CH1" s="31" t="s">
        <v>84</v>
      </c>
      <c r="CI1" s="31" t="s">
        <v>85</v>
      </c>
      <c r="CJ1" s="31" t="s">
        <v>86</v>
      </c>
      <c r="CK1" s="31" t="s">
        <v>87</v>
      </c>
      <c r="CL1" s="31" t="s">
        <v>88</v>
      </c>
      <c r="CM1" s="31" t="s">
        <v>89</v>
      </c>
      <c r="CN1" s="31" t="s">
        <v>90</v>
      </c>
      <c r="CO1" s="31" t="s">
        <v>91</v>
      </c>
      <c r="CP1" s="31" t="s">
        <v>92</v>
      </c>
      <c r="CQ1" s="29" t="s">
        <v>93</v>
      </c>
      <c r="CR1" s="29" t="s">
        <v>94</v>
      </c>
      <c r="CS1" s="29" t="s">
        <v>95</v>
      </c>
      <c r="CT1" s="31" t="s">
        <v>96</v>
      </c>
      <c r="CU1" s="19" t="s">
        <v>97</v>
      </c>
      <c r="CV1" s="19"/>
      <c r="CW1" s="19" t="s">
        <v>98</v>
      </c>
      <c r="CX1" s="19" t="s">
        <v>99</v>
      </c>
      <c r="CY1" s="19" t="s">
        <v>100</v>
      </c>
      <c r="CZ1" s="19" t="s">
        <v>101</v>
      </c>
      <c r="DA1" s="38" t="s">
        <v>102</v>
      </c>
      <c r="DB1" s="39" t="s">
        <v>103</v>
      </c>
      <c r="DC1" s="40" t="s">
        <v>104</v>
      </c>
      <c r="DD1" s="39" t="s">
        <v>105</v>
      </c>
      <c r="DE1" s="41" t="s">
        <v>106</v>
      </c>
      <c r="DF1" s="42" t="s">
        <v>107</v>
      </c>
      <c r="DG1" s="43"/>
      <c r="DH1" s="44" t="s">
        <v>108</v>
      </c>
      <c r="DI1" s="70" t="s">
        <v>109</v>
      </c>
      <c r="DJ1" t="s">
        <v>110</v>
      </c>
      <c r="DK1" t="s">
        <v>111</v>
      </c>
      <c r="DL1" t="s">
        <v>112</v>
      </c>
      <c r="DM1" s="18" t="s">
        <v>113</v>
      </c>
      <c r="DN1" s="18" t="s">
        <v>114</v>
      </c>
      <c r="DO1" t="s">
        <v>115</v>
      </c>
      <c r="DP1" t="s">
        <v>116</v>
      </c>
      <c r="DQ1" t="s">
        <v>117</v>
      </c>
    </row>
    <row r="2" spans="1:123">
      <c r="A2" s="11">
        <v>17660</v>
      </c>
      <c r="B2" s="11" t="s">
        <v>118</v>
      </c>
      <c r="C2" s="11">
        <v>1</v>
      </c>
      <c r="D2" s="11">
        <v>17441</v>
      </c>
      <c r="E2" s="11">
        <v>16808</v>
      </c>
      <c r="F2" s="11">
        <v>17496</v>
      </c>
      <c r="G2" s="11">
        <v>20674.59856</v>
      </c>
      <c r="H2" s="11" t="s">
        <v>119</v>
      </c>
      <c r="I2" s="22">
        <v>43187</v>
      </c>
      <c r="J2" s="11" t="str">
        <f>VLOOKUP(K2,'[1]Attach_ISO_TO_COUNTRY NAME'!$A$2:$B$245,2,0)</f>
        <v>Japan</v>
      </c>
      <c r="K2" s="11" t="s">
        <v>120</v>
      </c>
      <c r="L2" s="11" t="s">
        <v>121</v>
      </c>
      <c r="M2" s="11">
        <v>1535.876222</v>
      </c>
      <c r="N2" s="20">
        <v>1255.364263</v>
      </c>
      <c r="O2" s="20">
        <v>1.796229</v>
      </c>
      <c r="P2" s="11"/>
      <c r="Q2" s="11" t="s">
        <v>122</v>
      </c>
      <c r="R2" s="11">
        <v>10</v>
      </c>
      <c r="S2" s="11">
        <v>10</v>
      </c>
      <c r="T2" s="11">
        <v>10</v>
      </c>
      <c r="U2" s="11">
        <v>10</v>
      </c>
      <c r="V2" s="11">
        <v>10</v>
      </c>
      <c r="W2" s="11">
        <v>10</v>
      </c>
      <c r="X2" s="11">
        <v>10</v>
      </c>
      <c r="Y2" s="11">
        <v>10</v>
      </c>
      <c r="Z2" s="11">
        <v>10</v>
      </c>
      <c r="AA2" s="11">
        <v>10</v>
      </c>
      <c r="AB2" s="11">
        <v>10</v>
      </c>
      <c r="AC2" s="11">
        <v>10</v>
      </c>
      <c r="AD2" s="11">
        <v>10</v>
      </c>
      <c r="AE2" s="11">
        <v>10</v>
      </c>
      <c r="AF2" s="11">
        <v>10</v>
      </c>
      <c r="AG2" s="11">
        <v>10</v>
      </c>
      <c r="AH2" s="11">
        <v>10</v>
      </c>
      <c r="AI2" s="11">
        <v>10</v>
      </c>
      <c r="AJ2" s="11">
        <v>10</v>
      </c>
      <c r="AK2" s="11">
        <v>10</v>
      </c>
      <c r="AL2" s="11">
        <v>10</v>
      </c>
      <c r="AM2" s="11">
        <v>10</v>
      </c>
      <c r="AN2" s="11">
        <v>10</v>
      </c>
      <c r="AO2" s="11">
        <v>10</v>
      </c>
      <c r="AP2" s="11">
        <v>10</v>
      </c>
      <c r="AQ2" s="11">
        <v>10</v>
      </c>
      <c r="AR2" s="11">
        <v>10</v>
      </c>
      <c r="AS2" s="11">
        <v>0.818498</v>
      </c>
      <c r="AT2" s="11" t="s">
        <v>123</v>
      </c>
      <c r="AU2" s="11">
        <v>0.51</v>
      </c>
      <c r="AV2" s="11">
        <v>0.146238</v>
      </c>
      <c r="AW2" s="11">
        <v>1.164664</v>
      </c>
      <c r="AX2" s="11">
        <v>1.108938</v>
      </c>
      <c r="AY2" s="11">
        <v>10</v>
      </c>
      <c r="AZ2" s="11">
        <v>10</v>
      </c>
      <c r="BA2" s="11" t="s">
        <v>124</v>
      </c>
      <c r="BB2" s="11" t="s">
        <v>125</v>
      </c>
      <c r="BC2" s="11" t="s">
        <v>126</v>
      </c>
      <c r="BD2" s="26" t="s">
        <v>127</v>
      </c>
      <c r="BE2" s="11" t="s">
        <v>128</v>
      </c>
      <c r="BF2" s="32">
        <f t="shared" ref="BF2:BF65" si="0">BI2/G2</f>
        <v>0.00217658397909904</v>
      </c>
      <c r="BG2" s="33">
        <f t="shared" ref="BG2:BG65" si="1">BF2*1000000</f>
        <v>2176.58397909904</v>
      </c>
      <c r="BH2" s="34"/>
      <c r="BI2" s="10">
        <v>45</v>
      </c>
      <c r="BJ2" s="10">
        <v>32.918</v>
      </c>
      <c r="BK2" s="10">
        <v>130.932</v>
      </c>
      <c r="BL2" s="10" t="s">
        <v>129</v>
      </c>
      <c r="BM2" s="10" t="s">
        <v>130</v>
      </c>
      <c r="BN2" s="10" t="s">
        <v>130</v>
      </c>
      <c r="BO2" s="10" t="s">
        <v>130</v>
      </c>
      <c r="BP2" s="10" t="s">
        <v>130</v>
      </c>
      <c r="BQ2" s="10" t="s">
        <v>130</v>
      </c>
      <c r="BR2" s="10" t="s">
        <v>131</v>
      </c>
      <c r="BS2" s="10" t="s">
        <v>132</v>
      </c>
      <c r="BT2" s="10" t="s">
        <v>131</v>
      </c>
      <c r="BU2" s="10" t="s">
        <v>130</v>
      </c>
      <c r="BV2" s="10" t="s">
        <v>130</v>
      </c>
      <c r="BW2" s="10" t="s">
        <v>130</v>
      </c>
      <c r="BX2" s="10" t="s">
        <v>130</v>
      </c>
      <c r="BY2" s="10" t="s">
        <v>130</v>
      </c>
      <c r="BZ2" s="10" t="s">
        <v>130</v>
      </c>
      <c r="CA2" s="10" t="s">
        <v>130</v>
      </c>
      <c r="CB2" s="10" t="s">
        <v>130</v>
      </c>
      <c r="CC2" s="10" t="s">
        <v>130</v>
      </c>
      <c r="CD2" s="10" t="s">
        <v>130</v>
      </c>
      <c r="CE2" s="10">
        <v>81.02</v>
      </c>
      <c r="CF2" s="10">
        <v>71.78</v>
      </c>
      <c r="CG2" s="10">
        <v>70.6</v>
      </c>
      <c r="CH2" s="10">
        <v>71.6</v>
      </c>
      <c r="CI2" s="10">
        <v>73.11</v>
      </c>
      <c r="CJ2" s="10" t="s">
        <v>133</v>
      </c>
      <c r="CK2" s="10" t="s">
        <v>133</v>
      </c>
      <c r="CL2" s="10" t="s">
        <v>133</v>
      </c>
      <c r="CM2" s="10" t="s">
        <v>133</v>
      </c>
      <c r="CN2" s="10" t="s">
        <v>133</v>
      </c>
      <c r="CO2" s="10">
        <v>0.006295</v>
      </c>
      <c r="CP2" s="10">
        <v>2e-6</v>
      </c>
      <c r="CQ2" s="37">
        <f t="shared" ref="CQ2:CQ65" si="2">CT2/G2</f>
        <v>0.00356098812687176</v>
      </c>
      <c r="CR2" s="37">
        <f t="shared" ref="CR2:CR65" si="3">1/(CQ2*1000)</f>
        <v>0.280820930700062</v>
      </c>
      <c r="CS2" s="34"/>
      <c r="CT2" s="10">
        <f t="shared" ref="CT2:CT65" si="4">AVERAGE(CE2:CI2)</f>
        <v>73.622</v>
      </c>
      <c r="CU2" s="20">
        <v>73.622</v>
      </c>
      <c r="CV2" s="20"/>
      <c r="CW2" s="20" t="str">
        <f t="shared" ref="CW2:CW65" si="5">BD2</f>
        <v>Ozu A</v>
      </c>
      <c r="CX2" s="20">
        <f t="shared" ref="CX2:CX65" si="6">G2</f>
        <v>20674.59856</v>
      </c>
      <c r="CY2" s="20">
        <f t="shared" ref="CY2:CY65" si="7">BI2</f>
        <v>45</v>
      </c>
      <c r="CZ2" s="20">
        <f t="shared" ref="CZ2:CZ65" si="8">CT2</f>
        <v>73.622</v>
      </c>
      <c r="DA2" s="45">
        <f t="shared" ref="DA2:DA6" si="9">I2</f>
        <v>43187</v>
      </c>
      <c r="DB2" s="17"/>
      <c r="DC2" s="46"/>
      <c r="DD2" s="46"/>
      <c r="DE2" s="47"/>
      <c r="DF2" s="48"/>
      <c r="DG2" s="49"/>
      <c r="DH2" s="17">
        <v>544812.136529</v>
      </c>
      <c r="DI2" s="71">
        <v>1080000</v>
      </c>
      <c r="DK2">
        <f>IF(DB2&gt;0,DB2,DH2)</f>
        <v>544812.136529</v>
      </c>
      <c r="DL2">
        <f>IF(DK2&gt;0,DK2,DI2)</f>
        <v>544812.136529</v>
      </c>
      <c r="DM2" s="18">
        <f>MAX(DH2:DI2,DB2)</f>
        <v>1080000</v>
      </c>
      <c r="DN2" s="18">
        <f>IF(DC2&gt;0,DC2,CY2)</f>
        <v>45</v>
      </c>
      <c r="DS2">
        <f>DN2*1000000/DM2</f>
        <v>41.6666666666667</v>
      </c>
    </row>
    <row r="3" spans="1:123">
      <c r="A3" s="20">
        <v>28794</v>
      </c>
      <c r="B3" s="20" t="s">
        <v>118</v>
      </c>
      <c r="C3" s="20">
        <v>1</v>
      </c>
      <c r="D3" s="20">
        <v>28502</v>
      </c>
      <c r="E3" s="20">
        <v>16763</v>
      </c>
      <c r="F3" s="20">
        <v>28559</v>
      </c>
      <c r="G3" s="20">
        <v>9950.94264</v>
      </c>
      <c r="H3" s="20" t="s">
        <v>119</v>
      </c>
      <c r="I3" s="23" t="s">
        <v>134</v>
      </c>
      <c r="J3" s="20" t="str">
        <f>VLOOKUP(K3,'[1]Attach_ISO_TO_COUNTRY NAME'!$A$2:$B$245,2,0)</f>
        <v>Japan</v>
      </c>
      <c r="K3" s="20" t="s">
        <v>120</v>
      </c>
      <c r="L3" s="20" t="s">
        <v>135</v>
      </c>
      <c r="M3" s="20">
        <v>1802.143506</v>
      </c>
      <c r="N3" s="20">
        <v>1478.531948</v>
      </c>
      <c r="O3" s="20">
        <v>0.931632</v>
      </c>
      <c r="P3" s="20"/>
      <c r="Q3" s="20" t="s">
        <v>136</v>
      </c>
      <c r="R3" s="20">
        <v>70</v>
      </c>
      <c r="S3" s="20">
        <v>70</v>
      </c>
      <c r="T3" s="20">
        <v>70</v>
      </c>
      <c r="U3" s="20">
        <v>70</v>
      </c>
      <c r="V3" s="20">
        <v>70</v>
      </c>
      <c r="W3" s="20">
        <v>70</v>
      </c>
      <c r="X3" s="20">
        <v>70</v>
      </c>
      <c r="Y3" s="20">
        <v>70</v>
      </c>
      <c r="Z3" s="20">
        <v>30</v>
      </c>
      <c r="AA3" s="20">
        <v>30</v>
      </c>
      <c r="AB3" s="20">
        <v>30</v>
      </c>
      <c r="AC3" s="20">
        <v>30</v>
      </c>
      <c r="AD3" s="20">
        <v>30</v>
      </c>
      <c r="AE3" s="20">
        <v>30</v>
      </c>
      <c r="AF3" s="20">
        <v>30</v>
      </c>
      <c r="AG3" s="20">
        <v>30</v>
      </c>
      <c r="AH3" s="20">
        <v>30</v>
      </c>
      <c r="AI3" s="20">
        <v>30</v>
      </c>
      <c r="AJ3" s="20">
        <v>30</v>
      </c>
      <c r="AK3" s="20">
        <v>30</v>
      </c>
      <c r="AL3" s="20">
        <v>30</v>
      </c>
      <c r="AM3" s="20">
        <v>30</v>
      </c>
      <c r="AN3" s="20">
        <v>30</v>
      </c>
      <c r="AO3" s="20">
        <v>30</v>
      </c>
      <c r="AP3" s="20">
        <v>30</v>
      </c>
      <c r="AQ3" s="20">
        <v>30</v>
      </c>
      <c r="AR3" s="20">
        <v>30</v>
      </c>
      <c r="AS3" s="20">
        <v>0.578043</v>
      </c>
      <c r="AT3" s="20" t="s">
        <v>123</v>
      </c>
      <c r="AU3" s="20">
        <v>0.51</v>
      </c>
      <c r="AV3" s="20">
        <v>0.146238</v>
      </c>
      <c r="AW3" s="20">
        <v>1.164664</v>
      </c>
      <c r="AX3" s="20">
        <v>1.199474</v>
      </c>
      <c r="AY3" s="20">
        <v>30</v>
      </c>
      <c r="AZ3" s="20">
        <v>30</v>
      </c>
      <c r="BA3" s="20" t="s">
        <v>124</v>
      </c>
      <c r="BB3" s="20" t="s">
        <v>125</v>
      </c>
      <c r="BC3" s="20" t="s">
        <v>126</v>
      </c>
      <c r="BD3" s="26" t="s">
        <v>137</v>
      </c>
      <c r="BE3" s="20" t="s">
        <v>138</v>
      </c>
      <c r="BF3" s="32">
        <f t="shared" si="0"/>
        <v>0.0017988245583938</v>
      </c>
      <c r="BG3" s="33">
        <f t="shared" si="1"/>
        <v>1798.8245583938</v>
      </c>
      <c r="BH3" s="35"/>
      <c r="BI3" s="10">
        <v>17.9</v>
      </c>
      <c r="BJ3" s="36">
        <v>34.6833</v>
      </c>
      <c r="BK3" s="36">
        <v>138.0053</v>
      </c>
      <c r="BL3" s="36" t="s">
        <v>129</v>
      </c>
      <c r="BM3" s="36" t="s">
        <v>130</v>
      </c>
      <c r="BN3" s="36" t="s">
        <v>130</v>
      </c>
      <c r="BO3" s="36" t="s">
        <v>130</v>
      </c>
      <c r="BP3" s="36" t="s">
        <v>130</v>
      </c>
      <c r="BQ3" s="36" t="s">
        <v>130</v>
      </c>
      <c r="BR3" s="36" t="s">
        <v>131</v>
      </c>
      <c r="BS3" s="36" t="s">
        <v>132</v>
      </c>
      <c r="BT3" s="36" t="s">
        <v>131</v>
      </c>
      <c r="BU3" s="36" t="s">
        <v>130</v>
      </c>
      <c r="BV3" s="36" t="s">
        <v>130</v>
      </c>
      <c r="BW3" s="36" t="s">
        <v>130</v>
      </c>
      <c r="BX3" s="36" t="s">
        <v>130</v>
      </c>
      <c r="BY3" s="36" t="s">
        <v>130</v>
      </c>
      <c r="BZ3" s="36" t="s">
        <v>130</v>
      </c>
      <c r="CA3" s="36" t="s">
        <v>130</v>
      </c>
      <c r="CB3" s="36" t="s">
        <v>130</v>
      </c>
      <c r="CC3" s="36" t="s">
        <v>130</v>
      </c>
      <c r="CD3" s="36" t="s">
        <v>130</v>
      </c>
      <c r="CE3" s="36">
        <v>34.49</v>
      </c>
      <c r="CF3" s="36">
        <v>33.89</v>
      </c>
      <c r="CG3" s="36">
        <v>30.12</v>
      </c>
      <c r="CH3" s="36">
        <v>32.64</v>
      </c>
      <c r="CI3" s="36">
        <v>32.6</v>
      </c>
      <c r="CJ3" s="36" t="s">
        <v>133</v>
      </c>
      <c r="CK3" s="36" t="s">
        <v>133</v>
      </c>
      <c r="CL3" s="36" t="s">
        <v>133</v>
      </c>
      <c r="CM3" s="36" t="s">
        <v>133</v>
      </c>
      <c r="CN3" s="36" t="s">
        <v>133</v>
      </c>
      <c r="CO3" s="36">
        <v>0.003926</v>
      </c>
      <c r="CP3" s="36">
        <v>1e-6</v>
      </c>
      <c r="CQ3" s="37">
        <f t="shared" si="2"/>
        <v>0.00329094450493185</v>
      </c>
      <c r="CR3" s="37">
        <f t="shared" si="3"/>
        <v>0.303864133382191</v>
      </c>
      <c r="CS3" s="35"/>
      <c r="CT3" s="36">
        <f t="shared" si="4"/>
        <v>32.748</v>
      </c>
      <c r="CU3" s="20">
        <v>32.748</v>
      </c>
      <c r="CV3" s="20"/>
      <c r="CW3" s="20" t="str">
        <f t="shared" si="5"/>
        <v>Obuchi-Okinosu?</v>
      </c>
      <c r="CX3" s="20">
        <f t="shared" si="6"/>
        <v>9950.94264</v>
      </c>
      <c r="CY3" s="20">
        <f t="shared" si="7"/>
        <v>17.9</v>
      </c>
      <c r="CZ3" s="20">
        <f t="shared" si="8"/>
        <v>32.748</v>
      </c>
      <c r="DA3" s="45" t="str">
        <f t="shared" si="9"/>
        <v>&lt;2016-06</v>
      </c>
      <c r="DB3" s="46"/>
      <c r="DC3" s="46"/>
      <c r="DD3" s="46"/>
      <c r="DE3" s="47"/>
      <c r="DF3" s="48"/>
      <c r="DG3" s="49"/>
      <c r="DH3" s="17">
        <v>36422.368789</v>
      </c>
      <c r="DI3" s="71">
        <v>131773</v>
      </c>
      <c r="DK3">
        <f t="shared" ref="DK3:DK34" si="10">IF(DB3&gt;0,DB3,DH3)</f>
        <v>36422.368789</v>
      </c>
      <c r="DL3">
        <f t="shared" ref="DL3:DL34" si="11">IF(DK3&gt;0,DK3,DI3)</f>
        <v>36422.368789</v>
      </c>
      <c r="DM3" s="18">
        <f t="shared" ref="DM3:DM34" si="12">MAX(DH3:DI3,DB3)</f>
        <v>131773</v>
      </c>
      <c r="DN3" s="18">
        <f t="shared" ref="DN3:DN25" si="13">IF(DC3&gt;0,DC3,CY3)</f>
        <v>17.9</v>
      </c>
      <c r="DS3">
        <f t="shared" ref="DS3:DS34" si="14">DN3*1000000/DM3</f>
        <v>135.839663664028</v>
      </c>
    </row>
    <row r="4" spans="1:123">
      <c r="A4" s="20">
        <v>19243</v>
      </c>
      <c r="B4" s="20" t="s">
        <v>118</v>
      </c>
      <c r="C4" s="20">
        <v>1</v>
      </c>
      <c r="D4" s="20">
        <v>19024</v>
      </c>
      <c r="E4" s="20">
        <v>16940</v>
      </c>
      <c r="F4" s="20">
        <v>19079</v>
      </c>
      <c r="G4" s="20">
        <v>26976.154251</v>
      </c>
      <c r="H4" s="20" t="s">
        <v>119</v>
      </c>
      <c r="I4" s="23" t="s">
        <v>134</v>
      </c>
      <c r="J4" s="20" t="str">
        <f>VLOOKUP(K4,'[1]Attach_ISO_TO_COUNTRY NAME'!$A$2:$B$245,2,0)</f>
        <v>Japan</v>
      </c>
      <c r="K4" s="20" t="s">
        <v>120</v>
      </c>
      <c r="L4" s="20" t="s">
        <v>139</v>
      </c>
      <c r="M4" s="20">
        <v>1451.868715</v>
      </c>
      <c r="N4" s="20">
        <v>1192.175978</v>
      </c>
      <c r="O4" s="20">
        <v>2.332949</v>
      </c>
      <c r="P4" s="20"/>
      <c r="Q4" s="20" t="s">
        <v>140</v>
      </c>
      <c r="R4" s="20">
        <v>60</v>
      </c>
      <c r="S4" s="20">
        <v>60</v>
      </c>
      <c r="T4" s="20">
        <v>60</v>
      </c>
      <c r="U4" s="20">
        <v>60</v>
      </c>
      <c r="V4" s="20">
        <v>60</v>
      </c>
      <c r="W4" s="20">
        <v>60</v>
      </c>
      <c r="X4" s="20">
        <v>60</v>
      </c>
      <c r="Y4" s="20">
        <v>60</v>
      </c>
      <c r="Z4" s="20">
        <v>60</v>
      </c>
      <c r="AA4" s="20">
        <v>60</v>
      </c>
      <c r="AB4" s="20">
        <v>60</v>
      </c>
      <c r="AC4" s="20">
        <v>60</v>
      </c>
      <c r="AD4" s="20">
        <v>60</v>
      </c>
      <c r="AE4" s="20">
        <v>60</v>
      </c>
      <c r="AF4" s="20">
        <v>60</v>
      </c>
      <c r="AG4" s="20">
        <v>60</v>
      </c>
      <c r="AH4" s="20">
        <v>60</v>
      </c>
      <c r="AI4" s="20">
        <v>60</v>
      </c>
      <c r="AJ4" s="20">
        <v>60</v>
      </c>
      <c r="AK4" s="20">
        <v>60</v>
      </c>
      <c r="AL4" s="20">
        <v>60</v>
      </c>
      <c r="AM4" s="20">
        <v>60</v>
      </c>
      <c r="AN4" s="20">
        <v>60</v>
      </c>
      <c r="AO4" s="20">
        <v>60</v>
      </c>
      <c r="AP4" s="20">
        <v>60</v>
      </c>
      <c r="AQ4" s="20">
        <v>60</v>
      </c>
      <c r="AR4" s="20">
        <v>60</v>
      </c>
      <c r="AS4" s="20">
        <v>0.848934</v>
      </c>
      <c r="AT4" s="20" t="s">
        <v>123</v>
      </c>
      <c r="AU4" s="20">
        <v>0.51</v>
      </c>
      <c r="AV4" s="20">
        <v>0.146238</v>
      </c>
      <c r="AW4" s="20">
        <v>1.164664</v>
      </c>
      <c r="AX4" s="20">
        <v>1.108938</v>
      </c>
      <c r="AY4" s="20">
        <v>60</v>
      </c>
      <c r="AZ4" s="20">
        <v>60</v>
      </c>
      <c r="BA4" s="20" t="s">
        <v>141</v>
      </c>
      <c r="BB4" s="20" t="s">
        <v>125</v>
      </c>
      <c r="BC4" s="20" t="s">
        <v>126</v>
      </c>
      <c r="BD4" s="26" t="s">
        <v>142</v>
      </c>
      <c r="BE4" s="20" t="s">
        <v>143</v>
      </c>
      <c r="BF4" s="32">
        <f t="shared" si="0"/>
        <v>0.00101200488942889</v>
      </c>
      <c r="BG4" s="33">
        <f t="shared" si="1"/>
        <v>1012.00488942889</v>
      </c>
      <c r="BH4" s="35"/>
      <c r="BI4" s="10">
        <v>27.3</v>
      </c>
      <c r="BJ4" s="36">
        <v>35.4422</v>
      </c>
      <c r="BK4" s="36">
        <v>133.2948</v>
      </c>
      <c r="BL4" s="36" t="s">
        <v>129</v>
      </c>
      <c r="BM4" s="36" t="s">
        <v>130</v>
      </c>
      <c r="BN4" s="36" t="s">
        <v>130</v>
      </c>
      <c r="BO4" s="36" t="s">
        <v>130</v>
      </c>
      <c r="BP4" s="36" t="s">
        <v>130</v>
      </c>
      <c r="BQ4" s="36" t="s">
        <v>130</v>
      </c>
      <c r="BR4" s="36" t="s">
        <v>131</v>
      </c>
      <c r="BS4" s="36" t="s">
        <v>132</v>
      </c>
      <c r="BT4" s="36" t="s">
        <v>131</v>
      </c>
      <c r="BU4" s="36" t="s">
        <v>130</v>
      </c>
      <c r="BV4" s="36" t="s">
        <v>130</v>
      </c>
      <c r="BW4" s="36" t="s">
        <v>130</v>
      </c>
      <c r="BX4" s="36" t="s">
        <v>130</v>
      </c>
      <c r="BY4" s="36" t="s">
        <v>130</v>
      </c>
      <c r="BZ4" s="36" t="s">
        <v>130</v>
      </c>
      <c r="CA4" s="36" t="s">
        <v>130</v>
      </c>
      <c r="CB4" s="36" t="s">
        <v>130</v>
      </c>
      <c r="CC4" s="36" t="s">
        <v>130</v>
      </c>
      <c r="CD4" s="36" t="s">
        <v>130</v>
      </c>
      <c r="CE4" s="36">
        <v>43.22</v>
      </c>
      <c r="CF4" s="36">
        <v>44.06</v>
      </c>
      <c r="CG4" s="36">
        <v>45.64</v>
      </c>
      <c r="CH4" s="36">
        <v>42.7</v>
      </c>
      <c r="CI4" s="36">
        <v>44.53</v>
      </c>
      <c r="CJ4" s="36" t="s">
        <v>133</v>
      </c>
      <c r="CK4" s="36" t="s">
        <v>133</v>
      </c>
      <c r="CL4" s="36" t="s">
        <v>133</v>
      </c>
      <c r="CM4" s="36" t="s">
        <v>133</v>
      </c>
      <c r="CN4" s="36" t="s">
        <v>133</v>
      </c>
      <c r="CO4" s="36">
        <v>0.008022</v>
      </c>
      <c r="CP4" s="36">
        <v>3e-6</v>
      </c>
      <c r="CQ4" s="37">
        <f t="shared" si="2"/>
        <v>0.00163218224474557</v>
      </c>
      <c r="CR4" s="37">
        <f t="shared" si="3"/>
        <v>0.612676680694981</v>
      </c>
      <c r="CS4" s="35"/>
      <c r="CT4" s="36">
        <f t="shared" si="4"/>
        <v>44.03</v>
      </c>
      <c r="CU4" s="20">
        <v>44.03</v>
      </c>
      <c r="CV4" s="20"/>
      <c r="CW4" s="20" t="str">
        <f t="shared" si="5"/>
        <v>Tottori?CS</v>
      </c>
      <c r="CX4" s="20">
        <f t="shared" si="6"/>
        <v>26976.154251</v>
      </c>
      <c r="CY4" s="20">
        <f t="shared" si="7"/>
        <v>27.3</v>
      </c>
      <c r="CZ4" s="20">
        <f t="shared" si="8"/>
        <v>44.03</v>
      </c>
      <c r="DA4" s="45" t="str">
        <f t="shared" si="9"/>
        <v>&lt;2016-06</v>
      </c>
      <c r="DB4" s="46"/>
      <c r="DC4" s="46"/>
      <c r="DD4" s="46"/>
      <c r="DE4" s="47"/>
      <c r="DF4" s="48"/>
      <c r="DG4" s="49"/>
      <c r="DH4" s="17">
        <v>33625.9233</v>
      </c>
      <c r="DI4" s="71">
        <v>111771</v>
      </c>
      <c r="DK4">
        <f t="shared" si="10"/>
        <v>33625.9233</v>
      </c>
      <c r="DL4">
        <f t="shared" si="11"/>
        <v>33625.9233</v>
      </c>
      <c r="DM4" s="18">
        <f t="shared" si="12"/>
        <v>111771</v>
      </c>
      <c r="DN4" s="18">
        <f t="shared" si="13"/>
        <v>27.3</v>
      </c>
      <c r="DS4" s="13">
        <f t="shared" si="14"/>
        <v>244.24940279679</v>
      </c>
    </row>
    <row r="5" ht="15.15" spans="1:123">
      <c r="A5" s="11">
        <v>17797</v>
      </c>
      <c r="B5" s="11" t="s">
        <v>118</v>
      </c>
      <c r="C5" s="11">
        <v>1</v>
      </c>
      <c r="D5" s="11">
        <v>17578</v>
      </c>
      <c r="E5" s="11">
        <v>16955</v>
      </c>
      <c r="F5" s="11">
        <v>17633</v>
      </c>
      <c r="G5" s="11">
        <v>18931.824952</v>
      </c>
      <c r="H5" s="11" t="s">
        <v>119</v>
      </c>
      <c r="I5" s="23" t="s">
        <v>134</v>
      </c>
      <c r="J5" s="11" t="str">
        <f>VLOOKUP(K5,'[1]Attach_ISO_TO_COUNTRY NAME'!$A$2:$B$245,2,0)</f>
        <v>Japan</v>
      </c>
      <c r="K5" s="11" t="s">
        <v>120</v>
      </c>
      <c r="L5" s="11" t="s">
        <v>144</v>
      </c>
      <c r="M5" s="11">
        <v>1523.822975</v>
      </c>
      <c r="N5" s="20">
        <v>1239.65852</v>
      </c>
      <c r="O5" s="20">
        <v>1.652582</v>
      </c>
      <c r="P5" s="11"/>
      <c r="Q5" s="11" t="s">
        <v>145</v>
      </c>
      <c r="R5" s="11">
        <v>10</v>
      </c>
      <c r="S5" s="11">
        <v>10</v>
      </c>
      <c r="T5" s="11">
        <v>10</v>
      </c>
      <c r="U5" s="11">
        <v>10</v>
      </c>
      <c r="V5" s="11">
        <v>10</v>
      </c>
      <c r="W5" s="11">
        <v>10</v>
      </c>
      <c r="X5" s="11">
        <v>10</v>
      </c>
      <c r="Y5" s="11">
        <v>10</v>
      </c>
      <c r="Z5" s="11">
        <v>10</v>
      </c>
      <c r="AA5" s="11">
        <v>10</v>
      </c>
      <c r="AB5" s="11">
        <v>10</v>
      </c>
      <c r="AC5" s="11">
        <v>10</v>
      </c>
      <c r="AD5" s="11">
        <v>10</v>
      </c>
      <c r="AE5" s="11">
        <v>10</v>
      </c>
      <c r="AF5" s="11">
        <v>10</v>
      </c>
      <c r="AG5" s="11">
        <v>10</v>
      </c>
      <c r="AH5" s="11">
        <v>10</v>
      </c>
      <c r="AI5" s="11">
        <v>10</v>
      </c>
      <c r="AJ5" s="11">
        <v>10</v>
      </c>
      <c r="AK5" s="11">
        <v>10</v>
      </c>
      <c r="AL5" s="11">
        <v>10</v>
      </c>
      <c r="AM5" s="11">
        <v>10</v>
      </c>
      <c r="AN5" s="11">
        <v>10</v>
      </c>
      <c r="AO5" s="11">
        <v>10</v>
      </c>
      <c r="AP5" s="11">
        <v>10</v>
      </c>
      <c r="AQ5" s="11">
        <v>10</v>
      </c>
      <c r="AR5" s="11">
        <v>10</v>
      </c>
      <c r="AS5" s="11">
        <v>0.657728</v>
      </c>
      <c r="AT5" s="11" t="s">
        <v>123</v>
      </c>
      <c r="AU5" s="11">
        <v>0.51</v>
      </c>
      <c r="AV5" s="11">
        <v>0.146238</v>
      </c>
      <c r="AW5" s="11">
        <v>1.164664</v>
      </c>
      <c r="AX5" s="11">
        <v>1.108938</v>
      </c>
      <c r="AY5" s="11">
        <v>10</v>
      </c>
      <c r="AZ5" s="11">
        <v>10</v>
      </c>
      <c r="BA5" s="11" t="s">
        <v>124</v>
      </c>
      <c r="BB5" s="11" t="s">
        <v>125</v>
      </c>
      <c r="BC5" s="11" t="s">
        <v>126</v>
      </c>
      <c r="BD5" s="26" t="s">
        <v>146</v>
      </c>
      <c r="BE5" s="11" t="s">
        <v>147</v>
      </c>
      <c r="BF5" s="32">
        <f t="shared" si="0"/>
        <v>0.000792316643431428</v>
      </c>
      <c r="BG5" s="33">
        <f t="shared" si="1"/>
        <v>792.316643431428</v>
      </c>
      <c r="BH5" s="34"/>
      <c r="BI5" s="10">
        <v>15</v>
      </c>
      <c r="BJ5" s="10">
        <v>33.6081</v>
      </c>
      <c r="BK5" s="10">
        <v>130.7397</v>
      </c>
      <c r="BL5" s="10" t="s">
        <v>129</v>
      </c>
      <c r="BM5" s="10" t="s">
        <v>130</v>
      </c>
      <c r="BN5" s="10" t="s">
        <v>130</v>
      </c>
      <c r="BO5" s="10" t="s">
        <v>130</v>
      </c>
      <c r="BP5" s="10" t="s">
        <v>130</v>
      </c>
      <c r="BQ5" s="10" t="s">
        <v>130</v>
      </c>
      <c r="BR5" s="10" t="s">
        <v>131</v>
      </c>
      <c r="BS5" s="10" t="s">
        <v>132</v>
      </c>
      <c r="BT5" s="10" t="s">
        <v>131</v>
      </c>
      <c r="BU5" s="10" t="s">
        <v>130</v>
      </c>
      <c r="BV5" s="10" t="s">
        <v>130</v>
      </c>
      <c r="BW5" s="10" t="s">
        <v>130</v>
      </c>
      <c r="BX5" s="10" t="s">
        <v>130</v>
      </c>
      <c r="BY5" s="10" t="s">
        <v>130</v>
      </c>
      <c r="BZ5" s="10" t="s">
        <v>130</v>
      </c>
      <c r="CA5" s="10" t="s">
        <v>130</v>
      </c>
      <c r="CB5" s="10" t="s">
        <v>130</v>
      </c>
      <c r="CC5" s="10" t="s">
        <v>130</v>
      </c>
      <c r="CD5" s="10" t="s">
        <v>130</v>
      </c>
      <c r="CE5" s="10">
        <v>28.08</v>
      </c>
      <c r="CF5" s="10">
        <v>26.66</v>
      </c>
      <c r="CG5" s="10">
        <v>26.92</v>
      </c>
      <c r="CH5" s="10">
        <v>25.48</v>
      </c>
      <c r="CI5" s="10">
        <v>27.56</v>
      </c>
      <c r="CJ5" s="10" t="s">
        <v>133</v>
      </c>
      <c r="CK5" s="10" t="s">
        <v>133</v>
      </c>
      <c r="CL5" s="10" t="s">
        <v>133</v>
      </c>
      <c r="CM5" s="10" t="s">
        <v>133</v>
      </c>
      <c r="CN5" s="10" t="s">
        <v>133</v>
      </c>
      <c r="CO5" s="10">
        <v>0.006826</v>
      </c>
      <c r="CP5" s="10">
        <v>2e-6</v>
      </c>
      <c r="CQ5" s="37">
        <f t="shared" si="2"/>
        <v>0.00142300069160285</v>
      </c>
      <c r="CR5" s="37">
        <f t="shared" si="3"/>
        <v>0.702740347141797</v>
      </c>
      <c r="CS5" s="34"/>
      <c r="CT5" s="10">
        <f t="shared" si="4"/>
        <v>26.94</v>
      </c>
      <c r="CU5" s="20">
        <v>26.94</v>
      </c>
      <c r="CV5" s="20"/>
      <c r="CW5" s="20" t="str">
        <f t="shared" si="5"/>
        <v>Tsutsuno A</v>
      </c>
      <c r="CX5" s="20">
        <f t="shared" si="6"/>
        <v>18931.824952</v>
      </c>
      <c r="CY5" s="20">
        <f t="shared" si="7"/>
        <v>15</v>
      </c>
      <c r="CZ5" s="20">
        <f t="shared" si="8"/>
        <v>26.94</v>
      </c>
      <c r="DA5" s="45" t="str">
        <f t="shared" si="9"/>
        <v>&lt;2016-06</v>
      </c>
      <c r="DB5" s="17"/>
      <c r="DC5" s="46">
        <f>15*1000000/305267</f>
        <v>49.1373125821003</v>
      </c>
      <c r="DD5" s="46">
        <f>305267/18931</f>
        <v>16.1252443082774</v>
      </c>
      <c r="DE5" s="47"/>
      <c r="DF5" s="48"/>
      <c r="DG5" s="49"/>
      <c r="DI5" s="71">
        <v>350147</v>
      </c>
      <c r="DK5">
        <f t="shared" si="10"/>
        <v>0</v>
      </c>
      <c r="DL5">
        <f t="shared" si="11"/>
        <v>350147</v>
      </c>
      <c r="DM5" s="18">
        <f t="shared" si="12"/>
        <v>350147</v>
      </c>
      <c r="DN5" s="18">
        <f t="shared" si="13"/>
        <v>49.1373125821003</v>
      </c>
      <c r="DS5">
        <f t="shared" si="14"/>
        <v>140.333381642854</v>
      </c>
    </row>
    <row r="6" ht="15.15" spans="1:123">
      <c r="A6" s="20">
        <v>20518</v>
      </c>
      <c r="B6" s="20" t="s">
        <v>118</v>
      </c>
      <c r="C6" s="20">
        <v>1</v>
      </c>
      <c r="D6" s="20">
        <v>20299</v>
      </c>
      <c r="E6" s="20">
        <v>16872</v>
      </c>
      <c r="F6" s="20">
        <v>20354</v>
      </c>
      <c r="G6" s="20">
        <v>16944.737</v>
      </c>
      <c r="H6" s="20" t="s">
        <v>148</v>
      </c>
      <c r="I6" s="23" t="s">
        <v>134</v>
      </c>
      <c r="J6" s="20" t="str">
        <f>VLOOKUP(K6,'[1]Attach_ISO_TO_COUNTRY NAME'!$A$2:$B$245,2,0)</f>
        <v>Japan</v>
      </c>
      <c r="K6" s="20" t="s">
        <v>120</v>
      </c>
      <c r="L6" s="20" t="s">
        <v>149</v>
      </c>
      <c r="M6" s="20">
        <v>1635.954783</v>
      </c>
      <c r="N6" s="20">
        <v>1352.520775</v>
      </c>
      <c r="O6" s="20">
        <v>1.45546</v>
      </c>
      <c r="P6" s="20"/>
      <c r="Q6" s="20" t="s">
        <v>150</v>
      </c>
      <c r="R6" s="20">
        <v>40</v>
      </c>
      <c r="S6" s="20">
        <v>40</v>
      </c>
      <c r="T6" s="20">
        <v>40</v>
      </c>
      <c r="U6" s="20">
        <v>40</v>
      </c>
      <c r="V6" s="20">
        <v>40</v>
      </c>
      <c r="W6" s="20">
        <v>40</v>
      </c>
      <c r="X6" s="20">
        <v>40</v>
      </c>
      <c r="Y6" s="20">
        <v>40</v>
      </c>
      <c r="Z6" s="20">
        <v>40</v>
      </c>
      <c r="AA6" s="20">
        <v>40</v>
      </c>
      <c r="AB6" s="20">
        <v>40</v>
      </c>
      <c r="AC6" s="20">
        <v>40</v>
      </c>
      <c r="AD6" s="20">
        <v>40</v>
      </c>
      <c r="AE6" s="20">
        <v>40</v>
      </c>
      <c r="AF6" s="20">
        <v>40</v>
      </c>
      <c r="AG6" s="20">
        <v>40</v>
      </c>
      <c r="AH6" s="20">
        <v>40</v>
      </c>
      <c r="AI6" s="20">
        <v>40</v>
      </c>
      <c r="AJ6" s="20">
        <v>40</v>
      </c>
      <c r="AK6" s="20">
        <v>40</v>
      </c>
      <c r="AL6" s="20">
        <v>40</v>
      </c>
      <c r="AM6" s="20">
        <v>40</v>
      </c>
      <c r="AN6" s="20">
        <v>40</v>
      </c>
      <c r="AO6" s="20">
        <v>40</v>
      </c>
      <c r="AP6" s="20">
        <v>40</v>
      </c>
      <c r="AQ6" s="20">
        <v>40</v>
      </c>
      <c r="AR6" s="20">
        <v>40</v>
      </c>
      <c r="AS6" s="20">
        <v>0.787421</v>
      </c>
      <c r="AT6" s="20" t="s">
        <v>123</v>
      </c>
      <c r="AU6" s="20">
        <v>0.51</v>
      </c>
      <c r="AV6" s="20">
        <v>0.146238</v>
      </c>
      <c r="AW6" s="20">
        <v>1.164664</v>
      </c>
      <c r="AX6" s="20">
        <v>1.108938</v>
      </c>
      <c r="AY6" s="20">
        <v>40</v>
      </c>
      <c r="AZ6" s="20">
        <v>40</v>
      </c>
      <c r="BA6" s="20" t="s">
        <v>124</v>
      </c>
      <c r="BB6" s="20" t="s">
        <v>125</v>
      </c>
      <c r="BC6" s="20" t="s">
        <v>126</v>
      </c>
      <c r="BD6" s="26" t="s">
        <v>151</v>
      </c>
      <c r="BE6" s="20" t="s">
        <v>152</v>
      </c>
      <c r="BF6" s="32">
        <f t="shared" si="0"/>
        <v>0.000755396793706506</v>
      </c>
      <c r="BG6" s="33">
        <f t="shared" si="1"/>
        <v>755.396793706506</v>
      </c>
      <c r="BH6" s="35"/>
      <c r="BI6" s="10">
        <v>12.8</v>
      </c>
      <c r="BJ6" s="36">
        <v>35.8102</v>
      </c>
      <c r="BK6" s="36">
        <v>140.0909</v>
      </c>
      <c r="BL6" s="36" t="s">
        <v>129</v>
      </c>
      <c r="BM6" s="36" t="s">
        <v>130</v>
      </c>
      <c r="BN6" s="36" t="s">
        <v>130</v>
      </c>
      <c r="BO6" s="36" t="s">
        <v>130</v>
      </c>
      <c r="BP6" s="36" t="s">
        <v>130</v>
      </c>
      <c r="BQ6" s="36" t="s">
        <v>130</v>
      </c>
      <c r="BR6" s="36" t="s">
        <v>131</v>
      </c>
      <c r="BS6" s="36" t="s">
        <v>132</v>
      </c>
      <c r="BT6" s="36" t="s">
        <v>131</v>
      </c>
      <c r="BU6" s="36" t="s">
        <v>130</v>
      </c>
      <c r="BV6" s="36" t="s">
        <v>130</v>
      </c>
      <c r="BW6" s="36" t="s">
        <v>130</v>
      </c>
      <c r="BX6" s="36" t="s">
        <v>130</v>
      </c>
      <c r="BY6" s="36" t="s">
        <v>130</v>
      </c>
      <c r="BZ6" s="36" t="s">
        <v>130</v>
      </c>
      <c r="CA6" s="36" t="s">
        <v>130</v>
      </c>
      <c r="CB6" s="36" t="s">
        <v>130</v>
      </c>
      <c r="CC6" s="36" t="s">
        <v>130</v>
      </c>
      <c r="CD6" s="36" t="s">
        <v>130</v>
      </c>
      <c r="CE6" s="36">
        <v>22.3</v>
      </c>
      <c r="CF6" s="36">
        <v>22.56</v>
      </c>
      <c r="CG6" s="36">
        <v>21.89</v>
      </c>
      <c r="CH6" s="36">
        <v>22.24</v>
      </c>
      <c r="CI6" s="36">
        <v>21.48</v>
      </c>
      <c r="CJ6" s="36" t="s">
        <v>133</v>
      </c>
      <c r="CK6" s="36" t="s">
        <v>133</v>
      </c>
      <c r="CL6" s="36" t="s">
        <v>133</v>
      </c>
      <c r="CM6" s="36" t="s">
        <v>133</v>
      </c>
      <c r="CN6" s="36" t="s">
        <v>133</v>
      </c>
      <c r="CO6" s="36">
        <v>0.005855</v>
      </c>
      <c r="CP6" s="36">
        <v>2e-6</v>
      </c>
      <c r="CQ6" s="37">
        <f t="shared" si="2"/>
        <v>0.00130388568438684</v>
      </c>
      <c r="CR6" s="37">
        <f t="shared" si="3"/>
        <v>0.766938399565493</v>
      </c>
      <c r="CS6" s="35"/>
      <c r="CT6" s="36">
        <f t="shared" si="4"/>
        <v>22.094</v>
      </c>
      <c r="CU6" s="20">
        <v>22.094</v>
      </c>
      <c r="CV6" s="20"/>
      <c r="CW6" s="20" t="str">
        <f t="shared" si="5"/>
        <v>Shiroi-Inzai</v>
      </c>
      <c r="CX6" s="20">
        <f t="shared" si="6"/>
        <v>16944.737</v>
      </c>
      <c r="CY6" s="20">
        <f t="shared" si="7"/>
        <v>12.8</v>
      </c>
      <c r="CZ6" s="20">
        <f t="shared" si="8"/>
        <v>22.094</v>
      </c>
      <c r="DA6" s="45" t="str">
        <f t="shared" si="9"/>
        <v>&lt;2016-06</v>
      </c>
      <c r="DB6" s="46"/>
      <c r="DC6" s="46"/>
      <c r="DD6" s="46"/>
      <c r="DE6" s="47"/>
      <c r="DF6" s="48"/>
      <c r="DG6" s="49"/>
      <c r="DH6" s="17">
        <v>65718.435516</v>
      </c>
      <c r="DI6" s="71">
        <v>33894</v>
      </c>
      <c r="DK6">
        <f t="shared" si="10"/>
        <v>65718.435516</v>
      </c>
      <c r="DL6">
        <f t="shared" si="11"/>
        <v>65718.435516</v>
      </c>
      <c r="DM6" s="18">
        <f t="shared" si="12"/>
        <v>65718.435516</v>
      </c>
      <c r="DN6" s="72">
        <v>1.45546</v>
      </c>
      <c r="DQ6" t="s">
        <v>153</v>
      </c>
      <c r="DS6" s="13">
        <f t="shared" si="14"/>
        <v>22.1469057894059</v>
      </c>
    </row>
    <row r="7" spans="1:123">
      <c r="A7" s="20">
        <v>56438</v>
      </c>
      <c r="B7" s="20" t="s">
        <v>118</v>
      </c>
      <c r="C7" s="20">
        <v>1</v>
      </c>
      <c r="D7" s="20">
        <v>56050</v>
      </c>
      <c r="E7" s="20">
        <v>16809</v>
      </c>
      <c r="F7" s="20">
        <v>56111</v>
      </c>
      <c r="G7" s="20">
        <v>41266.374061</v>
      </c>
      <c r="H7" s="20" t="s">
        <v>154</v>
      </c>
      <c r="I7" s="23"/>
      <c r="J7" s="20" t="str">
        <f>VLOOKUP(K7,'[1]Attach_ISO_TO_COUNTRY NAME'!$A$2:$B$245,2,0)</f>
        <v>Japan</v>
      </c>
      <c r="K7" s="20" t="s">
        <v>120</v>
      </c>
      <c r="L7" s="20" t="s">
        <v>121</v>
      </c>
      <c r="M7" s="20">
        <v>1530.397521</v>
      </c>
      <c r="N7" s="20">
        <v>1268.513268</v>
      </c>
      <c r="O7" s="20">
        <v>3.535442</v>
      </c>
      <c r="P7" s="20"/>
      <c r="Q7" s="20" t="s">
        <v>155</v>
      </c>
      <c r="R7" s="20">
        <v>60</v>
      </c>
      <c r="S7" s="20">
        <v>60</v>
      </c>
      <c r="T7" s="20">
        <v>60</v>
      </c>
      <c r="U7" s="20">
        <v>60</v>
      </c>
      <c r="V7" s="20">
        <v>60</v>
      </c>
      <c r="W7" s="20">
        <v>60</v>
      </c>
      <c r="X7" s="20">
        <v>60</v>
      </c>
      <c r="Y7" s="20">
        <v>60</v>
      </c>
      <c r="Z7" s="20">
        <v>60</v>
      </c>
      <c r="AA7" s="20">
        <v>60</v>
      </c>
      <c r="AB7" s="20">
        <v>60</v>
      </c>
      <c r="AC7" s="20">
        <v>60</v>
      </c>
      <c r="AD7" s="20">
        <v>60</v>
      </c>
      <c r="AE7" s="20">
        <v>60</v>
      </c>
      <c r="AF7" s="20">
        <v>60</v>
      </c>
      <c r="AG7" s="20">
        <v>60</v>
      </c>
      <c r="AH7" s="20">
        <v>60</v>
      </c>
      <c r="AI7" s="20">
        <v>60</v>
      </c>
      <c r="AJ7" s="20">
        <v>60</v>
      </c>
      <c r="AK7" s="20">
        <v>60</v>
      </c>
      <c r="AL7" s="20">
        <v>60</v>
      </c>
      <c r="AM7" s="20">
        <v>60</v>
      </c>
      <c r="AN7" s="20">
        <v>60</v>
      </c>
      <c r="AO7" s="20">
        <v>60</v>
      </c>
      <c r="AP7" s="20">
        <v>60</v>
      </c>
      <c r="AQ7" s="20">
        <v>60</v>
      </c>
      <c r="AR7" s="20">
        <v>11</v>
      </c>
      <c r="AS7" s="20">
        <v>0.992371</v>
      </c>
      <c r="AT7" s="20" t="s">
        <v>123</v>
      </c>
      <c r="AU7" s="20">
        <v>0.51</v>
      </c>
      <c r="AV7" s="20">
        <v>0.146238</v>
      </c>
      <c r="AW7" s="20">
        <v>1.164664</v>
      </c>
      <c r="AX7" s="20">
        <v>1.108938</v>
      </c>
      <c r="AY7" s="20">
        <v>60</v>
      </c>
      <c r="AZ7" s="20">
        <v>60</v>
      </c>
      <c r="BA7" s="20" t="s">
        <v>141</v>
      </c>
      <c r="BB7" s="20" t="s">
        <v>125</v>
      </c>
      <c r="BC7" s="20" t="s">
        <v>126</v>
      </c>
      <c r="BD7" s="26" t="s">
        <v>156</v>
      </c>
      <c r="BE7" s="20" t="s">
        <v>157</v>
      </c>
      <c r="BF7" s="32">
        <f t="shared" si="0"/>
        <v>0.000726984153142555</v>
      </c>
      <c r="BG7" s="33">
        <f t="shared" si="1"/>
        <v>726.984153142555</v>
      </c>
      <c r="BH7" s="35"/>
      <c r="BI7" s="10">
        <v>30</v>
      </c>
      <c r="BJ7" s="36">
        <v>32.928</v>
      </c>
      <c r="BK7" s="36">
        <v>130.958</v>
      </c>
      <c r="BL7" s="36" t="s">
        <v>129</v>
      </c>
      <c r="BM7" s="36" t="s">
        <v>130</v>
      </c>
      <c r="BN7" s="36" t="s">
        <v>130</v>
      </c>
      <c r="BO7" s="36" t="s">
        <v>130</v>
      </c>
      <c r="BP7" s="36" t="s">
        <v>130</v>
      </c>
      <c r="BQ7" s="36" t="s">
        <v>130</v>
      </c>
      <c r="BR7" s="36" t="s">
        <v>131</v>
      </c>
      <c r="BS7" s="36" t="s">
        <v>132</v>
      </c>
      <c r="BT7" s="36" t="s">
        <v>131</v>
      </c>
      <c r="BU7" s="36" t="s">
        <v>130</v>
      </c>
      <c r="BV7" s="36" t="s">
        <v>130</v>
      </c>
      <c r="BW7" s="36" t="s">
        <v>130</v>
      </c>
      <c r="BX7" s="36" t="s">
        <v>130</v>
      </c>
      <c r="BY7" s="36" t="s">
        <v>130</v>
      </c>
      <c r="BZ7" s="36" t="s">
        <v>130</v>
      </c>
      <c r="CA7" s="36" t="s">
        <v>130</v>
      </c>
      <c r="CB7" s="36" t="s">
        <v>130</v>
      </c>
      <c r="CC7" s="36" t="s">
        <v>130</v>
      </c>
      <c r="CD7" s="36" t="s">
        <v>130</v>
      </c>
      <c r="CE7" s="36">
        <v>55.19</v>
      </c>
      <c r="CF7" s="36">
        <v>48.61</v>
      </c>
      <c r="CG7" s="36">
        <v>47.74</v>
      </c>
      <c r="CH7" s="36">
        <v>48.92</v>
      </c>
      <c r="CI7" s="36">
        <v>47.68</v>
      </c>
      <c r="CJ7" s="36" t="s">
        <v>133</v>
      </c>
      <c r="CK7" s="36" t="s">
        <v>133</v>
      </c>
      <c r="CL7" s="36" t="s">
        <v>133</v>
      </c>
      <c r="CM7" s="36" t="s">
        <v>133</v>
      </c>
      <c r="CN7" s="36" t="s">
        <v>133</v>
      </c>
      <c r="CO7" s="36">
        <v>0.00891</v>
      </c>
      <c r="CP7" s="36">
        <v>4e-6</v>
      </c>
      <c r="CQ7" s="37">
        <f t="shared" si="2"/>
        <v>0.00120262565173862</v>
      </c>
      <c r="CR7" s="37">
        <f t="shared" si="3"/>
        <v>0.831513944970581</v>
      </c>
      <c r="CS7" s="35"/>
      <c r="CT7" s="36">
        <f t="shared" si="4"/>
        <v>49.628</v>
      </c>
      <c r="CU7" s="20">
        <v>49.628</v>
      </c>
      <c r="CV7" s="20"/>
      <c r="CW7" s="20" t="str">
        <f t="shared" si="5"/>
        <v>Ozu B</v>
      </c>
      <c r="CX7" s="20">
        <f t="shared" si="6"/>
        <v>41266.374061</v>
      </c>
      <c r="CY7" s="20">
        <f t="shared" si="7"/>
        <v>30</v>
      </c>
      <c r="CZ7" s="20">
        <f t="shared" si="8"/>
        <v>49.628</v>
      </c>
      <c r="DA7" s="45"/>
      <c r="DB7" s="46"/>
      <c r="DC7" s="46"/>
      <c r="DD7" s="46"/>
      <c r="DE7" s="47"/>
      <c r="DF7" s="48"/>
      <c r="DG7" s="49"/>
      <c r="DH7" s="17">
        <v>280711.508427</v>
      </c>
      <c r="DI7" s="71">
        <v>482411</v>
      </c>
      <c r="DK7">
        <f t="shared" si="10"/>
        <v>280711.508427</v>
      </c>
      <c r="DL7">
        <f t="shared" si="11"/>
        <v>280711.508427</v>
      </c>
      <c r="DM7" s="18">
        <f t="shared" si="12"/>
        <v>482411</v>
      </c>
      <c r="DN7" s="18">
        <f t="shared" si="13"/>
        <v>30</v>
      </c>
      <c r="DS7">
        <f t="shared" si="14"/>
        <v>62.1876366832431</v>
      </c>
    </row>
    <row r="8" spans="1:123">
      <c r="A8" s="20">
        <v>21413</v>
      </c>
      <c r="B8" s="20" t="s">
        <v>118</v>
      </c>
      <c r="C8" s="20">
        <v>1</v>
      </c>
      <c r="D8" s="20">
        <v>21194</v>
      </c>
      <c r="E8" s="20">
        <v>16663</v>
      </c>
      <c r="F8" s="20">
        <v>21249</v>
      </c>
      <c r="G8" s="20">
        <v>16874.131616</v>
      </c>
      <c r="H8" s="20" t="s">
        <v>148</v>
      </c>
      <c r="I8" s="23" t="s">
        <v>134</v>
      </c>
      <c r="J8" s="20" t="str">
        <f>VLOOKUP(K8,'[1]Attach_ISO_TO_COUNTRY NAME'!$A$2:$B$245,2,0)</f>
        <v>Japan</v>
      </c>
      <c r="K8" s="20" t="s">
        <v>120</v>
      </c>
      <c r="L8" s="20" t="s">
        <v>158</v>
      </c>
      <c r="M8" s="20">
        <v>1798.490922</v>
      </c>
      <c r="N8" s="20">
        <v>1485.106494</v>
      </c>
      <c r="O8" s="20">
        <v>1.451143</v>
      </c>
      <c r="P8" s="20" t="s">
        <v>159</v>
      </c>
      <c r="Q8" s="20" t="s">
        <v>160</v>
      </c>
      <c r="R8" s="20">
        <v>20</v>
      </c>
      <c r="S8" s="20">
        <v>20</v>
      </c>
      <c r="T8" s="20">
        <v>20</v>
      </c>
      <c r="U8" s="20">
        <v>20</v>
      </c>
      <c r="V8" s="20">
        <v>20</v>
      </c>
      <c r="W8" s="20">
        <v>20</v>
      </c>
      <c r="X8" s="20">
        <v>20</v>
      </c>
      <c r="Y8" s="20">
        <v>20</v>
      </c>
      <c r="Z8" s="20">
        <v>20</v>
      </c>
      <c r="AA8" s="20">
        <v>20</v>
      </c>
      <c r="AB8" s="20">
        <v>20</v>
      </c>
      <c r="AC8" s="20">
        <v>20</v>
      </c>
      <c r="AD8" s="20">
        <v>20</v>
      </c>
      <c r="AE8" s="20">
        <v>20</v>
      </c>
      <c r="AF8" s="20">
        <v>20</v>
      </c>
      <c r="AG8" s="20">
        <v>20</v>
      </c>
      <c r="AH8" s="20">
        <v>20</v>
      </c>
      <c r="AI8" s="20">
        <v>20</v>
      </c>
      <c r="AJ8" s="20">
        <v>20</v>
      </c>
      <c r="AK8" s="20">
        <v>20</v>
      </c>
      <c r="AL8" s="20">
        <v>20</v>
      </c>
      <c r="AM8" s="20">
        <v>20</v>
      </c>
      <c r="AN8" s="20">
        <v>20</v>
      </c>
      <c r="AO8" s="20">
        <v>20</v>
      </c>
      <c r="AP8" s="20">
        <v>20</v>
      </c>
      <c r="AQ8" s="20">
        <v>20</v>
      </c>
      <c r="AR8" s="20">
        <v>20</v>
      </c>
      <c r="AS8" s="20">
        <v>1</v>
      </c>
      <c r="AT8" s="20" t="s">
        <v>123</v>
      </c>
      <c r="AU8" s="20">
        <v>0.51</v>
      </c>
      <c r="AV8" s="20">
        <v>0.146238</v>
      </c>
      <c r="AW8" s="20">
        <v>1.164664</v>
      </c>
      <c r="AX8" s="20">
        <v>1.108938</v>
      </c>
      <c r="AY8" s="20">
        <v>20</v>
      </c>
      <c r="AZ8" s="20">
        <v>20</v>
      </c>
      <c r="BA8" s="20" t="s">
        <v>124</v>
      </c>
      <c r="BB8" s="20" t="s">
        <v>125</v>
      </c>
      <c r="BC8" s="20" t="s">
        <v>126</v>
      </c>
      <c r="BD8" s="26" t="s">
        <v>161</v>
      </c>
      <c r="BE8" s="20" t="s">
        <v>159</v>
      </c>
      <c r="BF8" s="32">
        <f t="shared" si="0"/>
        <v>0.000592623088853831</v>
      </c>
      <c r="BG8" s="33">
        <f t="shared" si="1"/>
        <v>592.623088853831</v>
      </c>
      <c r="BH8" s="35"/>
      <c r="BI8" s="10">
        <v>10</v>
      </c>
      <c r="BJ8" s="36">
        <v>35.5821</v>
      </c>
      <c r="BK8" s="36">
        <v>138.5728</v>
      </c>
      <c r="BL8" s="36" t="s">
        <v>129</v>
      </c>
      <c r="BM8" s="36" t="s">
        <v>130</v>
      </c>
      <c r="BN8" s="36" t="s">
        <v>130</v>
      </c>
      <c r="BO8" s="36" t="s">
        <v>130</v>
      </c>
      <c r="BP8" s="36" t="s">
        <v>130</v>
      </c>
      <c r="BQ8" s="36" t="s">
        <v>162</v>
      </c>
      <c r="BR8" s="36" t="s">
        <v>163</v>
      </c>
      <c r="BS8" s="36" t="s">
        <v>164</v>
      </c>
      <c r="BT8" s="36" t="s">
        <v>165</v>
      </c>
      <c r="BU8" s="36" t="s">
        <v>130</v>
      </c>
      <c r="BV8" s="36" t="s">
        <v>130</v>
      </c>
      <c r="BW8" s="36" t="s">
        <v>130</v>
      </c>
      <c r="BX8" s="36" t="s">
        <v>130</v>
      </c>
      <c r="BY8" s="36" t="s">
        <v>130</v>
      </c>
      <c r="BZ8" s="36" t="s">
        <v>130</v>
      </c>
      <c r="CA8" s="36" t="s">
        <v>130</v>
      </c>
      <c r="CB8" s="36" t="s">
        <v>130</v>
      </c>
      <c r="CC8" s="36" t="s">
        <v>130</v>
      </c>
      <c r="CD8" s="36" t="s">
        <v>130</v>
      </c>
      <c r="CE8" s="36">
        <v>18.04</v>
      </c>
      <c r="CF8" s="36">
        <v>16.26</v>
      </c>
      <c r="CG8" s="36">
        <v>16.11</v>
      </c>
      <c r="CH8" s="36">
        <v>16.11</v>
      </c>
      <c r="CI8" s="36">
        <v>15.86</v>
      </c>
      <c r="CJ8" s="36" t="s">
        <v>133</v>
      </c>
      <c r="CK8" s="36" t="s">
        <v>133</v>
      </c>
      <c r="CL8" s="36" t="s">
        <v>133</v>
      </c>
      <c r="CM8" s="36" t="s">
        <v>133</v>
      </c>
      <c r="CN8" s="36" t="s">
        <v>133</v>
      </c>
      <c r="CO8" s="36">
        <v>0.006296</v>
      </c>
      <c r="CP8" s="36">
        <v>2e-6</v>
      </c>
      <c r="CQ8" s="37">
        <f t="shared" si="2"/>
        <v>0.000976405801195571</v>
      </c>
      <c r="CR8" s="37">
        <f t="shared" si="3"/>
        <v>1.02416433697499</v>
      </c>
      <c r="CS8" s="35"/>
      <c r="CT8" s="36">
        <f t="shared" si="4"/>
        <v>16.476</v>
      </c>
      <c r="CU8" s="20">
        <v>16.476</v>
      </c>
      <c r="CV8" s="20"/>
      <c r="CW8" s="20" t="str">
        <f t="shared" si="5"/>
        <v>Komekurayama Solar Power Plant</v>
      </c>
      <c r="CX8" s="20">
        <f t="shared" si="6"/>
        <v>16874.131616</v>
      </c>
      <c r="CY8" s="20">
        <f t="shared" si="7"/>
        <v>10</v>
      </c>
      <c r="CZ8" s="20">
        <f t="shared" si="8"/>
        <v>16.476</v>
      </c>
      <c r="DA8" s="45" t="str">
        <f t="shared" ref="DA8:DA41" si="15">I8</f>
        <v>&lt;2016-06</v>
      </c>
      <c r="DB8" s="46"/>
      <c r="DC8" s="46"/>
      <c r="DD8" s="46"/>
      <c r="DE8" s="47"/>
      <c r="DF8" s="48"/>
      <c r="DG8" s="49"/>
      <c r="DH8" s="17">
        <v>119115.057179</v>
      </c>
      <c r="DI8" s="71">
        <v>146257</v>
      </c>
      <c r="DK8">
        <f t="shared" si="10"/>
        <v>119115.057179</v>
      </c>
      <c r="DL8">
        <f t="shared" si="11"/>
        <v>119115.057179</v>
      </c>
      <c r="DM8" s="18">
        <f t="shared" si="12"/>
        <v>146257</v>
      </c>
      <c r="DN8" s="18">
        <f t="shared" si="13"/>
        <v>10</v>
      </c>
      <c r="DS8">
        <f t="shared" si="14"/>
        <v>68.3727958319944</v>
      </c>
    </row>
    <row r="9" spans="1:123">
      <c r="A9" s="11">
        <v>16341</v>
      </c>
      <c r="B9" s="11" t="s">
        <v>118</v>
      </c>
      <c r="C9" s="11">
        <v>1</v>
      </c>
      <c r="D9" s="11">
        <v>16125</v>
      </c>
      <c r="E9" s="11">
        <v>16493</v>
      </c>
      <c r="F9" s="11">
        <v>16180</v>
      </c>
      <c r="G9" s="11">
        <v>63079.238104</v>
      </c>
      <c r="H9" s="11" t="s">
        <v>119</v>
      </c>
      <c r="I9" s="23" t="s">
        <v>166</v>
      </c>
      <c r="J9" s="11" t="str">
        <f>VLOOKUP(K9,'[1]Attach_ISO_TO_COUNTRY NAME'!$A$2:$B$245,2,0)</f>
        <v>Japan</v>
      </c>
      <c r="K9" s="11" t="s">
        <v>120</v>
      </c>
      <c r="L9" s="11" t="s">
        <v>167</v>
      </c>
      <c r="M9" s="11">
        <v>1667.366271</v>
      </c>
      <c r="N9" s="20">
        <v>1379.914542</v>
      </c>
      <c r="O9" s="20">
        <v>5.412569</v>
      </c>
      <c r="P9" s="11" t="s">
        <v>168</v>
      </c>
      <c r="Q9" s="11" t="s">
        <v>169</v>
      </c>
      <c r="R9" s="11">
        <v>20</v>
      </c>
      <c r="S9" s="11">
        <v>20</v>
      </c>
      <c r="T9" s="11">
        <v>20</v>
      </c>
      <c r="U9" s="11">
        <v>20</v>
      </c>
      <c r="V9" s="11">
        <v>20</v>
      </c>
      <c r="W9" s="11">
        <v>20</v>
      </c>
      <c r="X9" s="11">
        <v>20</v>
      </c>
      <c r="Y9" s="11">
        <v>20</v>
      </c>
      <c r="Z9" s="11">
        <v>20</v>
      </c>
      <c r="AA9" s="11">
        <v>20</v>
      </c>
      <c r="AB9" s="11">
        <v>20</v>
      </c>
      <c r="AC9" s="11">
        <v>20</v>
      </c>
      <c r="AD9" s="11">
        <v>20</v>
      </c>
      <c r="AE9" s="11">
        <v>20</v>
      </c>
      <c r="AF9" s="11">
        <v>20</v>
      </c>
      <c r="AG9" s="11">
        <v>20</v>
      </c>
      <c r="AH9" s="11">
        <v>20</v>
      </c>
      <c r="AI9" s="11">
        <v>20</v>
      </c>
      <c r="AJ9" s="11">
        <v>20</v>
      </c>
      <c r="AK9" s="11">
        <v>20</v>
      </c>
      <c r="AL9" s="11">
        <v>20</v>
      </c>
      <c r="AM9" s="11">
        <v>20</v>
      </c>
      <c r="AN9" s="11">
        <v>20</v>
      </c>
      <c r="AO9" s="11">
        <v>20</v>
      </c>
      <c r="AP9" s="11">
        <v>20</v>
      </c>
      <c r="AQ9" s="11">
        <v>20</v>
      </c>
      <c r="AR9" s="11">
        <v>20</v>
      </c>
      <c r="AS9" s="11">
        <v>0.3816</v>
      </c>
      <c r="AT9" s="11" t="s">
        <v>123</v>
      </c>
      <c r="AU9" s="11">
        <v>0.51</v>
      </c>
      <c r="AV9" s="11">
        <v>0.146238</v>
      </c>
      <c r="AW9" s="11">
        <v>1.164664</v>
      </c>
      <c r="AX9" s="11">
        <v>1.108938</v>
      </c>
      <c r="AY9" s="11">
        <v>20</v>
      </c>
      <c r="AZ9" s="11">
        <v>20</v>
      </c>
      <c r="BA9" s="11" t="s">
        <v>124</v>
      </c>
      <c r="BB9" s="11" t="s">
        <v>125</v>
      </c>
      <c r="BC9" s="11" t="s">
        <v>126</v>
      </c>
      <c r="BD9" s="26" t="s">
        <v>170</v>
      </c>
      <c r="BE9" s="11" t="s">
        <v>168</v>
      </c>
      <c r="BF9" s="32">
        <f t="shared" si="0"/>
        <v>0.000550101761577865</v>
      </c>
      <c r="BG9" s="33">
        <f t="shared" si="1"/>
        <v>550.101761577865</v>
      </c>
      <c r="BH9" s="34"/>
      <c r="BI9" s="10">
        <v>34.7</v>
      </c>
      <c r="BJ9" s="10">
        <v>34.587</v>
      </c>
      <c r="BK9" s="10">
        <v>134.9754</v>
      </c>
      <c r="BL9" s="10" t="s">
        <v>129</v>
      </c>
      <c r="BM9" s="10" t="s">
        <v>130</v>
      </c>
      <c r="BN9" s="10" t="s">
        <v>130</v>
      </c>
      <c r="BO9" s="10" t="s">
        <v>130</v>
      </c>
      <c r="BP9" s="10" t="s">
        <v>130</v>
      </c>
      <c r="BQ9" s="10" t="s">
        <v>171</v>
      </c>
      <c r="BR9" s="10" t="s">
        <v>172</v>
      </c>
      <c r="BS9" s="10" t="s">
        <v>173</v>
      </c>
      <c r="BT9" s="10" t="s">
        <v>165</v>
      </c>
      <c r="BU9" s="10" t="s">
        <v>130</v>
      </c>
      <c r="BV9" s="10" t="s">
        <v>130</v>
      </c>
      <c r="BW9" s="10" t="s">
        <v>130</v>
      </c>
      <c r="BX9" s="10" t="s">
        <v>130</v>
      </c>
      <c r="BY9" s="10" t="s">
        <v>130</v>
      </c>
      <c r="BZ9" s="10" t="s">
        <v>130</v>
      </c>
      <c r="CA9" s="10" t="s">
        <v>130</v>
      </c>
      <c r="CB9" s="10" t="s">
        <v>130</v>
      </c>
      <c r="CC9" s="10" t="s">
        <v>130</v>
      </c>
      <c r="CD9" s="10" t="s">
        <v>130</v>
      </c>
      <c r="CE9" s="10">
        <v>62.87</v>
      </c>
      <c r="CF9" s="10">
        <v>58.44</v>
      </c>
      <c r="CG9" s="10">
        <v>55.75</v>
      </c>
      <c r="CH9" s="10">
        <v>55.35</v>
      </c>
      <c r="CI9" s="10">
        <v>60.43</v>
      </c>
      <c r="CJ9" s="10" t="s">
        <v>133</v>
      </c>
      <c r="CK9" s="10" t="s">
        <v>133</v>
      </c>
      <c r="CL9" s="10" t="s">
        <v>133</v>
      </c>
      <c r="CM9" s="10" t="s">
        <v>133</v>
      </c>
      <c r="CN9" s="10" t="s">
        <v>133</v>
      </c>
      <c r="CO9" s="10">
        <v>0.010451</v>
      </c>
      <c r="CP9" s="10">
        <v>6e-6</v>
      </c>
      <c r="CQ9" s="37">
        <f t="shared" si="2"/>
        <v>0.000928482996313902</v>
      </c>
      <c r="CR9" s="37">
        <f t="shared" si="3"/>
        <v>1.07702564717935</v>
      </c>
      <c r="CS9" s="34"/>
      <c r="CT9" s="10">
        <f t="shared" si="4"/>
        <v>58.568</v>
      </c>
      <c r="CU9" s="20">
        <v>58.568</v>
      </c>
      <c r="CV9" s="20"/>
      <c r="CW9" s="20" t="str">
        <f t="shared" si="5"/>
        <v>Awaji Kifune Solar Power Plant</v>
      </c>
      <c r="CX9" s="20">
        <f t="shared" si="6"/>
        <v>63079.238104</v>
      </c>
      <c r="CY9" s="20">
        <f t="shared" si="7"/>
        <v>34.7</v>
      </c>
      <c r="CZ9" s="20">
        <f t="shared" si="8"/>
        <v>58.568</v>
      </c>
      <c r="DA9" s="45" t="str">
        <f t="shared" si="15"/>
        <v>&lt;2016-06,2016-06-18</v>
      </c>
      <c r="DB9" s="46"/>
      <c r="DC9" s="46"/>
      <c r="DD9" s="46"/>
      <c r="DE9" s="47"/>
      <c r="DF9" s="48"/>
      <c r="DG9" s="49"/>
      <c r="DH9" s="17">
        <v>315163.695844</v>
      </c>
      <c r="DI9" s="71">
        <v>813431</v>
      </c>
      <c r="DK9">
        <f t="shared" si="10"/>
        <v>315163.695844</v>
      </c>
      <c r="DL9">
        <f t="shared" si="11"/>
        <v>315163.695844</v>
      </c>
      <c r="DM9" s="18">
        <f t="shared" si="12"/>
        <v>813431</v>
      </c>
      <c r="DN9" s="18">
        <f t="shared" si="13"/>
        <v>34.7</v>
      </c>
      <c r="DS9">
        <f t="shared" si="14"/>
        <v>42.6588118721809</v>
      </c>
    </row>
    <row r="10" ht="15.15" spans="1:123">
      <c r="A10" s="20">
        <v>21238</v>
      </c>
      <c r="B10" s="20" t="s">
        <v>118</v>
      </c>
      <c r="C10" s="20">
        <v>1</v>
      </c>
      <c r="D10" s="20">
        <v>21019</v>
      </c>
      <c r="E10" s="20">
        <v>16537</v>
      </c>
      <c r="F10" s="20">
        <v>21074</v>
      </c>
      <c r="G10" s="20">
        <v>80736.332416</v>
      </c>
      <c r="H10" s="20" t="s">
        <v>148</v>
      </c>
      <c r="I10" s="22">
        <v>42692</v>
      </c>
      <c r="J10" s="20" t="str">
        <f>VLOOKUP(K10,'[1]Attach_ISO_TO_COUNTRY NAME'!$A$2:$B$245,2,0)</f>
        <v>Japan</v>
      </c>
      <c r="K10" s="20" t="s">
        <v>120</v>
      </c>
      <c r="L10" s="20" t="s">
        <v>174</v>
      </c>
      <c r="M10" s="20">
        <v>1432.510475</v>
      </c>
      <c r="N10" s="20">
        <v>1173.548272</v>
      </c>
      <c r="O10" s="20">
        <v>6.998485</v>
      </c>
      <c r="P10" s="20"/>
      <c r="Q10" s="20" t="s">
        <v>175</v>
      </c>
      <c r="R10" s="20">
        <v>40</v>
      </c>
      <c r="S10" s="20">
        <v>40</v>
      </c>
      <c r="T10" s="20">
        <v>40</v>
      </c>
      <c r="U10" s="20">
        <v>40</v>
      </c>
      <c r="V10" s="20">
        <v>40</v>
      </c>
      <c r="W10" s="20">
        <v>40</v>
      </c>
      <c r="X10" s="20">
        <v>40</v>
      </c>
      <c r="Y10" s="20">
        <v>40</v>
      </c>
      <c r="Z10" s="20">
        <v>40</v>
      </c>
      <c r="AA10" s="20">
        <v>40</v>
      </c>
      <c r="AB10" s="20">
        <v>40</v>
      </c>
      <c r="AC10" s="20">
        <v>40</v>
      </c>
      <c r="AD10" s="20">
        <v>40</v>
      </c>
      <c r="AE10" s="20">
        <v>40</v>
      </c>
      <c r="AF10" s="20">
        <v>40</v>
      </c>
      <c r="AG10" s="20">
        <v>40</v>
      </c>
      <c r="AH10" s="20">
        <v>40</v>
      </c>
      <c r="AI10" s="20">
        <v>40</v>
      </c>
      <c r="AJ10" s="20">
        <v>40</v>
      </c>
      <c r="AK10" s="20">
        <v>40</v>
      </c>
      <c r="AL10" s="20">
        <v>40</v>
      </c>
      <c r="AM10" s="20">
        <v>40</v>
      </c>
      <c r="AN10" s="20">
        <v>40</v>
      </c>
      <c r="AO10" s="20">
        <v>40</v>
      </c>
      <c r="AP10" s="20">
        <v>40</v>
      </c>
      <c r="AQ10" s="20">
        <v>40</v>
      </c>
      <c r="AR10" s="20">
        <v>40</v>
      </c>
      <c r="AS10" s="20">
        <v>0.136207</v>
      </c>
      <c r="AT10" s="20" t="s">
        <v>123</v>
      </c>
      <c r="AU10" s="20">
        <v>0.51</v>
      </c>
      <c r="AV10" s="20">
        <v>0.146238</v>
      </c>
      <c r="AW10" s="20">
        <v>1.164664</v>
      </c>
      <c r="AX10" s="20">
        <v>1.108938</v>
      </c>
      <c r="AY10" s="20">
        <v>40</v>
      </c>
      <c r="AZ10" s="20" t="s">
        <v>176</v>
      </c>
      <c r="BA10" s="20" t="s">
        <v>124</v>
      </c>
      <c r="BB10" s="20" t="s">
        <v>125</v>
      </c>
      <c r="BC10" s="20" t="s">
        <v>126</v>
      </c>
      <c r="BD10" s="26" t="s">
        <v>177</v>
      </c>
      <c r="BE10" s="20" t="s">
        <v>178</v>
      </c>
      <c r="BF10" s="32">
        <f t="shared" si="0"/>
        <v>0.000511541690885816</v>
      </c>
      <c r="BG10" s="33">
        <f t="shared" si="1"/>
        <v>511.541690885816</v>
      </c>
      <c r="BH10" s="35"/>
      <c r="BI10" s="10">
        <v>41.3</v>
      </c>
      <c r="BJ10" s="36">
        <v>34.8622</v>
      </c>
      <c r="BK10" s="36">
        <v>132.049</v>
      </c>
      <c r="BL10" s="36" t="s">
        <v>129</v>
      </c>
      <c r="BM10" s="36" t="s">
        <v>130</v>
      </c>
      <c r="BN10" s="36" t="s">
        <v>130</v>
      </c>
      <c r="BO10" s="36" t="s">
        <v>130</v>
      </c>
      <c r="BP10" s="36" t="s">
        <v>130</v>
      </c>
      <c r="BQ10" s="36" t="s">
        <v>130</v>
      </c>
      <c r="BR10" s="36" t="s">
        <v>131</v>
      </c>
      <c r="BS10" s="36" t="s">
        <v>132</v>
      </c>
      <c r="BT10" s="36" t="s">
        <v>131</v>
      </c>
      <c r="BU10" s="36" t="s">
        <v>130</v>
      </c>
      <c r="BV10" s="36" t="s">
        <v>130</v>
      </c>
      <c r="BW10" s="36" t="s">
        <v>130</v>
      </c>
      <c r="BX10" s="36" t="s">
        <v>130</v>
      </c>
      <c r="BY10" s="36" t="s">
        <v>130</v>
      </c>
      <c r="BZ10" s="36" t="s">
        <v>130</v>
      </c>
      <c r="CA10" s="36" t="s">
        <v>130</v>
      </c>
      <c r="CB10" s="36" t="s">
        <v>130</v>
      </c>
      <c r="CC10" s="36" t="s">
        <v>130</v>
      </c>
      <c r="CD10" s="36" t="s">
        <v>130</v>
      </c>
      <c r="CE10" s="36">
        <v>73.23</v>
      </c>
      <c r="CF10" s="36">
        <v>65.37</v>
      </c>
      <c r="CG10" s="36">
        <v>63.46</v>
      </c>
      <c r="CH10" s="36">
        <v>64.49</v>
      </c>
      <c r="CI10" s="36">
        <v>71</v>
      </c>
      <c r="CJ10" s="36" t="s">
        <v>133</v>
      </c>
      <c r="CK10" s="36" t="s">
        <v>133</v>
      </c>
      <c r="CL10" s="36" t="s">
        <v>133</v>
      </c>
      <c r="CM10" s="36" t="s">
        <v>133</v>
      </c>
      <c r="CN10" s="36" t="s">
        <v>133</v>
      </c>
      <c r="CO10" s="36">
        <v>0.014695</v>
      </c>
      <c r="CP10" s="36">
        <v>8e-6</v>
      </c>
      <c r="CQ10" s="37">
        <f t="shared" si="2"/>
        <v>0.000836178681639261</v>
      </c>
      <c r="CR10" s="37">
        <f t="shared" si="3"/>
        <v>1.19591664073471</v>
      </c>
      <c r="CS10" s="35"/>
      <c r="CT10" s="36">
        <f t="shared" si="4"/>
        <v>67.51</v>
      </c>
      <c r="CU10" s="20">
        <v>67.51</v>
      </c>
      <c r="CV10" s="20"/>
      <c r="CW10" s="20" t="str">
        <f t="shared" si="5"/>
        <v>Hamada</v>
      </c>
      <c r="CX10" s="20">
        <f t="shared" si="6"/>
        <v>80736.332416</v>
      </c>
      <c r="CY10" s="20">
        <f t="shared" si="7"/>
        <v>41.3</v>
      </c>
      <c r="CZ10" s="20">
        <f t="shared" si="8"/>
        <v>67.51</v>
      </c>
      <c r="DA10" s="45">
        <f t="shared" si="15"/>
        <v>42692</v>
      </c>
      <c r="DB10" s="46"/>
      <c r="DC10" s="46">
        <v>31</v>
      </c>
      <c r="DD10" s="46"/>
      <c r="DE10" s="47"/>
      <c r="DF10" s="48"/>
      <c r="DG10" s="49"/>
      <c r="DH10" s="17">
        <v>268811.951919</v>
      </c>
      <c r="DI10" s="71">
        <v>518223</v>
      </c>
      <c r="DK10">
        <f t="shared" si="10"/>
        <v>268811.951919</v>
      </c>
      <c r="DL10">
        <f t="shared" si="11"/>
        <v>268811.951919</v>
      </c>
      <c r="DM10" s="18">
        <f t="shared" si="12"/>
        <v>518223</v>
      </c>
      <c r="DN10" s="18">
        <f t="shared" si="13"/>
        <v>31</v>
      </c>
      <c r="DS10">
        <f t="shared" si="14"/>
        <v>59.8198073030336</v>
      </c>
    </row>
    <row r="11" ht="17" customHeight="1" spans="1:123">
      <c r="A11" s="20">
        <v>61517</v>
      </c>
      <c r="B11" s="20" t="s">
        <v>118</v>
      </c>
      <c r="C11" s="20">
        <v>1</v>
      </c>
      <c r="D11" s="20">
        <v>61121</v>
      </c>
      <c r="E11" s="20">
        <v>16756</v>
      </c>
      <c r="F11" s="20">
        <v>61182</v>
      </c>
      <c r="G11" s="20">
        <v>27807.352166</v>
      </c>
      <c r="H11" s="20" t="s">
        <v>148</v>
      </c>
      <c r="I11" s="22">
        <v>43203</v>
      </c>
      <c r="J11" s="20" t="str">
        <f>VLOOKUP(K11,'[1]Attach_ISO_TO_COUNTRY NAME'!$A$2:$B$245,2,0)</f>
        <v>Japan</v>
      </c>
      <c r="K11" s="20" t="s">
        <v>120</v>
      </c>
      <c r="L11" s="20" t="s">
        <v>179</v>
      </c>
      <c r="M11" s="20">
        <v>1341.928509</v>
      </c>
      <c r="N11" s="20">
        <v>1126.796264</v>
      </c>
      <c r="O11" s="20">
        <v>2.351699</v>
      </c>
      <c r="P11" s="20"/>
      <c r="Q11" s="20" t="s">
        <v>180</v>
      </c>
      <c r="R11" s="20">
        <v>40</v>
      </c>
      <c r="S11" s="20">
        <v>40</v>
      </c>
      <c r="T11" s="20">
        <v>40</v>
      </c>
      <c r="U11" s="20">
        <v>40</v>
      </c>
      <c r="V11" s="20">
        <v>40</v>
      </c>
      <c r="W11" s="20">
        <v>40</v>
      </c>
      <c r="X11" s="20">
        <v>40</v>
      </c>
      <c r="Y11" s="20">
        <v>40</v>
      </c>
      <c r="Z11" s="20">
        <v>40</v>
      </c>
      <c r="AA11" s="20">
        <v>40</v>
      </c>
      <c r="AB11" s="20">
        <v>40</v>
      </c>
      <c r="AC11" s="20">
        <v>40</v>
      </c>
      <c r="AD11" s="20">
        <v>40</v>
      </c>
      <c r="AE11" s="20">
        <v>40</v>
      </c>
      <c r="AF11" s="20">
        <v>40</v>
      </c>
      <c r="AG11" s="20">
        <v>40</v>
      </c>
      <c r="AH11" s="20">
        <v>40</v>
      </c>
      <c r="AI11" s="20">
        <v>40</v>
      </c>
      <c r="AJ11" s="20">
        <v>40</v>
      </c>
      <c r="AK11" s="20">
        <v>40</v>
      </c>
      <c r="AL11" s="20">
        <v>40</v>
      </c>
      <c r="AM11" s="20">
        <v>40</v>
      </c>
      <c r="AN11" s="20">
        <v>40</v>
      </c>
      <c r="AO11" s="20">
        <v>40</v>
      </c>
      <c r="AP11" s="20">
        <v>40</v>
      </c>
      <c r="AQ11" s="20">
        <v>40</v>
      </c>
      <c r="AR11" s="20">
        <v>40</v>
      </c>
      <c r="AS11" s="20">
        <v>0.276292</v>
      </c>
      <c r="AT11" s="20" t="s">
        <v>123</v>
      </c>
      <c r="AU11" s="20">
        <v>0.51</v>
      </c>
      <c r="AV11" s="20">
        <v>0.146238</v>
      </c>
      <c r="AW11" s="20">
        <v>1.164664</v>
      </c>
      <c r="AX11" s="20">
        <v>1.108938</v>
      </c>
      <c r="AY11" s="20">
        <v>40</v>
      </c>
      <c r="AZ11" s="20">
        <v>40</v>
      </c>
      <c r="BA11" s="20" t="s">
        <v>124</v>
      </c>
      <c r="BB11" s="20" t="s">
        <v>125</v>
      </c>
      <c r="BC11" s="20" t="s">
        <v>126</v>
      </c>
      <c r="BD11" s="26" t="s">
        <v>181</v>
      </c>
      <c r="BE11" s="20" t="s">
        <v>182</v>
      </c>
      <c r="BF11" s="32">
        <f t="shared" si="0"/>
        <v>0.000492675459289179</v>
      </c>
      <c r="BG11" s="33">
        <f t="shared" si="1"/>
        <v>492.675459289179</v>
      </c>
      <c r="BH11" s="35"/>
      <c r="BI11" s="10">
        <v>13.7</v>
      </c>
      <c r="BJ11" s="36">
        <v>40.855</v>
      </c>
      <c r="BK11" s="36">
        <v>141.14</v>
      </c>
      <c r="BL11" s="36" t="s">
        <v>129</v>
      </c>
      <c r="BM11" s="36" t="s">
        <v>130</v>
      </c>
      <c r="BN11" s="36" t="s">
        <v>130</v>
      </c>
      <c r="BO11" s="36" t="s">
        <v>130</v>
      </c>
      <c r="BP11" s="36" t="s">
        <v>130</v>
      </c>
      <c r="BQ11" s="36" t="s">
        <v>130</v>
      </c>
      <c r="BR11" s="36" t="s">
        <v>131</v>
      </c>
      <c r="BS11" s="36" t="s">
        <v>132</v>
      </c>
      <c r="BT11" s="36" t="s">
        <v>131</v>
      </c>
      <c r="BU11" s="36" t="s">
        <v>130</v>
      </c>
      <c r="BV11" s="36" t="s">
        <v>130</v>
      </c>
      <c r="BW11" s="36" t="s">
        <v>130</v>
      </c>
      <c r="BX11" s="36" t="s">
        <v>130</v>
      </c>
      <c r="BY11" s="36" t="s">
        <v>130</v>
      </c>
      <c r="BZ11" s="36" t="s">
        <v>130</v>
      </c>
      <c r="CA11" s="36" t="s">
        <v>130</v>
      </c>
      <c r="CB11" s="36" t="s">
        <v>130</v>
      </c>
      <c r="CC11" s="36" t="s">
        <v>130</v>
      </c>
      <c r="CD11" s="36" t="s">
        <v>130</v>
      </c>
      <c r="CE11" s="36">
        <v>20.97</v>
      </c>
      <c r="CF11" s="36">
        <v>21.99</v>
      </c>
      <c r="CG11" s="36">
        <v>21.95</v>
      </c>
      <c r="CH11" s="36">
        <v>21.69</v>
      </c>
      <c r="CI11" s="36">
        <v>20.32</v>
      </c>
      <c r="CJ11" s="36" t="s">
        <v>133</v>
      </c>
      <c r="CK11" s="36" t="s">
        <v>133</v>
      </c>
      <c r="CL11" s="36" t="s">
        <v>133</v>
      </c>
      <c r="CM11" s="36" t="s">
        <v>133</v>
      </c>
      <c r="CN11" s="36" t="s">
        <v>133</v>
      </c>
      <c r="CO11" s="36">
        <v>0.009397</v>
      </c>
      <c r="CP11" s="36">
        <v>3e-6</v>
      </c>
      <c r="CQ11" s="37">
        <f t="shared" si="2"/>
        <v>0.000769005257039402</v>
      </c>
      <c r="CR11" s="37">
        <f t="shared" si="3"/>
        <v>1.30038122736626</v>
      </c>
      <c r="CS11" s="35"/>
      <c r="CT11" s="36">
        <f t="shared" si="4"/>
        <v>21.384</v>
      </c>
      <c r="CU11" s="20">
        <v>21.384</v>
      </c>
      <c r="CV11" s="20"/>
      <c r="CW11" s="20" t="str">
        <f t="shared" si="5"/>
        <v>Noheji</v>
      </c>
      <c r="CX11" s="20">
        <f t="shared" si="6"/>
        <v>27807.352166</v>
      </c>
      <c r="CY11" s="20">
        <f t="shared" si="7"/>
        <v>13.7</v>
      </c>
      <c r="CZ11" s="20">
        <f t="shared" si="8"/>
        <v>21.384</v>
      </c>
      <c r="DA11" s="45">
        <f t="shared" si="15"/>
        <v>43203</v>
      </c>
      <c r="DB11" s="46"/>
      <c r="DC11" s="46"/>
      <c r="DD11" s="46"/>
      <c r="DE11" s="47"/>
      <c r="DF11" s="48"/>
      <c r="DG11" s="49"/>
      <c r="DH11" s="17">
        <v>23126.342069</v>
      </c>
      <c r="DI11" s="71">
        <v>38969</v>
      </c>
      <c r="DK11">
        <f t="shared" si="10"/>
        <v>23126.342069</v>
      </c>
      <c r="DL11">
        <f t="shared" si="11"/>
        <v>23126.342069</v>
      </c>
      <c r="DM11" s="18">
        <f t="shared" si="12"/>
        <v>38969</v>
      </c>
      <c r="DN11" s="72">
        <v>2.351699</v>
      </c>
      <c r="DQ11" s="72" t="s">
        <v>183</v>
      </c>
      <c r="DS11" s="13">
        <f t="shared" si="14"/>
        <v>60.3479432369319</v>
      </c>
    </row>
    <row r="12" spans="1:123">
      <c r="A12" s="11">
        <v>17144</v>
      </c>
      <c r="B12" s="11" t="s">
        <v>118</v>
      </c>
      <c r="C12" s="11">
        <v>1</v>
      </c>
      <c r="D12" s="11">
        <v>16925</v>
      </c>
      <c r="E12" s="11">
        <v>16779</v>
      </c>
      <c r="F12" s="11">
        <v>16980</v>
      </c>
      <c r="G12" s="11">
        <v>92773.722443</v>
      </c>
      <c r="H12" s="11" t="s">
        <v>119</v>
      </c>
      <c r="I12" s="23" t="s">
        <v>134</v>
      </c>
      <c r="J12" s="11" t="str">
        <f>VLOOKUP(K12,'[1]Attach_ISO_TO_COUNTRY NAME'!$A$2:$B$245,2,0)</f>
        <v>Japan</v>
      </c>
      <c r="K12" s="11" t="s">
        <v>120</v>
      </c>
      <c r="L12" s="11" t="s">
        <v>184</v>
      </c>
      <c r="M12" s="11">
        <v>1625.727828</v>
      </c>
      <c r="N12" s="20">
        <v>1336.084497</v>
      </c>
      <c r="O12" s="20">
        <v>8.016357</v>
      </c>
      <c r="P12" s="11"/>
      <c r="Q12" s="11" t="s">
        <v>185</v>
      </c>
      <c r="R12" s="11">
        <v>10</v>
      </c>
      <c r="S12" s="11">
        <v>10</v>
      </c>
      <c r="T12" s="11">
        <v>10</v>
      </c>
      <c r="U12" s="11">
        <v>10</v>
      </c>
      <c r="V12" s="11">
        <v>10</v>
      </c>
      <c r="W12" s="11">
        <v>10</v>
      </c>
      <c r="X12" s="11">
        <v>10</v>
      </c>
      <c r="Y12" s="11">
        <v>10</v>
      </c>
      <c r="Z12" s="11">
        <v>10</v>
      </c>
      <c r="AA12" s="11">
        <v>10</v>
      </c>
      <c r="AB12" s="11">
        <v>10</v>
      </c>
      <c r="AC12" s="11">
        <v>10</v>
      </c>
      <c r="AD12" s="11">
        <v>10</v>
      </c>
      <c r="AE12" s="11">
        <v>10</v>
      </c>
      <c r="AF12" s="11">
        <v>10</v>
      </c>
      <c r="AG12" s="11">
        <v>10</v>
      </c>
      <c r="AH12" s="11">
        <v>10</v>
      </c>
      <c r="AI12" s="11">
        <v>10</v>
      </c>
      <c r="AJ12" s="11">
        <v>10</v>
      </c>
      <c r="AK12" s="11">
        <v>10</v>
      </c>
      <c r="AL12" s="11">
        <v>10</v>
      </c>
      <c r="AM12" s="11">
        <v>10</v>
      </c>
      <c r="AN12" s="11">
        <v>10</v>
      </c>
      <c r="AO12" s="11">
        <v>10</v>
      </c>
      <c r="AP12" s="11">
        <v>10</v>
      </c>
      <c r="AQ12" s="11">
        <v>10</v>
      </c>
      <c r="AR12" s="11">
        <v>10</v>
      </c>
      <c r="AS12" s="11">
        <v>0.769209</v>
      </c>
      <c r="AT12" s="11" t="s">
        <v>123</v>
      </c>
      <c r="AU12" s="11">
        <v>0.51</v>
      </c>
      <c r="AV12" s="11">
        <v>0.146238</v>
      </c>
      <c r="AW12" s="11">
        <v>1.164664</v>
      </c>
      <c r="AX12" s="11">
        <v>1.108938</v>
      </c>
      <c r="AY12" s="11">
        <v>10</v>
      </c>
      <c r="AZ12" s="11">
        <v>10</v>
      </c>
      <c r="BA12" s="11" t="s">
        <v>124</v>
      </c>
      <c r="BB12" s="11" t="s">
        <v>125</v>
      </c>
      <c r="BC12" s="11" t="s">
        <v>126</v>
      </c>
      <c r="BD12" s="26" t="s">
        <v>186</v>
      </c>
      <c r="BE12" s="11" t="s">
        <v>187</v>
      </c>
      <c r="BF12" s="32">
        <f t="shared" si="0"/>
        <v>0.000398819827702103</v>
      </c>
      <c r="BG12" s="33">
        <f t="shared" si="1"/>
        <v>398.819827702103</v>
      </c>
      <c r="BH12" s="34"/>
      <c r="BI12" s="10">
        <v>37</v>
      </c>
      <c r="BJ12" s="10">
        <v>34.7299</v>
      </c>
      <c r="BK12" s="10">
        <v>133.8508</v>
      </c>
      <c r="BL12" s="10" t="s">
        <v>129</v>
      </c>
      <c r="BM12" s="10" t="s">
        <v>130</v>
      </c>
      <c r="BN12" s="10" t="s">
        <v>130</v>
      </c>
      <c r="BO12" s="10" t="s">
        <v>130</v>
      </c>
      <c r="BP12" s="10" t="s">
        <v>130</v>
      </c>
      <c r="BQ12" s="10" t="s">
        <v>130</v>
      </c>
      <c r="BR12" s="10" t="s">
        <v>131</v>
      </c>
      <c r="BS12" s="10" t="s">
        <v>132</v>
      </c>
      <c r="BT12" s="10" t="s">
        <v>131</v>
      </c>
      <c r="BU12" s="10" t="s">
        <v>130</v>
      </c>
      <c r="BV12" s="10" t="s">
        <v>130</v>
      </c>
      <c r="BW12" s="10" t="s">
        <v>130</v>
      </c>
      <c r="BX12" s="10" t="s">
        <v>130</v>
      </c>
      <c r="BY12" s="10" t="s">
        <v>130</v>
      </c>
      <c r="BZ12" s="10" t="s">
        <v>130</v>
      </c>
      <c r="CA12" s="10" t="s">
        <v>130</v>
      </c>
      <c r="CB12" s="10" t="s">
        <v>130</v>
      </c>
      <c r="CC12" s="10" t="s">
        <v>130</v>
      </c>
      <c r="CD12" s="10" t="s">
        <v>130</v>
      </c>
      <c r="CE12" s="10">
        <v>67.35</v>
      </c>
      <c r="CF12" s="10">
        <v>59.57</v>
      </c>
      <c r="CG12" s="10">
        <v>60.06</v>
      </c>
      <c r="CH12" s="10">
        <v>59.67</v>
      </c>
      <c r="CI12" s="10">
        <v>61.04</v>
      </c>
      <c r="CJ12" s="10" t="s">
        <v>133</v>
      </c>
      <c r="CK12" s="10" t="s">
        <v>133</v>
      </c>
      <c r="CL12" s="10" t="s">
        <v>133</v>
      </c>
      <c r="CM12" s="10" t="s">
        <v>133</v>
      </c>
      <c r="CN12" s="10" t="s">
        <v>133</v>
      </c>
      <c r="CO12" s="10">
        <v>0.025615</v>
      </c>
      <c r="CP12" s="10">
        <v>9e-6</v>
      </c>
      <c r="CQ12" s="37">
        <f t="shared" si="2"/>
        <v>0.000663312825868433</v>
      </c>
      <c r="CR12" s="37">
        <f t="shared" si="3"/>
        <v>1.50758429658097</v>
      </c>
      <c r="CS12" s="34"/>
      <c r="CT12" s="10">
        <f t="shared" si="4"/>
        <v>61.538</v>
      </c>
      <c r="CU12" s="20">
        <v>61.538</v>
      </c>
      <c r="CV12" s="20"/>
      <c r="CW12" s="20" t="str">
        <f t="shared" si="5"/>
        <v>Okayama Itochu</v>
      </c>
      <c r="CX12" s="20">
        <f t="shared" si="6"/>
        <v>92773.722443</v>
      </c>
      <c r="CY12" s="20">
        <f t="shared" si="7"/>
        <v>37</v>
      </c>
      <c r="CZ12" s="20">
        <f t="shared" si="8"/>
        <v>61.538</v>
      </c>
      <c r="DA12" s="45" t="str">
        <f t="shared" si="15"/>
        <v>&lt;2016-06</v>
      </c>
      <c r="DB12" s="46"/>
      <c r="DC12" s="46"/>
      <c r="DD12" s="46"/>
      <c r="DE12" s="47"/>
      <c r="DF12" s="48"/>
      <c r="DG12" s="49"/>
      <c r="DH12" s="17">
        <v>337217.59278</v>
      </c>
      <c r="DI12" s="71">
        <v>616972</v>
      </c>
      <c r="DK12">
        <f t="shared" si="10"/>
        <v>337217.59278</v>
      </c>
      <c r="DL12">
        <f t="shared" si="11"/>
        <v>337217.59278</v>
      </c>
      <c r="DM12" s="18">
        <f t="shared" si="12"/>
        <v>616972</v>
      </c>
      <c r="DN12" s="18">
        <f t="shared" si="13"/>
        <v>37</v>
      </c>
      <c r="DS12">
        <f t="shared" si="14"/>
        <v>59.9703065941404</v>
      </c>
    </row>
    <row r="13" spans="1:123">
      <c r="A13" s="20">
        <v>67014</v>
      </c>
      <c r="B13" s="20" t="s">
        <v>118</v>
      </c>
      <c r="C13" s="20">
        <v>1</v>
      </c>
      <c r="D13" s="20">
        <v>66531</v>
      </c>
      <c r="E13" s="20">
        <v>16572</v>
      </c>
      <c r="F13" s="20">
        <v>66597</v>
      </c>
      <c r="G13" s="20">
        <v>58297.955801</v>
      </c>
      <c r="H13" s="20" t="s">
        <v>188</v>
      </c>
      <c r="I13" s="23" t="s">
        <v>134</v>
      </c>
      <c r="J13" s="20" t="str">
        <f>VLOOKUP(K13,'[1]Attach_ISO_TO_COUNTRY NAME'!$A$2:$B$245,2,0)</f>
        <v>Japan</v>
      </c>
      <c r="K13" s="20" t="s">
        <v>120</v>
      </c>
      <c r="L13" s="20" t="s">
        <v>189</v>
      </c>
      <c r="M13" s="20">
        <v>1464.287186</v>
      </c>
      <c r="N13" s="20">
        <v>1225.413757</v>
      </c>
      <c r="O13" s="20">
        <v>4.946921</v>
      </c>
      <c r="P13" s="20"/>
      <c r="Q13" s="20" t="s">
        <v>190</v>
      </c>
      <c r="R13" s="20">
        <v>70</v>
      </c>
      <c r="S13" s="20">
        <v>70</v>
      </c>
      <c r="T13" s="20">
        <v>70</v>
      </c>
      <c r="U13" s="20">
        <v>70</v>
      </c>
      <c r="V13" s="20">
        <v>70</v>
      </c>
      <c r="W13" s="20">
        <v>70</v>
      </c>
      <c r="X13" s="20">
        <v>10</v>
      </c>
      <c r="Y13" s="20">
        <v>10</v>
      </c>
      <c r="Z13" s="20">
        <v>10</v>
      </c>
      <c r="AA13" s="20">
        <v>10</v>
      </c>
      <c r="AB13" s="20">
        <v>10</v>
      </c>
      <c r="AC13" s="20">
        <v>10</v>
      </c>
      <c r="AD13" s="20">
        <v>10</v>
      </c>
      <c r="AE13" s="20">
        <v>10</v>
      </c>
      <c r="AF13" s="20">
        <v>10</v>
      </c>
      <c r="AG13" s="20">
        <v>10</v>
      </c>
      <c r="AH13" s="20">
        <v>10</v>
      </c>
      <c r="AI13" s="20">
        <v>10</v>
      </c>
      <c r="AJ13" s="20">
        <v>10</v>
      </c>
      <c r="AK13" s="20">
        <v>10</v>
      </c>
      <c r="AL13" s="20">
        <v>10</v>
      </c>
      <c r="AM13" s="20">
        <v>10</v>
      </c>
      <c r="AN13" s="20">
        <v>10</v>
      </c>
      <c r="AO13" s="20">
        <v>10</v>
      </c>
      <c r="AP13" s="20">
        <v>10</v>
      </c>
      <c r="AQ13" s="20">
        <v>10</v>
      </c>
      <c r="AR13" s="20">
        <v>10</v>
      </c>
      <c r="AS13" s="20">
        <v>0.951373</v>
      </c>
      <c r="AT13" s="20" t="s">
        <v>123</v>
      </c>
      <c r="AU13" s="20">
        <v>0.51</v>
      </c>
      <c r="AV13" s="20">
        <v>0.146238</v>
      </c>
      <c r="AW13" s="20">
        <v>1.164664</v>
      </c>
      <c r="AX13" s="20">
        <v>1.108938</v>
      </c>
      <c r="AY13" s="20">
        <v>10</v>
      </c>
      <c r="AZ13" s="20">
        <v>10</v>
      </c>
      <c r="BA13" s="20" t="s">
        <v>124</v>
      </c>
      <c r="BB13" s="20" t="s">
        <v>125</v>
      </c>
      <c r="BC13" s="20" t="s">
        <v>126</v>
      </c>
      <c r="BD13" s="26" t="s">
        <v>191</v>
      </c>
      <c r="BE13" s="20" t="s">
        <v>192</v>
      </c>
      <c r="BF13" s="32">
        <f t="shared" si="0"/>
        <v>0.000377371722519688</v>
      </c>
      <c r="BG13" s="33">
        <f t="shared" si="1"/>
        <v>377.371722519688</v>
      </c>
      <c r="BH13" s="35"/>
      <c r="BI13" s="10">
        <v>22</v>
      </c>
      <c r="BJ13" s="36">
        <v>38.876</v>
      </c>
      <c r="BK13" s="36">
        <v>141.1485</v>
      </c>
      <c r="BL13" s="36" t="s">
        <v>129</v>
      </c>
      <c r="BM13" s="36" t="s">
        <v>130</v>
      </c>
      <c r="BN13" s="36" t="s">
        <v>130</v>
      </c>
      <c r="BO13" s="36" t="s">
        <v>130</v>
      </c>
      <c r="BP13" s="36" t="s">
        <v>130</v>
      </c>
      <c r="BQ13" s="36" t="s">
        <v>130</v>
      </c>
      <c r="BR13" s="36" t="s">
        <v>131</v>
      </c>
      <c r="BS13" s="36" t="s">
        <v>132</v>
      </c>
      <c r="BT13" s="36" t="s">
        <v>131</v>
      </c>
      <c r="BU13" s="36" t="s">
        <v>130</v>
      </c>
      <c r="BV13" s="36" t="s">
        <v>130</v>
      </c>
      <c r="BW13" s="36" t="s">
        <v>130</v>
      </c>
      <c r="BX13" s="36" t="s">
        <v>130</v>
      </c>
      <c r="BY13" s="36" t="s">
        <v>130</v>
      </c>
      <c r="BZ13" s="36" t="s">
        <v>130</v>
      </c>
      <c r="CA13" s="36" t="s">
        <v>130</v>
      </c>
      <c r="CB13" s="36" t="s">
        <v>130</v>
      </c>
      <c r="CC13" s="36" t="s">
        <v>130</v>
      </c>
      <c r="CD13" s="36" t="s">
        <v>130</v>
      </c>
      <c r="CE13" s="36">
        <v>33.73</v>
      </c>
      <c r="CF13" s="36">
        <v>35.06</v>
      </c>
      <c r="CG13" s="36">
        <v>33.95</v>
      </c>
      <c r="CH13" s="36">
        <v>34.36</v>
      </c>
      <c r="CI13" s="36">
        <v>33.19</v>
      </c>
      <c r="CJ13" s="36" t="s">
        <v>133</v>
      </c>
      <c r="CK13" s="36" t="s">
        <v>133</v>
      </c>
      <c r="CL13" s="36" t="s">
        <v>133</v>
      </c>
      <c r="CM13" s="36" t="s">
        <v>133</v>
      </c>
      <c r="CN13" s="36" t="s">
        <v>133</v>
      </c>
      <c r="CO13" s="36">
        <v>0.0109</v>
      </c>
      <c r="CP13" s="36">
        <v>6e-6</v>
      </c>
      <c r="CQ13" s="37">
        <f t="shared" si="2"/>
        <v>0.000584205732980706</v>
      </c>
      <c r="CR13" s="37">
        <f t="shared" si="3"/>
        <v>1.71172575609255</v>
      </c>
      <c r="CS13" s="35"/>
      <c r="CT13" s="36">
        <f t="shared" si="4"/>
        <v>34.058</v>
      </c>
      <c r="CU13" s="20">
        <v>34.058</v>
      </c>
      <c r="CV13" s="20"/>
      <c r="CW13" s="20" t="str">
        <f t="shared" si="5"/>
        <v>Ichinoseki GPC</v>
      </c>
      <c r="CX13" s="20">
        <f t="shared" si="6"/>
        <v>58297.955801</v>
      </c>
      <c r="CY13" s="20">
        <f t="shared" si="7"/>
        <v>22</v>
      </c>
      <c r="CZ13" s="20">
        <f t="shared" si="8"/>
        <v>34.058</v>
      </c>
      <c r="DA13" s="45" t="str">
        <f t="shared" si="15"/>
        <v>&lt;2016-06</v>
      </c>
      <c r="DB13" s="46">
        <v>895974</v>
      </c>
      <c r="DC13" s="46">
        <v>25.88</v>
      </c>
      <c r="DD13" s="46"/>
      <c r="DE13" s="50" t="s">
        <v>193</v>
      </c>
      <c r="DF13" s="48"/>
      <c r="DG13" s="49"/>
      <c r="DI13" s="71">
        <v>70242</v>
      </c>
      <c r="DK13">
        <f t="shared" si="10"/>
        <v>895974</v>
      </c>
      <c r="DL13">
        <f t="shared" si="11"/>
        <v>895974</v>
      </c>
      <c r="DM13" s="18">
        <f t="shared" si="12"/>
        <v>895974</v>
      </c>
      <c r="DN13" s="18">
        <f t="shared" si="13"/>
        <v>25.88</v>
      </c>
      <c r="DS13">
        <f t="shared" si="14"/>
        <v>28.8847667454636</v>
      </c>
    </row>
    <row r="14" spans="1:123">
      <c r="A14" s="20">
        <v>19138</v>
      </c>
      <c r="B14" s="20" t="s">
        <v>118</v>
      </c>
      <c r="C14" s="20">
        <v>1</v>
      </c>
      <c r="D14" s="20">
        <v>18919</v>
      </c>
      <c r="E14" s="20">
        <v>16839</v>
      </c>
      <c r="F14" s="20">
        <v>18974</v>
      </c>
      <c r="G14" s="20">
        <v>612321.972703</v>
      </c>
      <c r="H14" s="20" t="s">
        <v>119</v>
      </c>
      <c r="I14" s="24">
        <v>42829</v>
      </c>
      <c r="J14" s="20" t="str">
        <f>VLOOKUP(K14,'[1]Attach_ISO_TO_COUNTRY NAME'!$A$2:$B$245,2,0)</f>
        <v>Japan</v>
      </c>
      <c r="K14" s="20" t="s">
        <v>120</v>
      </c>
      <c r="L14" s="20" t="s">
        <v>184</v>
      </c>
      <c r="M14" s="20">
        <v>1683.802549</v>
      </c>
      <c r="N14" s="20">
        <v>1377.357717</v>
      </c>
      <c r="O14" s="20">
        <v>47.333267</v>
      </c>
      <c r="P14" s="20"/>
      <c r="Q14" s="20" t="s">
        <v>194</v>
      </c>
      <c r="R14" s="20">
        <v>10</v>
      </c>
      <c r="S14" s="20">
        <v>10</v>
      </c>
      <c r="T14" s="20">
        <v>10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10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  <c r="AK14" s="20">
        <v>10</v>
      </c>
      <c r="AL14" s="20">
        <v>10</v>
      </c>
      <c r="AM14" s="20">
        <v>10</v>
      </c>
      <c r="AN14" s="20">
        <v>10</v>
      </c>
      <c r="AO14" s="20">
        <v>10</v>
      </c>
      <c r="AP14" s="20">
        <v>10</v>
      </c>
      <c r="AQ14" s="20">
        <v>10</v>
      </c>
      <c r="AR14" s="20">
        <v>10</v>
      </c>
      <c r="AS14" s="20">
        <v>0.169509</v>
      </c>
      <c r="AT14" s="20" t="s">
        <v>123</v>
      </c>
      <c r="AU14" s="20">
        <v>0.51</v>
      </c>
      <c r="AV14" s="20">
        <v>0.146238</v>
      </c>
      <c r="AW14" s="20">
        <v>1.164664</v>
      </c>
      <c r="AX14" s="20">
        <v>0.987441</v>
      </c>
      <c r="AY14" s="20">
        <v>10</v>
      </c>
      <c r="AZ14" s="20" t="s">
        <v>195</v>
      </c>
      <c r="BA14" s="20" t="s">
        <v>124</v>
      </c>
      <c r="BB14" s="20" t="s">
        <v>125</v>
      </c>
      <c r="BC14" s="20" t="s">
        <v>126</v>
      </c>
      <c r="BD14" s="20" t="s">
        <v>196</v>
      </c>
      <c r="BE14" s="20" t="s">
        <v>197</v>
      </c>
      <c r="BF14" s="32">
        <f t="shared" si="0"/>
        <v>0.000375619380413054</v>
      </c>
      <c r="BG14" s="32">
        <f t="shared" si="1"/>
        <v>375.619380413054</v>
      </c>
      <c r="BH14" s="35"/>
      <c r="BI14" s="36">
        <v>230</v>
      </c>
      <c r="BJ14" s="36">
        <v>34.643</v>
      </c>
      <c r="BK14" s="36">
        <v>134.159</v>
      </c>
      <c r="BL14" s="36" t="s">
        <v>129</v>
      </c>
      <c r="BM14" s="36" t="s">
        <v>130</v>
      </c>
      <c r="BN14" s="36" t="s">
        <v>130</v>
      </c>
      <c r="BO14" s="36" t="s">
        <v>130</v>
      </c>
      <c r="BP14" s="36" t="s">
        <v>130</v>
      </c>
      <c r="BQ14" s="36" t="s">
        <v>130</v>
      </c>
      <c r="BR14" s="36" t="s">
        <v>131</v>
      </c>
      <c r="BS14" s="36" t="s">
        <v>132</v>
      </c>
      <c r="BT14" s="36" t="s">
        <v>131</v>
      </c>
      <c r="BU14" s="36" t="s">
        <v>130</v>
      </c>
      <c r="BV14" s="36" t="s">
        <v>130</v>
      </c>
      <c r="BW14" s="36" t="s">
        <v>130</v>
      </c>
      <c r="BX14" s="36" t="s">
        <v>130</v>
      </c>
      <c r="BY14" s="36" t="s">
        <v>130</v>
      </c>
      <c r="BZ14" s="36" t="s">
        <v>130</v>
      </c>
      <c r="CA14" s="36" t="s">
        <v>130</v>
      </c>
      <c r="CB14" s="36" t="s">
        <v>130</v>
      </c>
      <c r="CC14" s="36" t="s">
        <v>130</v>
      </c>
      <c r="CD14" s="36" t="s">
        <v>130</v>
      </c>
      <c r="CE14" s="36">
        <v>428.29</v>
      </c>
      <c r="CF14" s="36">
        <v>370.13</v>
      </c>
      <c r="CG14" s="36">
        <v>368.23</v>
      </c>
      <c r="CH14" s="36">
        <v>382.49</v>
      </c>
      <c r="CI14" s="36">
        <v>376.31</v>
      </c>
      <c r="CJ14" s="36" t="s">
        <v>133</v>
      </c>
      <c r="CK14" s="36" t="s">
        <v>133</v>
      </c>
      <c r="CL14" s="36" t="s">
        <v>133</v>
      </c>
      <c r="CM14" s="36" t="s">
        <v>133</v>
      </c>
      <c r="CN14" s="36" t="s">
        <v>133</v>
      </c>
      <c r="CO14" s="36">
        <v>0.080905</v>
      </c>
      <c r="CP14" s="36">
        <v>6e-5</v>
      </c>
      <c r="CQ14" s="37">
        <f t="shared" si="2"/>
        <v>0.000628901161753318</v>
      </c>
      <c r="CR14" s="37">
        <f t="shared" si="3"/>
        <v>1.59007497650679</v>
      </c>
      <c r="CS14" s="35"/>
      <c r="CT14" s="36">
        <f t="shared" si="4"/>
        <v>385.09</v>
      </c>
      <c r="CU14" s="20">
        <v>385.09</v>
      </c>
      <c r="CV14" s="20"/>
      <c r="CW14" s="20" t="str">
        <f t="shared" si="5"/>
        <v>Setouchi</v>
      </c>
      <c r="CX14" s="20">
        <f t="shared" si="6"/>
        <v>612321.972703</v>
      </c>
      <c r="CY14" s="20">
        <f t="shared" si="7"/>
        <v>230</v>
      </c>
      <c r="CZ14" s="20">
        <f t="shared" si="8"/>
        <v>385.09</v>
      </c>
      <c r="DA14" s="45">
        <f t="shared" si="15"/>
        <v>42829</v>
      </c>
      <c r="DB14" s="46">
        <v>2600000</v>
      </c>
      <c r="DC14" s="46"/>
      <c r="DD14" s="46"/>
      <c r="DE14" s="51"/>
      <c r="DF14" s="48"/>
      <c r="DG14" s="49"/>
      <c r="DH14" s="52">
        <v>2543545.826867</v>
      </c>
      <c r="DI14" s="71">
        <v>3200000</v>
      </c>
      <c r="DK14">
        <f t="shared" si="10"/>
        <v>2600000</v>
      </c>
      <c r="DL14">
        <f t="shared" si="11"/>
        <v>2600000</v>
      </c>
      <c r="DM14" s="18">
        <f t="shared" si="12"/>
        <v>3200000</v>
      </c>
      <c r="DN14" s="18">
        <f t="shared" si="13"/>
        <v>230</v>
      </c>
      <c r="DS14">
        <f t="shared" si="14"/>
        <v>71.875</v>
      </c>
    </row>
    <row r="15" s="12" customFormat="1" spans="1:123">
      <c r="A15" s="20">
        <v>19891</v>
      </c>
      <c r="B15" s="20" t="s">
        <v>118</v>
      </c>
      <c r="C15" s="20">
        <v>1</v>
      </c>
      <c r="D15" s="20">
        <v>19672</v>
      </c>
      <c r="E15" s="20">
        <v>16807</v>
      </c>
      <c r="F15" s="20">
        <v>19727</v>
      </c>
      <c r="G15" s="20">
        <v>56660.575288</v>
      </c>
      <c r="H15" s="20" t="s">
        <v>119</v>
      </c>
      <c r="I15" s="20" t="s">
        <v>134</v>
      </c>
      <c r="J15" s="20" t="str">
        <f>VLOOKUP(K15,'[1]Attach_ISO_TO_COUNTRY NAME'!$A$2:$B$245,2,0)</f>
        <v>Japan</v>
      </c>
      <c r="K15" s="20" t="s">
        <v>120</v>
      </c>
      <c r="L15" s="20" t="s">
        <v>121</v>
      </c>
      <c r="M15" s="20">
        <v>1542.085545</v>
      </c>
      <c r="N15" s="20">
        <v>1261.573499</v>
      </c>
      <c r="O15" s="20">
        <v>4.918301</v>
      </c>
      <c r="P15" s="20"/>
      <c r="Q15" s="20" t="s">
        <v>198</v>
      </c>
      <c r="R15" s="20">
        <v>60</v>
      </c>
      <c r="S15" s="20">
        <v>60</v>
      </c>
      <c r="T15" s="20">
        <v>60</v>
      </c>
      <c r="U15" s="20">
        <v>60</v>
      </c>
      <c r="V15" s="20">
        <v>60</v>
      </c>
      <c r="W15" s="20">
        <v>60</v>
      </c>
      <c r="X15" s="20">
        <v>60</v>
      </c>
      <c r="Y15" s="20">
        <v>60</v>
      </c>
      <c r="Z15" s="20">
        <v>60</v>
      </c>
      <c r="AA15" s="20">
        <v>60</v>
      </c>
      <c r="AB15" s="20">
        <v>60</v>
      </c>
      <c r="AC15" s="20">
        <v>60</v>
      </c>
      <c r="AD15" s="20">
        <v>60</v>
      </c>
      <c r="AE15" s="20">
        <v>60</v>
      </c>
      <c r="AF15" s="20">
        <v>60</v>
      </c>
      <c r="AG15" s="20">
        <v>60</v>
      </c>
      <c r="AH15" s="20">
        <v>60</v>
      </c>
      <c r="AI15" s="20">
        <v>60</v>
      </c>
      <c r="AJ15" s="20">
        <v>60</v>
      </c>
      <c r="AK15" s="20">
        <v>60</v>
      </c>
      <c r="AL15" s="20">
        <v>60</v>
      </c>
      <c r="AM15" s="20">
        <v>60</v>
      </c>
      <c r="AN15" s="20">
        <v>60</v>
      </c>
      <c r="AO15" s="20">
        <v>60</v>
      </c>
      <c r="AP15" s="20">
        <v>60</v>
      </c>
      <c r="AQ15" s="20">
        <v>60</v>
      </c>
      <c r="AR15" s="20">
        <v>60</v>
      </c>
      <c r="AS15" s="20">
        <v>0.818498</v>
      </c>
      <c r="AT15" s="20" t="s">
        <v>123</v>
      </c>
      <c r="AU15" s="20">
        <v>0.51</v>
      </c>
      <c r="AV15" s="20">
        <v>0.146238</v>
      </c>
      <c r="AW15" s="20">
        <v>1.164664</v>
      </c>
      <c r="AX15" s="20">
        <v>1.108938</v>
      </c>
      <c r="AY15" s="20">
        <v>60</v>
      </c>
      <c r="AZ15" s="20">
        <v>60</v>
      </c>
      <c r="BA15" s="20" t="s">
        <v>141</v>
      </c>
      <c r="BB15" s="20" t="s">
        <v>125</v>
      </c>
      <c r="BC15" s="20" t="s">
        <v>126</v>
      </c>
      <c r="BD15" s="20" t="s">
        <v>199</v>
      </c>
      <c r="BE15" s="20" t="s">
        <v>200</v>
      </c>
      <c r="BF15" s="32">
        <f t="shared" si="0"/>
        <v>0.000335330163935416</v>
      </c>
      <c r="BG15" s="32">
        <f t="shared" si="1"/>
        <v>335.330163935416</v>
      </c>
      <c r="BH15" s="35"/>
      <c r="BI15" s="36">
        <v>19</v>
      </c>
      <c r="BJ15" s="36">
        <v>32.932</v>
      </c>
      <c r="BK15" s="36">
        <v>130.915</v>
      </c>
      <c r="BL15" s="36" t="s">
        <v>129</v>
      </c>
      <c r="BM15" s="36" t="s">
        <v>130</v>
      </c>
      <c r="BN15" s="36" t="s">
        <v>130</v>
      </c>
      <c r="BO15" s="36" t="s">
        <v>130</v>
      </c>
      <c r="BP15" s="36" t="s">
        <v>130</v>
      </c>
      <c r="BQ15" s="36" t="s">
        <v>130</v>
      </c>
      <c r="BR15" s="36" t="s">
        <v>131</v>
      </c>
      <c r="BS15" s="36" t="s">
        <v>132</v>
      </c>
      <c r="BT15" s="36" t="s">
        <v>131</v>
      </c>
      <c r="BU15" s="36" t="s">
        <v>130</v>
      </c>
      <c r="BV15" s="36" t="s">
        <v>130</v>
      </c>
      <c r="BW15" s="36" t="s">
        <v>130</v>
      </c>
      <c r="BX15" s="36" t="s">
        <v>130</v>
      </c>
      <c r="BY15" s="36" t="s">
        <v>130</v>
      </c>
      <c r="BZ15" s="36" t="s">
        <v>130</v>
      </c>
      <c r="CA15" s="36" t="s">
        <v>130</v>
      </c>
      <c r="CB15" s="36" t="s">
        <v>130</v>
      </c>
      <c r="CC15" s="36" t="s">
        <v>130</v>
      </c>
      <c r="CD15" s="36" t="s">
        <v>130</v>
      </c>
      <c r="CE15" s="36">
        <v>36.48</v>
      </c>
      <c r="CF15" s="36">
        <v>32.89</v>
      </c>
      <c r="CG15" s="36">
        <v>32.03</v>
      </c>
      <c r="CH15" s="36">
        <v>33.71</v>
      </c>
      <c r="CI15" s="36">
        <v>32.7</v>
      </c>
      <c r="CJ15" s="36" t="s">
        <v>133</v>
      </c>
      <c r="CK15" s="36" t="s">
        <v>133</v>
      </c>
      <c r="CL15" s="36" t="s">
        <v>133</v>
      </c>
      <c r="CM15" s="36" t="s">
        <v>133</v>
      </c>
      <c r="CN15" s="36" t="s">
        <v>133</v>
      </c>
      <c r="CO15" s="36">
        <v>0.016418</v>
      </c>
      <c r="CP15" s="36">
        <v>5e-6</v>
      </c>
      <c r="CQ15" s="37">
        <f t="shared" si="2"/>
        <v>0.000592334261157917</v>
      </c>
      <c r="CR15" s="37">
        <f t="shared" si="3"/>
        <v>1.68823595995471</v>
      </c>
      <c r="CS15" s="35"/>
      <c r="CT15" s="36">
        <f t="shared" si="4"/>
        <v>33.562</v>
      </c>
      <c r="CU15" s="20">
        <v>33.562</v>
      </c>
      <c r="CV15" s="20"/>
      <c r="CW15" s="20" t="str">
        <f t="shared" si="5"/>
        <v>Ozu</v>
      </c>
      <c r="CX15" s="20">
        <f t="shared" si="6"/>
        <v>56660.575288</v>
      </c>
      <c r="CY15" s="20">
        <f t="shared" si="7"/>
        <v>19</v>
      </c>
      <c r="CZ15" s="20">
        <f t="shared" si="8"/>
        <v>33.562</v>
      </c>
      <c r="DA15" s="53" t="str">
        <f t="shared" si="15"/>
        <v>&lt;2016-06</v>
      </c>
      <c r="DB15" s="46">
        <v>240000</v>
      </c>
      <c r="DC15" s="46"/>
      <c r="DD15" s="46">
        <v>20</v>
      </c>
      <c r="DE15" s="54" t="s">
        <v>201</v>
      </c>
      <c r="DF15" s="48"/>
      <c r="DG15" s="49"/>
      <c r="DH15" s="52">
        <v>164659.549571</v>
      </c>
      <c r="DI15" s="71">
        <v>214879</v>
      </c>
      <c r="DK15">
        <f t="shared" si="10"/>
        <v>240000</v>
      </c>
      <c r="DL15">
        <f t="shared" si="11"/>
        <v>240000</v>
      </c>
      <c r="DM15" s="18">
        <f t="shared" si="12"/>
        <v>240000</v>
      </c>
      <c r="DN15" s="18">
        <f t="shared" si="13"/>
        <v>19</v>
      </c>
      <c r="DS15">
        <f t="shared" si="14"/>
        <v>79.1666666666667</v>
      </c>
    </row>
    <row r="16" spans="1:123">
      <c r="A16" s="20">
        <v>19528</v>
      </c>
      <c r="B16" s="20" t="s">
        <v>118</v>
      </c>
      <c r="C16" s="20">
        <v>1</v>
      </c>
      <c r="D16" s="20">
        <v>19309</v>
      </c>
      <c r="E16" s="20">
        <v>16669</v>
      </c>
      <c r="F16" s="20">
        <v>19364</v>
      </c>
      <c r="G16" s="20">
        <v>99728.250811</v>
      </c>
      <c r="H16" s="20" t="s">
        <v>119</v>
      </c>
      <c r="I16" s="23" t="s">
        <v>134</v>
      </c>
      <c r="J16" s="20" t="str">
        <f>VLOOKUP(K16,'[1]Attach_ISO_TO_COUNTRY NAME'!$A$2:$B$245,2,0)</f>
        <v>Japan</v>
      </c>
      <c r="K16" s="20" t="s">
        <v>120</v>
      </c>
      <c r="L16" s="20" t="s">
        <v>184</v>
      </c>
      <c r="M16" s="20">
        <v>1564.000524</v>
      </c>
      <c r="N16" s="20">
        <v>1284.219012</v>
      </c>
      <c r="O16" s="20">
        <v>8.624902</v>
      </c>
      <c r="P16" s="20"/>
      <c r="Q16" s="20" t="s">
        <v>202</v>
      </c>
      <c r="R16" s="20">
        <v>40</v>
      </c>
      <c r="S16" s="20">
        <v>40</v>
      </c>
      <c r="T16" s="20">
        <v>40</v>
      </c>
      <c r="U16" s="20">
        <v>40</v>
      </c>
      <c r="V16" s="20">
        <v>40</v>
      </c>
      <c r="W16" s="20">
        <v>40</v>
      </c>
      <c r="X16" s="20">
        <v>40</v>
      </c>
      <c r="Y16" s="20">
        <v>40</v>
      </c>
      <c r="Z16" s="20">
        <v>40</v>
      </c>
      <c r="AA16" s="20">
        <v>40</v>
      </c>
      <c r="AB16" s="20">
        <v>40</v>
      </c>
      <c r="AC16" s="20">
        <v>40</v>
      </c>
      <c r="AD16" s="20">
        <v>40</v>
      </c>
      <c r="AE16" s="20">
        <v>40</v>
      </c>
      <c r="AF16" s="20">
        <v>40</v>
      </c>
      <c r="AG16" s="20">
        <v>40</v>
      </c>
      <c r="AH16" s="20">
        <v>40</v>
      </c>
      <c r="AI16" s="20">
        <v>40</v>
      </c>
      <c r="AJ16" s="20">
        <v>40</v>
      </c>
      <c r="AK16" s="20">
        <v>40</v>
      </c>
      <c r="AL16" s="20">
        <v>40</v>
      </c>
      <c r="AM16" s="20">
        <v>40</v>
      </c>
      <c r="AN16" s="20">
        <v>40</v>
      </c>
      <c r="AO16" s="20">
        <v>40</v>
      </c>
      <c r="AP16" s="20">
        <v>40</v>
      </c>
      <c r="AQ16" s="20">
        <v>40</v>
      </c>
      <c r="AR16" s="20">
        <v>40</v>
      </c>
      <c r="AS16" s="20">
        <v>0.767401</v>
      </c>
      <c r="AT16" s="20" t="s">
        <v>123</v>
      </c>
      <c r="AU16" s="20">
        <v>0.51</v>
      </c>
      <c r="AV16" s="20">
        <v>0.146238</v>
      </c>
      <c r="AW16" s="20">
        <v>1.164664</v>
      </c>
      <c r="AX16" s="20">
        <v>1.108938</v>
      </c>
      <c r="AY16" s="20">
        <v>40</v>
      </c>
      <c r="AZ16" s="20">
        <v>40</v>
      </c>
      <c r="BA16" s="20" t="s">
        <v>124</v>
      </c>
      <c r="BB16" s="20" t="s">
        <v>125</v>
      </c>
      <c r="BC16" s="20" t="s">
        <v>126</v>
      </c>
      <c r="BD16" s="26" t="s">
        <v>203</v>
      </c>
      <c r="BE16" s="20" t="s">
        <v>204</v>
      </c>
      <c r="BF16" s="32">
        <f t="shared" si="0"/>
        <v>0.000320871966967964</v>
      </c>
      <c r="BG16" s="33">
        <f t="shared" si="1"/>
        <v>320.871966967964</v>
      </c>
      <c r="BH16" s="35"/>
      <c r="BI16" s="10">
        <v>32</v>
      </c>
      <c r="BJ16" s="36">
        <v>34.941</v>
      </c>
      <c r="BK16" s="36">
        <v>133.975</v>
      </c>
      <c r="BL16" s="36" t="s">
        <v>129</v>
      </c>
      <c r="BM16" s="36" t="s">
        <v>130</v>
      </c>
      <c r="BN16" s="36" t="s">
        <v>130</v>
      </c>
      <c r="BO16" s="36" t="s">
        <v>130</v>
      </c>
      <c r="BP16" s="36" t="s">
        <v>130</v>
      </c>
      <c r="BQ16" s="36" t="s">
        <v>130</v>
      </c>
      <c r="BR16" s="36" t="s">
        <v>131</v>
      </c>
      <c r="BS16" s="36" t="s">
        <v>132</v>
      </c>
      <c r="BT16" s="36" t="s">
        <v>131</v>
      </c>
      <c r="BU16" s="36" t="s">
        <v>130</v>
      </c>
      <c r="BV16" s="36" t="s">
        <v>130</v>
      </c>
      <c r="BW16" s="36" t="s">
        <v>130</v>
      </c>
      <c r="BX16" s="36" t="s">
        <v>130</v>
      </c>
      <c r="BY16" s="36" t="s">
        <v>130</v>
      </c>
      <c r="BZ16" s="36" t="s">
        <v>130</v>
      </c>
      <c r="CA16" s="36" t="s">
        <v>130</v>
      </c>
      <c r="CB16" s="36" t="s">
        <v>130</v>
      </c>
      <c r="CC16" s="36" t="s">
        <v>130</v>
      </c>
      <c r="CD16" s="36" t="s">
        <v>130</v>
      </c>
      <c r="CE16" s="36">
        <v>56.61</v>
      </c>
      <c r="CF16" s="36">
        <v>51.64</v>
      </c>
      <c r="CG16" s="36">
        <v>51.53</v>
      </c>
      <c r="CH16" s="36">
        <v>51.61</v>
      </c>
      <c r="CI16" s="36">
        <v>52.03</v>
      </c>
      <c r="CJ16" s="36" t="s">
        <v>133</v>
      </c>
      <c r="CK16" s="36" t="s">
        <v>133</v>
      </c>
      <c r="CL16" s="36" t="s">
        <v>133</v>
      </c>
      <c r="CM16" s="36" t="s">
        <v>133</v>
      </c>
      <c r="CN16" s="36" t="s">
        <v>133</v>
      </c>
      <c r="CO16" s="36">
        <v>0.023829</v>
      </c>
      <c r="CP16" s="36">
        <v>1e-5</v>
      </c>
      <c r="CQ16" s="37">
        <f t="shared" si="2"/>
        <v>0.000528275584616881</v>
      </c>
      <c r="CR16" s="37">
        <f t="shared" si="3"/>
        <v>1.89295138582872</v>
      </c>
      <c r="CS16" s="35"/>
      <c r="CT16" s="36">
        <f t="shared" si="4"/>
        <v>52.684</v>
      </c>
      <c r="CU16" s="20">
        <v>52.684</v>
      </c>
      <c r="CV16" s="20"/>
      <c r="CW16" s="20" t="str">
        <f t="shared" si="5"/>
        <v>Kumenan</v>
      </c>
      <c r="CX16" s="20">
        <f t="shared" si="6"/>
        <v>99728.250811</v>
      </c>
      <c r="CY16" s="20">
        <f t="shared" si="7"/>
        <v>32</v>
      </c>
      <c r="CZ16" s="20">
        <f t="shared" si="8"/>
        <v>52.684</v>
      </c>
      <c r="DA16" s="53" t="str">
        <f t="shared" si="15"/>
        <v>&lt;2016-06</v>
      </c>
      <c r="DB16" s="46">
        <v>1180000</v>
      </c>
      <c r="DC16" s="46"/>
      <c r="DD16" s="46"/>
      <c r="DE16" s="47"/>
      <c r="DF16" s="48"/>
      <c r="DG16" s="49"/>
      <c r="DI16" s="71">
        <v>784054</v>
      </c>
      <c r="DK16">
        <f t="shared" si="10"/>
        <v>1180000</v>
      </c>
      <c r="DL16">
        <f t="shared" si="11"/>
        <v>1180000</v>
      </c>
      <c r="DM16" s="18">
        <f t="shared" si="12"/>
        <v>1180000</v>
      </c>
      <c r="DN16" s="18">
        <f t="shared" si="13"/>
        <v>32</v>
      </c>
      <c r="DS16">
        <f t="shared" si="14"/>
        <v>27.1186440677966</v>
      </c>
    </row>
    <row r="17" spans="1:123">
      <c r="A17" s="11">
        <v>17348</v>
      </c>
      <c r="B17" s="11" t="s">
        <v>118</v>
      </c>
      <c r="C17" s="11">
        <v>1</v>
      </c>
      <c r="D17" s="11">
        <v>17129</v>
      </c>
      <c r="E17" s="11">
        <v>16829</v>
      </c>
      <c r="F17" s="11">
        <v>17184</v>
      </c>
      <c r="G17" s="11">
        <v>49898.391792</v>
      </c>
      <c r="H17" s="11" t="s">
        <v>119</v>
      </c>
      <c r="I17" s="23" t="s">
        <v>134</v>
      </c>
      <c r="J17" s="11" t="str">
        <f>VLOOKUP(K17,'[1]Attach_ISO_TO_COUNTRY NAME'!$A$2:$B$245,2,0)</f>
        <v>Japan</v>
      </c>
      <c r="K17" s="11" t="s">
        <v>120</v>
      </c>
      <c r="L17" s="11" t="s">
        <v>167</v>
      </c>
      <c r="M17" s="11">
        <v>1610.021997</v>
      </c>
      <c r="N17" s="20">
        <v>1325.492231</v>
      </c>
      <c r="O17" s="20">
        <v>4.30407</v>
      </c>
      <c r="P17" s="11"/>
      <c r="Q17" s="11" t="s">
        <v>205</v>
      </c>
      <c r="R17" s="11">
        <v>10</v>
      </c>
      <c r="S17" s="11">
        <v>10</v>
      </c>
      <c r="T17" s="11">
        <v>10</v>
      </c>
      <c r="U17" s="11">
        <v>10</v>
      </c>
      <c r="V17" s="11">
        <v>10</v>
      </c>
      <c r="W17" s="11">
        <v>10</v>
      </c>
      <c r="X17" s="11">
        <v>10</v>
      </c>
      <c r="Y17" s="11">
        <v>10</v>
      </c>
      <c r="Z17" s="11">
        <v>10</v>
      </c>
      <c r="AA17" s="11">
        <v>10</v>
      </c>
      <c r="AB17" s="11">
        <v>10</v>
      </c>
      <c r="AC17" s="11">
        <v>10</v>
      </c>
      <c r="AD17" s="11">
        <v>10</v>
      </c>
      <c r="AE17" s="11">
        <v>10</v>
      </c>
      <c r="AF17" s="11">
        <v>10</v>
      </c>
      <c r="AG17" s="11">
        <v>10</v>
      </c>
      <c r="AH17" s="11">
        <v>10</v>
      </c>
      <c r="AI17" s="11">
        <v>10</v>
      </c>
      <c r="AJ17" s="11">
        <v>10</v>
      </c>
      <c r="AK17" s="11">
        <v>10</v>
      </c>
      <c r="AL17" s="11">
        <v>10</v>
      </c>
      <c r="AM17" s="11">
        <v>10</v>
      </c>
      <c r="AN17" s="11">
        <v>10</v>
      </c>
      <c r="AO17" s="11">
        <v>10</v>
      </c>
      <c r="AP17" s="11">
        <v>10</v>
      </c>
      <c r="AQ17" s="11">
        <v>10</v>
      </c>
      <c r="AR17" s="11">
        <v>10</v>
      </c>
      <c r="AS17" s="11">
        <v>0.831658</v>
      </c>
      <c r="AT17" s="11" t="s">
        <v>123</v>
      </c>
      <c r="AU17" s="11">
        <v>0.51</v>
      </c>
      <c r="AV17" s="11">
        <v>0.146238</v>
      </c>
      <c r="AW17" s="11">
        <v>1.164664</v>
      </c>
      <c r="AX17" s="11">
        <v>1.108938</v>
      </c>
      <c r="AY17" s="11">
        <v>10</v>
      </c>
      <c r="AZ17" s="11">
        <v>10</v>
      </c>
      <c r="BA17" s="11" t="s">
        <v>124</v>
      </c>
      <c r="BB17" s="11" t="s">
        <v>125</v>
      </c>
      <c r="BC17" s="11" t="s">
        <v>126</v>
      </c>
      <c r="BD17" s="26" t="s">
        <v>206</v>
      </c>
      <c r="BE17" s="11" t="s">
        <v>207</v>
      </c>
      <c r="BF17" s="32">
        <f t="shared" si="0"/>
        <v>0.000300610890678142</v>
      </c>
      <c r="BG17" s="33">
        <f t="shared" si="1"/>
        <v>300.610890678142</v>
      </c>
      <c r="BH17" s="34"/>
      <c r="BI17" s="10">
        <v>15</v>
      </c>
      <c r="BJ17" s="10">
        <v>34.8901</v>
      </c>
      <c r="BK17" s="10">
        <v>135.1734</v>
      </c>
      <c r="BL17" s="10" t="s">
        <v>129</v>
      </c>
      <c r="BM17" s="10" t="s">
        <v>130</v>
      </c>
      <c r="BN17" s="10" t="s">
        <v>130</v>
      </c>
      <c r="BO17" s="10" t="s">
        <v>130</v>
      </c>
      <c r="BP17" s="10" t="s">
        <v>130</v>
      </c>
      <c r="BQ17" s="10" t="s">
        <v>130</v>
      </c>
      <c r="BR17" s="10" t="s">
        <v>131</v>
      </c>
      <c r="BS17" s="10" t="s">
        <v>132</v>
      </c>
      <c r="BT17" s="10" t="s">
        <v>131</v>
      </c>
      <c r="BU17" s="10" t="s">
        <v>130</v>
      </c>
      <c r="BV17" s="10" t="s">
        <v>130</v>
      </c>
      <c r="BW17" s="10" t="s">
        <v>130</v>
      </c>
      <c r="BX17" s="10" t="s">
        <v>130</v>
      </c>
      <c r="BY17" s="10" t="s">
        <v>130</v>
      </c>
      <c r="BZ17" s="10" t="s">
        <v>130</v>
      </c>
      <c r="CA17" s="10" t="s">
        <v>130</v>
      </c>
      <c r="CB17" s="10" t="s">
        <v>130</v>
      </c>
      <c r="CC17" s="10" t="s">
        <v>130</v>
      </c>
      <c r="CD17" s="10" t="s">
        <v>130</v>
      </c>
      <c r="CE17" s="10">
        <v>27.96</v>
      </c>
      <c r="CF17" s="10">
        <v>25.98</v>
      </c>
      <c r="CG17" s="10">
        <v>25.67</v>
      </c>
      <c r="CH17" s="10">
        <v>25.92</v>
      </c>
      <c r="CI17" s="10">
        <v>25.01</v>
      </c>
      <c r="CJ17" s="10" t="s">
        <v>133</v>
      </c>
      <c r="CK17" s="10" t="s">
        <v>133</v>
      </c>
      <c r="CL17" s="10" t="s">
        <v>133</v>
      </c>
      <c r="CM17" s="10" t="s">
        <v>133</v>
      </c>
      <c r="CN17" s="10" t="s">
        <v>133</v>
      </c>
      <c r="CO17" s="10">
        <v>0.009422</v>
      </c>
      <c r="CP17" s="10">
        <v>5e-6</v>
      </c>
      <c r="CQ17" s="37">
        <f t="shared" si="2"/>
        <v>0.000523223275588328</v>
      </c>
      <c r="CR17" s="37">
        <f t="shared" si="3"/>
        <v>1.91122995985905</v>
      </c>
      <c r="CS17" s="34"/>
      <c r="CT17" s="10">
        <f t="shared" si="4"/>
        <v>26.108</v>
      </c>
      <c r="CU17" s="20">
        <v>26.108</v>
      </c>
      <c r="CV17" s="20"/>
      <c r="CW17" s="20" t="str">
        <f t="shared" si="5"/>
        <v>Sanda Hyōgo</v>
      </c>
      <c r="CX17" s="20">
        <f t="shared" si="6"/>
        <v>49898.391792</v>
      </c>
      <c r="CY17" s="20">
        <f t="shared" si="7"/>
        <v>15</v>
      </c>
      <c r="CZ17" s="20">
        <f t="shared" si="8"/>
        <v>26.108</v>
      </c>
      <c r="DA17" s="53" t="str">
        <f t="shared" si="15"/>
        <v>&lt;2016-06</v>
      </c>
      <c r="DD17" s="55"/>
      <c r="DF17" s="56"/>
      <c r="DG17" s="56"/>
      <c r="DI17" s="71">
        <f>49068.090833+2093.998853+856.211125+34758.051203+13470.019987+15209.575445+6621.43616+5663.142309</f>
        <v>127740.525915</v>
      </c>
      <c r="DK17">
        <f t="shared" si="10"/>
        <v>0</v>
      </c>
      <c r="DL17">
        <f t="shared" si="11"/>
        <v>127740.525915</v>
      </c>
      <c r="DM17" s="18">
        <f t="shared" si="12"/>
        <v>127740.525915</v>
      </c>
      <c r="DN17" s="18">
        <f t="shared" si="13"/>
        <v>15</v>
      </c>
      <c r="DS17">
        <f t="shared" si="14"/>
        <v>117.425538156788</v>
      </c>
    </row>
    <row r="18" spans="1:123">
      <c r="A18" s="11">
        <v>16685</v>
      </c>
      <c r="B18" s="11" t="s">
        <v>118</v>
      </c>
      <c r="C18" s="11">
        <v>1</v>
      </c>
      <c r="D18" s="11">
        <v>16466</v>
      </c>
      <c r="E18" s="11">
        <v>16924</v>
      </c>
      <c r="F18" s="11">
        <v>16521</v>
      </c>
      <c r="G18" s="11">
        <v>100617.058518</v>
      </c>
      <c r="H18" s="11" t="s">
        <v>119</v>
      </c>
      <c r="I18" s="23" t="s">
        <v>134</v>
      </c>
      <c r="J18" s="11" t="str">
        <f>VLOOKUP(K18,'[1]Attach_ISO_TO_COUNTRY NAME'!$A$2:$B$245,2,0)</f>
        <v>Japan</v>
      </c>
      <c r="K18" s="11" t="s">
        <v>120</v>
      </c>
      <c r="L18" s="11" t="s">
        <v>208</v>
      </c>
      <c r="M18" s="11">
        <v>1513.59602</v>
      </c>
      <c r="N18" s="20">
        <v>1295.907036</v>
      </c>
      <c r="O18" s="20">
        <v>7.431046</v>
      </c>
      <c r="P18" s="11" t="s">
        <v>209</v>
      </c>
      <c r="Q18" s="11" t="s">
        <v>210</v>
      </c>
      <c r="R18" s="11">
        <v>20</v>
      </c>
      <c r="S18" s="11">
        <v>20</v>
      </c>
      <c r="T18" s="11">
        <v>20</v>
      </c>
      <c r="U18" s="11">
        <v>20</v>
      </c>
      <c r="V18" s="11">
        <v>20</v>
      </c>
      <c r="W18" s="11">
        <v>20</v>
      </c>
      <c r="X18" s="11">
        <v>20</v>
      </c>
      <c r="Y18" s="11">
        <v>20</v>
      </c>
      <c r="Z18" s="11">
        <v>20</v>
      </c>
      <c r="AA18" s="11">
        <v>20</v>
      </c>
      <c r="AB18" s="11">
        <v>20</v>
      </c>
      <c r="AC18" s="11">
        <v>20</v>
      </c>
      <c r="AD18" s="11">
        <v>20</v>
      </c>
      <c r="AE18" s="11">
        <v>20</v>
      </c>
      <c r="AF18" s="11">
        <v>20</v>
      </c>
      <c r="AG18" s="11">
        <v>20</v>
      </c>
      <c r="AH18" s="11">
        <v>20</v>
      </c>
      <c r="AI18" s="11">
        <v>20</v>
      </c>
      <c r="AJ18" s="11">
        <v>20</v>
      </c>
      <c r="AK18" s="11">
        <v>20</v>
      </c>
      <c r="AL18" s="11">
        <v>20</v>
      </c>
      <c r="AM18" s="11">
        <v>20</v>
      </c>
      <c r="AN18" s="11">
        <v>20</v>
      </c>
      <c r="AO18" s="11">
        <v>20</v>
      </c>
      <c r="AP18" s="11">
        <v>20</v>
      </c>
      <c r="AQ18" s="11">
        <v>20</v>
      </c>
      <c r="AR18" s="11">
        <v>20</v>
      </c>
      <c r="AS18" s="11">
        <v>0.878265</v>
      </c>
      <c r="AT18" s="11" t="s">
        <v>123</v>
      </c>
      <c r="AU18" s="11">
        <v>0.51</v>
      </c>
      <c r="AV18" s="11">
        <v>0.146238</v>
      </c>
      <c r="AW18" s="11">
        <v>1.164664</v>
      </c>
      <c r="AX18" s="11">
        <v>0.987441</v>
      </c>
      <c r="AY18" s="11">
        <v>20</v>
      </c>
      <c r="AZ18" s="11">
        <v>20</v>
      </c>
      <c r="BA18" s="11" t="s">
        <v>124</v>
      </c>
      <c r="BB18" s="11" t="s">
        <v>125</v>
      </c>
      <c r="BC18" s="11" t="s">
        <v>126</v>
      </c>
      <c r="BD18" s="26" t="s">
        <v>211</v>
      </c>
      <c r="BE18" s="11" t="s">
        <v>209</v>
      </c>
      <c r="BF18" s="32">
        <f t="shared" si="0"/>
        <v>0.000296172442714263</v>
      </c>
      <c r="BG18" s="33">
        <f t="shared" si="1"/>
        <v>296.172442714263</v>
      </c>
      <c r="BH18" s="34"/>
      <c r="BI18" s="10">
        <v>29.8</v>
      </c>
      <c r="BJ18" s="10">
        <v>42.6584</v>
      </c>
      <c r="BK18" s="10">
        <v>141.7268</v>
      </c>
      <c r="BL18" s="10" t="s">
        <v>129</v>
      </c>
      <c r="BM18" s="10" t="s">
        <v>130</v>
      </c>
      <c r="BN18" s="10" t="s">
        <v>130</v>
      </c>
      <c r="BO18" s="10" t="s">
        <v>130</v>
      </c>
      <c r="BP18" s="10" t="s">
        <v>130</v>
      </c>
      <c r="BQ18" s="10" t="s">
        <v>212</v>
      </c>
      <c r="BR18" s="10" t="s">
        <v>213</v>
      </c>
      <c r="BS18" s="10" t="s">
        <v>214</v>
      </c>
      <c r="BT18" s="10" t="s">
        <v>165</v>
      </c>
      <c r="BU18" s="10" t="s">
        <v>130</v>
      </c>
      <c r="BV18" s="10" t="s">
        <v>130</v>
      </c>
      <c r="BW18" s="10" t="s">
        <v>130</v>
      </c>
      <c r="BX18" s="10" t="s">
        <v>130</v>
      </c>
      <c r="BY18" s="10" t="s">
        <v>130</v>
      </c>
      <c r="BZ18" s="10" t="s">
        <v>130</v>
      </c>
      <c r="CA18" s="10" t="s">
        <v>130</v>
      </c>
      <c r="CB18" s="10" t="s">
        <v>130</v>
      </c>
      <c r="CC18" s="10" t="s">
        <v>130</v>
      </c>
      <c r="CD18" s="10" t="s">
        <v>130</v>
      </c>
      <c r="CE18" s="10">
        <v>41.1</v>
      </c>
      <c r="CF18" s="10">
        <v>40.21</v>
      </c>
      <c r="CG18" s="10">
        <v>41.15</v>
      </c>
      <c r="CH18" s="10">
        <v>41.33</v>
      </c>
      <c r="CI18" s="10">
        <v>38.87</v>
      </c>
      <c r="CJ18" s="10" t="s">
        <v>133</v>
      </c>
      <c r="CK18" s="10" t="s">
        <v>133</v>
      </c>
      <c r="CL18" s="10" t="s">
        <v>133</v>
      </c>
      <c r="CM18" s="10" t="s">
        <v>133</v>
      </c>
      <c r="CN18" s="10" t="s">
        <v>133</v>
      </c>
      <c r="CO18" s="10">
        <v>0.012701</v>
      </c>
      <c r="CP18" s="10">
        <v>1.1e-5</v>
      </c>
      <c r="CQ18" s="37">
        <f t="shared" si="2"/>
        <v>0.000402834276781695</v>
      </c>
      <c r="CR18" s="37">
        <f t="shared" si="3"/>
        <v>2.48241040456923</v>
      </c>
      <c r="CS18" s="34"/>
      <c r="CT18" s="10">
        <f t="shared" si="4"/>
        <v>40.532</v>
      </c>
      <c r="CU18" s="20">
        <v>40.532</v>
      </c>
      <c r="CV18" s="20"/>
      <c r="CW18" s="20" t="str">
        <f t="shared" si="5"/>
        <v>Tomakomai - Marubeni Solar Power Plant</v>
      </c>
      <c r="CX18" s="20">
        <f t="shared" si="6"/>
        <v>100617.058518</v>
      </c>
      <c r="CY18" s="20">
        <f t="shared" si="7"/>
        <v>29.8</v>
      </c>
      <c r="CZ18" s="20">
        <f t="shared" si="8"/>
        <v>40.532</v>
      </c>
      <c r="DA18" s="53" t="str">
        <f t="shared" si="15"/>
        <v>&lt;2016-06</v>
      </c>
      <c r="DB18" s="57">
        <v>480000</v>
      </c>
      <c r="DC18" s="57">
        <f>CY18</f>
        <v>29.8</v>
      </c>
      <c r="DD18" s="57">
        <v>32</v>
      </c>
      <c r="DE18" s="16" t="s">
        <v>215</v>
      </c>
      <c r="DF18" s="58"/>
      <c r="DG18" s="12"/>
      <c r="DI18" s="71"/>
      <c r="DK18">
        <f t="shared" si="10"/>
        <v>480000</v>
      </c>
      <c r="DL18">
        <f t="shared" si="11"/>
        <v>480000</v>
      </c>
      <c r="DM18" s="18">
        <f t="shared" si="12"/>
        <v>480000</v>
      </c>
      <c r="DN18" s="18">
        <f t="shared" si="13"/>
        <v>29.8</v>
      </c>
      <c r="DS18">
        <f t="shared" si="14"/>
        <v>62.0833333333333</v>
      </c>
    </row>
    <row r="19" spans="1:123">
      <c r="A19" s="11">
        <v>17762</v>
      </c>
      <c r="B19" s="11" t="s">
        <v>118</v>
      </c>
      <c r="C19" s="11">
        <v>1</v>
      </c>
      <c r="D19" s="11">
        <v>17543</v>
      </c>
      <c r="E19" s="11">
        <v>16678</v>
      </c>
      <c r="F19" s="11">
        <v>17598</v>
      </c>
      <c r="G19" s="11">
        <v>136375.001644</v>
      </c>
      <c r="H19" s="11" t="s">
        <v>119</v>
      </c>
      <c r="I19" s="22">
        <v>42772</v>
      </c>
      <c r="J19" s="11" t="str">
        <f>VLOOKUP(K19,'[1]Attach_ISO_TO_COUNTRY NAME'!$A$2:$B$245,2,0)</f>
        <v>Japan</v>
      </c>
      <c r="K19" s="11" t="s">
        <v>120</v>
      </c>
      <c r="L19" s="11" t="s">
        <v>121</v>
      </c>
      <c r="M19" s="11">
        <v>1563.6353</v>
      </c>
      <c r="N19" s="20">
        <v>1276.183485</v>
      </c>
      <c r="O19" s="20">
        <v>10.565726</v>
      </c>
      <c r="P19" s="11"/>
      <c r="Q19" s="11" t="s">
        <v>216</v>
      </c>
      <c r="R19" s="11">
        <v>60</v>
      </c>
      <c r="S19" s="11">
        <v>60</v>
      </c>
      <c r="T19" s="11">
        <v>60</v>
      </c>
      <c r="U19" s="11">
        <v>60</v>
      </c>
      <c r="V19" s="11">
        <v>60</v>
      </c>
      <c r="W19" s="11">
        <v>60</v>
      </c>
      <c r="X19" s="11">
        <v>60</v>
      </c>
      <c r="Y19" s="11">
        <v>60</v>
      </c>
      <c r="Z19" s="11">
        <v>60</v>
      </c>
      <c r="AA19" s="11">
        <v>60</v>
      </c>
      <c r="AB19" s="11">
        <v>60</v>
      </c>
      <c r="AC19" s="11">
        <v>60</v>
      </c>
      <c r="AD19" s="11">
        <v>60</v>
      </c>
      <c r="AE19" s="11">
        <v>60</v>
      </c>
      <c r="AF19" s="11">
        <v>60</v>
      </c>
      <c r="AG19" s="11">
        <v>60</v>
      </c>
      <c r="AH19" s="11">
        <v>60</v>
      </c>
      <c r="AI19" s="11">
        <v>60</v>
      </c>
      <c r="AJ19" s="11">
        <v>60</v>
      </c>
      <c r="AK19" s="11">
        <v>60</v>
      </c>
      <c r="AL19" s="11">
        <v>60</v>
      </c>
      <c r="AM19" s="11">
        <v>60</v>
      </c>
      <c r="AN19" s="11">
        <v>60</v>
      </c>
      <c r="AO19" s="11">
        <v>60</v>
      </c>
      <c r="AP19" s="11">
        <v>60</v>
      </c>
      <c r="AQ19" s="11">
        <v>60</v>
      </c>
      <c r="AR19" s="11">
        <v>60</v>
      </c>
      <c r="AS19" s="11">
        <v>0.505109</v>
      </c>
      <c r="AT19" s="11" t="s">
        <v>123</v>
      </c>
      <c r="AU19" s="11">
        <v>0.51</v>
      </c>
      <c r="AV19" s="11">
        <v>0.146238</v>
      </c>
      <c r="AW19" s="11">
        <v>1.164664</v>
      </c>
      <c r="AX19" s="11">
        <v>0.987441</v>
      </c>
      <c r="AY19" s="11">
        <v>60</v>
      </c>
      <c r="AZ19" s="11">
        <v>60</v>
      </c>
      <c r="BA19" s="11" t="s">
        <v>141</v>
      </c>
      <c r="BB19" s="11" t="s">
        <v>125</v>
      </c>
      <c r="BC19" s="11" t="s">
        <v>126</v>
      </c>
      <c r="BD19" s="26" t="s">
        <v>217</v>
      </c>
      <c r="BE19" s="11" t="s">
        <v>218</v>
      </c>
      <c r="BF19" s="32">
        <f t="shared" si="0"/>
        <v>0.000293308887389919</v>
      </c>
      <c r="BG19" s="33">
        <f t="shared" si="1"/>
        <v>293.308887389919</v>
      </c>
      <c r="BH19" s="34"/>
      <c r="BI19" s="10">
        <v>40</v>
      </c>
      <c r="BJ19" s="10">
        <v>32.8</v>
      </c>
      <c r="BK19" s="10">
        <v>130.867</v>
      </c>
      <c r="BL19" s="10" t="s">
        <v>129</v>
      </c>
      <c r="BM19" s="10" t="s">
        <v>130</v>
      </c>
      <c r="BN19" s="10" t="s">
        <v>130</v>
      </c>
      <c r="BO19" s="10" t="s">
        <v>130</v>
      </c>
      <c r="BP19" s="10" t="s">
        <v>130</v>
      </c>
      <c r="BQ19" s="10" t="s">
        <v>130</v>
      </c>
      <c r="BR19" s="10" t="s">
        <v>131</v>
      </c>
      <c r="BS19" s="10" t="s">
        <v>132</v>
      </c>
      <c r="BT19" s="10" t="s">
        <v>131</v>
      </c>
      <c r="BU19" s="10" t="s">
        <v>130</v>
      </c>
      <c r="BV19" s="10" t="s">
        <v>130</v>
      </c>
      <c r="BW19" s="10" t="s">
        <v>130</v>
      </c>
      <c r="BX19" s="10" t="s">
        <v>130</v>
      </c>
      <c r="BY19" s="10" t="s">
        <v>130</v>
      </c>
      <c r="BZ19" s="10" t="s">
        <v>130</v>
      </c>
      <c r="CA19" s="10" t="s">
        <v>130</v>
      </c>
      <c r="CB19" s="10" t="s">
        <v>130</v>
      </c>
      <c r="CC19" s="10" t="s">
        <v>130</v>
      </c>
      <c r="CD19" s="10" t="s">
        <v>130</v>
      </c>
      <c r="CE19" s="10">
        <v>72.33</v>
      </c>
      <c r="CF19" s="10">
        <v>64.44</v>
      </c>
      <c r="CG19" s="10">
        <v>63.42</v>
      </c>
      <c r="CH19" s="10">
        <v>65.1</v>
      </c>
      <c r="CI19" s="10">
        <v>65.68</v>
      </c>
      <c r="CJ19" s="10" t="s">
        <v>133</v>
      </c>
      <c r="CK19" s="10" t="s">
        <v>133</v>
      </c>
      <c r="CL19" s="10" t="s">
        <v>133</v>
      </c>
      <c r="CM19" s="10" t="s">
        <v>133</v>
      </c>
      <c r="CN19" s="10" t="s">
        <v>133</v>
      </c>
      <c r="CO19" s="10">
        <v>0.021797</v>
      </c>
      <c r="CP19" s="10">
        <v>1.3e-5</v>
      </c>
      <c r="CQ19" s="37">
        <f t="shared" si="2"/>
        <v>0.000485382212297207</v>
      </c>
      <c r="CR19" s="37">
        <f t="shared" si="3"/>
        <v>2.06023207003656</v>
      </c>
      <c r="CS19" s="34"/>
      <c r="CT19" s="10">
        <f t="shared" si="4"/>
        <v>66.194</v>
      </c>
      <c r="CU19" s="20">
        <v>66.194</v>
      </c>
      <c r="CV19" s="20"/>
      <c r="CW19" s="20" t="str">
        <f t="shared" si="5"/>
        <v>Mashiki</v>
      </c>
      <c r="CX19" s="20">
        <f t="shared" si="6"/>
        <v>136375.001644</v>
      </c>
      <c r="CY19" s="20">
        <f t="shared" si="7"/>
        <v>40</v>
      </c>
      <c r="CZ19" s="20">
        <f t="shared" si="8"/>
        <v>66.194</v>
      </c>
      <c r="DA19" s="53">
        <f t="shared" si="15"/>
        <v>42772</v>
      </c>
      <c r="DB19" s="57">
        <v>638552</v>
      </c>
      <c r="DC19" s="57">
        <v>47.692</v>
      </c>
      <c r="DD19" s="57">
        <v>57</v>
      </c>
      <c r="DE19" s="16" t="s">
        <v>219</v>
      </c>
      <c r="DF19" s="58"/>
      <c r="DG19" s="12"/>
      <c r="DH19" s="52">
        <v>436445.124259</v>
      </c>
      <c r="DI19" s="17">
        <v>204350</v>
      </c>
      <c r="DK19">
        <f t="shared" si="10"/>
        <v>638552</v>
      </c>
      <c r="DL19">
        <f t="shared" si="11"/>
        <v>638552</v>
      </c>
      <c r="DM19" s="18">
        <f t="shared" si="12"/>
        <v>638552</v>
      </c>
      <c r="DN19" s="18">
        <f t="shared" si="13"/>
        <v>47.692</v>
      </c>
      <c r="DS19">
        <f t="shared" si="14"/>
        <v>74.687730991368</v>
      </c>
    </row>
    <row r="20" spans="1:123">
      <c r="A20" s="11">
        <v>17791</v>
      </c>
      <c r="B20" s="11" t="s">
        <v>118</v>
      </c>
      <c r="C20" s="11">
        <v>1</v>
      </c>
      <c r="D20" s="11">
        <v>17572</v>
      </c>
      <c r="E20" s="11">
        <v>16627</v>
      </c>
      <c r="F20" s="11">
        <v>17627</v>
      </c>
      <c r="G20" s="11">
        <v>85028.887192</v>
      </c>
      <c r="H20" s="11" t="s">
        <v>119</v>
      </c>
      <c r="I20" s="22">
        <v>42713</v>
      </c>
      <c r="J20" s="11" t="str">
        <f>VLOOKUP(K20,'[1]Attach_ISO_TO_COUNTRY NAME'!$A$2:$B$245,2,0)</f>
        <v>Japan</v>
      </c>
      <c r="K20" s="11" t="s">
        <v>120</v>
      </c>
      <c r="L20" s="11" t="s">
        <v>149</v>
      </c>
      <c r="M20" s="11">
        <v>1618.057437</v>
      </c>
      <c r="N20" s="20">
        <v>1340.832751</v>
      </c>
      <c r="O20" s="20">
        <v>7.286584</v>
      </c>
      <c r="P20" s="11"/>
      <c r="Q20" s="11" t="s">
        <v>220</v>
      </c>
      <c r="R20" s="11">
        <v>70</v>
      </c>
      <c r="S20" s="11">
        <v>70</v>
      </c>
      <c r="T20" s="11">
        <v>70</v>
      </c>
      <c r="U20" s="11">
        <v>70</v>
      </c>
      <c r="V20" s="11">
        <v>70</v>
      </c>
      <c r="W20" s="11">
        <v>70</v>
      </c>
      <c r="X20" s="11">
        <v>70</v>
      </c>
      <c r="Y20" s="11">
        <v>70</v>
      </c>
      <c r="Z20" s="11">
        <v>70</v>
      </c>
      <c r="AA20" s="11">
        <v>70</v>
      </c>
      <c r="AB20" s="11">
        <v>70</v>
      </c>
      <c r="AC20" s="11">
        <v>70</v>
      </c>
      <c r="AD20" s="11">
        <v>70</v>
      </c>
      <c r="AE20" s="11">
        <v>70</v>
      </c>
      <c r="AF20" s="11">
        <v>70</v>
      </c>
      <c r="AG20" s="11">
        <v>70</v>
      </c>
      <c r="AH20" s="11">
        <v>70</v>
      </c>
      <c r="AI20" s="11">
        <v>70</v>
      </c>
      <c r="AJ20" s="11">
        <v>70</v>
      </c>
      <c r="AK20" s="11">
        <v>70</v>
      </c>
      <c r="AL20" s="11">
        <v>70</v>
      </c>
      <c r="AM20" s="11">
        <v>70</v>
      </c>
      <c r="AN20" s="11">
        <v>70</v>
      </c>
      <c r="AO20" s="11">
        <v>70</v>
      </c>
      <c r="AP20" s="11">
        <v>70</v>
      </c>
      <c r="AQ20" s="11">
        <v>70</v>
      </c>
      <c r="AR20" s="11">
        <v>70</v>
      </c>
      <c r="AS20" s="11">
        <v>0.224944</v>
      </c>
      <c r="AT20" s="11" t="s">
        <v>123</v>
      </c>
      <c r="AU20" s="11">
        <v>0.51</v>
      </c>
      <c r="AV20" s="11">
        <v>0.146238</v>
      </c>
      <c r="AW20" s="11">
        <v>1.164664</v>
      </c>
      <c r="AX20" s="11">
        <v>1.108938</v>
      </c>
      <c r="AY20" s="11">
        <v>70</v>
      </c>
      <c r="AZ20" s="11">
        <v>70</v>
      </c>
      <c r="BA20" s="11" t="s">
        <v>141</v>
      </c>
      <c r="BB20" s="11" t="s">
        <v>125</v>
      </c>
      <c r="BC20" s="11" t="s">
        <v>126</v>
      </c>
      <c r="BD20" s="26" t="s">
        <v>221</v>
      </c>
      <c r="BE20" s="11" t="s">
        <v>222</v>
      </c>
      <c r="BF20" s="32">
        <f t="shared" si="0"/>
        <v>0.000282257016322072</v>
      </c>
      <c r="BG20" s="33">
        <f t="shared" si="1"/>
        <v>282.257016322072</v>
      </c>
      <c r="BH20" s="34"/>
      <c r="BI20" s="10">
        <v>24</v>
      </c>
      <c r="BJ20" s="10">
        <v>35.165</v>
      </c>
      <c r="BK20" s="10">
        <v>140.291</v>
      </c>
      <c r="BL20" s="10" t="s">
        <v>129</v>
      </c>
      <c r="BM20" s="10" t="s">
        <v>130</v>
      </c>
      <c r="BN20" s="10" t="s">
        <v>130</v>
      </c>
      <c r="BO20" s="10" t="s">
        <v>130</v>
      </c>
      <c r="BP20" s="10" t="s">
        <v>130</v>
      </c>
      <c r="BQ20" s="10" t="s">
        <v>130</v>
      </c>
      <c r="BR20" s="10" t="s">
        <v>131</v>
      </c>
      <c r="BS20" s="10" t="s">
        <v>132</v>
      </c>
      <c r="BT20" s="10" t="s">
        <v>131</v>
      </c>
      <c r="BU20" s="10" t="s">
        <v>130</v>
      </c>
      <c r="BV20" s="10" t="s">
        <v>130</v>
      </c>
      <c r="BW20" s="10" t="s">
        <v>130</v>
      </c>
      <c r="BX20" s="10" t="s">
        <v>130</v>
      </c>
      <c r="BY20" s="10" t="s">
        <v>130</v>
      </c>
      <c r="BZ20" s="10" t="s">
        <v>130</v>
      </c>
      <c r="CA20" s="10" t="s">
        <v>130</v>
      </c>
      <c r="CB20" s="10" t="s">
        <v>130</v>
      </c>
      <c r="CC20" s="10" t="s">
        <v>130</v>
      </c>
      <c r="CD20" s="10" t="s">
        <v>130</v>
      </c>
      <c r="CE20" s="10">
        <v>44.38</v>
      </c>
      <c r="CF20" s="10">
        <v>42.8</v>
      </c>
      <c r="CG20" s="10">
        <v>38.44</v>
      </c>
      <c r="CH20" s="10">
        <v>40.53</v>
      </c>
      <c r="CI20" s="10">
        <v>41.91</v>
      </c>
      <c r="CJ20" s="10" t="s">
        <v>133</v>
      </c>
      <c r="CK20" s="10" t="s">
        <v>133</v>
      </c>
      <c r="CL20" s="10" t="s">
        <v>133</v>
      </c>
      <c r="CM20" s="10" t="s">
        <v>133</v>
      </c>
      <c r="CN20" s="10" t="s">
        <v>133</v>
      </c>
      <c r="CO20" s="10">
        <v>0.012555</v>
      </c>
      <c r="CP20" s="10">
        <v>8e-6</v>
      </c>
      <c r="CQ20" s="37">
        <f t="shared" si="2"/>
        <v>0.00048938662346642</v>
      </c>
      <c r="CR20" s="37">
        <f t="shared" si="3"/>
        <v>2.04337419955782</v>
      </c>
      <c r="CS20" s="34"/>
      <c r="CT20" s="10">
        <f t="shared" si="4"/>
        <v>41.612</v>
      </c>
      <c r="CU20" s="20">
        <v>41.612</v>
      </c>
      <c r="CV20" s="20"/>
      <c r="CW20" s="20" t="str">
        <f t="shared" si="5"/>
        <v>Katsuura</v>
      </c>
      <c r="CX20" s="20">
        <f t="shared" si="6"/>
        <v>85028.887192</v>
      </c>
      <c r="CY20" s="20">
        <f t="shared" si="7"/>
        <v>24</v>
      </c>
      <c r="CZ20" s="20">
        <f t="shared" si="8"/>
        <v>41.612</v>
      </c>
      <c r="DA20" s="53">
        <f t="shared" si="15"/>
        <v>42713</v>
      </c>
      <c r="DB20" s="57"/>
      <c r="DC20" s="57">
        <v>32</v>
      </c>
      <c r="DD20" s="57"/>
      <c r="DE20" s="16" t="s">
        <v>223</v>
      </c>
      <c r="DF20" s="58"/>
      <c r="DG20" s="12"/>
      <c r="DH20" s="17">
        <f>DO20+DI20</f>
        <v>456042.417616</v>
      </c>
      <c r="DI20" s="17">
        <f>116567.530424+85028.887192</f>
        <v>201596.417616</v>
      </c>
      <c r="DK20">
        <f t="shared" si="10"/>
        <v>456042.417616</v>
      </c>
      <c r="DL20">
        <f t="shared" si="11"/>
        <v>456042.417616</v>
      </c>
      <c r="DM20" s="18">
        <f t="shared" si="12"/>
        <v>456042.417616</v>
      </c>
      <c r="DN20" s="18">
        <f t="shared" si="13"/>
        <v>32</v>
      </c>
      <c r="DO20">
        <f>133795+120651</f>
        <v>254446</v>
      </c>
      <c r="DP20">
        <v>2</v>
      </c>
      <c r="DS20" s="73">
        <f t="shared" si="14"/>
        <v>70.168911408028</v>
      </c>
    </row>
    <row r="21" spans="1:123">
      <c r="A21" s="11">
        <v>17049</v>
      </c>
      <c r="B21" s="11" t="s">
        <v>118</v>
      </c>
      <c r="C21" s="11">
        <v>1</v>
      </c>
      <c r="D21" s="11">
        <v>16830</v>
      </c>
      <c r="E21" s="11">
        <v>16706</v>
      </c>
      <c r="F21" s="11">
        <v>16885</v>
      </c>
      <c r="G21" s="11">
        <v>213322.130696</v>
      </c>
      <c r="H21" s="11" t="s">
        <v>119</v>
      </c>
      <c r="I21" s="22">
        <v>42753</v>
      </c>
      <c r="J21" s="11" t="str">
        <f>VLOOKUP(K21,'[1]Attach_ISO_TO_COUNTRY NAME'!$A$2:$B$245,2,0)</f>
        <v>Japan</v>
      </c>
      <c r="K21" s="11" t="s">
        <v>120</v>
      </c>
      <c r="L21" s="11" t="s">
        <v>224</v>
      </c>
      <c r="M21" s="11">
        <v>1580.802025</v>
      </c>
      <c r="N21" s="20">
        <v>1324.396474</v>
      </c>
      <c r="O21" s="20">
        <v>16.100435</v>
      </c>
      <c r="P21" s="11"/>
      <c r="Q21" s="11" t="s">
        <v>225</v>
      </c>
      <c r="R21" s="11">
        <v>70</v>
      </c>
      <c r="S21" s="11">
        <v>70</v>
      </c>
      <c r="T21" s="11">
        <v>70</v>
      </c>
      <c r="U21" s="11">
        <v>20</v>
      </c>
      <c r="V21" s="11">
        <v>20</v>
      </c>
      <c r="W21" s="11">
        <v>20</v>
      </c>
      <c r="X21" s="11">
        <v>20</v>
      </c>
      <c r="Y21" s="11">
        <v>20</v>
      </c>
      <c r="Z21" s="11">
        <v>20</v>
      </c>
      <c r="AA21" s="11">
        <v>20</v>
      </c>
      <c r="AB21" s="11">
        <v>20</v>
      </c>
      <c r="AC21" s="11">
        <v>20</v>
      </c>
      <c r="AD21" s="11">
        <v>20</v>
      </c>
      <c r="AE21" s="11">
        <v>20</v>
      </c>
      <c r="AF21" s="11">
        <v>20</v>
      </c>
      <c r="AG21" s="11">
        <v>20</v>
      </c>
      <c r="AH21" s="11">
        <v>20</v>
      </c>
      <c r="AI21" s="11">
        <v>20</v>
      </c>
      <c r="AJ21" s="11">
        <v>20</v>
      </c>
      <c r="AK21" s="11">
        <v>20</v>
      </c>
      <c r="AL21" s="11">
        <v>20</v>
      </c>
      <c r="AM21" s="11">
        <v>20</v>
      </c>
      <c r="AN21" s="11">
        <v>20</v>
      </c>
      <c r="AO21" s="11">
        <v>20</v>
      </c>
      <c r="AP21" s="11">
        <v>20</v>
      </c>
      <c r="AQ21" s="11">
        <v>20</v>
      </c>
      <c r="AR21" s="11">
        <v>20</v>
      </c>
      <c r="AS21" s="11">
        <v>0.171057</v>
      </c>
      <c r="AT21" s="11" t="s">
        <v>123</v>
      </c>
      <c r="AU21" s="11">
        <v>0.51</v>
      </c>
      <c r="AV21" s="11">
        <v>0.146238</v>
      </c>
      <c r="AW21" s="11">
        <v>1.164664</v>
      </c>
      <c r="AX21" s="11">
        <v>0.987441</v>
      </c>
      <c r="AY21" s="11">
        <v>20</v>
      </c>
      <c r="AZ21" s="11" t="s">
        <v>226</v>
      </c>
      <c r="BA21" s="11" t="s">
        <v>124</v>
      </c>
      <c r="BB21" s="11" t="s">
        <v>125</v>
      </c>
      <c r="BC21" s="11" t="s">
        <v>126</v>
      </c>
      <c r="BD21" s="26" t="s">
        <v>227</v>
      </c>
      <c r="BE21" s="11" t="s">
        <v>228</v>
      </c>
      <c r="BF21" s="32">
        <f t="shared" si="0"/>
        <v>0.000280795995261092</v>
      </c>
      <c r="BG21" s="33">
        <f t="shared" si="1"/>
        <v>280.795995261092</v>
      </c>
      <c r="BH21" s="34"/>
      <c r="BI21" s="10">
        <v>59.9</v>
      </c>
      <c r="BJ21" s="10">
        <v>37.694</v>
      </c>
      <c r="BK21" s="10">
        <v>141.004</v>
      </c>
      <c r="BL21" s="10" t="s">
        <v>129</v>
      </c>
      <c r="BM21" s="10" t="s">
        <v>130</v>
      </c>
      <c r="BN21" s="10" t="s">
        <v>130</v>
      </c>
      <c r="BO21" s="10" t="s">
        <v>130</v>
      </c>
      <c r="BP21" s="10" t="s">
        <v>130</v>
      </c>
      <c r="BQ21" s="10" t="s">
        <v>130</v>
      </c>
      <c r="BR21" s="10" t="s">
        <v>131</v>
      </c>
      <c r="BS21" s="10" t="s">
        <v>132</v>
      </c>
      <c r="BT21" s="10" t="s">
        <v>131</v>
      </c>
      <c r="BU21" s="10" t="s">
        <v>130</v>
      </c>
      <c r="BV21" s="10" t="s">
        <v>130</v>
      </c>
      <c r="BW21" s="10" t="s">
        <v>130</v>
      </c>
      <c r="BX21" s="10" t="s">
        <v>130</v>
      </c>
      <c r="BY21" s="10" t="s">
        <v>130</v>
      </c>
      <c r="BZ21" s="10" t="s">
        <v>130</v>
      </c>
      <c r="CA21" s="10" t="s">
        <v>130</v>
      </c>
      <c r="CB21" s="10" t="s">
        <v>130</v>
      </c>
      <c r="CC21" s="10" t="s">
        <v>130</v>
      </c>
      <c r="CD21" s="10" t="s">
        <v>130</v>
      </c>
      <c r="CE21" s="10">
        <v>92.88</v>
      </c>
      <c r="CF21" s="10">
        <v>92.56</v>
      </c>
      <c r="CG21" s="10">
        <v>92.51</v>
      </c>
      <c r="CH21" s="10">
        <v>95.24</v>
      </c>
      <c r="CI21" s="10">
        <v>90.1</v>
      </c>
      <c r="CJ21" s="10" t="s">
        <v>133</v>
      </c>
      <c r="CK21" s="10" t="s">
        <v>133</v>
      </c>
      <c r="CL21" s="10" t="s">
        <v>133</v>
      </c>
      <c r="CM21" s="10" t="s">
        <v>133</v>
      </c>
      <c r="CN21" s="10" t="s">
        <v>133</v>
      </c>
      <c r="CO21" s="10">
        <v>0.022998</v>
      </c>
      <c r="CP21" s="10">
        <v>2.2e-5</v>
      </c>
      <c r="CQ21" s="37">
        <f t="shared" si="2"/>
        <v>0.000434357184121907</v>
      </c>
      <c r="CR21" s="37">
        <f t="shared" si="3"/>
        <v>2.30225270020937</v>
      </c>
      <c r="CS21" s="34"/>
      <c r="CT21" s="10">
        <f t="shared" si="4"/>
        <v>92.658</v>
      </c>
      <c r="CU21" s="20">
        <v>92.658</v>
      </c>
      <c r="CV21" s="20"/>
      <c r="CW21" s="20" t="str">
        <f t="shared" si="5"/>
        <v>Minamisoma</v>
      </c>
      <c r="CX21" s="20">
        <f t="shared" si="6"/>
        <v>213322.130696</v>
      </c>
      <c r="CY21" s="20">
        <f t="shared" si="7"/>
        <v>59.9</v>
      </c>
      <c r="CZ21" s="20">
        <f t="shared" si="8"/>
        <v>92.658</v>
      </c>
      <c r="DA21" s="53">
        <f t="shared" si="15"/>
        <v>42753</v>
      </c>
      <c r="DB21" s="57">
        <v>460000</v>
      </c>
      <c r="DC21" s="57">
        <v>32.3</v>
      </c>
      <c r="DD21" s="57">
        <v>37</v>
      </c>
      <c r="DE21" s="59" t="s">
        <v>229</v>
      </c>
      <c r="DF21" s="58"/>
      <c r="DG21" s="12"/>
      <c r="DK21">
        <f t="shared" si="10"/>
        <v>460000</v>
      </c>
      <c r="DL21">
        <f t="shared" si="11"/>
        <v>460000</v>
      </c>
      <c r="DM21" s="18">
        <f t="shared" si="12"/>
        <v>460000</v>
      </c>
      <c r="DN21" s="18">
        <f t="shared" si="13"/>
        <v>32.3</v>
      </c>
      <c r="DS21">
        <f t="shared" si="14"/>
        <v>70.2173913043478</v>
      </c>
    </row>
    <row r="22" spans="1:123">
      <c r="A22" s="11">
        <v>16840</v>
      </c>
      <c r="B22" s="11" t="s">
        <v>118</v>
      </c>
      <c r="C22" s="11">
        <v>1</v>
      </c>
      <c r="D22" s="11">
        <v>16621</v>
      </c>
      <c r="E22" s="11">
        <v>16880</v>
      </c>
      <c r="F22" s="11">
        <v>16676</v>
      </c>
      <c r="G22" s="11">
        <v>50186.628522</v>
      </c>
      <c r="H22" s="11" t="s">
        <v>119</v>
      </c>
      <c r="I22" s="23" t="s">
        <v>134</v>
      </c>
      <c r="J22" s="11" t="str">
        <f>VLOOKUP(K22,'[1]Attach_ISO_TO_COUNTRY NAME'!$A$2:$B$245,2,0)</f>
        <v>Japan</v>
      </c>
      <c r="K22" s="11" t="s">
        <v>120</v>
      </c>
      <c r="L22" s="11" t="s">
        <v>230</v>
      </c>
      <c r="M22" s="11">
        <v>1633.763268</v>
      </c>
      <c r="N22" s="20">
        <v>1352.155464</v>
      </c>
      <c r="O22" s="20">
        <v>4.306145</v>
      </c>
      <c r="P22" s="11" t="s">
        <v>231</v>
      </c>
      <c r="Q22" s="11" t="s">
        <v>232</v>
      </c>
      <c r="R22" s="11">
        <v>20</v>
      </c>
      <c r="S22" s="11">
        <v>20</v>
      </c>
      <c r="T22" s="11">
        <v>20</v>
      </c>
      <c r="U22" s="11">
        <v>20</v>
      </c>
      <c r="V22" s="11">
        <v>20</v>
      </c>
      <c r="W22" s="11">
        <v>20</v>
      </c>
      <c r="X22" s="11">
        <v>20</v>
      </c>
      <c r="Y22" s="11">
        <v>20</v>
      </c>
      <c r="Z22" s="11">
        <v>20</v>
      </c>
      <c r="AA22" s="11">
        <v>20</v>
      </c>
      <c r="AB22" s="11">
        <v>20</v>
      </c>
      <c r="AC22" s="11">
        <v>20</v>
      </c>
      <c r="AD22" s="11">
        <v>20</v>
      </c>
      <c r="AE22" s="11">
        <v>20</v>
      </c>
      <c r="AF22" s="11">
        <v>20</v>
      </c>
      <c r="AG22" s="11">
        <v>20</v>
      </c>
      <c r="AH22" s="11">
        <v>20</v>
      </c>
      <c r="AI22" s="11">
        <v>20</v>
      </c>
      <c r="AJ22" s="11">
        <v>20</v>
      </c>
      <c r="AK22" s="11">
        <v>20</v>
      </c>
      <c r="AL22" s="11">
        <v>20</v>
      </c>
      <c r="AM22" s="11">
        <v>20</v>
      </c>
      <c r="AN22" s="11">
        <v>20</v>
      </c>
      <c r="AO22" s="11">
        <v>20</v>
      </c>
      <c r="AP22" s="11">
        <v>20</v>
      </c>
      <c r="AQ22" s="11">
        <v>20</v>
      </c>
      <c r="AR22" s="11">
        <v>20</v>
      </c>
      <c r="AS22" s="11">
        <v>0.489932</v>
      </c>
      <c r="AT22" s="11" t="s">
        <v>123</v>
      </c>
      <c r="AU22" s="11">
        <v>0.51</v>
      </c>
      <c r="AV22" s="11">
        <v>0.146238</v>
      </c>
      <c r="AW22" s="11">
        <v>1.164664</v>
      </c>
      <c r="AX22" s="11">
        <v>1.108938</v>
      </c>
      <c r="AY22" s="11">
        <v>20</v>
      </c>
      <c r="AZ22" s="11">
        <v>20</v>
      </c>
      <c r="BA22" s="11" t="s">
        <v>124</v>
      </c>
      <c r="BB22" s="11" t="s">
        <v>125</v>
      </c>
      <c r="BC22" s="11" t="s">
        <v>126</v>
      </c>
      <c r="BD22" s="26" t="s">
        <v>233</v>
      </c>
      <c r="BE22" s="11" t="s">
        <v>231</v>
      </c>
      <c r="BF22" s="32">
        <f t="shared" si="0"/>
        <v>0.000278958766753238</v>
      </c>
      <c r="BG22" s="33">
        <f t="shared" si="1"/>
        <v>278.958766753238</v>
      </c>
      <c r="BH22" s="34"/>
      <c r="BI22" s="10">
        <v>14</v>
      </c>
      <c r="BJ22" s="10">
        <v>35.9472</v>
      </c>
      <c r="BK22" s="10">
        <v>140.586</v>
      </c>
      <c r="BL22" s="10" t="s">
        <v>129</v>
      </c>
      <c r="BM22" s="10" t="s">
        <v>130</v>
      </c>
      <c r="BN22" s="10" t="s">
        <v>130</v>
      </c>
      <c r="BO22" s="10" t="s">
        <v>130</v>
      </c>
      <c r="BP22" s="10" t="s">
        <v>130</v>
      </c>
      <c r="BQ22" s="10" t="s">
        <v>234</v>
      </c>
      <c r="BR22" s="10" t="s">
        <v>235</v>
      </c>
      <c r="BS22" s="10" t="s">
        <v>236</v>
      </c>
      <c r="BT22" s="10" t="s">
        <v>165</v>
      </c>
      <c r="BU22" s="10">
        <v>1100206</v>
      </c>
      <c r="BV22" s="10" t="s">
        <v>130</v>
      </c>
      <c r="BW22" s="10" t="s">
        <v>130</v>
      </c>
      <c r="BX22" s="10" t="s">
        <v>130</v>
      </c>
      <c r="BY22" s="10" t="s">
        <v>130</v>
      </c>
      <c r="BZ22" s="10" t="s">
        <v>130</v>
      </c>
      <c r="CA22" s="10" t="s">
        <v>130</v>
      </c>
      <c r="CB22" s="10" t="s">
        <v>130</v>
      </c>
      <c r="CC22" s="10" t="s">
        <v>130</v>
      </c>
      <c r="CD22" s="10" t="s">
        <v>130</v>
      </c>
      <c r="CE22" s="10">
        <v>26.55</v>
      </c>
      <c r="CF22" s="10">
        <v>24.13</v>
      </c>
      <c r="CG22" s="10">
        <v>23.79</v>
      </c>
      <c r="CH22" s="10">
        <v>24.43</v>
      </c>
      <c r="CI22" s="10">
        <v>23.43</v>
      </c>
      <c r="CJ22" s="10" t="s">
        <v>133</v>
      </c>
      <c r="CK22" s="10" t="s">
        <v>133</v>
      </c>
      <c r="CL22" s="10" t="s">
        <v>133</v>
      </c>
      <c r="CM22" s="10" t="s">
        <v>133</v>
      </c>
      <c r="CN22" s="10" t="s">
        <v>133</v>
      </c>
      <c r="CO22" s="10">
        <v>0.010767</v>
      </c>
      <c r="CP22" s="10">
        <v>5e-6</v>
      </c>
      <c r="CQ22" s="37">
        <f t="shared" si="2"/>
        <v>0.00048750037052748</v>
      </c>
      <c r="CR22" s="37">
        <f t="shared" si="3"/>
        <v>2.05128049219325</v>
      </c>
      <c r="CS22" s="34"/>
      <c r="CT22" s="10">
        <f t="shared" si="4"/>
        <v>24.466</v>
      </c>
      <c r="CU22" s="20">
        <v>24.466</v>
      </c>
      <c r="CV22" s="20"/>
      <c r="CW22" s="20" t="str">
        <f t="shared" si="5"/>
        <v>Suigo Itako Solar Power Plant</v>
      </c>
      <c r="CX22" s="20">
        <f t="shared" si="6"/>
        <v>50186.628522</v>
      </c>
      <c r="CY22" s="20">
        <f t="shared" si="7"/>
        <v>14</v>
      </c>
      <c r="CZ22" s="20">
        <f t="shared" si="8"/>
        <v>24.466</v>
      </c>
      <c r="DA22" s="53" t="str">
        <f t="shared" si="15"/>
        <v>&lt;2016-06</v>
      </c>
      <c r="DB22" s="57">
        <v>180000</v>
      </c>
      <c r="DC22" s="57">
        <v>15.3</v>
      </c>
      <c r="DD22" s="57">
        <v>14.7</v>
      </c>
      <c r="DE22" s="16" t="s">
        <v>237</v>
      </c>
      <c r="DF22" s="58"/>
      <c r="DG22" s="12"/>
      <c r="DI22" s="17">
        <v>345837</v>
      </c>
      <c r="DK22">
        <f t="shared" si="10"/>
        <v>180000</v>
      </c>
      <c r="DL22">
        <f t="shared" si="11"/>
        <v>180000</v>
      </c>
      <c r="DM22" s="18">
        <f t="shared" si="12"/>
        <v>345837</v>
      </c>
      <c r="DN22" s="18">
        <f t="shared" si="13"/>
        <v>15.3</v>
      </c>
      <c r="DS22">
        <f t="shared" si="14"/>
        <v>44.2404947995732</v>
      </c>
    </row>
    <row r="23" spans="1:123">
      <c r="A23" s="20">
        <v>18872</v>
      </c>
      <c r="B23" s="20" t="s">
        <v>118</v>
      </c>
      <c r="C23" s="20">
        <v>1</v>
      </c>
      <c r="D23" s="20">
        <v>18653</v>
      </c>
      <c r="E23" s="20">
        <v>16919</v>
      </c>
      <c r="F23" s="20">
        <v>18708</v>
      </c>
      <c r="G23" s="20">
        <v>124980.68221</v>
      </c>
      <c r="H23" s="20" t="s">
        <v>119</v>
      </c>
      <c r="I23" s="23" t="s">
        <v>134</v>
      </c>
      <c r="J23" s="20" t="str">
        <f>VLOOKUP(K23,'[1]Attach_ISO_TO_COUNTRY NAME'!$A$2:$B$245,2,0)</f>
        <v>Japan</v>
      </c>
      <c r="K23" s="20" t="s">
        <v>120</v>
      </c>
      <c r="L23" s="20" t="s">
        <v>238</v>
      </c>
      <c r="M23" s="20">
        <v>1505.195182</v>
      </c>
      <c r="N23" s="20">
        <v>1240.388967</v>
      </c>
      <c r="O23" s="20">
        <v>9.590032</v>
      </c>
      <c r="P23" s="20"/>
      <c r="Q23" s="20" t="s">
        <v>239</v>
      </c>
      <c r="R23" s="20">
        <v>40</v>
      </c>
      <c r="S23" s="20">
        <v>40</v>
      </c>
      <c r="T23" s="20">
        <v>40</v>
      </c>
      <c r="U23" s="20">
        <v>40</v>
      </c>
      <c r="V23" s="20">
        <v>40</v>
      </c>
      <c r="W23" s="20">
        <v>40</v>
      </c>
      <c r="X23" s="20">
        <v>40</v>
      </c>
      <c r="Y23" s="20">
        <v>40</v>
      </c>
      <c r="Z23" s="20">
        <v>40</v>
      </c>
      <c r="AA23" s="20">
        <v>40</v>
      </c>
      <c r="AB23" s="20">
        <v>40</v>
      </c>
      <c r="AC23" s="20">
        <v>40</v>
      </c>
      <c r="AD23" s="20">
        <v>40</v>
      </c>
      <c r="AE23" s="20">
        <v>40</v>
      </c>
      <c r="AF23" s="20">
        <v>40</v>
      </c>
      <c r="AG23" s="20">
        <v>40</v>
      </c>
      <c r="AH23" s="20">
        <v>40</v>
      </c>
      <c r="AI23" s="20">
        <v>40</v>
      </c>
      <c r="AJ23" s="20">
        <v>40</v>
      </c>
      <c r="AK23" s="20">
        <v>40</v>
      </c>
      <c r="AL23" s="20">
        <v>40</v>
      </c>
      <c r="AM23" s="20">
        <v>40</v>
      </c>
      <c r="AN23" s="20">
        <v>40</v>
      </c>
      <c r="AO23" s="20">
        <v>40</v>
      </c>
      <c r="AP23" s="20">
        <v>40</v>
      </c>
      <c r="AQ23" s="20">
        <v>40</v>
      </c>
      <c r="AR23" s="20">
        <v>40</v>
      </c>
      <c r="AS23" s="20">
        <v>0.855823</v>
      </c>
      <c r="AT23" s="20" t="s">
        <v>123</v>
      </c>
      <c r="AU23" s="20">
        <v>0.51</v>
      </c>
      <c r="AV23" s="20">
        <v>0.146238</v>
      </c>
      <c r="AW23" s="20">
        <v>1.164664</v>
      </c>
      <c r="AX23" s="20">
        <v>0.987441</v>
      </c>
      <c r="AY23" s="20">
        <v>40</v>
      </c>
      <c r="AZ23" s="20">
        <v>40</v>
      </c>
      <c r="BA23" s="20" t="s">
        <v>124</v>
      </c>
      <c r="BB23" s="20" t="s">
        <v>125</v>
      </c>
      <c r="BC23" s="20" t="s">
        <v>126</v>
      </c>
      <c r="BD23" s="26" t="s">
        <v>240</v>
      </c>
      <c r="BE23" s="20" t="s">
        <v>241</v>
      </c>
      <c r="BF23" s="32">
        <f t="shared" si="0"/>
        <v>0.000264040805478653</v>
      </c>
      <c r="BG23" s="33">
        <f t="shared" si="1"/>
        <v>264.040805478653</v>
      </c>
      <c r="BH23" s="35"/>
      <c r="BI23" s="10">
        <v>33</v>
      </c>
      <c r="BJ23" s="36">
        <v>34.883</v>
      </c>
      <c r="BK23" s="36">
        <v>133.296</v>
      </c>
      <c r="BL23" s="36" t="s">
        <v>129</v>
      </c>
      <c r="BM23" s="36" t="s">
        <v>130</v>
      </c>
      <c r="BN23" s="36" t="s">
        <v>130</v>
      </c>
      <c r="BO23" s="36" t="s">
        <v>130</v>
      </c>
      <c r="BP23" s="36" t="s">
        <v>130</v>
      </c>
      <c r="BQ23" s="36" t="s">
        <v>130</v>
      </c>
      <c r="BR23" s="36" t="s">
        <v>131</v>
      </c>
      <c r="BS23" s="36" t="s">
        <v>132</v>
      </c>
      <c r="BT23" s="36" t="s">
        <v>131</v>
      </c>
      <c r="BU23" s="36" t="s">
        <v>130</v>
      </c>
      <c r="BV23" s="36" t="s">
        <v>130</v>
      </c>
      <c r="BW23" s="36" t="s">
        <v>130</v>
      </c>
      <c r="BX23" s="36" t="s">
        <v>130</v>
      </c>
      <c r="BY23" s="36" t="s">
        <v>130</v>
      </c>
      <c r="BZ23" s="36" t="s">
        <v>130</v>
      </c>
      <c r="CA23" s="36" t="s">
        <v>130</v>
      </c>
      <c r="CB23" s="36" t="s">
        <v>130</v>
      </c>
      <c r="CC23" s="36" t="s">
        <v>130</v>
      </c>
      <c r="CD23" s="36" t="s">
        <v>130</v>
      </c>
      <c r="CE23" s="36">
        <v>53.84</v>
      </c>
      <c r="CF23" s="36">
        <v>51.77</v>
      </c>
      <c r="CG23" s="36">
        <v>53.11</v>
      </c>
      <c r="CH23" s="36">
        <v>53.22</v>
      </c>
      <c r="CI23" s="36">
        <v>53.83</v>
      </c>
      <c r="CJ23" s="36" t="s">
        <v>133</v>
      </c>
      <c r="CK23" s="36" t="s">
        <v>133</v>
      </c>
      <c r="CL23" s="36" t="s">
        <v>133</v>
      </c>
      <c r="CM23" s="36" t="s">
        <v>133</v>
      </c>
      <c r="CN23" s="36" t="s">
        <v>133</v>
      </c>
      <c r="CO23" s="36">
        <v>0.020228</v>
      </c>
      <c r="CP23" s="36">
        <v>1.2e-5</v>
      </c>
      <c r="CQ23" s="37">
        <f t="shared" si="2"/>
        <v>0.000425297726497344</v>
      </c>
      <c r="CR23" s="37">
        <f t="shared" si="3"/>
        <v>2.35129401757158</v>
      </c>
      <c r="CS23" s="35"/>
      <c r="CT23" s="36">
        <f t="shared" si="4"/>
        <v>53.154</v>
      </c>
      <c r="CU23" s="20">
        <v>53.154</v>
      </c>
      <c r="CV23" s="20"/>
      <c r="CW23" s="20" t="str">
        <f t="shared" si="5"/>
        <v>Tojo</v>
      </c>
      <c r="CX23" s="20">
        <f t="shared" si="6"/>
        <v>124980.68221</v>
      </c>
      <c r="CY23" s="20">
        <f t="shared" si="7"/>
        <v>33</v>
      </c>
      <c r="CZ23" s="20">
        <f t="shared" si="8"/>
        <v>53.154</v>
      </c>
      <c r="DA23" s="53" t="str">
        <f t="shared" si="15"/>
        <v>&lt;2016-06</v>
      </c>
      <c r="DB23" s="57"/>
      <c r="DC23" s="57"/>
      <c r="DD23" s="57"/>
      <c r="DE23" s="16" t="s">
        <v>242</v>
      </c>
      <c r="DF23" s="58"/>
      <c r="DG23" s="12"/>
      <c r="DI23" s="17">
        <f>7017.390557+904.030579+1302.001373+5897.364487+1725.901703+1037.0581+73572.565505+1306.421731+839.812408+G23+5671.439983</f>
        <v>224254.668636</v>
      </c>
      <c r="DK23">
        <f t="shared" si="10"/>
        <v>0</v>
      </c>
      <c r="DL23">
        <f t="shared" si="11"/>
        <v>224254.668636</v>
      </c>
      <c r="DM23" s="18">
        <f t="shared" si="12"/>
        <v>224254.668636</v>
      </c>
      <c r="DN23" s="18">
        <f t="shared" si="13"/>
        <v>33</v>
      </c>
      <c r="DS23" s="13">
        <f t="shared" si="14"/>
        <v>147.154127049922</v>
      </c>
    </row>
    <row r="24" spans="1:123">
      <c r="A24" s="11">
        <v>18283</v>
      </c>
      <c r="B24" s="11" t="s">
        <v>118</v>
      </c>
      <c r="C24" s="11">
        <v>1</v>
      </c>
      <c r="D24" s="11">
        <v>18064</v>
      </c>
      <c r="E24" s="11">
        <v>16837</v>
      </c>
      <c r="F24" s="11">
        <v>18119</v>
      </c>
      <c r="G24" s="11">
        <v>19804.08822</v>
      </c>
      <c r="H24" s="11" t="s">
        <v>119</v>
      </c>
      <c r="I24" s="22">
        <v>42539</v>
      </c>
      <c r="J24" s="11" t="str">
        <f>VLOOKUP(K24,'[1]Attach_ISO_TO_COUNTRY NAME'!$A$2:$B$245,2,0)</f>
        <v>Japan</v>
      </c>
      <c r="K24" s="11" t="s">
        <v>120</v>
      </c>
      <c r="L24" s="11" t="s">
        <v>238</v>
      </c>
      <c r="M24" s="11">
        <v>1549.025314</v>
      </c>
      <c r="N24" s="20">
        <v>1282.027497</v>
      </c>
      <c r="O24" s="20">
        <v>1.699238</v>
      </c>
      <c r="P24" s="11"/>
      <c r="Q24" s="11" t="s">
        <v>243</v>
      </c>
      <c r="R24" s="11">
        <v>60</v>
      </c>
      <c r="S24" s="11">
        <v>60</v>
      </c>
      <c r="T24" s="11">
        <v>60</v>
      </c>
      <c r="U24" s="11">
        <v>60</v>
      </c>
      <c r="V24" s="11">
        <v>60</v>
      </c>
      <c r="W24" s="11">
        <v>60</v>
      </c>
      <c r="X24" s="11">
        <v>60</v>
      </c>
      <c r="Y24" s="11">
        <v>60</v>
      </c>
      <c r="Z24" s="11">
        <v>60</v>
      </c>
      <c r="AA24" s="11">
        <v>60</v>
      </c>
      <c r="AB24" s="11">
        <v>60</v>
      </c>
      <c r="AC24" s="11">
        <v>60</v>
      </c>
      <c r="AD24" s="11">
        <v>60</v>
      </c>
      <c r="AE24" s="11">
        <v>60</v>
      </c>
      <c r="AF24" s="11">
        <v>60</v>
      </c>
      <c r="AG24" s="11">
        <v>60</v>
      </c>
      <c r="AH24" s="11">
        <v>60</v>
      </c>
      <c r="AI24" s="11">
        <v>60</v>
      </c>
      <c r="AJ24" s="11">
        <v>60</v>
      </c>
      <c r="AK24" s="11">
        <v>60</v>
      </c>
      <c r="AL24" s="11">
        <v>60</v>
      </c>
      <c r="AM24" s="11">
        <v>60</v>
      </c>
      <c r="AN24" s="11">
        <v>60</v>
      </c>
      <c r="AO24" s="11">
        <v>60</v>
      </c>
      <c r="AP24" s="11">
        <v>60</v>
      </c>
      <c r="AQ24" s="11">
        <v>60</v>
      </c>
      <c r="AR24" s="11">
        <v>60</v>
      </c>
      <c r="AS24" s="11">
        <v>0.329911</v>
      </c>
      <c r="AT24" s="11" t="s">
        <v>123</v>
      </c>
      <c r="AU24" s="11">
        <v>0.51</v>
      </c>
      <c r="AV24" s="11">
        <v>0.146238</v>
      </c>
      <c r="AW24" s="11">
        <v>1.164664</v>
      </c>
      <c r="AX24" s="11">
        <v>1.108938</v>
      </c>
      <c r="AY24" s="11">
        <v>60</v>
      </c>
      <c r="AZ24" s="11">
        <v>60</v>
      </c>
      <c r="BA24" s="11" t="s">
        <v>141</v>
      </c>
      <c r="BB24" s="11" t="s">
        <v>125</v>
      </c>
      <c r="BC24" s="11" t="s">
        <v>126</v>
      </c>
      <c r="BD24" s="26" t="s">
        <v>244</v>
      </c>
      <c r="BE24" s="11" t="s">
        <v>245</v>
      </c>
      <c r="BF24" s="32">
        <f t="shared" si="0"/>
        <v>0.000252473122945925</v>
      </c>
      <c r="BG24" s="33">
        <f t="shared" si="1"/>
        <v>252.473122945925</v>
      </c>
      <c r="BH24" s="34"/>
      <c r="BI24" s="10">
        <v>5</v>
      </c>
      <c r="BJ24" s="10">
        <v>34.6042</v>
      </c>
      <c r="BK24" s="10">
        <v>132.9106</v>
      </c>
      <c r="BL24" s="10" t="s">
        <v>129</v>
      </c>
      <c r="BM24" s="10" t="s">
        <v>130</v>
      </c>
      <c r="BN24" s="10" t="s">
        <v>130</v>
      </c>
      <c r="BO24" s="10" t="s">
        <v>130</v>
      </c>
      <c r="BP24" s="10" t="s">
        <v>130</v>
      </c>
      <c r="BQ24" s="10" t="s">
        <v>130</v>
      </c>
      <c r="BR24" s="10" t="s">
        <v>131</v>
      </c>
      <c r="BS24" s="10" t="s">
        <v>132</v>
      </c>
      <c r="BT24" s="10" t="s">
        <v>131</v>
      </c>
      <c r="BU24" s="10" t="s">
        <v>130</v>
      </c>
      <c r="BV24" s="10" t="s">
        <v>130</v>
      </c>
      <c r="BW24" s="10" t="s">
        <v>130</v>
      </c>
      <c r="BX24" s="10" t="s">
        <v>130</v>
      </c>
      <c r="BY24" s="10" t="s">
        <v>130</v>
      </c>
      <c r="BZ24" s="10" t="s">
        <v>130</v>
      </c>
      <c r="CA24" s="10" t="s">
        <v>130</v>
      </c>
      <c r="CB24" s="10" t="s">
        <v>130</v>
      </c>
      <c r="CC24" s="10" t="s">
        <v>130</v>
      </c>
      <c r="CD24" s="10" t="s">
        <v>130</v>
      </c>
      <c r="CE24" s="10">
        <v>9.26</v>
      </c>
      <c r="CF24" s="10">
        <v>8.43</v>
      </c>
      <c r="CG24" s="10">
        <v>8.53</v>
      </c>
      <c r="CH24" s="10">
        <v>8.48</v>
      </c>
      <c r="CI24" s="10">
        <v>8.36</v>
      </c>
      <c r="CJ24" s="10" t="s">
        <v>133</v>
      </c>
      <c r="CK24" s="10" t="s">
        <v>133</v>
      </c>
      <c r="CL24" s="10" t="s">
        <v>133</v>
      </c>
      <c r="CM24" s="10" t="s">
        <v>133</v>
      </c>
      <c r="CN24" s="10" t="s">
        <v>133</v>
      </c>
      <c r="CO24" s="10">
        <v>0.005664</v>
      </c>
      <c r="CP24" s="10">
        <v>2e-6</v>
      </c>
      <c r="CQ24" s="37">
        <f t="shared" si="2"/>
        <v>0.000434859706962061</v>
      </c>
      <c r="CR24" s="37">
        <f t="shared" si="3"/>
        <v>2.29959222248026</v>
      </c>
      <c r="CS24" s="34"/>
      <c r="CT24" s="10">
        <f t="shared" si="4"/>
        <v>8.612</v>
      </c>
      <c r="CU24" s="20">
        <v>8.612</v>
      </c>
      <c r="CV24" s="20"/>
      <c r="CW24" s="20" t="str">
        <f t="shared" si="5"/>
        <v>Sera A</v>
      </c>
      <c r="CX24" s="20">
        <f t="shared" si="6"/>
        <v>19804.08822</v>
      </c>
      <c r="CY24" s="20">
        <f t="shared" si="7"/>
        <v>5</v>
      </c>
      <c r="CZ24" s="20">
        <f t="shared" si="8"/>
        <v>8.612</v>
      </c>
      <c r="DA24" s="53">
        <f t="shared" si="15"/>
        <v>42539</v>
      </c>
      <c r="DB24" s="57"/>
      <c r="DC24" s="57"/>
      <c r="DD24" s="57"/>
      <c r="DF24" s="58"/>
      <c r="DG24" s="12"/>
      <c r="DI24" s="17">
        <f>14937.073186+8723.400577+G24</f>
        <v>43464.561983</v>
      </c>
      <c r="DK24">
        <f t="shared" si="10"/>
        <v>0</v>
      </c>
      <c r="DL24">
        <f t="shared" si="11"/>
        <v>43464.561983</v>
      </c>
      <c r="DM24" s="18">
        <f t="shared" si="12"/>
        <v>43464.561983</v>
      </c>
      <c r="DN24" s="18">
        <f t="shared" si="13"/>
        <v>5</v>
      </c>
      <c r="DS24" s="13">
        <f t="shared" si="14"/>
        <v>115.036244974828</v>
      </c>
    </row>
    <row r="25" spans="1:123">
      <c r="A25" s="11">
        <v>17385</v>
      </c>
      <c r="B25" s="11" t="s">
        <v>118</v>
      </c>
      <c r="C25" s="11">
        <v>1</v>
      </c>
      <c r="D25" s="11">
        <v>17166</v>
      </c>
      <c r="E25" s="11">
        <v>16894</v>
      </c>
      <c r="F25" s="11">
        <v>17221</v>
      </c>
      <c r="G25" s="11">
        <v>57620.787543</v>
      </c>
      <c r="H25" s="11" t="s">
        <v>119</v>
      </c>
      <c r="I25" s="23" t="s">
        <v>134</v>
      </c>
      <c r="J25" s="11" t="str">
        <f>VLOOKUP(K25,'[1]Attach_ISO_TO_COUNTRY NAME'!$A$2:$B$245,2,0)</f>
        <v>Japan</v>
      </c>
      <c r="K25" s="11" t="s">
        <v>120</v>
      </c>
      <c r="L25" s="11" t="s">
        <v>167</v>
      </c>
      <c r="M25" s="11">
        <v>1510.674057</v>
      </c>
      <c r="N25" s="20">
        <v>1242.945792</v>
      </c>
      <c r="O25" s="20">
        <v>4.9732</v>
      </c>
      <c r="P25" s="11"/>
      <c r="Q25" s="11" t="s">
        <v>246</v>
      </c>
      <c r="R25" s="11">
        <v>60</v>
      </c>
      <c r="S25" s="11">
        <v>60</v>
      </c>
      <c r="T25" s="11">
        <v>60</v>
      </c>
      <c r="U25" s="11">
        <v>60</v>
      </c>
      <c r="V25" s="11">
        <v>60</v>
      </c>
      <c r="W25" s="11">
        <v>60</v>
      </c>
      <c r="X25" s="11">
        <v>60</v>
      </c>
      <c r="Y25" s="11">
        <v>60</v>
      </c>
      <c r="Z25" s="11">
        <v>60</v>
      </c>
      <c r="AA25" s="11">
        <v>60</v>
      </c>
      <c r="AB25" s="11">
        <v>60</v>
      </c>
      <c r="AC25" s="11">
        <v>60</v>
      </c>
      <c r="AD25" s="11">
        <v>60</v>
      </c>
      <c r="AE25" s="11">
        <v>60</v>
      </c>
      <c r="AF25" s="11">
        <v>60</v>
      </c>
      <c r="AG25" s="11">
        <v>60</v>
      </c>
      <c r="AH25" s="11">
        <v>60</v>
      </c>
      <c r="AI25" s="11">
        <v>60</v>
      </c>
      <c r="AJ25" s="11">
        <v>60</v>
      </c>
      <c r="AK25" s="11">
        <v>60</v>
      </c>
      <c r="AL25" s="11">
        <v>60</v>
      </c>
      <c r="AM25" s="11">
        <v>60</v>
      </c>
      <c r="AN25" s="11">
        <v>60</v>
      </c>
      <c r="AO25" s="11">
        <v>60</v>
      </c>
      <c r="AP25" s="11">
        <v>60</v>
      </c>
      <c r="AQ25" s="11">
        <v>60</v>
      </c>
      <c r="AR25" s="11">
        <v>60</v>
      </c>
      <c r="AS25" s="11">
        <v>0.303824</v>
      </c>
      <c r="AT25" s="11" t="s">
        <v>123</v>
      </c>
      <c r="AU25" s="11">
        <v>0.51</v>
      </c>
      <c r="AV25" s="11">
        <v>0.146238</v>
      </c>
      <c r="AW25" s="11">
        <v>1.164664</v>
      </c>
      <c r="AX25" s="11">
        <v>1.108938</v>
      </c>
      <c r="AY25" s="11">
        <v>60</v>
      </c>
      <c r="AZ25" s="11">
        <v>60</v>
      </c>
      <c r="BA25" s="11" t="s">
        <v>141</v>
      </c>
      <c r="BB25" s="11" t="s">
        <v>125</v>
      </c>
      <c r="BC25" s="11" t="s">
        <v>126</v>
      </c>
      <c r="BD25" s="26" t="s">
        <v>247</v>
      </c>
      <c r="BE25" s="11" t="s">
        <v>248</v>
      </c>
      <c r="BF25" s="32">
        <f t="shared" si="0"/>
        <v>0.000251645293622189</v>
      </c>
      <c r="BG25" s="33">
        <f t="shared" si="1"/>
        <v>251.645293622189</v>
      </c>
      <c r="BH25" s="34"/>
      <c r="BI25" s="10">
        <v>14.5</v>
      </c>
      <c r="BJ25" s="10">
        <v>35.0632</v>
      </c>
      <c r="BK25" s="10">
        <v>134.9521</v>
      </c>
      <c r="BL25" s="10" t="s">
        <v>129</v>
      </c>
      <c r="BM25" s="10" t="s">
        <v>130</v>
      </c>
      <c r="BN25" s="10" t="s">
        <v>130</v>
      </c>
      <c r="BO25" s="10" t="s">
        <v>130</v>
      </c>
      <c r="BP25" s="10" t="s">
        <v>130</v>
      </c>
      <c r="BQ25" s="10" t="s">
        <v>130</v>
      </c>
      <c r="BR25" s="10" t="s">
        <v>131</v>
      </c>
      <c r="BS25" s="10" t="s">
        <v>132</v>
      </c>
      <c r="BT25" s="10" t="s">
        <v>131</v>
      </c>
      <c r="BU25" s="10" t="s">
        <v>130</v>
      </c>
      <c r="BV25" s="10" t="s">
        <v>130</v>
      </c>
      <c r="BW25" s="10" t="s">
        <v>130</v>
      </c>
      <c r="BX25" s="10" t="s">
        <v>130</v>
      </c>
      <c r="BY25" s="10" t="s">
        <v>130</v>
      </c>
      <c r="BZ25" s="10" t="s">
        <v>130</v>
      </c>
      <c r="CA25" s="10" t="s">
        <v>130</v>
      </c>
      <c r="CB25" s="10" t="s">
        <v>130</v>
      </c>
      <c r="CC25" s="10" t="s">
        <v>130</v>
      </c>
      <c r="CD25" s="10" t="s">
        <v>130</v>
      </c>
      <c r="CE25" s="10">
        <v>25.96</v>
      </c>
      <c r="CF25" s="10">
        <v>24.98</v>
      </c>
      <c r="CG25" s="10">
        <v>24.87</v>
      </c>
      <c r="CH25" s="10">
        <v>25.22</v>
      </c>
      <c r="CI25" s="10">
        <v>23.19</v>
      </c>
      <c r="CJ25" s="10" t="s">
        <v>133</v>
      </c>
      <c r="CK25" s="10" t="s">
        <v>133</v>
      </c>
      <c r="CL25" s="10" t="s">
        <v>133</v>
      </c>
      <c r="CM25" s="10" t="s">
        <v>133</v>
      </c>
      <c r="CN25" s="10" t="s">
        <v>133</v>
      </c>
      <c r="CO25" s="10">
        <v>0.009869</v>
      </c>
      <c r="CP25" s="10">
        <v>6e-6</v>
      </c>
      <c r="CQ25" s="37">
        <f t="shared" si="2"/>
        <v>0.000431163839637908</v>
      </c>
      <c r="CR25" s="37">
        <f t="shared" si="3"/>
        <v>2.31930395842054</v>
      </c>
      <c r="CS25" s="34"/>
      <c r="CT25" s="10">
        <f t="shared" si="4"/>
        <v>24.844</v>
      </c>
      <c r="CU25" s="20">
        <v>24.844</v>
      </c>
      <c r="CV25" s="20"/>
      <c r="CW25" s="20" t="str">
        <f t="shared" si="5"/>
        <v>Takacho</v>
      </c>
      <c r="CX25" s="20">
        <f t="shared" si="6"/>
        <v>57620.787543</v>
      </c>
      <c r="CY25" s="20">
        <f t="shared" si="7"/>
        <v>14.5</v>
      </c>
      <c r="CZ25" s="20">
        <f t="shared" si="8"/>
        <v>24.844</v>
      </c>
      <c r="DA25" s="53" t="str">
        <f t="shared" si="15"/>
        <v>&lt;2016-06</v>
      </c>
      <c r="DB25" s="57"/>
      <c r="DC25" s="57"/>
      <c r="DD25" s="60">
        <v>16.06</v>
      </c>
      <c r="DE25" s="16" t="s">
        <v>249</v>
      </c>
      <c r="DF25" s="58"/>
      <c r="DG25" s="12"/>
      <c r="DI25" s="17">
        <v>647385</v>
      </c>
      <c r="DK25">
        <f t="shared" si="10"/>
        <v>0</v>
      </c>
      <c r="DL25">
        <f t="shared" si="11"/>
        <v>647385</v>
      </c>
      <c r="DM25" s="18">
        <f t="shared" si="12"/>
        <v>647385</v>
      </c>
      <c r="DN25" s="18">
        <f t="shared" si="13"/>
        <v>14.5</v>
      </c>
      <c r="DS25">
        <f t="shared" si="14"/>
        <v>22.3978003815349</v>
      </c>
    </row>
    <row r="26" spans="1:123">
      <c r="A26" s="11">
        <v>17663</v>
      </c>
      <c r="B26" s="11" t="s">
        <v>118</v>
      </c>
      <c r="C26" s="11">
        <v>1</v>
      </c>
      <c r="D26" s="11">
        <v>17444</v>
      </c>
      <c r="E26" s="11">
        <v>16718</v>
      </c>
      <c r="F26" s="11">
        <v>17499</v>
      </c>
      <c r="G26" s="11">
        <v>102727.408797</v>
      </c>
      <c r="H26" s="11" t="s">
        <v>119</v>
      </c>
      <c r="I26" s="22">
        <v>42816</v>
      </c>
      <c r="J26" s="11" t="str">
        <f>VLOOKUP(K26,'[1]Attach_ISO_TO_COUNTRY NAME'!$A$2:$B$245,2,0)</f>
        <v>Japan</v>
      </c>
      <c r="K26" s="11" t="s">
        <v>120</v>
      </c>
      <c r="L26" s="11" t="s">
        <v>250</v>
      </c>
      <c r="M26" s="11">
        <v>1667.731494</v>
      </c>
      <c r="N26" s="20">
        <v>1376.992493</v>
      </c>
      <c r="O26" s="20">
        <v>7.867253</v>
      </c>
      <c r="P26" s="11"/>
      <c r="Q26" s="11" t="s">
        <v>251</v>
      </c>
      <c r="R26" s="11">
        <v>10</v>
      </c>
      <c r="S26" s="11">
        <v>10</v>
      </c>
      <c r="T26" s="11">
        <v>10</v>
      </c>
      <c r="U26" s="11">
        <v>10</v>
      </c>
      <c r="V26" s="11">
        <v>10</v>
      </c>
      <c r="W26" s="11">
        <v>10</v>
      </c>
      <c r="X26" s="11">
        <v>10</v>
      </c>
      <c r="Y26" s="11">
        <v>10</v>
      </c>
      <c r="Z26" s="11">
        <v>10</v>
      </c>
      <c r="AA26" s="11">
        <v>10</v>
      </c>
      <c r="AB26" s="11">
        <v>10</v>
      </c>
      <c r="AC26" s="11">
        <v>10</v>
      </c>
      <c r="AD26" s="11">
        <v>10</v>
      </c>
      <c r="AE26" s="11">
        <v>10</v>
      </c>
      <c r="AF26" s="11">
        <v>10</v>
      </c>
      <c r="AG26" s="11">
        <v>60</v>
      </c>
      <c r="AH26" s="11">
        <v>60</v>
      </c>
      <c r="AI26" s="11">
        <v>60</v>
      </c>
      <c r="AJ26" s="11">
        <v>60</v>
      </c>
      <c r="AK26" s="11">
        <v>60</v>
      </c>
      <c r="AL26" s="11">
        <v>60</v>
      </c>
      <c r="AM26" s="11">
        <v>60</v>
      </c>
      <c r="AN26" s="11">
        <v>60</v>
      </c>
      <c r="AO26" s="11">
        <v>60</v>
      </c>
      <c r="AP26" s="11">
        <v>60</v>
      </c>
      <c r="AQ26" s="11">
        <v>60</v>
      </c>
      <c r="AR26" s="11">
        <v>60</v>
      </c>
      <c r="AS26" s="11">
        <v>0.135757</v>
      </c>
      <c r="AT26" s="11" t="s">
        <v>123</v>
      </c>
      <c r="AU26" s="11">
        <v>0.51</v>
      </c>
      <c r="AV26" s="11">
        <v>0.146238</v>
      </c>
      <c r="AW26" s="11">
        <v>1.164664</v>
      </c>
      <c r="AX26" s="11">
        <v>0.987441</v>
      </c>
      <c r="AY26" s="11">
        <v>10</v>
      </c>
      <c r="AZ26" s="11" t="s">
        <v>195</v>
      </c>
      <c r="BA26" s="11" t="s">
        <v>124</v>
      </c>
      <c r="BB26" s="11" t="s">
        <v>125</v>
      </c>
      <c r="BC26" s="11" t="s">
        <v>126</v>
      </c>
      <c r="BD26" s="26" t="s">
        <v>252</v>
      </c>
      <c r="BE26" s="11" t="s">
        <v>253</v>
      </c>
      <c r="BF26" s="32">
        <f t="shared" si="0"/>
        <v>0.000243362509507103</v>
      </c>
      <c r="BG26" s="33">
        <f t="shared" si="1"/>
        <v>243.362509507103</v>
      </c>
      <c r="BH26" s="34"/>
      <c r="BI26" s="10">
        <v>25</v>
      </c>
      <c r="BJ26" s="10">
        <v>34.291</v>
      </c>
      <c r="BK26" s="10">
        <v>135.084</v>
      </c>
      <c r="BL26" s="10" t="s">
        <v>129</v>
      </c>
      <c r="BM26" s="10" t="s">
        <v>130</v>
      </c>
      <c r="BN26" s="10" t="s">
        <v>130</v>
      </c>
      <c r="BO26" s="10" t="s">
        <v>130</v>
      </c>
      <c r="BP26" s="10" t="s">
        <v>130</v>
      </c>
      <c r="BQ26" s="10" t="s">
        <v>130</v>
      </c>
      <c r="BR26" s="10" t="s">
        <v>131</v>
      </c>
      <c r="BS26" s="10" t="s">
        <v>132</v>
      </c>
      <c r="BT26" s="10" t="s">
        <v>131</v>
      </c>
      <c r="BU26" s="10" t="s">
        <v>130</v>
      </c>
      <c r="BV26" s="10" t="s">
        <v>130</v>
      </c>
      <c r="BW26" s="10" t="s">
        <v>130</v>
      </c>
      <c r="BX26" s="10" t="s">
        <v>130</v>
      </c>
      <c r="BY26" s="10" t="s">
        <v>130</v>
      </c>
      <c r="BZ26" s="10" t="s">
        <v>130</v>
      </c>
      <c r="CA26" s="10" t="s">
        <v>130</v>
      </c>
      <c r="CB26" s="10" t="s">
        <v>130</v>
      </c>
      <c r="CC26" s="10" t="s">
        <v>130</v>
      </c>
      <c r="CD26" s="10" t="s">
        <v>130</v>
      </c>
      <c r="CE26" s="10">
        <v>47.09</v>
      </c>
      <c r="CF26" s="10">
        <v>41.87</v>
      </c>
      <c r="CG26" s="10">
        <v>41.81</v>
      </c>
      <c r="CH26" s="10">
        <v>40.12</v>
      </c>
      <c r="CI26" s="10">
        <v>42.63</v>
      </c>
      <c r="CJ26" s="10" t="s">
        <v>133</v>
      </c>
      <c r="CK26" s="10" t="s">
        <v>133</v>
      </c>
      <c r="CL26" s="10" t="s">
        <v>133</v>
      </c>
      <c r="CM26" s="10" t="s">
        <v>133</v>
      </c>
      <c r="CN26" s="10" t="s">
        <v>133</v>
      </c>
      <c r="CO26" s="10">
        <v>0.027929</v>
      </c>
      <c r="CP26" s="10">
        <v>1e-5</v>
      </c>
      <c r="CQ26" s="37">
        <f t="shared" si="2"/>
        <v>0.000415702104239654</v>
      </c>
      <c r="CR26" s="37">
        <f t="shared" si="3"/>
        <v>2.40556877100506</v>
      </c>
      <c r="CS26" s="34"/>
      <c r="CT26" s="10">
        <f t="shared" si="4"/>
        <v>42.704</v>
      </c>
      <c r="CU26" s="20">
        <v>42.704</v>
      </c>
      <c r="CV26" s="20"/>
      <c r="CW26" s="20" t="str">
        <f t="shared" si="5"/>
        <v>Miyami A</v>
      </c>
      <c r="CX26" s="20">
        <f t="shared" si="6"/>
        <v>102727.408797</v>
      </c>
      <c r="CY26" s="20">
        <f t="shared" si="7"/>
        <v>25</v>
      </c>
      <c r="CZ26" s="20">
        <f t="shared" si="8"/>
        <v>42.704</v>
      </c>
      <c r="DA26" s="53">
        <f t="shared" si="15"/>
        <v>42816</v>
      </c>
      <c r="DB26" s="57"/>
      <c r="DC26" s="57"/>
      <c r="DD26" s="57">
        <v>42.63</v>
      </c>
      <c r="DE26" s="16" t="s">
        <v>254</v>
      </c>
      <c r="DF26" s="58"/>
      <c r="DG26" s="12"/>
      <c r="DI26" s="17">
        <v>112337</v>
      </c>
      <c r="DJ26" s="17" t="s">
        <v>255</v>
      </c>
      <c r="DK26">
        <f t="shared" si="10"/>
        <v>0</v>
      </c>
      <c r="DL26">
        <f t="shared" si="11"/>
        <v>112337</v>
      </c>
      <c r="DM26" s="18">
        <f t="shared" si="12"/>
        <v>112337</v>
      </c>
      <c r="DN26" s="18">
        <v>0</v>
      </c>
      <c r="DS26">
        <f t="shared" si="14"/>
        <v>0</v>
      </c>
    </row>
    <row r="27" spans="1:123">
      <c r="A27" s="20">
        <v>21085</v>
      </c>
      <c r="B27" s="20" t="s">
        <v>118</v>
      </c>
      <c r="C27" s="20">
        <v>1</v>
      </c>
      <c r="D27" s="20">
        <v>20866</v>
      </c>
      <c r="E27" s="20">
        <v>16832</v>
      </c>
      <c r="F27" s="20">
        <v>20921</v>
      </c>
      <c r="G27" s="20">
        <v>93612.822588</v>
      </c>
      <c r="H27" s="20" t="s">
        <v>148</v>
      </c>
      <c r="I27" s="23" t="s">
        <v>134</v>
      </c>
      <c r="J27" s="20" t="str">
        <f>VLOOKUP(K27,'[1]Attach_ISO_TO_COUNTRY NAME'!$A$2:$B$245,2,0)</f>
        <v>Japan</v>
      </c>
      <c r="K27" s="20" t="s">
        <v>120</v>
      </c>
      <c r="L27" s="20" t="s">
        <v>256</v>
      </c>
      <c r="M27" s="20">
        <v>1586.280726</v>
      </c>
      <c r="N27" s="20">
        <v>1302.481494</v>
      </c>
      <c r="O27" s="20">
        <v>8.096214</v>
      </c>
      <c r="P27" s="20" t="s">
        <v>257</v>
      </c>
      <c r="Q27" s="20" t="s">
        <v>258</v>
      </c>
      <c r="R27" s="20">
        <v>20</v>
      </c>
      <c r="S27" s="20">
        <v>20</v>
      </c>
      <c r="T27" s="20">
        <v>20</v>
      </c>
      <c r="U27" s="20">
        <v>20</v>
      </c>
      <c r="V27" s="20">
        <v>20</v>
      </c>
      <c r="W27" s="20">
        <v>20</v>
      </c>
      <c r="X27" s="20">
        <v>20</v>
      </c>
      <c r="Y27" s="20">
        <v>20</v>
      </c>
      <c r="Z27" s="20">
        <v>20</v>
      </c>
      <c r="AA27" s="20">
        <v>20</v>
      </c>
      <c r="AB27" s="20">
        <v>20</v>
      </c>
      <c r="AC27" s="20">
        <v>20</v>
      </c>
      <c r="AD27" s="20">
        <v>20</v>
      </c>
      <c r="AE27" s="20">
        <v>20</v>
      </c>
      <c r="AF27" s="20">
        <v>20</v>
      </c>
      <c r="AG27" s="20">
        <v>20</v>
      </c>
      <c r="AH27" s="20">
        <v>20</v>
      </c>
      <c r="AI27" s="20">
        <v>20</v>
      </c>
      <c r="AJ27" s="20">
        <v>20</v>
      </c>
      <c r="AK27" s="20">
        <v>20</v>
      </c>
      <c r="AL27" s="20">
        <v>20</v>
      </c>
      <c r="AM27" s="20">
        <v>20</v>
      </c>
      <c r="AN27" s="20">
        <v>20</v>
      </c>
      <c r="AO27" s="20">
        <v>20</v>
      </c>
      <c r="AP27" s="20">
        <v>20</v>
      </c>
      <c r="AQ27" s="20">
        <v>20</v>
      </c>
      <c r="AR27" s="20">
        <v>20</v>
      </c>
      <c r="AS27" s="20">
        <v>0.646048</v>
      </c>
      <c r="AT27" s="20" t="s">
        <v>123</v>
      </c>
      <c r="AU27" s="20">
        <v>0.51</v>
      </c>
      <c r="AV27" s="20">
        <v>0.146238</v>
      </c>
      <c r="AW27" s="20">
        <v>1.164664</v>
      </c>
      <c r="AX27" s="20">
        <v>1.108938</v>
      </c>
      <c r="AY27" s="20">
        <v>20</v>
      </c>
      <c r="AZ27" s="20">
        <v>20</v>
      </c>
      <c r="BA27" s="20" t="s">
        <v>124</v>
      </c>
      <c r="BB27" s="20" t="s">
        <v>125</v>
      </c>
      <c r="BC27" s="20" t="s">
        <v>126</v>
      </c>
      <c r="BD27" s="26" t="s">
        <v>259</v>
      </c>
      <c r="BE27" s="20" t="s">
        <v>257</v>
      </c>
      <c r="BF27" s="32">
        <f t="shared" si="0"/>
        <v>0.000224328242856465</v>
      </c>
      <c r="BG27" s="33">
        <f t="shared" si="1"/>
        <v>224.328242856465</v>
      </c>
      <c r="BH27" s="35"/>
      <c r="BI27" s="10">
        <v>21</v>
      </c>
      <c r="BJ27" s="36">
        <v>33.9884</v>
      </c>
      <c r="BK27" s="36">
        <v>131.1656</v>
      </c>
      <c r="BL27" s="36" t="s">
        <v>129</v>
      </c>
      <c r="BM27" s="36" t="s">
        <v>130</v>
      </c>
      <c r="BN27" s="36" t="s">
        <v>130</v>
      </c>
      <c r="BO27" s="36" t="s">
        <v>130</v>
      </c>
      <c r="BP27" s="36" t="s">
        <v>130</v>
      </c>
      <c r="BQ27" s="36" t="s">
        <v>260</v>
      </c>
      <c r="BR27" s="36" t="s">
        <v>261</v>
      </c>
      <c r="BS27" s="36" t="s">
        <v>262</v>
      </c>
      <c r="BT27" s="36" t="s">
        <v>165</v>
      </c>
      <c r="BU27" s="36">
        <v>1094279</v>
      </c>
      <c r="BV27" s="36" t="s">
        <v>130</v>
      </c>
      <c r="BW27" s="36" t="s">
        <v>130</v>
      </c>
      <c r="BX27" s="36" t="s">
        <v>130</v>
      </c>
      <c r="BY27" s="36" t="s">
        <v>130</v>
      </c>
      <c r="BZ27" s="36" t="s">
        <v>130</v>
      </c>
      <c r="CA27" s="36" t="s">
        <v>130</v>
      </c>
      <c r="CB27" s="36" t="s">
        <v>130</v>
      </c>
      <c r="CC27" s="36" t="s">
        <v>130</v>
      </c>
      <c r="CD27" s="36" t="s">
        <v>130</v>
      </c>
      <c r="CE27" s="36">
        <v>39.58</v>
      </c>
      <c r="CF27" s="36">
        <v>36.31</v>
      </c>
      <c r="CG27" s="36">
        <v>35.45</v>
      </c>
      <c r="CH27" s="36">
        <v>35.49</v>
      </c>
      <c r="CI27" s="36">
        <v>37.43</v>
      </c>
      <c r="CJ27" s="36" t="s">
        <v>133</v>
      </c>
      <c r="CK27" s="36" t="s">
        <v>133</v>
      </c>
      <c r="CL27" s="36" t="s">
        <v>133</v>
      </c>
      <c r="CM27" s="36" t="s">
        <v>133</v>
      </c>
      <c r="CN27" s="36" t="s">
        <v>133</v>
      </c>
      <c r="CO27" s="36">
        <v>0.013087</v>
      </c>
      <c r="CP27" s="36">
        <v>9e-6</v>
      </c>
      <c r="CQ27" s="37">
        <f t="shared" si="2"/>
        <v>0.000393664019321259</v>
      </c>
      <c r="CR27" s="37">
        <f t="shared" si="3"/>
        <v>2.54023723510257</v>
      </c>
      <c r="CS27" s="35"/>
      <c r="CT27" s="36">
        <f t="shared" si="4"/>
        <v>36.852</v>
      </c>
      <c r="CU27" s="20">
        <v>36.852</v>
      </c>
      <c r="CV27" s="20"/>
      <c r="CW27" s="20" t="str">
        <f t="shared" si="5"/>
        <v>Sanyo Onoda Solar Power Plant</v>
      </c>
      <c r="CX27" s="20">
        <f t="shared" si="6"/>
        <v>93612.822588</v>
      </c>
      <c r="CY27" s="20">
        <f t="shared" si="7"/>
        <v>21</v>
      </c>
      <c r="CZ27" s="20">
        <f t="shared" si="8"/>
        <v>36.852</v>
      </c>
      <c r="DA27" s="53" t="str">
        <f t="shared" si="15"/>
        <v>&lt;2016-06</v>
      </c>
      <c r="DB27" s="61">
        <v>230184</v>
      </c>
      <c r="DC27" s="62">
        <v>11.757</v>
      </c>
      <c r="DD27" s="57">
        <v>13.6</v>
      </c>
      <c r="DE27" s="16" t="s">
        <v>263</v>
      </c>
      <c r="DF27" s="58"/>
      <c r="DG27" s="12"/>
      <c r="DI27" s="17">
        <v>563570</v>
      </c>
      <c r="DK27">
        <f t="shared" si="10"/>
        <v>230184</v>
      </c>
      <c r="DL27">
        <f t="shared" si="11"/>
        <v>230184</v>
      </c>
      <c r="DM27" s="18">
        <f t="shared" si="12"/>
        <v>563570</v>
      </c>
      <c r="DN27" s="18">
        <f>IF(DC27&gt;0,DC27,CY27)</f>
        <v>11.757</v>
      </c>
      <c r="DS27">
        <f t="shared" si="14"/>
        <v>20.8616498394166</v>
      </c>
    </row>
    <row r="28" spans="1:123">
      <c r="A28" s="20">
        <v>19650</v>
      </c>
      <c r="B28" s="20" t="s">
        <v>118</v>
      </c>
      <c r="C28" s="20">
        <v>1</v>
      </c>
      <c r="D28" s="20">
        <v>19431</v>
      </c>
      <c r="E28" s="20">
        <v>16902</v>
      </c>
      <c r="F28" s="20">
        <v>19486</v>
      </c>
      <c r="G28" s="20">
        <v>143600.513522</v>
      </c>
      <c r="H28" s="20" t="s">
        <v>119</v>
      </c>
      <c r="I28" s="22">
        <v>42613</v>
      </c>
      <c r="J28" s="20" t="str">
        <f>VLOOKUP(K28,'[1]Attach_ISO_TO_COUNTRY NAME'!$A$2:$B$245,2,0)</f>
        <v>Japan</v>
      </c>
      <c r="K28" s="20" t="s">
        <v>120</v>
      </c>
      <c r="L28" s="20" t="s">
        <v>264</v>
      </c>
      <c r="M28" s="20">
        <v>1669.557786</v>
      </c>
      <c r="N28" s="20">
        <v>1402.559969</v>
      </c>
      <c r="O28" s="20">
        <v>10.808819</v>
      </c>
      <c r="P28" s="20"/>
      <c r="Q28" s="20" t="s">
        <v>265</v>
      </c>
      <c r="R28" s="20">
        <v>60</v>
      </c>
      <c r="S28" s="20">
        <v>60</v>
      </c>
      <c r="T28" s="20">
        <v>60</v>
      </c>
      <c r="U28" s="20">
        <v>60</v>
      </c>
      <c r="V28" s="20">
        <v>60</v>
      </c>
      <c r="W28" s="20">
        <v>60</v>
      </c>
      <c r="X28" s="20">
        <v>60</v>
      </c>
      <c r="Y28" s="20">
        <v>60</v>
      </c>
      <c r="Z28" s="20">
        <v>60</v>
      </c>
      <c r="AA28" s="20">
        <v>60</v>
      </c>
      <c r="AB28" s="20">
        <v>60</v>
      </c>
      <c r="AC28" s="20">
        <v>60</v>
      </c>
      <c r="AD28" s="20">
        <v>60</v>
      </c>
      <c r="AE28" s="20">
        <v>60</v>
      </c>
      <c r="AF28" s="20">
        <v>60</v>
      </c>
      <c r="AG28" s="20">
        <v>60</v>
      </c>
      <c r="AH28" s="20">
        <v>60</v>
      </c>
      <c r="AI28" s="20">
        <v>60</v>
      </c>
      <c r="AJ28" s="20">
        <v>60</v>
      </c>
      <c r="AK28" s="20">
        <v>60</v>
      </c>
      <c r="AL28" s="20">
        <v>60</v>
      </c>
      <c r="AM28" s="20">
        <v>60</v>
      </c>
      <c r="AN28" s="20">
        <v>60</v>
      </c>
      <c r="AO28" s="20">
        <v>60</v>
      </c>
      <c r="AP28" s="20">
        <v>60</v>
      </c>
      <c r="AQ28" s="20">
        <v>60</v>
      </c>
      <c r="AR28" s="20">
        <v>60</v>
      </c>
      <c r="AS28" s="20">
        <v>1</v>
      </c>
      <c r="AT28" s="20" t="s">
        <v>123</v>
      </c>
      <c r="AU28" s="20">
        <v>0.51</v>
      </c>
      <c r="AV28" s="20">
        <v>0.146238</v>
      </c>
      <c r="AW28" s="20">
        <v>1.164664</v>
      </c>
      <c r="AX28" s="20">
        <v>0.987441</v>
      </c>
      <c r="AY28" s="20">
        <v>60</v>
      </c>
      <c r="AZ28" s="20">
        <v>60</v>
      </c>
      <c r="BA28" s="20" t="s">
        <v>141</v>
      </c>
      <c r="BB28" s="20" t="s">
        <v>125</v>
      </c>
      <c r="BC28" s="20" t="s">
        <v>126</v>
      </c>
      <c r="BD28" s="26" t="s">
        <v>266</v>
      </c>
      <c r="BE28" s="20" t="s">
        <v>267</v>
      </c>
      <c r="BF28" s="32">
        <f t="shared" si="0"/>
        <v>0.000217269418017924</v>
      </c>
      <c r="BG28" s="33">
        <f t="shared" si="1"/>
        <v>217.269418017924</v>
      </c>
      <c r="BH28" s="35"/>
      <c r="BI28" s="10">
        <v>31.2</v>
      </c>
      <c r="BJ28" s="36">
        <v>36.611</v>
      </c>
      <c r="BK28" s="36">
        <v>138.971</v>
      </c>
      <c r="BL28" s="36" t="s">
        <v>129</v>
      </c>
      <c r="BM28" s="36" t="s">
        <v>130</v>
      </c>
      <c r="BN28" s="36" t="s">
        <v>130</v>
      </c>
      <c r="BO28" s="36" t="s">
        <v>130</v>
      </c>
      <c r="BP28" s="36" t="s">
        <v>130</v>
      </c>
      <c r="BQ28" s="36" t="s">
        <v>130</v>
      </c>
      <c r="BR28" s="36" t="s">
        <v>131</v>
      </c>
      <c r="BS28" s="36" t="s">
        <v>132</v>
      </c>
      <c r="BT28" s="36" t="s">
        <v>131</v>
      </c>
      <c r="BU28" s="36" t="s">
        <v>130</v>
      </c>
      <c r="BV28" s="36" t="s">
        <v>130</v>
      </c>
      <c r="BW28" s="36" t="s">
        <v>130</v>
      </c>
      <c r="BX28" s="36" t="s">
        <v>130</v>
      </c>
      <c r="BY28" s="36" t="s">
        <v>130</v>
      </c>
      <c r="BZ28" s="36" t="s">
        <v>130</v>
      </c>
      <c r="CA28" s="36" t="s">
        <v>130</v>
      </c>
      <c r="CB28" s="36" t="s">
        <v>130</v>
      </c>
      <c r="CC28" s="36" t="s">
        <v>130</v>
      </c>
      <c r="CD28" s="36" t="s">
        <v>130</v>
      </c>
      <c r="CE28" s="36">
        <v>48.51</v>
      </c>
      <c r="CF28" s="36">
        <v>46.88</v>
      </c>
      <c r="CG28" s="36">
        <v>47.87</v>
      </c>
      <c r="CH28" s="36">
        <v>48.06</v>
      </c>
      <c r="CI28" s="36">
        <v>46.91</v>
      </c>
      <c r="CJ28" s="36" t="s">
        <v>133</v>
      </c>
      <c r="CK28" s="36" t="s">
        <v>133</v>
      </c>
      <c r="CL28" s="36" t="s">
        <v>133</v>
      </c>
      <c r="CM28" s="36" t="s">
        <v>133</v>
      </c>
      <c r="CN28" s="36" t="s">
        <v>133</v>
      </c>
      <c r="CO28" s="36">
        <v>0.01758</v>
      </c>
      <c r="CP28" s="36">
        <v>1.4e-5</v>
      </c>
      <c r="CQ28" s="37">
        <f t="shared" si="2"/>
        <v>0.000331795470861603</v>
      </c>
      <c r="CR28" s="37">
        <f t="shared" si="3"/>
        <v>3.0139049137808</v>
      </c>
      <c r="CS28" s="35"/>
      <c r="CT28" s="36">
        <f t="shared" si="4"/>
        <v>47.646</v>
      </c>
      <c r="CU28" s="20">
        <v>47.646</v>
      </c>
      <c r="CV28" s="20"/>
      <c r="CW28" s="20" t="str">
        <f t="shared" si="5"/>
        <v>Takayama</v>
      </c>
      <c r="CX28" s="20">
        <f t="shared" si="6"/>
        <v>143600.513522</v>
      </c>
      <c r="CY28" s="20">
        <f t="shared" si="7"/>
        <v>31.2</v>
      </c>
      <c r="CZ28" s="20">
        <f t="shared" si="8"/>
        <v>47.646</v>
      </c>
      <c r="DA28" s="53">
        <f t="shared" si="15"/>
        <v>42613</v>
      </c>
      <c r="DB28" s="57">
        <v>816500</v>
      </c>
      <c r="DC28" s="57">
        <f>CY28</f>
        <v>31.2</v>
      </c>
      <c r="DD28" s="57">
        <v>34</v>
      </c>
      <c r="DE28" s="16" t="s">
        <v>268</v>
      </c>
      <c r="DF28" s="58"/>
      <c r="DG28" s="12"/>
      <c r="DH28" s="52">
        <v>291558.468217</v>
      </c>
      <c r="DI28" s="17">
        <v>341626</v>
      </c>
      <c r="DK28">
        <f t="shared" si="10"/>
        <v>816500</v>
      </c>
      <c r="DL28">
        <f t="shared" si="11"/>
        <v>816500</v>
      </c>
      <c r="DM28" s="18">
        <f t="shared" si="12"/>
        <v>816500</v>
      </c>
      <c r="DN28" s="18">
        <f t="shared" ref="DN28:DN37" si="16">IF(DC28&gt;0,DC28,CY28)</f>
        <v>31.2</v>
      </c>
      <c r="DS28">
        <f t="shared" si="14"/>
        <v>38.2118799755052</v>
      </c>
    </row>
    <row r="29" spans="1:123">
      <c r="A29" s="20">
        <v>18926</v>
      </c>
      <c r="B29" s="20" t="s">
        <v>118</v>
      </c>
      <c r="C29" s="20">
        <v>1</v>
      </c>
      <c r="D29" s="20">
        <v>18707</v>
      </c>
      <c r="E29" s="20">
        <v>16851</v>
      </c>
      <c r="F29" s="20">
        <v>18762</v>
      </c>
      <c r="G29" s="20">
        <v>261335.07705</v>
      </c>
      <c r="H29" s="20" t="s">
        <v>119</v>
      </c>
      <c r="I29" s="23" t="s">
        <v>269</v>
      </c>
      <c r="J29" s="20" t="str">
        <f>VLOOKUP(K29,'[1]Attach_ISO_TO_COUNTRY NAME'!$A$2:$B$245,2,0)</f>
        <v>Japan</v>
      </c>
      <c r="K29" s="20" t="s">
        <v>120</v>
      </c>
      <c r="L29" s="20" t="s">
        <v>256</v>
      </c>
      <c r="M29" s="20">
        <v>1480.35824</v>
      </c>
      <c r="N29" s="20">
        <v>1222.491708</v>
      </c>
      <c r="O29" s="20">
        <v>20.010633</v>
      </c>
      <c r="P29" s="20"/>
      <c r="Q29" s="20" t="s">
        <v>270</v>
      </c>
      <c r="R29" s="20">
        <v>40</v>
      </c>
      <c r="S29" s="20">
        <v>40</v>
      </c>
      <c r="T29" s="20">
        <v>40</v>
      </c>
      <c r="U29" s="20">
        <v>40</v>
      </c>
      <c r="V29" s="20">
        <v>40</v>
      </c>
      <c r="W29" s="20">
        <v>40</v>
      </c>
      <c r="X29" s="20">
        <v>40</v>
      </c>
      <c r="Y29" s="20">
        <v>40</v>
      </c>
      <c r="Z29" s="20">
        <v>40</v>
      </c>
      <c r="AA29" s="20">
        <v>40</v>
      </c>
      <c r="AB29" s="20">
        <v>40</v>
      </c>
      <c r="AC29" s="20">
        <v>40</v>
      </c>
      <c r="AD29" s="20">
        <v>40</v>
      </c>
      <c r="AE29" s="20">
        <v>40</v>
      </c>
      <c r="AF29" s="20">
        <v>40</v>
      </c>
      <c r="AG29" s="20">
        <v>40</v>
      </c>
      <c r="AH29" s="20">
        <v>40</v>
      </c>
      <c r="AI29" s="20">
        <v>40</v>
      </c>
      <c r="AJ29" s="20">
        <v>40</v>
      </c>
      <c r="AK29" s="20">
        <v>40</v>
      </c>
      <c r="AL29" s="20">
        <v>40</v>
      </c>
      <c r="AM29" s="20">
        <v>40</v>
      </c>
      <c r="AN29" s="20">
        <v>40</v>
      </c>
      <c r="AO29" s="20">
        <v>40</v>
      </c>
      <c r="AP29" s="20">
        <v>40</v>
      </c>
      <c r="AQ29" s="20">
        <v>40</v>
      </c>
      <c r="AR29" s="20">
        <v>40</v>
      </c>
      <c r="AS29" s="20">
        <v>0.218877</v>
      </c>
      <c r="AT29" s="20" t="s">
        <v>123</v>
      </c>
      <c r="AU29" s="20">
        <v>0.51</v>
      </c>
      <c r="AV29" s="20">
        <v>0.146238</v>
      </c>
      <c r="AW29" s="20">
        <v>1.164664</v>
      </c>
      <c r="AX29" s="20">
        <v>0.987441</v>
      </c>
      <c r="AY29" s="20">
        <v>40</v>
      </c>
      <c r="AZ29" s="20">
        <v>40</v>
      </c>
      <c r="BA29" s="20" t="s">
        <v>124</v>
      </c>
      <c r="BB29" s="20" t="s">
        <v>125</v>
      </c>
      <c r="BC29" s="20" t="s">
        <v>126</v>
      </c>
      <c r="BD29" s="26" t="s">
        <v>271</v>
      </c>
      <c r="BE29" s="20" t="s">
        <v>272</v>
      </c>
      <c r="BF29" s="32">
        <f t="shared" si="0"/>
        <v>0.000215432236022524</v>
      </c>
      <c r="BG29" s="33">
        <f t="shared" si="1"/>
        <v>215.432236022524</v>
      </c>
      <c r="BH29" s="35"/>
      <c r="BI29" s="10">
        <v>56.3</v>
      </c>
      <c r="BJ29" s="36">
        <v>34.254</v>
      </c>
      <c r="BK29" s="36">
        <v>131.181</v>
      </c>
      <c r="BL29" s="36" t="s">
        <v>129</v>
      </c>
      <c r="BM29" s="36" t="s">
        <v>130</v>
      </c>
      <c r="BN29" s="36" t="s">
        <v>130</v>
      </c>
      <c r="BO29" s="36" t="s">
        <v>130</v>
      </c>
      <c r="BP29" s="36" t="s">
        <v>130</v>
      </c>
      <c r="BQ29" s="36" t="s">
        <v>130</v>
      </c>
      <c r="BR29" s="36" t="s">
        <v>131</v>
      </c>
      <c r="BS29" s="36" t="s">
        <v>132</v>
      </c>
      <c r="BT29" s="36" t="s">
        <v>131</v>
      </c>
      <c r="BU29" s="36" t="s">
        <v>130</v>
      </c>
      <c r="BV29" s="36" t="s">
        <v>130</v>
      </c>
      <c r="BW29" s="36" t="s">
        <v>130</v>
      </c>
      <c r="BX29" s="36" t="s">
        <v>130</v>
      </c>
      <c r="BY29" s="36" t="s">
        <v>130</v>
      </c>
      <c r="BZ29" s="36" t="s">
        <v>130</v>
      </c>
      <c r="CA29" s="36" t="s">
        <v>130</v>
      </c>
      <c r="CB29" s="36" t="s">
        <v>130</v>
      </c>
      <c r="CC29" s="36" t="s">
        <v>130</v>
      </c>
      <c r="CD29" s="36" t="s">
        <v>130</v>
      </c>
      <c r="CE29" s="36">
        <v>103.19</v>
      </c>
      <c r="CF29" s="36">
        <v>87.46</v>
      </c>
      <c r="CG29" s="36">
        <v>90.63</v>
      </c>
      <c r="CH29" s="36">
        <v>90.78</v>
      </c>
      <c r="CI29" s="36">
        <v>99.47</v>
      </c>
      <c r="CJ29" s="36" t="s">
        <v>133</v>
      </c>
      <c r="CK29" s="36" t="s">
        <v>133</v>
      </c>
      <c r="CL29" s="36" t="s">
        <v>133</v>
      </c>
      <c r="CM29" s="36" t="s">
        <v>133</v>
      </c>
      <c r="CN29" s="36" t="s">
        <v>133</v>
      </c>
      <c r="CO29" s="36">
        <v>0.034452</v>
      </c>
      <c r="CP29" s="36">
        <v>2.6e-5</v>
      </c>
      <c r="CQ29" s="37">
        <f t="shared" si="2"/>
        <v>0.000360862388105508</v>
      </c>
      <c r="CR29" s="37">
        <f t="shared" si="3"/>
        <v>2.77113945083028</v>
      </c>
      <c r="CS29" s="35"/>
      <c r="CT29" s="36">
        <f t="shared" si="4"/>
        <v>94.306</v>
      </c>
      <c r="CU29" s="20">
        <v>94.306</v>
      </c>
      <c r="CV29" s="20"/>
      <c r="CW29" s="20" t="str">
        <f t="shared" si="5"/>
        <v>Shin Mine CS</v>
      </c>
      <c r="CX29" s="20">
        <f t="shared" si="6"/>
        <v>261335.07705</v>
      </c>
      <c r="CY29" s="20">
        <f t="shared" si="7"/>
        <v>56.3</v>
      </c>
      <c r="CZ29" s="20">
        <f t="shared" si="8"/>
        <v>94.306</v>
      </c>
      <c r="DA29" s="53" t="str">
        <f t="shared" si="15"/>
        <v>2017-08-30,2018-02-26</v>
      </c>
      <c r="DB29" s="57"/>
      <c r="DC29" s="57"/>
      <c r="DD29" s="57"/>
      <c r="DE29" s="16" t="s">
        <v>273</v>
      </c>
      <c r="DF29" s="58"/>
      <c r="DG29" s="12"/>
      <c r="DI29" s="17">
        <f>208036.235069+148438.103004+G29</f>
        <v>617809.415123</v>
      </c>
      <c r="DK29">
        <f t="shared" si="10"/>
        <v>0</v>
      </c>
      <c r="DL29">
        <f t="shared" si="11"/>
        <v>617809.415123</v>
      </c>
      <c r="DM29" s="18">
        <f t="shared" si="12"/>
        <v>617809.415123</v>
      </c>
      <c r="DN29" s="18">
        <f t="shared" si="16"/>
        <v>56.3</v>
      </c>
      <c r="DS29">
        <f t="shared" si="14"/>
        <v>91.1284266990188</v>
      </c>
    </row>
    <row r="30" spans="1:123">
      <c r="A30" s="20">
        <v>56531</v>
      </c>
      <c r="B30" s="20" t="s">
        <v>118</v>
      </c>
      <c r="C30" s="20">
        <v>1</v>
      </c>
      <c r="D30" s="20">
        <v>56143</v>
      </c>
      <c r="E30" s="20">
        <v>16842</v>
      </c>
      <c r="F30" s="20">
        <v>56204</v>
      </c>
      <c r="G30" s="20">
        <v>8057.390079</v>
      </c>
      <c r="H30" s="20" t="s">
        <v>154</v>
      </c>
      <c r="I30" s="23"/>
      <c r="J30" s="20" t="str">
        <f>VLOOKUP(K30,'[1]Attach_ISO_TO_COUNTRY NAME'!$A$2:$B$245,2,0)</f>
        <v>Japan</v>
      </c>
      <c r="K30" s="20" t="s">
        <v>120</v>
      </c>
      <c r="L30" s="20" t="s">
        <v>274</v>
      </c>
      <c r="M30" s="20">
        <v>1667.366271</v>
      </c>
      <c r="N30" s="20">
        <v>1354.71229</v>
      </c>
      <c r="O30" s="20">
        <v>0.761728</v>
      </c>
      <c r="P30" s="20"/>
      <c r="Q30" s="20" t="s">
        <v>275</v>
      </c>
      <c r="R30" s="20">
        <v>30</v>
      </c>
      <c r="S30" s="20">
        <v>30</v>
      </c>
      <c r="T30" s="20">
        <v>30</v>
      </c>
      <c r="U30" s="20">
        <v>30</v>
      </c>
      <c r="V30" s="20">
        <v>30</v>
      </c>
      <c r="W30" s="20">
        <v>30</v>
      </c>
      <c r="X30" s="20">
        <v>30</v>
      </c>
      <c r="Y30" s="20">
        <v>30</v>
      </c>
      <c r="Z30" s="20">
        <v>30</v>
      </c>
      <c r="AA30" s="20">
        <v>30</v>
      </c>
      <c r="AB30" s="20">
        <v>30</v>
      </c>
      <c r="AC30" s="20">
        <v>30</v>
      </c>
      <c r="AD30" s="20">
        <v>30</v>
      </c>
      <c r="AE30" s="20">
        <v>30</v>
      </c>
      <c r="AF30" s="20">
        <v>30</v>
      </c>
      <c r="AG30" s="20">
        <v>30</v>
      </c>
      <c r="AH30" s="20">
        <v>30</v>
      </c>
      <c r="AI30" s="20">
        <v>30</v>
      </c>
      <c r="AJ30" s="20">
        <v>30</v>
      </c>
      <c r="AK30" s="20">
        <v>30</v>
      </c>
      <c r="AL30" s="20">
        <v>30</v>
      </c>
      <c r="AM30" s="20">
        <v>30</v>
      </c>
      <c r="AN30" s="20">
        <v>30</v>
      </c>
      <c r="AO30" s="20">
        <v>30</v>
      </c>
      <c r="AP30" s="20">
        <v>30</v>
      </c>
      <c r="AQ30" s="20">
        <v>30</v>
      </c>
      <c r="AR30" s="20">
        <v>30</v>
      </c>
      <c r="AS30" s="20">
        <v>0.462379</v>
      </c>
      <c r="AT30" s="20" t="s">
        <v>123</v>
      </c>
      <c r="AU30" s="20">
        <v>0.51</v>
      </c>
      <c r="AV30" s="20">
        <v>0.146238</v>
      </c>
      <c r="AW30" s="20">
        <v>1.164664</v>
      </c>
      <c r="AX30" s="20">
        <v>1.199474</v>
      </c>
      <c r="AY30" s="20">
        <v>30</v>
      </c>
      <c r="AZ30" s="20">
        <v>30</v>
      </c>
      <c r="BA30" s="20" t="s">
        <v>124</v>
      </c>
      <c r="BB30" s="20" t="s">
        <v>125</v>
      </c>
      <c r="BC30" s="20" t="s">
        <v>126</v>
      </c>
      <c r="BD30" s="26" t="s">
        <v>276</v>
      </c>
      <c r="BE30" s="20" t="s">
        <v>277</v>
      </c>
      <c r="BF30" s="32">
        <f t="shared" si="0"/>
        <v>0.000210986433985704</v>
      </c>
      <c r="BG30" s="33">
        <f t="shared" si="1"/>
        <v>210.986433985704</v>
      </c>
      <c r="BH30" s="35"/>
      <c r="BI30" s="10">
        <v>1.7</v>
      </c>
      <c r="BJ30" s="36">
        <v>31.4911</v>
      </c>
      <c r="BK30" s="36">
        <v>131.1142</v>
      </c>
      <c r="BL30" s="36" t="s">
        <v>129</v>
      </c>
      <c r="BM30" s="36" t="s">
        <v>130</v>
      </c>
      <c r="BN30" s="36" t="s">
        <v>130</v>
      </c>
      <c r="BO30" s="36" t="s">
        <v>130</v>
      </c>
      <c r="BP30" s="36" t="s">
        <v>130</v>
      </c>
      <c r="BQ30" s="36" t="s">
        <v>278</v>
      </c>
      <c r="BR30" s="36" t="s">
        <v>279</v>
      </c>
      <c r="BS30" s="36" t="s">
        <v>280</v>
      </c>
      <c r="BT30" s="36" t="s">
        <v>165</v>
      </c>
      <c r="BU30" s="36" t="s">
        <v>130</v>
      </c>
      <c r="BV30" s="36" t="s">
        <v>130</v>
      </c>
      <c r="BW30" s="36" t="s">
        <v>130</v>
      </c>
      <c r="BX30" s="36" t="s">
        <v>130</v>
      </c>
      <c r="BY30" s="36" t="s">
        <v>130</v>
      </c>
      <c r="BZ30" s="36" t="s">
        <v>130</v>
      </c>
      <c r="CA30" s="36" t="s">
        <v>130</v>
      </c>
      <c r="CB30" s="36" t="s">
        <v>130</v>
      </c>
      <c r="CC30" s="36" t="s">
        <v>130</v>
      </c>
      <c r="CD30" s="36" t="s">
        <v>130</v>
      </c>
      <c r="CE30" s="36">
        <v>3.25</v>
      </c>
      <c r="CF30" s="36">
        <v>3.13</v>
      </c>
      <c r="CG30" s="36">
        <v>2.82</v>
      </c>
      <c r="CH30" s="36">
        <v>2.93</v>
      </c>
      <c r="CI30" s="36">
        <v>2.99</v>
      </c>
      <c r="CJ30" s="36" t="s">
        <v>133</v>
      </c>
      <c r="CK30" s="36" t="s">
        <v>133</v>
      </c>
      <c r="CL30" s="36" t="s">
        <v>133</v>
      </c>
      <c r="CM30" s="36" t="s">
        <v>133</v>
      </c>
      <c r="CN30" s="36" t="s">
        <v>133</v>
      </c>
      <c r="CO30" s="36">
        <v>0.003552</v>
      </c>
      <c r="CP30" s="36">
        <v>1e-6</v>
      </c>
      <c r="CQ30" s="37">
        <f t="shared" si="2"/>
        <v>0.000375307633160452</v>
      </c>
      <c r="CR30" s="37">
        <f t="shared" si="3"/>
        <v>2.66448084623016</v>
      </c>
      <c r="CS30" s="35"/>
      <c r="CT30" s="36">
        <f t="shared" si="4"/>
        <v>3.024</v>
      </c>
      <c r="CU30" s="20">
        <v>3.024</v>
      </c>
      <c r="CV30" s="20"/>
      <c r="CW30" s="20" t="str">
        <f t="shared" si="5"/>
        <v>Shibushi - Solarig Solar Power Plant</v>
      </c>
      <c r="CX30" s="20">
        <f t="shared" si="6"/>
        <v>8057.390079</v>
      </c>
      <c r="CY30" s="20">
        <f t="shared" si="7"/>
        <v>1.7</v>
      </c>
      <c r="CZ30" s="20">
        <f t="shared" si="8"/>
        <v>3.024</v>
      </c>
      <c r="DA30" s="53">
        <f t="shared" si="15"/>
        <v>0</v>
      </c>
      <c r="DB30" s="57">
        <v>19861</v>
      </c>
      <c r="DC30" s="57">
        <v>1.2</v>
      </c>
      <c r="DD30" s="57"/>
      <c r="DE30" s="63" t="s">
        <v>281</v>
      </c>
      <c r="DF30" s="58"/>
      <c r="DG30" s="12"/>
      <c r="DK30">
        <f t="shared" si="10"/>
        <v>19861</v>
      </c>
      <c r="DL30">
        <f t="shared" si="11"/>
        <v>19861</v>
      </c>
      <c r="DM30" s="18">
        <f t="shared" si="12"/>
        <v>19861</v>
      </c>
      <c r="DN30" s="18">
        <f t="shared" si="16"/>
        <v>1.2</v>
      </c>
      <c r="DS30">
        <f t="shared" si="14"/>
        <v>60.4199184331101</v>
      </c>
    </row>
    <row r="31" spans="1:123">
      <c r="A31" s="11">
        <v>16380</v>
      </c>
      <c r="B31" s="11" t="s">
        <v>118</v>
      </c>
      <c r="C31" s="11">
        <v>1</v>
      </c>
      <c r="D31" s="11">
        <v>16163</v>
      </c>
      <c r="E31" s="11">
        <v>16520</v>
      </c>
      <c r="F31" s="11">
        <v>16218</v>
      </c>
      <c r="G31" s="11">
        <v>110443.475393</v>
      </c>
      <c r="H31" s="11" t="s">
        <v>119</v>
      </c>
      <c r="I31" s="22">
        <v>42676</v>
      </c>
      <c r="J31" s="11" t="str">
        <f>VLOOKUP(K31,'[1]Attach_ISO_TO_COUNTRY NAME'!$A$2:$B$245,2,0)</f>
        <v>Japan</v>
      </c>
      <c r="K31" s="11" t="s">
        <v>120</v>
      </c>
      <c r="L31" s="11" t="s">
        <v>282</v>
      </c>
      <c r="M31" s="11">
        <v>1543.911836</v>
      </c>
      <c r="N31" s="20">
        <v>1280.201292</v>
      </c>
      <c r="O31" s="20">
        <v>8.422219</v>
      </c>
      <c r="P31" s="11"/>
      <c r="Q31" s="11" t="s">
        <v>283</v>
      </c>
      <c r="R31" s="11">
        <v>30</v>
      </c>
      <c r="S31" s="11">
        <v>30</v>
      </c>
      <c r="T31" s="11">
        <v>30</v>
      </c>
      <c r="U31" s="11">
        <v>30</v>
      </c>
      <c r="V31" s="11">
        <v>30</v>
      </c>
      <c r="W31" s="11">
        <v>30</v>
      </c>
      <c r="X31" s="11">
        <v>30</v>
      </c>
      <c r="Y31" s="11">
        <v>30</v>
      </c>
      <c r="Z31" s="11">
        <v>30</v>
      </c>
      <c r="AA31" s="11">
        <v>30</v>
      </c>
      <c r="AB31" s="11">
        <v>30</v>
      </c>
      <c r="AC31" s="11">
        <v>30</v>
      </c>
      <c r="AD31" s="11">
        <v>30</v>
      </c>
      <c r="AE31" s="11">
        <v>30</v>
      </c>
      <c r="AF31" s="11">
        <v>30</v>
      </c>
      <c r="AG31" s="11">
        <v>30</v>
      </c>
      <c r="AH31" s="11">
        <v>30</v>
      </c>
      <c r="AI31" s="11">
        <v>30</v>
      </c>
      <c r="AJ31" s="11">
        <v>30</v>
      </c>
      <c r="AK31" s="11">
        <v>30</v>
      </c>
      <c r="AL31" s="11">
        <v>30</v>
      </c>
      <c r="AM31" s="11">
        <v>30</v>
      </c>
      <c r="AN31" s="11">
        <v>30</v>
      </c>
      <c r="AO31" s="11">
        <v>30</v>
      </c>
      <c r="AP31" s="11">
        <v>30</v>
      </c>
      <c r="AQ31" s="11">
        <v>30</v>
      </c>
      <c r="AR31" s="11">
        <v>30</v>
      </c>
      <c r="AS31" s="11">
        <v>0.961642</v>
      </c>
      <c r="AT31" s="11" t="s">
        <v>123</v>
      </c>
      <c r="AU31" s="11">
        <v>0.51</v>
      </c>
      <c r="AV31" s="11">
        <v>0.146238</v>
      </c>
      <c r="AW31" s="11">
        <v>1.164664</v>
      </c>
      <c r="AX31" s="11">
        <v>0.987441</v>
      </c>
      <c r="AY31" s="11">
        <v>30</v>
      </c>
      <c r="AZ31" s="11">
        <v>30</v>
      </c>
      <c r="BA31" s="11" t="s">
        <v>124</v>
      </c>
      <c r="BB31" s="11" t="s">
        <v>125</v>
      </c>
      <c r="BC31" s="11" t="s">
        <v>126</v>
      </c>
      <c r="BD31" s="26" t="s">
        <v>284</v>
      </c>
      <c r="BE31" s="11" t="s">
        <v>285</v>
      </c>
      <c r="BF31" s="32">
        <f t="shared" si="0"/>
        <v>0.000208251324201427</v>
      </c>
      <c r="BG31" s="33">
        <f t="shared" si="1"/>
        <v>208.251324201427</v>
      </c>
      <c r="BH31" s="34"/>
      <c r="BI31" s="10">
        <v>23</v>
      </c>
      <c r="BJ31" s="10">
        <v>34.957</v>
      </c>
      <c r="BK31" s="10">
        <v>135.854</v>
      </c>
      <c r="BL31" s="10" t="s">
        <v>129</v>
      </c>
      <c r="BM31" s="10" t="s">
        <v>130</v>
      </c>
      <c r="BN31" s="10" t="s">
        <v>130</v>
      </c>
      <c r="BO31" s="10" t="s">
        <v>130</v>
      </c>
      <c r="BP31" s="10" t="s">
        <v>130</v>
      </c>
      <c r="BQ31" s="10" t="s">
        <v>130</v>
      </c>
      <c r="BR31" s="10" t="s">
        <v>131</v>
      </c>
      <c r="BS31" s="10" t="s">
        <v>132</v>
      </c>
      <c r="BT31" s="10" t="s">
        <v>131</v>
      </c>
      <c r="BU31" s="10" t="s">
        <v>130</v>
      </c>
      <c r="BV31" s="10" t="s">
        <v>130</v>
      </c>
      <c r="BW31" s="10" t="s">
        <v>130</v>
      </c>
      <c r="BX31" s="10" t="s">
        <v>130</v>
      </c>
      <c r="BY31" s="10" t="s">
        <v>130</v>
      </c>
      <c r="BZ31" s="10" t="s">
        <v>130</v>
      </c>
      <c r="CA31" s="10" t="s">
        <v>130</v>
      </c>
      <c r="CB31" s="10" t="s">
        <v>130</v>
      </c>
      <c r="CC31" s="10" t="s">
        <v>130</v>
      </c>
      <c r="CD31" s="10" t="s">
        <v>130</v>
      </c>
      <c r="CE31" s="10">
        <v>37.04</v>
      </c>
      <c r="CF31" s="10">
        <v>36.24</v>
      </c>
      <c r="CG31" s="10">
        <v>37.36</v>
      </c>
      <c r="CH31" s="10">
        <v>38.15</v>
      </c>
      <c r="CI31" s="10">
        <v>35.28</v>
      </c>
      <c r="CJ31" s="10" t="s">
        <v>133</v>
      </c>
      <c r="CK31" s="10" t="s">
        <v>133</v>
      </c>
      <c r="CL31" s="10" t="s">
        <v>133</v>
      </c>
      <c r="CM31" s="10" t="s">
        <v>133</v>
      </c>
      <c r="CN31" s="10" t="s">
        <v>133</v>
      </c>
      <c r="CO31" s="10">
        <v>0.016784</v>
      </c>
      <c r="CP31" s="10">
        <v>1.1e-5</v>
      </c>
      <c r="CQ31" s="37">
        <f t="shared" si="2"/>
        <v>0.000333328880397885</v>
      </c>
      <c r="CR31" s="37">
        <f t="shared" si="3"/>
        <v>3.00004007695442</v>
      </c>
      <c r="CS31" s="34"/>
      <c r="CT31" s="10">
        <f t="shared" si="4"/>
        <v>36.814</v>
      </c>
      <c r="CU31" s="20">
        <v>36.814</v>
      </c>
      <c r="CV31" s="20"/>
      <c r="CW31" s="20" t="str">
        <f t="shared" si="5"/>
        <v>Fushimi</v>
      </c>
      <c r="CX31" s="20">
        <f t="shared" si="6"/>
        <v>110443.475393</v>
      </c>
      <c r="CY31" s="20">
        <f t="shared" si="7"/>
        <v>23</v>
      </c>
      <c r="CZ31" s="20">
        <f t="shared" si="8"/>
        <v>36.814</v>
      </c>
      <c r="DA31" s="53">
        <f t="shared" si="15"/>
        <v>42676</v>
      </c>
      <c r="DB31" s="57"/>
      <c r="DC31" s="57"/>
      <c r="DD31" s="57"/>
      <c r="DE31" s="16" t="s">
        <v>286</v>
      </c>
      <c r="DF31" s="58"/>
      <c r="DG31" s="12"/>
      <c r="DI31" s="17">
        <v>1070000</v>
      </c>
      <c r="DK31">
        <f t="shared" si="10"/>
        <v>0</v>
      </c>
      <c r="DL31">
        <f t="shared" si="11"/>
        <v>1070000</v>
      </c>
      <c r="DM31" s="18">
        <f t="shared" si="12"/>
        <v>1070000</v>
      </c>
      <c r="DN31" s="18">
        <f t="shared" si="16"/>
        <v>23</v>
      </c>
      <c r="DS31">
        <f t="shared" si="14"/>
        <v>21.4953271028037</v>
      </c>
    </row>
    <row r="32" spans="1:123">
      <c r="A32" s="20">
        <v>56176</v>
      </c>
      <c r="B32" s="20" t="s">
        <v>118</v>
      </c>
      <c r="C32" s="20">
        <v>1</v>
      </c>
      <c r="D32" s="20">
        <v>55788</v>
      </c>
      <c r="E32" s="20">
        <v>16557</v>
      </c>
      <c r="F32" s="20">
        <v>55849</v>
      </c>
      <c r="G32" s="20">
        <v>142328.809689</v>
      </c>
      <c r="H32" s="20" t="s">
        <v>154</v>
      </c>
      <c r="I32" s="23"/>
      <c r="J32" s="20" t="str">
        <f>VLOOKUP(K32,'[1]Attach_ISO_TO_COUNTRY NAME'!$A$2:$B$245,2,0)</f>
        <v>Japan</v>
      </c>
      <c r="K32" s="20" t="s">
        <v>120</v>
      </c>
      <c r="L32" s="20" t="s">
        <v>274</v>
      </c>
      <c r="M32" s="20">
        <v>1526.379714</v>
      </c>
      <c r="N32" s="20">
        <v>1254.99904</v>
      </c>
      <c r="O32" s="20">
        <v>10.945969</v>
      </c>
      <c r="P32" s="20"/>
      <c r="Q32" s="20" t="s">
        <v>287</v>
      </c>
      <c r="R32" s="20">
        <v>60</v>
      </c>
      <c r="S32" s="20">
        <v>60</v>
      </c>
      <c r="T32" s="20">
        <v>60</v>
      </c>
      <c r="U32" s="20">
        <v>60</v>
      </c>
      <c r="V32" s="20">
        <v>60</v>
      </c>
      <c r="W32" s="20">
        <v>60</v>
      </c>
      <c r="X32" s="20">
        <v>60</v>
      </c>
      <c r="Y32" s="20">
        <v>60</v>
      </c>
      <c r="Z32" s="20">
        <v>60</v>
      </c>
      <c r="AA32" s="20">
        <v>60</v>
      </c>
      <c r="AB32" s="20">
        <v>60</v>
      </c>
      <c r="AC32" s="20">
        <v>60</v>
      </c>
      <c r="AD32" s="20">
        <v>60</v>
      </c>
      <c r="AE32" s="20">
        <v>60</v>
      </c>
      <c r="AF32" s="20">
        <v>60</v>
      </c>
      <c r="AG32" s="20">
        <v>60</v>
      </c>
      <c r="AH32" s="20">
        <v>60</v>
      </c>
      <c r="AI32" s="20">
        <v>60</v>
      </c>
      <c r="AJ32" s="20">
        <v>60</v>
      </c>
      <c r="AK32" s="20">
        <v>60</v>
      </c>
      <c r="AL32" s="20">
        <v>60</v>
      </c>
      <c r="AM32" s="20">
        <v>60</v>
      </c>
      <c r="AN32" s="20">
        <v>60</v>
      </c>
      <c r="AO32" s="20">
        <v>60</v>
      </c>
      <c r="AP32" s="20">
        <v>60</v>
      </c>
      <c r="AQ32" s="20">
        <v>60</v>
      </c>
      <c r="AR32" s="20">
        <v>60</v>
      </c>
      <c r="AS32" s="20">
        <v>0.354903</v>
      </c>
      <c r="AT32" s="20" t="s">
        <v>123</v>
      </c>
      <c r="AU32" s="20">
        <v>0.51</v>
      </c>
      <c r="AV32" s="20">
        <v>0.146238</v>
      </c>
      <c r="AW32" s="20">
        <v>1.164664</v>
      </c>
      <c r="AX32" s="20">
        <v>0.987441</v>
      </c>
      <c r="AY32" s="20">
        <v>60</v>
      </c>
      <c r="AZ32" s="20">
        <v>60</v>
      </c>
      <c r="BA32" s="20" t="s">
        <v>141</v>
      </c>
      <c r="BB32" s="20" t="s">
        <v>125</v>
      </c>
      <c r="BC32" s="20" t="s">
        <v>126</v>
      </c>
      <c r="BD32" s="26" t="s">
        <v>288</v>
      </c>
      <c r="BE32" s="20" t="s">
        <v>289</v>
      </c>
      <c r="BF32" s="32">
        <f t="shared" si="0"/>
        <v>0.00020375354830387</v>
      </c>
      <c r="BG32" s="33">
        <f t="shared" si="1"/>
        <v>203.75354830387</v>
      </c>
      <c r="BH32" s="35"/>
      <c r="BI32" s="10">
        <v>29</v>
      </c>
      <c r="BJ32" s="36">
        <v>31.718</v>
      </c>
      <c r="BK32" s="36">
        <v>130.406</v>
      </c>
      <c r="BL32" s="36" t="s">
        <v>129</v>
      </c>
      <c r="BM32" s="36" t="s">
        <v>130</v>
      </c>
      <c r="BN32" s="36" t="s">
        <v>130</v>
      </c>
      <c r="BO32" s="36" t="s">
        <v>130</v>
      </c>
      <c r="BP32" s="36" t="s">
        <v>130</v>
      </c>
      <c r="BQ32" s="36" t="s">
        <v>130</v>
      </c>
      <c r="BR32" s="36" t="s">
        <v>131</v>
      </c>
      <c r="BS32" s="36" t="s">
        <v>132</v>
      </c>
      <c r="BT32" s="36" t="s">
        <v>131</v>
      </c>
      <c r="BU32" s="36" t="s">
        <v>130</v>
      </c>
      <c r="BV32" s="36" t="s">
        <v>130</v>
      </c>
      <c r="BW32" s="36" t="s">
        <v>130</v>
      </c>
      <c r="BX32" s="36" t="s">
        <v>130</v>
      </c>
      <c r="BY32" s="36" t="s">
        <v>130</v>
      </c>
      <c r="BZ32" s="36" t="s">
        <v>130</v>
      </c>
      <c r="CA32" s="36" t="s">
        <v>130</v>
      </c>
      <c r="CB32" s="36" t="s">
        <v>130</v>
      </c>
      <c r="CC32" s="36" t="s">
        <v>130</v>
      </c>
      <c r="CD32" s="36" t="s">
        <v>130</v>
      </c>
      <c r="CE32" s="36">
        <v>54.89</v>
      </c>
      <c r="CF32" s="36">
        <v>46.69</v>
      </c>
      <c r="CG32" s="36">
        <v>46.72</v>
      </c>
      <c r="CH32" s="36">
        <v>47.48</v>
      </c>
      <c r="CI32" s="36">
        <v>48.42</v>
      </c>
      <c r="CJ32" s="36" t="s">
        <v>133</v>
      </c>
      <c r="CK32" s="36" t="s">
        <v>133</v>
      </c>
      <c r="CL32" s="36" t="s">
        <v>133</v>
      </c>
      <c r="CM32" s="36" t="s">
        <v>133</v>
      </c>
      <c r="CN32" s="36" t="s">
        <v>133</v>
      </c>
      <c r="CO32" s="36">
        <v>0.02056</v>
      </c>
      <c r="CP32" s="36">
        <v>1.4e-5</v>
      </c>
      <c r="CQ32" s="37">
        <f t="shared" si="2"/>
        <v>0.000343149079281414</v>
      </c>
      <c r="CR32" s="37">
        <f t="shared" si="3"/>
        <v>2.91418529256757</v>
      </c>
      <c r="CS32" s="35"/>
      <c r="CT32" s="36">
        <f t="shared" si="4"/>
        <v>48.84</v>
      </c>
      <c r="CU32" s="20">
        <v>48.84</v>
      </c>
      <c r="CV32" s="20"/>
      <c r="CW32" s="20" t="str">
        <f t="shared" si="5"/>
        <v>Hioki</v>
      </c>
      <c r="CX32" s="20">
        <f t="shared" si="6"/>
        <v>142328.809689</v>
      </c>
      <c r="CY32" s="20">
        <f t="shared" si="7"/>
        <v>29</v>
      </c>
      <c r="CZ32" s="20">
        <f t="shared" si="8"/>
        <v>48.84</v>
      </c>
      <c r="DA32" s="53">
        <f t="shared" si="15"/>
        <v>0</v>
      </c>
      <c r="DB32" s="57"/>
      <c r="DC32" s="57"/>
      <c r="DD32" s="57">
        <v>28.8</v>
      </c>
      <c r="DE32" s="16" t="s">
        <v>290</v>
      </c>
      <c r="DF32" s="58"/>
      <c r="DG32" s="12"/>
      <c r="DI32" s="17">
        <f>65934.54896+G32</f>
        <v>208263.358649</v>
      </c>
      <c r="DK32">
        <f t="shared" si="10"/>
        <v>0</v>
      </c>
      <c r="DL32">
        <f t="shared" si="11"/>
        <v>208263.358649</v>
      </c>
      <c r="DM32" s="18">
        <f t="shared" si="12"/>
        <v>208263.358649</v>
      </c>
      <c r="DN32" s="18">
        <f t="shared" si="16"/>
        <v>29</v>
      </c>
      <c r="DS32">
        <f t="shared" si="14"/>
        <v>139.246769994119</v>
      </c>
    </row>
    <row r="33" spans="1:123">
      <c r="A33" s="20">
        <v>19705</v>
      </c>
      <c r="B33" s="20" t="s">
        <v>118</v>
      </c>
      <c r="C33" s="20">
        <v>1</v>
      </c>
      <c r="D33" s="20">
        <v>19486</v>
      </c>
      <c r="E33" s="20">
        <v>16691</v>
      </c>
      <c r="F33" s="20">
        <v>19541</v>
      </c>
      <c r="G33" s="20">
        <v>27420.555895</v>
      </c>
      <c r="H33" s="20" t="s">
        <v>119</v>
      </c>
      <c r="I33" s="22">
        <v>42686</v>
      </c>
      <c r="J33" s="20" t="str">
        <f>VLOOKUP(K33,'[1]Attach_ISO_TO_COUNTRY NAME'!$A$2:$B$245,2,0)</f>
        <v>Japan</v>
      </c>
      <c r="K33" s="20" t="s">
        <v>120</v>
      </c>
      <c r="L33" s="20" t="s">
        <v>291</v>
      </c>
      <c r="M33" s="20">
        <v>1680.149965</v>
      </c>
      <c r="N33" s="20">
        <v>1378.818785</v>
      </c>
      <c r="O33" s="20">
        <v>2.372768</v>
      </c>
      <c r="P33" s="20"/>
      <c r="Q33" s="20" t="s">
        <v>292</v>
      </c>
      <c r="R33" s="20">
        <v>210</v>
      </c>
      <c r="S33" s="20">
        <v>210</v>
      </c>
      <c r="T33" s="20">
        <v>210</v>
      </c>
      <c r="U33" s="20">
        <v>210</v>
      </c>
      <c r="V33" s="20">
        <v>210</v>
      </c>
      <c r="W33" s="20">
        <v>210</v>
      </c>
      <c r="X33" s="20">
        <v>210</v>
      </c>
      <c r="Y33" s="20">
        <v>210</v>
      </c>
      <c r="Z33" s="20">
        <v>210</v>
      </c>
      <c r="AA33" s="20">
        <v>210</v>
      </c>
      <c r="AB33" s="20">
        <v>210</v>
      </c>
      <c r="AC33" s="20">
        <v>210</v>
      </c>
      <c r="AD33" s="20">
        <v>210</v>
      </c>
      <c r="AE33" s="20">
        <v>210</v>
      </c>
      <c r="AF33" s="20">
        <v>210</v>
      </c>
      <c r="AG33" s="20">
        <v>210</v>
      </c>
      <c r="AH33" s="20">
        <v>210</v>
      </c>
      <c r="AI33" s="20">
        <v>210</v>
      </c>
      <c r="AJ33" s="20">
        <v>210</v>
      </c>
      <c r="AK33" s="20">
        <v>210</v>
      </c>
      <c r="AL33" s="20">
        <v>210</v>
      </c>
      <c r="AM33" s="20">
        <v>210</v>
      </c>
      <c r="AN33" s="20">
        <v>210</v>
      </c>
      <c r="AO33" s="20">
        <v>210</v>
      </c>
      <c r="AP33" s="20">
        <v>210</v>
      </c>
      <c r="AQ33" s="20">
        <v>210</v>
      </c>
      <c r="AR33" s="20">
        <v>210</v>
      </c>
      <c r="AS33" s="20">
        <v>0.177831</v>
      </c>
      <c r="AT33" s="20" t="s">
        <v>123</v>
      </c>
      <c r="AU33" s="20">
        <v>0.51</v>
      </c>
      <c r="AV33" s="20">
        <v>0.146238</v>
      </c>
      <c r="AW33" s="20">
        <v>1.164664</v>
      </c>
      <c r="AX33" s="20">
        <v>1.108938</v>
      </c>
      <c r="AY33" s="20">
        <v>210</v>
      </c>
      <c r="AZ33" s="20" t="s">
        <v>293</v>
      </c>
      <c r="BA33" s="20" t="s">
        <v>294</v>
      </c>
      <c r="BB33" s="20" t="s">
        <v>125</v>
      </c>
      <c r="BC33" s="20" t="s">
        <v>126</v>
      </c>
      <c r="BD33" s="26" t="s">
        <v>295</v>
      </c>
      <c r="BE33" s="20" t="s">
        <v>296</v>
      </c>
      <c r="BF33" s="32">
        <f t="shared" si="0"/>
        <v>0.000182344953878624</v>
      </c>
      <c r="BG33" s="33">
        <f t="shared" si="1"/>
        <v>182.344953878624</v>
      </c>
      <c r="BH33" s="35"/>
      <c r="BI33" s="10">
        <v>5</v>
      </c>
      <c r="BJ33" s="36">
        <v>34.5672</v>
      </c>
      <c r="BK33" s="36">
        <v>136.6549</v>
      </c>
      <c r="BL33" s="36" t="s">
        <v>129</v>
      </c>
      <c r="BM33" s="36" t="s">
        <v>130</v>
      </c>
      <c r="BN33" s="36" t="s">
        <v>130</v>
      </c>
      <c r="BO33" s="36" t="s">
        <v>130</v>
      </c>
      <c r="BP33" s="36" t="s">
        <v>130</v>
      </c>
      <c r="BQ33" s="36" t="s">
        <v>130</v>
      </c>
      <c r="BR33" s="36" t="s">
        <v>131</v>
      </c>
      <c r="BS33" s="36" t="s">
        <v>132</v>
      </c>
      <c r="BT33" s="36" t="s">
        <v>131</v>
      </c>
      <c r="BU33" s="36" t="s">
        <v>130</v>
      </c>
      <c r="BV33" s="36" t="s">
        <v>130</v>
      </c>
      <c r="BW33" s="36" t="s">
        <v>130</v>
      </c>
      <c r="BX33" s="36" t="s">
        <v>130</v>
      </c>
      <c r="BY33" s="36" t="s">
        <v>130</v>
      </c>
      <c r="BZ33" s="36" t="s">
        <v>130</v>
      </c>
      <c r="CA33" s="36" t="s">
        <v>130</v>
      </c>
      <c r="CB33" s="36" t="s">
        <v>130</v>
      </c>
      <c r="CC33" s="36" t="s">
        <v>130</v>
      </c>
      <c r="CD33" s="36" t="s">
        <v>130</v>
      </c>
      <c r="CE33" s="36">
        <v>9.38</v>
      </c>
      <c r="CF33" s="36">
        <v>8.87</v>
      </c>
      <c r="CG33" s="36">
        <v>8.4</v>
      </c>
      <c r="CH33" s="36">
        <v>8.87</v>
      </c>
      <c r="CI33" s="36">
        <v>8.95</v>
      </c>
      <c r="CJ33" s="36" t="s">
        <v>133</v>
      </c>
      <c r="CK33" s="36" t="s">
        <v>133</v>
      </c>
      <c r="CL33" s="36" t="s">
        <v>133</v>
      </c>
      <c r="CM33" s="36" t="s">
        <v>133</v>
      </c>
      <c r="CN33" s="36" t="s">
        <v>133</v>
      </c>
      <c r="CO33" s="36">
        <v>0.006601</v>
      </c>
      <c r="CP33" s="36">
        <v>3e-6</v>
      </c>
      <c r="CQ33" s="37">
        <f t="shared" si="2"/>
        <v>0.000324355203959296</v>
      </c>
      <c r="CR33" s="37">
        <f t="shared" si="3"/>
        <v>3.08303979030807</v>
      </c>
      <c r="CS33" s="35"/>
      <c r="CT33" s="36">
        <f t="shared" si="4"/>
        <v>8.894</v>
      </c>
      <c r="CU33" s="20">
        <v>8.894</v>
      </c>
      <c r="CV33" s="20"/>
      <c r="CW33" s="20" t="str">
        <f t="shared" si="5"/>
        <v>Meiwa</v>
      </c>
      <c r="CX33" s="20">
        <f t="shared" si="6"/>
        <v>27420.555895</v>
      </c>
      <c r="CY33" s="20">
        <f t="shared" si="7"/>
        <v>5</v>
      </c>
      <c r="CZ33" s="20">
        <f t="shared" si="8"/>
        <v>8.894</v>
      </c>
      <c r="DA33" s="53">
        <f t="shared" si="15"/>
        <v>42686</v>
      </c>
      <c r="DB33" s="57"/>
      <c r="DC33" s="57"/>
      <c r="DD33" s="57"/>
      <c r="DF33" s="58"/>
      <c r="DG33" s="12"/>
      <c r="DI33" s="17">
        <f>36966.364734+18469.04073+G33+5465.647244</f>
        <v>88321.608603</v>
      </c>
      <c r="DK33">
        <f t="shared" si="10"/>
        <v>0</v>
      </c>
      <c r="DL33">
        <f t="shared" si="11"/>
        <v>88321.608603</v>
      </c>
      <c r="DM33" s="18">
        <f t="shared" si="12"/>
        <v>88321.608603</v>
      </c>
      <c r="DN33" s="18">
        <f t="shared" si="16"/>
        <v>5</v>
      </c>
      <c r="DS33">
        <f t="shared" si="14"/>
        <v>56.6112877594279</v>
      </c>
    </row>
    <row r="34" spans="1:123">
      <c r="A34" s="20">
        <v>21380</v>
      </c>
      <c r="B34" s="20" t="s">
        <v>118</v>
      </c>
      <c r="C34" s="20">
        <v>1</v>
      </c>
      <c r="D34" s="20">
        <v>21161</v>
      </c>
      <c r="E34" s="20">
        <v>16659</v>
      </c>
      <c r="F34" s="20">
        <v>21216</v>
      </c>
      <c r="G34" s="20">
        <v>115377.782681</v>
      </c>
      <c r="H34" s="20" t="s">
        <v>148</v>
      </c>
      <c r="I34" s="23" t="s">
        <v>134</v>
      </c>
      <c r="J34" s="20" t="str">
        <f>VLOOKUP(K34,'[1]Attach_ISO_TO_COUNTRY NAME'!$A$2:$B$245,2,0)</f>
        <v>Japan</v>
      </c>
      <c r="K34" s="20" t="s">
        <v>120</v>
      </c>
      <c r="L34" s="20" t="s">
        <v>297</v>
      </c>
      <c r="M34" s="20">
        <v>1693.299057</v>
      </c>
      <c r="N34" s="20">
        <v>1389.776274</v>
      </c>
      <c r="O34" s="20">
        <v>8.889006</v>
      </c>
      <c r="P34" s="20" t="s">
        <v>298</v>
      </c>
      <c r="Q34" s="20" t="s">
        <v>299</v>
      </c>
      <c r="R34" s="20">
        <v>11</v>
      </c>
      <c r="S34" s="20">
        <v>11</v>
      </c>
      <c r="T34" s="20">
        <v>11</v>
      </c>
      <c r="U34" s="20">
        <v>11</v>
      </c>
      <c r="V34" s="20">
        <v>11</v>
      </c>
      <c r="W34" s="20">
        <v>11</v>
      </c>
      <c r="X34" s="20">
        <v>11</v>
      </c>
      <c r="Y34" s="20">
        <v>11</v>
      </c>
      <c r="Z34" s="20">
        <v>11</v>
      </c>
      <c r="AA34" s="20">
        <v>11</v>
      </c>
      <c r="AB34" s="20">
        <v>11</v>
      </c>
      <c r="AC34" s="20">
        <v>11</v>
      </c>
      <c r="AD34" s="20">
        <v>11</v>
      </c>
      <c r="AE34" s="20">
        <v>11</v>
      </c>
      <c r="AF34" s="20">
        <v>11</v>
      </c>
      <c r="AG34" s="20">
        <v>11</v>
      </c>
      <c r="AH34" s="20">
        <v>11</v>
      </c>
      <c r="AI34" s="20">
        <v>11</v>
      </c>
      <c r="AJ34" s="20">
        <v>11</v>
      </c>
      <c r="AK34" s="20">
        <v>11</v>
      </c>
      <c r="AL34" s="20">
        <v>11</v>
      </c>
      <c r="AM34" s="20">
        <v>11</v>
      </c>
      <c r="AN34" s="20">
        <v>11</v>
      </c>
      <c r="AO34" s="20">
        <v>11</v>
      </c>
      <c r="AP34" s="20">
        <v>11</v>
      </c>
      <c r="AQ34" s="20">
        <v>11</v>
      </c>
      <c r="AR34" s="20">
        <v>11</v>
      </c>
      <c r="AS34" s="20">
        <v>0.860654</v>
      </c>
      <c r="AT34" s="20" t="s">
        <v>123</v>
      </c>
      <c r="AU34" s="20">
        <v>0.51</v>
      </c>
      <c r="AV34" s="20">
        <v>0.146238</v>
      </c>
      <c r="AW34" s="20">
        <v>1.164664</v>
      </c>
      <c r="AX34" s="20">
        <v>0.987441</v>
      </c>
      <c r="AY34" s="20">
        <v>11</v>
      </c>
      <c r="AZ34" s="20">
        <v>11</v>
      </c>
      <c r="BA34" s="20" t="s">
        <v>124</v>
      </c>
      <c r="BB34" s="20" t="s">
        <v>125</v>
      </c>
      <c r="BC34" s="20" t="s">
        <v>126</v>
      </c>
      <c r="BD34" s="26" t="s">
        <v>300</v>
      </c>
      <c r="BE34" s="20" t="s">
        <v>298</v>
      </c>
      <c r="BF34" s="32">
        <f t="shared" si="0"/>
        <v>0.000182010778089413</v>
      </c>
      <c r="BG34" s="33">
        <f t="shared" si="1"/>
        <v>182.010778089413</v>
      </c>
      <c r="BH34" s="35"/>
      <c r="BI34" s="10">
        <v>21</v>
      </c>
      <c r="BJ34" s="36">
        <v>33.9887</v>
      </c>
      <c r="BK34" s="36">
        <v>134.6144</v>
      </c>
      <c r="BL34" s="36" t="s">
        <v>129</v>
      </c>
      <c r="BM34" s="36" t="s">
        <v>130</v>
      </c>
      <c r="BN34" s="36" t="s">
        <v>130</v>
      </c>
      <c r="BO34" s="36" t="s">
        <v>130</v>
      </c>
      <c r="BP34" s="36" t="s">
        <v>130</v>
      </c>
      <c r="BQ34" s="36" t="s">
        <v>301</v>
      </c>
      <c r="BR34" s="36" t="s">
        <v>302</v>
      </c>
      <c r="BS34" s="36" t="s">
        <v>303</v>
      </c>
      <c r="BT34" s="36" t="s">
        <v>165</v>
      </c>
      <c r="BU34" s="36">
        <v>1098120</v>
      </c>
      <c r="BV34" s="36" t="s">
        <v>130</v>
      </c>
      <c r="BW34" s="36" t="s">
        <v>130</v>
      </c>
      <c r="BX34" s="36" t="s">
        <v>130</v>
      </c>
      <c r="BY34" s="36" t="s">
        <v>130</v>
      </c>
      <c r="BZ34" s="36" t="s">
        <v>130</v>
      </c>
      <c r="CA34" s="36" t="s">
        <v>130</v>
      </c>
      <c r="CB34" s="36" t="s">
        <v>130</v>
      </c>
      <c r="CC34" s="36" t="s">
        <v>130</v>
      </c>
      <c r="CD34" s="36" t="s">
        <v>130</v>
      </c>
      <c r="CE34" s="36">
        <v>41.34</v>
      </c>
      <c r="CF34" s="36">
        <v>37.11</v>
      </c>
      <c r="CG34" s="36">
        <v>36.19</v>
      </c>
      <c r="CH34" s="36">
        <v>37.98</v>
      </c>
      <c r="CI34" s="36">
        <v>38.01</v>
      </c>
      <c r="CJ34" s="36" t="s">
        <v>133</v>
      </c>
      <c r="CK34" s="36" t="s">
        <v>133</v>
      </c>
      <c r="CL34" s="36" t="s">
        <v>133</v>
      </c>
      <c r="CM34" s="36" t="s">
        <v>133</v>
      </c>
      <c r="CN34" s="36" t="s">
        <v>133</v>
      </c>
      <c r="CO34" s="36">
        <v>0.018921</v>
      </c>
      <c r="CP34" s="36">
        <v>1.1e-5</v>
      </c>
      <c r="CQ34" s="37">
        <f t="shared" si="2"/>
        <v>0.000330444901211284</v>
      </c>
      <c r="CR34" s="37">
        <f t="shared" si="3"/>
        <v>3.02622312020668</v>
      </c>
      <c r="CS34" s="35"/>
      <c r="CT34" s="36">
        <f t="shared" si="4"/>
        <v>38.126</v>
      </c>
      <c r="CU34" s="20">
        <v>38.126</v>
      </c>
      <c r="CV34" s="20"/>
      <c r="CW34" s="20" t="str">
        <f t="shared" si="5"/>
        <v>Komatsushima - Nippon Paper 1 Solar Power Plant</v>
      </c>
      <c r="CX34" s="20">
        <f t="shared" si="6"/>
        <v>115377.782681</v>
      </c>
      <c r="CY34" s="20">
        <f t="shared" si="7"/>
        <v>21</v>
      </c>
      <c r="CZ34" s="20">
        <f t="shared" si="8"/>
        <v>38.126</v>
      </c>
      <c r="DA34" s="53" t="str">
        <f t="shared" si="15"/>
        <v>&lt;2016-06</v>
      </c>
      <c r="DB34" s="64">
        <v>250000</v>
      </c>
      <c r="DC34" s="57"/>
      <c r="DD34" s="57"/>
      <c r="DE34" s="16" t="s">
        <v>304</v>
      </c>
      <c r="DF34" s="58"/>
      <c r="DG34" s="12"/>
      <c r="DH34" s="52">
        <v>376327.757224</v>
      </c>
      <c r="DI34" s="17">
        <v>634112</v>
      </c>
      <c r="DK34">
        <f t="shared" si="10"/>
        <v>250000</v>
      </c>
      <c r="DL34">
        <f t="shared" si="11"/>
        <v>250000</v>
      </c>
      <c r="DM34" s="18">
        <f t="shared" si="12"/>
        <v>634112</v>
      </c>
      <c r="DN34" s="18">
        <f t="shared" si="16"/>
        <v>21</v>
      </c>
      <c r="DS34">
        <f t="shared" si="14"/>
        <v>33.1171780379491</v>
      </c>
    </row>
    <row r="35" spans="1:123">
      <c r="A35" s="11">
        <v>17853</v>
      </c>
      <c r="B35" s="11" t="s">
        <v>118</v>
      </c>
      <c r="C35" s="11">
        <v>1</v>
      </c>
      <c r="D35" s="11">
        <v>17634</v>
      </c>
      <c r="E35" s="11">
        <v>16932</v>
      </c>
      <c r="F35" s="11">
        <v>17689</v>
      </c>
      <c r="G35" s="11">
        <v>257861.662084</v>
      </c>
      <c r="H35" s="11" t="s">
        <v>119</v>
      </c>
      <c r="I35" s="23" t="s">
        <v>134</v>
      </c>
      <c r="J35" s="11" t="str">
        <f>VLOOKUP(K35,'[1]Attach_ISO_TO_COUNTRY NAME'!$A$2:$B$245,2,0)</f>
        <v>Japan</v>
      </c>
      <c r="K35" s="11" t="s">
        <v>120</v>
      </c>
      <c r="L35" s="11" t="s">
        <v>208</v>
      </c>
      <c r="M35" s="11">
        <v>1514.326467</v>
      </c>
      <c r="N35" s="20">
        <v>1295.176501</v>
      </c>
      <c r="O35" s="20">
        <v>19.064243</v>
      </c>
      <c r="P35" s="11" t="s">
        <v>305</v>
      </c>
      <c r="Q35" s="11" t="s">
        <v>306</v>
      </c>
      <c r="R35" s="11">
        <v>10</v>
      </c>
      <c r="S35" s="11">
        <v>10</v>
      </c>
      <c r="T35" s="11">
        <v>10</v>
      </c>
      <c r="U35" s="11">
        <v>10</v>
      </c>
      <c r="V35" s="11">
        <v>10</v>
      </c>
      <c r="W35" s="11">
        <v>10</v>
      </c>
      <c r="X35" s="11">
        <v>10</v>
      </c>
      <c r="Y35" s="11">
        <v>10</v>
      </c>
      <c r="Z35" s="11">
        <v>10</v>
      </c>
      <c r="AA35" s="11">
        <v>10</v>
      </c>
      <c r="AB35" s="11">
        <v>10</v>
      </c>
      <c r="AC35" s="11">
        <v>10</v>
      </c>
      <c r="AD35" s="11">
        <v>10</v>
      </c>
      <c r="AE35" s="11">
        <v>10</v>
      </c>
      <c r="AF35" s="11">
        <v>10</v>
      </c>
      <c r="AG35" s="11">
        <v>10</v>
      </c>
      <c r="AH35" s="11">
        <v>10</v>
      </c>
      <c r="AI35" s="11">
        <v>10</v>
      </c>
      <c r="AJ35" s="11">
        <v>10</v>
      </c>
      <c r="AK35" s="11">
        <v>10</v>
      </c>
      <c r="AL35" s="11">
        <v>10</v>
      </c>
      <c r="AM35" s="11">
        <v>10</v>
      </c>
      <c r="AN35" s="11">
        <v>10</v>
      </c>
      <c r="AO35" s="11">
        <v>10</v>
      </c>
      <c r="AP35" s="11">
        <v>10</v>
      </c>
      <c r="AQ35" s="11">
        <v>10</v>
      </c>
      <c r="AR35" s="11">
        <v>10</v>
      </c>
      <c r="AS35" s="11">
        <v>0.831554</v>
      </c>
      <c r="AT35" s="11" t="s">
        <v>123</v>
      </c>
      <c r="AU35" s="11">
        <v>0.51</v>
      </c>
      <c r="AV35" s="11">
        <v>0.146238</v>
      </c>
      <c r="AW35" s="11">
        <v>1.164664</v>
      </c>
      <c r="AX35" s="11">
        <v>0.987441</v>
      </c>
      <c r="AY35" s="11">
        <v>10</v>
      </c>
      <c r="AZ35" s="11">
        <v>10</v>
      </c>
      <c r="BA35" s="11" t="s">
        <v>124</v>
      </c>
      <c r="BB35" s="11" t="s">
        <v>125</v>
      </c>
      <c r="BC35" s="11" t="s">
        <v>126</v>
      </c>
      <c r="BD35" s="26" t="s">
        <v>307</v>
      </c>
      <c r="BE35" s="11" t="s">
        <v>305</v>
      </c>
      <c r="BF35" s="32">
        <f t="shared" si="0"/>
        <v>0.00017683900596726</v>
      </c>
      <c r="BG35" s="33">
        <f t="shared" si="1"/>
        <v>176.83900596726</v>
      </c>
      <c r="BH35" s="34"/>
      <c r="BI35" s="10">
        <v>45.6</v>
      </c>
      <c r="BJ35" s="10">
        <v>42.7014</v>
      </c>
      <c r="BK35" s="10">
        <v>141.7696</v>
      </c>
      <c r="BL35" s="10" t="s">
        <v>129</v>
      </c>
      <c r="BM35" s="10" t="s">
        <v>130</v>
      </c>
      <c r="BN35" s="10" t="s">
        <v>130</v>
      </c>
      <c r="BO35" s="10" t="s">
        <v>130</v>
      </c>
      <c r="BP35" s="10" t="s">
        <v>130</v>
      </c>
      <c r="BQ35" s="10" t="s">
        <v>308</v>
      </c>
      <c r="BR35" s="10" t="s">
        <v>309</v>
      </c>
      <c r="BS35" s="10" t="s">
        <v>310</v>
      </c>
      <c r="BT35" s="10" t="s">
        <v>165</v>
      </c>
      <c r="BU35" s="10" t="s">
        <v>130</v>
      </c>
      <c r="BV35" s="10" t="s">
        <v>130</v>
      </c>
      <c r="BW35" s="10" t="s">
        <v>130</v>
      </c>
      <c r="BX35" s="10" t="s">
        <v>130</v>
      </c>
      <c r="BY35" s="10" t="s">
        <v>130</v>
      </c>
      <c r="BZ35" s="10" t="s">
        <v>130</v>
      </c>
      <c r="CA35" s="10" t="s">
        <v>130</v>
      </c>
      <c r="CB35" s="10" t="s">
        <v>130</v>
      </c>
      <c r="CC35" s="10" t="s">
        <v>130</v>
      </c>
      <c r="CD35" s="10" t="s">
        <v>130</v>
      </c>
      <c r="CE35" s="10">
        <v>61.44</v>
      </c>
      <c r="CF35" s="10">
        <v>61.39</v>
      </c>
      <c r="CG35" s="10">
        <v>62.99</v>
      </c>
      <c r="CH35" s="10">
        <v>62.76</v>
      </c>
      <c r="CI35" s="10">
        <v>59.39</v>
      </c>
      <c r="CJ35" s="10" t="s">
        <v>133</v>
      </c>
      <c r="CK35" s="10" t="s">
        <v>133</v>
      </c>
      <c r="CL35" s="10" t="s">
        <v>133</v>
      </c>
      <c r="CM35" s="10" t="s">
        <v>133</v>
      </c>
      <c r="CN35" s="10" t="s">
        <v>133</v>
      </c>
      <c r="CO35" s="10">
        <v>0.046798</v>
      </c>
      <c r="CP35" s="10">
        <v>2.8e-5</v>
      </c>
      <c r="CQ35" s="37">
        <f t="shared" si="2"/>
        <v>0.000238864511700601</v>
      </c>
      <c r="CR35" s="37">
        <f t="shared" si="3"/>
        <v>4.18647371633601</v>
      </c>
      <c r="CS35" s="34"/>
      <c r="CT35" s="10">
        <f t="shared" si="4"/>
        <v>61.594</v>
      </c>
      <c r="CU35" s="20">
        <v>61.594</v>
      </c>
      <c r="CV35" s="20"/>
      <c r="CW35" s="20" t="str">
        <f t="shared" si="5"/>
        <v>Tomatoh no Mori Solar Power Plant</v>
      </c>
      <c r="CX35" s="20">
        <f t="shared" si="6"/>
        <v>257861.662084</v>
      </c>
      <c r="CY35" s="20">
        <f t="shared" si="7"/>
        <v>45.6</v>
      </c>
      <c r="CZ35" s="20">
        <f t="shared" si="8"/>
        <v>61.594</v>
      </c>
      <c r="DA35" s="53" t="str">
        <f t="shared" si="15"/>
        <v>&lt;2016-06</v>
      </c>
      <c r="DB35" s="57">
        <v>1415000</v>
      </c>
      <c r="DC35" s="57"/>
      <c r="DD35" s="57">
        <v>51</v>
      </c>
      <c r="DE35" s="16" t="s">
        <v>311</v>
      </c>
      <c r="DF35" s="58"/>
      <c r="DG35" s="12"/>
      <c r="DH35" s="52">
        <v>48087.653366</v>
      </c>
      <c r="DI35" s="17">
        <v>35189</v>
      </c>
      <c r="DK35">
        <f t="shared" ref="DK35:DK66" si="17">IF(DB35&gt;0,DB35,DH35)</f>
        <v>1415000</v>
      </c>
      <c r="DL35">
        <f t="shared" ref="DL35:DL66" si="18">IF(DK35&gt;0,DK35,DI35)</f>
        <v>1415000</v>
      </c>
      <c r="DM35" s="18">
        <f t="shared" ref="DM35:DM66" si="19">MAX(DH35:DI35,DB35)</f>
        <v>1415000</v>
      </c>
      <c r="DN35" s="18">
        <f t="shared" si="16"/>
        <v>45.6</v>
      </c>
      <c r="DS35">
        <f t="shared" ref="DS35:DS66" si="20">DN35*1000000/DM35</f>
        <v>32.226148409894</v>
      </c>
    </row>
    <row r="36" spans="1:123">
      <c r="A36" s="20">
        <v>61448</v>
      </c>
      <c r="B36" s="20" t="s">
        <v>118</v>
      </c>
      <c r="C36" s="20">
        <v>1</v>
      </c>
      <c r="D36" s="20">
        <v>61052</v>
      </c>
      <c r="E36" s="20">
        <v>16540</v>
      </c>
      <c r="F36" s="20">
        <v>61113</v>
      </c>
      <c r="G36" s="20">
        <v>96249.81461</v>
      </c>
      <c r="H36" s="20" t="s">
        <v>148</v>
      </c>
      <c r="I36" s="22">
        <v>43301</v>
      </c>
      <c r="J36" s="20" t="str">
        <f>VLOOKUP(K36,'[1]Attach_ISO_TO_COUNTRY NAME'!$A$2:$B$245,2,0)</f>
        <v>Japan</v>
      </c>
      <c r="K36" s="20" t="s">
        <v>120</v>
      </c>
      <c r="L36" s="20" t="s">
        <v>312</v>
      </c>
      <c r="M36" s="20">
        <v>1420.822538</v>
      </c>
      <c r="N36" s="20">
        <v>1180.853265</v>
      </c>
      <c r="O36" s="20">
        <v>8.223979</v>
      </c>
      <c r="P36" s="20"/>
      <c r="Q36" s="20" t="s">
        <v>313</v>
      </c>
      <c r="R36" s="20">
        <v>40</v>
      </c>
      <c r="S36" s="20">
        <v>40</v>
      </c>
      <c r="T36" s="20">
        <v>40</v>
      </c>
      <c r="U36" s="20">
        <v>40</v>
      </c>
      <c r="V36" s="20">
        <v>40</v>
      </c>
      <c r="W36" s="20">
        <v>40</v>
      </c>
      <c r="X36" s="20">
        <v>40</v>
      </c>
      <c r="Y36" s="20">
        <v>40</v>
      </c>
      <c r="Z36" s="20">
        <v>40</v>
      </c>
      <c r="AA36" s="20">
        <v>40</v>
      </c>
      <c r="AB36" s="20">
        <v>40</v>
      </c>
      <c r="AC36" s="20">
        <v>40</v>
      </c>
      <c r="AD36" s="20">
        <v>40</v>
      </c>
      <c r="AE36" s="20">
        <v>40</v>
      </c>
      <c r="AF36" s="20">
        <v>40</v>
      </c>
      <c r="AG36" s="20">
        <v>40</v>
      </c>
      <c r="AH36" s="20">
        <v>40</v>
      </c>
      <c r="AI36" s="20">
        <v>40</v>
      </c>
      <c r="AJ36" s="20">
        <v>40</v>
      </c>
      <c r="AK36" s="20">
        <v>40</v>
      </c>
      <c r="AL36" s="20">
        <v>40</v>
      </c>
      <c r="AM36" s="20">
        <v>40</v>
      </c>
      <c r="AN36" s="20">
        <v>40</v>
      </c>
      <c r="AO36" s="20">
        <v>40</v>
      </c>
      <c r="AP36" s="20">
        <v>40</v>
      </c>
      <c r="AQ36" s="20">
        <v>40</v>
      </c>
      <c r="AR36" s="20">
        <v>40</v>
      </c>
      <c r="AS36" s="20">
        <v>0.916193</v>
      </c>
      <c r="AT36" s="20" t="s">
        <v>123</v>
      </c>
      <c r="AU36" s="20">
        <v>0.51</v>
      </c>
      <c r="AV36" s="20">
        <v>0.146238</v>
      </c>
      <c r="AW36" s="20">
        <v>1.164664</v>
      </c>
      <c r="AX36" s="20">
        <v>1.108938</v>
      </c>
      <c r="AY36" s="20">
        <v>40</v>
      </c>
      <c r="AZ36" s="20">
        <v>40</v>
      </c>
      <c r="BA36" s="20" t="s">
        <v>124</v>
      </c>
      <c r="BB36" s="20" t="s">
        <v>125</v>
      </c>
      <c r="BC36" s="20" t="s">
        <v>126</v>
      </c>
      <c r="BD36" s="26" t="s">
        <v>314</v>
      </c>
      <c r="BE36" s="20" t="s">
        <v>315</v>
      </c>
      <c r="BF36" s="32">
        <f t="shared" si="0"/>
        <v>0.000176623716823593</v>
      </c>
      <c r="BG36" s="33">
        <f t="shared" si="1"/>
        <v>176.623716823593</v>
      </c>
      <c r="BH36" s="35"/>
      <c r="BI36" s="10">
        <v>17</v>
      </c>
      <c r="BJ36" s="36">
        <v>36.999</v>
      </c>
      <c r="BK36" s="36">
        <v>136.847</v>
      </c>
      <c r="BL36" s="36" t="s">
        <v>129</v>
      </c>
      <c r="BM36" s="36" t="s">
        <v>130</v>
      </c>
      <c r="BN36" s="36" t="s">
        <v>130</v>
      </c>
      <c r="BO36" s="36" t="s">
        <v>130</v>
      </c>
      <c r="BP36" s="36" t="s">
        <v>130</v>
      </c>
      <c r="BQ36" s="36" t="s">
        <v>130</v>
      </c>
      <c r="BR36" s="36" t="s">
        <v>131</v>
      </c>
      <c r="BS36" s="36" t="s">
        <v>132</v>
      </c>
      <c r="BT36" s="36" t="s">
        <v>131</v>
      </c>
      <c r="BU36" s="36" t="s">
        <v>130</v>
      </c>
      <c r="BV36" s="36" t="s">
        <v>130</v>
      </c>
      <c r="BW36" s="36" t="s">
        <v>130</v>
      </c>
      <c r="BX36" s="36" t="s">
        <v>130</v>
      </c>
      <c r="BY36" s="36" t="s">
        <v>130</v>
      </c>
      <c r="BZ36" s="36" t="s">
        <v>130</v>
      </c>
      <c r="CA36" s="36" t="s">
        <v>130</v>
      </c>
      <c r="CB36" s="36" t="s">
        <v>130</v>
      </c>
      <c r="CC36" s="36" t="s">
        <v>130</v>
      </c>
      <c r="CD36" s="36" t="s">
        <v>130</v>
      </c>
      <c r="CE36" s="36">
        <v>30.27</v>
      </c>
      <c r="CF36" s="36">
        <v>30.05</v>
      </c>
      <c r="CG36" s="36">
        <v>29.37</v>
      </c>
      <c r="CH36" s="36">
        <v>29.03</v>
      </c>
      <c r="CI36" s="36">
        <v>29.53</v>
      </c>
      <c r="CJ36" s="36" t="s">
        <v>133</v>
      </c>
      <c r="CK36" s="36" t="s">
        <v>133</v>
      </c>
      <c r="CL36" s="36" t="s">
        <v>133</v>
      </c>
      <c r="CM36" s="36" t="s">
        <v>133</v>
      </c>
      <c r="CN36" s="36" t="s">
        <v>133</v>
      </c>
      <c r="CO36" s="36">
        <v>0.019834</v>
      </c>
      <c r="CP36" s="36">
        <v>1e-5</v>
      </c>
      <c r="CQ36" s="37">
        <f t="shared" si="2"/>
        <v>0.00030805254140115</v>
      </c>
      <c r="CR36" s="37">
        <f t="shared" si="3"/>
        <v>3.24619948094435</v>
      </c>
      <c r="CS36" s="35"/>
      <c r="CT36" s="36">
        <f t="shared" si="4"/>
        <v>29.65</v>
      </c>
      <c r="CU36" s="20">
        <v>29.65</v>
      </c>
      <c r="CV36" s="20"/>
      <c r="CW36" s="20" t="str">
        <f t="shared" si="5"/>
        <v>Hanamizuki</v>
      </c>
      <c r="CX36" s="20">
        <f t="shared" si="6"/>
        <v>96249.81461</v>
      </c>
      <c r="CY36" s="20">
        <f t="shared" si="7"/>
        <v>17</v>
      </c>
      <c r="CZ36" s="20">
        <f t="shared" si="8"/>
        <v>29.65</v>
      </c>
      <c r="DA36" s="53">
        <f t="shared" si="15"/>
        <v>43301</v>
      </c>
      <c r="DB36" s="57">
        <v>300000</v>
      </c>
      <c r="DC36" s="57">
        <v>17.5</v>
      </c>
      <c r="DD36" s="57"/>
      <c r="DE36" s="16" t="s">
        <v>316</v>
      </c>
      <c r="DF36" s="58"/>
      <c r="DG36" s="12"/>
      <c r="DK36">
        <f t="shared" si="17"/>
        <v>300000</v>
      </c>
      <c r="DL36">
        <f t="shared" si="18"/>
        <v>300000</v>
      </c>
      <c r="DM36" s="18">
        <f t="shared" si="19"/>
        <v>300000</v>
      </c>
      <c r="DN36" s="18">
        <f t="shared" si="16"/>
        <v>17.5</v>
      </c>
      <c r="DS36">
        <f t="shared" si="20"/>
        <v>58.3333333333333</v>
      </c>
    </row>
    <row r="37" ht="15.6" spans="1:123">
      <c r="A37" s="20">
        <v>18904</v>
      </c>
      <c r="B37" s="20" t="s">
        <v>118</v>
      </c>
      <c r="C37" s="20">
        <v>1</v>
      </c>
      <c r="D37" s="20">
        <v>18685</v>
      </c>
      <c r="E37" s="20">
        <v>16890</v>
      </c>
      <c r="F37" s="20">
        <v>18740</v>
      </c>
      <c r="G37" s="20">
        <v>241135.76617</v>
      </c>
      <c r="H37" s="20" t="s">
        <v>119</v>
      </c>
      <c r="I37" s="22">
        <v>42586</v>
      </c>
      <c r="J37" s="20" t="str">
        <f>VLOOKUP(K37,'[1]Attach_ISO_TO_COUNTRY NAME'!$A$2:$B$245,2,0)</f>
        <v>Japan</v>
      </c>
      <c r="K37" s="20" t="s">
        <v>120</v>
      </c>
      <c r="L37" s="20" t="s">
        <v>317</v>
      </c>
      <c r="M37" s="20">
        <v>1742.607717</v>
      </c>
      <c r="N37" s="20">
        <v>1432.145251</v>
      </c>
      <c r="O37" s="20">
        <v>18.553097</v>
      </c>
      <c r="P37" s="20" t="s">
        <v>318</v>
      </c>
      <c r="Q37" s="20" t="s">
        <v>319</v>
      </c>
      <c r="R37" s="20">
        <v>20</v>
      </c>
      <c r="S37" s="20">
        <v>20</v>
      </c>
      <c r="T37" s="20">
        <v>20</v>
      </c>
      <c r="U37" s="20">
        <v>20</v>
      </c>
      <c r="V37" s="20">
        <v>20</v>
      </c>
      <c r="W37" s="20">
        <v>20</v>
      </c>
      <c r="X37" s="20">
        <v>20</v>
      </c>
      <c r="Y37" s="20">
        <v>20</v>
      </c>
      <c r="Z37" s="20">
        <v>20</v>
      </c>
      <c r="AA37" s="20">
        <v>20</v>
      </c>
      <c r="AB37" s="20">
        <v>20</v>
      </c>
      <c r="AC37" s="20">
        <v>20</v>
      </c>
      <c r="AD37" s="20">
        <v>20</v>
      </c>
      <c r="AE37" s="20">
        <v>20</v>
      </c>
      <c r="AF37" s="20">
        <v>20</v>
      </c>
      <c r="AG37" s="20">
        <v>20</v>
      </c>
      <c r="AH37" s="20">
        <v>20</v>
      </c>
      <c r="AI37" s="20">
        <v>20</v>
      </c>
      <c r="AJ37" s="20">
        <v>20</v>
      </c>
      <c r="AK37" s="20">
        <v>20</v>
      </c>
      <c r="AL37" s="20">
        <v>20</v>
      </c>
      <c r="AM37" s="20">
        <v>20</v>
      </c>
      <c r="AN37" s="20">
        <v>190</v>
      </c>
      <c r="AO37" s="20">
        <v>190</v>
      </c>
      <c r="AP37" s="20">
        <v>190</v>
      </c>
      <c r="AQ37" s="20">
        <v>190</v>
      </c>
      <c r="AR37" s="20">
        <v>190</v>
      </c>
      <c r="AS37" s="20">
        <v>0.989221</v>
      </c>
      <c r="AT37" s="20" t="s">
        <v>123</v>
      </c>
      <c r="AU37" s="20">
        <v>0.51</v>
      </c>
      <c r="AV37" s="20">
        <v>0.146238</v>
      </c>
      <c r="AW37" s="20">
        <v>1.164664</v>
      </c>
      <c r="AX37" s="20">
        <v>0.987441</v>
      </c>
      <c r="AY37" s="20">
        <v>20</v>
      </c>
      <c r="AZ37" s="20">
        <v>20</v>
      </c>
      <c r="BA37" s="20" t="s">
        <v>124</v>
      </c>
      <c r="BB37" s="20" t="s">
        <v>125</v>
      </c>
      <c r="BC37" s="20" t="s">
        <v>126</v>
      </c>
      <c r="BD37" s="26" t="s">
        <v>320</v>
      </c>
      <c r="BE37" s="20" t="s">
        <v>318</v>
      </c>
      <c r="BF37" s="32">
        <f t="shared" si="0"/>
        <v>0.000166711063391812</v>
      </c>
      <c r="BG37" s="33">
        <f t="shared" si="1"/>
        <v>166.711063391812</v>
      </c>
      <c r="BH37" s="35"/>
      <c r="BI37" s="10">
        <v>40.2</v>
      </c>
      <c r="BJ37" s="36">
        <v>34.7253</v>
      </c>
      <c r="BK37" s="36">
        <v>137.2852</v>
      </c>
      <c r="BL37" s="36" t="s">
        <v>129</v>
      </c>
      <c r="BM37" s="36" t="s">
        <v>130</v>
      </c>
      <c r="BN37" s="36" t="s">
        <v>130</v>
      </c>
      <c r="BO37" s="36" t="s">
        <v>130</v>
      </c>
      <c r="BP37" s="36" t="s">
        <v>130</v>
      </c>
      <c r="BQ37" s="36" t="s">
        <v>321</v>
      </c>
      <c r="BR37" s="36" t="s">
        <v>322</v>
      </c>
      <c r="BS37" s="36" t="s">
        <v>323</v>
      </c>
      <c r="BT37" s="36" t="s">
        <v>165</v>
      </c>
      <c r="BU37" s="36" t="s">
        <v>130</v>
      </c>
      <c r="BV37" s="36" t="s">
        <v>130</v>
      </c>
      <c r="BW37" s="36" t="s">
        <v>130</v>
      </c>
      <c r="BX37" s="36" t="s">
        <v>130</v>
      </c>
      <c r="BY37" s="36" t="s">
        <v>130</v>
      </c>
      <c r="BZ37" s="36" t="s">
        <v>130</v>
      </c>
      <c r="CA37" s="36" t="s">
        <v>130</v>
      </c>
      <c r="CB37" s="36" t="s">
        <v>130</v>
      </c>
      <c r="CC37" s="36" t="s">
        <v>130</v>
      </c>
      <c r="CD37" s="36" t="s">
        <v>130</v>
      </c>
      <c r="CE37" s="36">
        <v>73.73</v>
      </c>
      <c r="CF37" s="36">
        <v>70.62</v>
      </c>
      <c r="CG37" s="36">
        <v>64.48</v>
      </c>
      <c r="CH37" s="36">
        <v>69.91</v>
      </c>
      <c r="CI37" s="36">
        <v>69.67</v>
      </c>
      <c r="CJ37" s="36" t="s">
        <v>133</v>
      </c>
      <c r="CK37" s="36" t="s">
        <v>133</v>
      </c>
      <c r="CL37" s="36" t="s">
        <v>133</v>
      </c>
      <c r="CM37" s="36" t="s">
        <v>133</v>
      </c>
      <c r="CN37" s="36" t="s">
        <v>133</v>
      </c>
      <c r="CO37" s="36">
        <v>0.020411</v>
      </c>
      <c r="CP37" s="36">
        <v>2.4e-5</v>
      </c>
      <c r="CQ37" s="37">
        <f t="shared" si="2"/>
        <v>0.00028897413729523</v>
      </c>
      <c r="CR37" s="37">
        <f t="shared" si="3"/>
        <v>3.46051729528429</v>
      </c>
      <c r="CS37" s="35"/>
      <c r="CT37" s="36">
        <f t="shared" si="4"/>
        <v>69.682</v>
      </c>
      <c r="CU37" s="20">
        <v>69.682</v>
      </c>
      <c r="CV37" s="20"/>
      <c r="CW37" s="20" t="str">
        <f t="shared" si="5"/>
        <v>Tahara Daiichi Solar Power Plant</v>
      </c>
      <c r="CX37" s="20">
        <f t="shared" si="6"/>
        <v>241135.76617</v>
      </c>
      <c r="CY37" s="20">
        <f t="shared" si="7"/>
        <v>40.2</v>
      </c>
      <c r="CZ37" s="20">
        <f t="shared" si="8"/>
        <v>69.682</v>
      </c>
      <c r="DA37" s="53">
        <f t="shared" si="15"/>
        <v>42586</v>
      </c>
      <c r="DB37" s="65"/>
      <c r="DC37" s="57"/>
      <c r="DD37" s="57"/>
      <c r="DE37" s="63" t="s">
        <v>324</v>
      </c>
      <c r="DF37" s="58"/>
      <c r="DG37" s="12"/>
      <c r="DI37" s="17">
        <f>6422.474896+146672.597885+2348.840653+G37</f>
        <v>396579.679604</v>
      </c>
      <c r="DK37">
        <f t="shared" si="17"/>
        <v>0</v>
      </c>
      <c r="DL37">
        <f t="shared" si="18"/>
        <v>396579.679604</v>
      </c>
      <c r="DM37" s="18">
        <f t="shared" si="19"/>
        <v>396579.679604</v>
      </c>
      <c r="DN37" s="18">
        <f t="shared" si="16"/>
        <v>40.2</v>
      </c>
      <c r="DS37">
        <f t="shared" si="20"/>
        <v>101.366767052062</v>
      </c>
    </row>
    <row r="38" spans="1:123">
      <c r="A38" s="20">
        <v>66938</v>
      </c>
      <c r="B38" s="20" t="s">
        <v>118</v>
      </c>
      <c r="C38" s="20">
        <v>1</v>
      </c>
      <c r="D38" s="20">
        <v>66459</v>
      </c>
      <c r="E38" s="20">
        <v>16573</v>
      </c>
      <c r="F38" s="20">
        <v>66525</v>
      </c>
      <c r="G38" s="20">
        <v>134284.824446</v>
      </c>
      <c r="H38" s="20" t="s">
        <v>188</v>
      </c>
      <c r="I38" s="23" t="s">
        <v>134</v>
      </c>
      <c r="J38" s="20" t="str">
        <f>VLOOKUP(K38,'[1]Attach_ISO_TO_COUNTRY NAME'!$A$2:$B$245,2,0)</f>
        <v>Japan</v>
      </c>
      <c r="K38" s="20" t="s">
        <v>120</v>
      </c>
      <c r="L38" s="20" t="s">
        <v>189</v>
      </c>
      <c r="M38" s="20">
        <v>1477.801501</v>
      </c>
      <c r="N38" s="20">
        <v>1236.73647</v>
      </c>
      <c r="O38" s="20">
        <v>10.146309</v>
      </c>
      <c r="P38" s="20"/>
      <c r="Q38" s="20" t="s">
        <v>325</v>
      </c>
      <c r="R38" s="20">
        <v>60</v>
      </c>
      <c r="S38" s="20">
        <v>60</v>
      </c>
      <c r="T38" s="20">
        <v>60</v>
      </c>
      <c r="U38" s="20">
        <v>60</v>
      </c>
      <c r="V38" s="20">
        <v>60</v>
      </c>
      <c r="W38" s="20">
        <v>60</v>
      </c>
      <c r="X38" s="20">
        <v>60</v>
      </c>
      <c r="Y38" s="20">
        <v>60</v>
      </c>
      <c r="Z38" s="20">
        <v>60</v>
      </c>
      <c r="AA38" s="20">
        <v>60</v>
      </c>
      <c r="AB38" s="20">
        <v>60</v>
      </c>
      <c r="AC38" s="20">
        <v>60</v>
      </c>
      <c r="AD38" s="20">
        <v>60</v>
      </c>
      <c r="AE38" s="20">
        <v>60</v>
      </c>
      <c r="AF38" s="20">
        <v>60</v>
      </c>
      <c r="AG38" s="20">
        <v>60</v>
      </c>
      <c r="AH38" s="20">
        <v>60</v>
      </c>
      <c r="AI38" s="20">
        <v>60</v>
      </c>
      <c r="AJ38" s="20">
        <v>60</v>
      </c>
      <c r="AK38" s="20">
        <v>60</v>
      </c>
      <c r="AL38" s="20">
        <v>60</v>
      </c>
      <c r="AM38" s="20">
        <v>60</v>
      </c>
      <c r="AN38" s="20">
        <v>60</v>
      </c>
      <c r="AO38" s="20">
        <v>60</v>
      </c>
      <c r="AP38" s="20">
        <v>60</v>
      </c>
      <c r="AQ38" s="20">
        <v>60</v>
      </c>
      <c r="AR38" s="20">
        <v>60</v>
      </c>
      <c r="AS38" s="20">
        <v>0.344768</v>
      </c>
      <c r="AT38" s="20" t="s">
        <v>123</v>
      </c>
      <c r="AU38" s="20">
        <v>0.51</v>
      </c>
      <c r="AV38" s="20">
        <v>0.146238</v>
      </c>
      <c r="AW38" s="20">
        <v>1.164664</v>
      </c>
      <c r="AX38" s="20">
        <v>0.987441</v>
      </c>
      <c r="AY38" s="20">
        <v>60</v>
      </c>
      <c r="AZ38" s="20">
        <v>60</v>
      </c>
      <c r="BA38" s="20" t="s">
        <v>141</v>
      </c>
      <c r="BB38" s="20" t="s">
        <v>125</v>
      </c>
      <c r="BC38" s="20" t="s">
        <v>126</v>
      </c>
      <c r="BD38" s="26" t="s">
        <v>326</v>
      </c>
      <c r="BE38" s="20" t="s">
        <v>327</v>
      </c>
      <c r="BF38" s="32">
        <f t="shared" si="0"/>
        <v>0.000154894643425358</v>
      </c>
      <c r="BG38" s="33">
        <f t="shared" si="1"/>
        <v>154.894643425358</v>
      </c>
      <c r="BH38" s="35"/>
      <c r="BI38" s="10">
        <v>20.8</v>
      </c>
      <c r="BJ38" s="36">
        <v>38.9361</v>
      </c>
      <c r="BK38" s="36">
        <v>141.3619</v>
      </c>
      <c r="BL38" s="36" t="s">
        <v>129</v>
      </c>
      <c r="BM38" s="36" t="s">
        <v>130</v>
      </c>
      <c r="BN38" s="36" t="s">
        <v>130</v>
      </c>
      <c r="BO38" s="36" t="s">
        <v>130</v>
      </c>
      <c r="BP38" s="36" t="s">
        <v>130</v>
      </c>
      <c r="BQ38" s="36" t="s">
        <v>130</v>
      </c>
      <c r="BR38" s="36" t="s">
        <v>131</v>
      </c>
      <c r="BS38" s="36" t="s">
        <v>132</v>
      </c>
      <c r="BT38" s="36" t="s">
        <v>131</v>
      </c>
      <c r="BU38" s="36" t="s">
        <v>130</v>
      </c>
      <c r="BV38" s="36" t="s">
        <v>130</v>
      </c>
      <c r="BW38" s="36" t="s">
        <v>130</v>
      </c>
      <c r="BX38" s="36" t="s">
        <v>130</v>
      </c>
      <c r="BY38" s="36" t="s">
        <v>130</v>
      </c>
      <c r="BZ38" s="36" t="s">
        <v>130</v>
      </c>
      <c r="CA38" s="36" t="s">
        <v>130</v>
      </c>
      <c r="CB38" s="36" t="s">
        <v>130</v>
      </c>
      <c r="CC38" s="36" t="s">
        <v>130</v>
      </c>
      <c r="CD38" s="36" t="s">
        <v>130</v>
      </c>
      <c r="CE38" s="36">
        <v>32.17</v>
      </c>
      <c r="CF38" s="36">
        <v>34.16</v>
      </c>
      <c r="CG38" s="36">
        <v>32.97</v>
      </c>
      <c r="CH38" s="36">
        <v>32.77</v>
      </c>
      <c r="CI38" s="36">
        <v>31.3</v>
      </c>
      <c r="CJ38" s="36" t="s">
        <v>133</v>
      </c>
      <c r="CK38" s="36" t="s">
        <v>133</v>
      </c>
      <c r="CL38" s="36" t="s">
        <v>133</v>
      </c>
      <c r="CM38" s="36" t="s">
        <v>133</v>
      </c>
      <c r="CN38" s="36" t="s">
        <v>133</v>
      </c>
      <c r="CO38" s="36">
        <v>0.029142</v>
      </c>
      <c r="CP38" s="36">
        <v>1.4e-5</v>
      </c>
      <c r="CQ38" s="37">
        <f t="shared" si="2"/>
        <v>0.000243318633619238</v>
      </c>
      <c r="CR38" s="37">
        <f t="shared" si="3"/>
        <v>4.1098373154802</v>
      </c>
      <c r="CS38" s="35"/>
      <c r="CT38" s="36">
        <f t="shared" si="4"/>
        <v>32.674</v>
      </c>
      <c r="CU38" s="20">
        <v>32.674</v>
      </c>
      <c r="CV38" s="20"/>
      <c r="CW38" s="20" t="str">
        <f t="shared" si="5"/>
        <v>Ichinoseki GPSC</v>
      </c>
      <c r="CX38" s="20">
        <f t="shared" si="6"/>
        <v>134284.824446</v>
      </c>
      <c r="CY38" s="20">
        <f t="shared" si="7"/>
        <v>20.8</v>
      </c>
      <c r="CZ38" s="20">
        <f t="shared" si="8"/>
        <v>32.674</v>
      </c>
      <c r="DA38" s="53" t="str">
        <f t="shared" si="15"/>
        <v>&lt;2016-06</v>
      </c>
      <c r="DB38" s="57"/>
      <c r="DC38" s="57">
        <v>26</v>
      </c>
      <c r="DD38" s="57"/>
      <c r="DE38" s="16" t="s">
        <v>328</v>
      </c>
      <c r="DF38" s="58"/>
      <c r="DG38" s="12"/>
      <c r="DJ38" s="17" t="s">
        <v>255</v>
      </c>
      <c r="DK38">
        <f t="shared" si="17"/>
        <v>0</v>
      </c>
      <c r="DL38">
        <f t="shared" si="18"/>
        <v>0</v>
      </c>
      <c r="DM38" s="18">
        <f>G38</f>
        <v>134284.824446</v>
      </c>
      <c r="DN38" s="18">
        <v>0</v>
      </c>
      <c r="DS38">
        <f t="shared" si="20"/>
        <v>0</v>
      </c>
    </row>
    <row r="39" spans="1:123">
      <c r="A39" s="20">
        <v>18461</v>
      </c>
      <c r="B39" s="20" t="s">
        <v>118</v>
      </c>
      <c r="C39" s="20">
        <v>1</v>
      </c>
      <c r="D39" s="20">
        <v>18242</v>
      </c>
      <c r="E39" s="20">
        <v>16707</v>
      </c>
      <c r="F39" s="20">
        <v>18297</v>
      </c>
      <c r="G39" s="20">
        <v>208535.750869</v>
      </c>
      <c r="H39" s="20" t="s">
        <v>119</v>
      </c>
      <c r="I39" s="22">
        <v>43035</v>
      </c>
      <c r="J39" s="20" t="str">
        <f>VLOOKUP(K39,'[1]Attach_ISO_TO_COUNTRY NAME'!$A$2:$B$245,2,0)</f>
        <v>Japan</v>
      </c>
      <c r="K39" s="20" t="s">
        <v>120</v>
      </c>
      <c r="L39" s="20" t="s">
        <v>224</v>
      </c>
      <c r="M39" s="20">
        <v>1575.323324</v>
      </c>
      <c r="N39" s="20">
        <v>1318.552462</v>
      </c>
      <c r="O39" s="20">
        <v>15.754152</v>
      </c>
      <c r="P39" s="20"/>
      <c r="Q39" s="20" t="s">
        <v>329</v>
      </c>
      <c r="R39" s="20">
        <v>20</v>
      </c>
      <c r="S39" s="20">
        <v>20</v>
      </c>
      <c r="T39" s="20">
        <v>20</v>
      </c>
      <c r="U39" s="20">
        <v>20</v>
      </c>
      <c r="V39" s="20">
        <v>20</v>
      </c>
      <c r="W39" s="20">
        <v>20</v>
      </c>
      <c r="X39" s="20">
        <v>20</v>
      </c>
      <c r="Y39" s="20">
        <v>20</v>
      </c>
      <c r="Z39" s="20">
        <v>20</v>
      </c>
      <c r="AA39" s="20">
        <v>20</v>
      </c>
      <c r="AB39" s="20">
        <v>20</v>
      </c>
      <c r="AC39" s="20">
        <v>20</v>
      </c>
      <c r="AD39" s="20">
        <v>20</v>
      </c>
      <c r="AE39" s="20">
        <v>20</v>
      </c>
      <c r="AF39" s="20">
        <v>20</v>
      </c>
      <c r="AG39" s="20">
        <v>20</v>
      </c>
      <c r="AH39" s="20">
        <v>20</v>
      </c>
      <c r="AI39" s="20">
        <v>20</v>
      </c>
      <c r="AJ39" s="20">
        <v>20</v>
      </c>
      <c r="AK39" s="20">
        <v>20</v>
      </c>
      <c r="AL39" s="20">
        <v>20</v>
      </c>
      <c r="AM39" s="20">
        <v>20</v>
      </c>
      <c r="AN39" s="20">
        <v>20</v>
      </c>
      <c r="AO39" s="20">
        <v>20</v>
      </c>
      <c r="AP39" s="20">
        <v>20</v>
      </c>
      <c r="AQ39" s="20">
        <v>20</v>
      </c>
      <c r="AR39" s="20">
        <v>20</v>
      </c>
      <c r="AS39" s="20">
        <v>0.417584</v>
      </c>
      <c r="AT39" s="20" t="s">
        <v>123</v>
      </c>
      <c r="AU39" s="20">
        <v>0.51</v>
      </c>
      <c r="AV39" s="20">
        <v>0.146238</v>
      </c>
      <c r="AW39" s="20">
        <v>1.164664</v>
      </c>
      <c r="AX39" s="20">
        <v>0.987441</v>
      </c>
      <c r="AY39" s="20">
        <v>20</v>
      </c>
      <c r="AZ39" s="20">
        <v>20</v>
      </c>
      <c r="BA39" s="20" t="s">
        <v>124</v>
      </c>
      <c r="BB39" s="20" t="s">
        <v>125</v>
      </c>
      <c r="BC39" s="20" t="s">
        <v>126</v>
      </c>
      <c r="BD39" s="26" t="s">
        <v>330</v>
      </c>
      <c r="BE39" s="20" t="s">
        <v>331</v>
      </c>
      <c r="BF39" s="32">
        <f t="shared" si="0"/>
        <v>0.000154889508707265</v>
      </c>
      <c r="BG39" s="33">
        <f t="shared" si="1"/>
        <v>154.889508707265</v>
      </c>
      <c r="BH39" s="35"/>
      <c r="BI39" s="10">
        <v>32.3</v>
      </c>
      <c r="BJ39" s="36">
        <v>37.635</v>
      </c>
      <c r="BK39" s="36">
        <v>141.018</v>
      </c>
      <c r="BL39" s="36" t="s">
        <v>129</v>
      </c>
      <c r="BM39" s="36" t="s">
        <v>130</v>
      </c>
      <c r="BN39" s="36" t="s">
        <v>130</v>
      </c>
      <c r="BO39" s="36" t="s">
        <v>130</v>
      </c>
      <c r="BP39" s="36" t="s">
        <v>130</v>
      </c>
      <c r="BQ39" s="36" t="s">
        <v>130</v>
      </c>
      <c r="BR39" s="36" t="s">
        <v>131</v>
      </c>
      <c r="BS39" s="36" t="s">
        <v>132</v>
      </c>
      <c r="BT39" s="36" t="s">
        <v>131</v>
      </c>
      <c r="BU39" s="36" t="s">
        <v>130</v>
      </c>
      <c r="BV39" s="36" t="s">
        <v>130</v>
      </c>
      <c r="BW39" s="36" t="s">
        <v>130</v>
      </c>
      <c r="BX39" s="36" t="s">
        <v>130</v>
      </c>
      <c r="BY39" s="36" t="s">
        <v>130</v>
      </c>
      <c r="BZ39" s="36" t="s">
        <v>130</v>
      </c>
      <c r="CA39" s="36" t="s">
        <v>130</v>
      </c>
      <c r="CB39" s="36" t="s">
        <v>130</v>
      </c>
      <c r="CC39" s="36" t="s">
        <v>130</v>
      </c>
      <c r="CD39" s="36" t="s">
        <v>130</v>
      </c>
      <c r="CE39" s="36">
        <v>52.13</v>
      </c>
      <c r="CF39" s="36">
        <v>50.73</v>
      </c>
      <c r="CG39" s="36">
        <v>51.74</v>
      </c>
      <c r="CH39" s="36">
        <v>52.44</v>
      </c>
      <c r="CI39" s="36">
        <v>49.96</v>
      </c>
      <c r="CJ39" s="36" t="s">
        <v>133</v>
      </c>
      <c r="CK39" s="36" t="s">
        <v>133</v>
      </c>
      <c r="CL39" s="36" t="s">
        <v>133</v>
      </c>
      <c r="CM39" s="36" t="s">
        <v>133</v>
      </c>
      <c r="CN39" s="36" t="s">
        <v>133</v>
      </c>
      <c r="CO39" s="36">
        <v>0.024048</v>
      </c>
      <c r="CP39" s="36">
        <v>2.1e-5</v>
      </c>
      <c r="CQ39" s="37">
        <f t="shared" si="2"/>
        <v>0.000246480518500106</v>
      </c>
      <c r="CR39" s="37">
        <f t="shared" si="3"/>
        <v>4.05711577566148</v>
      </c>
      <c r="CS39" s="35"/>
      <c r="CT39" s="36">
        <f t="shared" si="4"/>
        <v>51.4</v>
      </c>
      <c r="CU39" s="20">
        <v>51.4</v>
      </c>
      <c r="CV39" s="20"/>
      <c r="CW39" s="20" t="str">
        <f t="shared" si="5"/>
        <v>Minamisoma 2</v>
      </c>
      <c r="CX39" s="20">
        <f t="shared" si="6"/>
        <v>208535.750869</v>
      </c>
      <c r="CY39" s="20">
        <f t="shared" si="7"/>
        <v>32.3</v>
      </c>
      <c r="CZ39" s="20">
        <f t="shared" si="8"/>
        <v>51.4</v>
      </c>
      <c r="DA39" s="53">
        <f t="shared" si="15"/>
        <v>43035</v>
      </c>
      <c r="DB39" s="57"/>
      <c r="DC39" s="57">
        <v>32</v>
      </c>
      <c r="DD39" s="57"/>
      <c r="DE39" s="16" t="s">
        <v>332</v>
      </c>
      <c r="DF39" s="58"/>
      <c r="DG39" s="12"/>
      <c r="DH39" s="17">
        <v>358122.203792</v>
      </c>
      <c r="DI39" s="17">
        <v>487435</v>
      </c>
      <c r="DK39">
        <f t="shared" si="17"/>
        <v>358122.203792</v>
      </c>
      <c r="DL39">
        <f t="shared" si="18"/>
        <v>358122.203792</v>
      </c>
      <c r="DM39" s="18">
        <f t="shared" si="19"/>
        <v>487435</v>
      </c>
      <c r="DN39" s="18">
        <f>IF(DC39&gt;0,DC39,CY39)</f>
        <v>32</v>
      </c>
      <c r="DS39">
        <f t="shared" si="20"/>
        <v>65.649778944885</v>
      </c>
    </row>
    <row r="40" spans="1:123">
      <c r="A40" s="20">
        <v>19793</v>
      </c>
      <c r="B40" s="20" t="s">
        <v>118</v>
      </c>
      <c r="C40" s="20">
        <v>1</v>
      </c>
      <c r="D40" s="20">
        <v>19574</v>
      </c>
      <c r="E40" s="20">
        <v>16797</v>
      </c>
      <c r="F40" s="20">
        <v>19629</v>
      </c>
      <c r="G40" s="20">
        <v>88950.51725</v>
      </c>
      <c r="H40" s="20" t="s">
        <v>119</v>
      </c>
      <c r="I40" s="23" t="s">
        <v>134</v>
      </c>
      <c r="J40" s="20" t="str">
        <f>VLOOKUP(K40,'[1]Attach_ISO_TO_COUNTRY NAME'!$A$2:$B$245,2,0)</f>
        <v>Japan</v>
      </c>
      <c r="K40" s="20" t="s">
        <v>120</v>
      </c>
      <c r="L40" s="20" t="s">
        <v>238</v>
      </c>
      <c r="M40" s="20">
        <v>1645.086068</v>
      </c>
      <c r="N40" s="20">
        <v>1349.964036</v>
      </c>
      <c r="O40" s="20">
        <v>7.69756</v>
      </c>
      <c r="P40" s="20" t="s">
        <v>333</v>
      </c>
      <c r="Q40" s="20" t="s">
        <v>334</v>
      </c>
      <c r="R40" s="20">
        <v>11</v>
      </c>
      <c r="S40" s="20">
        <v>11</v>
      </c>
      <c r="T40" s="20">
        <v>11</v>
      </c>
      <c r="U40" s="20">
        <v>11</v>
      </c>
      <c r="V40" s="20">
        <v>11</v>
      </c>
      <c r="W40" s="20">
        <v>11</v>
      </c>
      <c r="X40" s="20">
        <v>11</v>
      </c>
      <c r="Y40" s="20">
        <v>11</v>
      </c>
      <c r="Z40" s="20">
        <v>11</v>
      </c>
      <c r="AA40" s="20">
        <v>11</v>
      </c>
      <c r="AB40" s="20">
        <v>11</v>
      </c>
      <c r="AC40" s="20">
        <v>11</v>
      </c>
      <c r="AD40" s="20">
        <v>11</v>
      </c>
      <c r="AE40" s="20">
        <v>11</v>
      </c>
      <c r="AF40" s="20">
        <v>11</v>
      </c>
      <c r="AG40" s="20">
        <v>11</v>
      </c>
      <c r="AH40" s="20">
        <v>11</v>
      </c>
      <c r="AI40" s="20">
        <v>11</v>
      </c>
      <c r="AJ40" s="20">
        <v>11</v>
      </c>
      <c r="AK40" s="20">
        <v>11</v>
      </c>
      <c r="AL40" s="20">
        <v>11</v>
      </c>
      <c r="AM40" s="20">
        <v>11</v>
      </c>
      <c r="AN40" s="20">
        <v>11</v>
      </c>
      <c r="AO40" s="20">
        <v>11</v>
      </c>
      <c r="AP40" s="20">
        <v>11</v>
      </c>
      <c r="AQ40" s="20">
        <v>11</v>
      </c>
      <c r="AR40" s="20">
        <v>11</v>
      </c>
      <c r="AS40" s="20">
        <v>0</v>
      </c>
      <c r="AT40" s="20" t="s">
        <v>123</v>
      </c>
      <c r="AU40" s="20">
        <v>0.51</v>
      </c>
      <c r="AV40" s="20">
        <v>0.146238</v>
      </c>
      <c r="AW40" s="20">
        <v>1.164664</v>
      </c>
      <c r="AX40" s="20">
        <v>1.108938</v>
      </c>
      <c r="AY40" s="20">
        <v>11</v>
      </c>
      <c r="AZ40" s="20">
        <v>11</v>
      </c>
      <c r="BA40" s="20" t="s">
        <v>124</v>
      </c>
      <c r="BB40" s="20" t="s">
        <v>125</v>
      </c>
      <c r="BC40" s="20" t="s">
        <v>126</v>
      </c>
      <c r="BD40" s="26" t="s">
        <v>335</v>
      </c>
      <c r="BE40" s="20" t="s">
        <v>333</v>
      </c>
      <c r="BF40" s="32">
        <f t="shared" si="0"/>
        <v>0.000154018216234712</v>
      </c>
      <c r="BG40" s="33">
        <f t="shared" si="1"/>
        <v>154.018216234712</v>
      </c>
      <c r="BH40" s="35"/>
      <c r="BI40" s="10">
        <v>13.7</v>
      </c>
      <c r="BJ40" s="36">
        <v>34.239</v>
      </c>
      <c r="BK40" s="36">
        <v>132.8505</v>
      </c>
      <c r="BL40" s="36" t="s">
        <v>129</v>
      </c>
      <c r="BM40" s="36" t="s">
        <v>130</v>
      </c>
      <c r="BN40" s="36" t="s">
        <v>130</v>
      </c>
      <c r="BO40" s="36" t="s">
        <v>130</v>
      </c>
      <c r="BP40" s="36" t="s">
        <v>130</v>
      </c>
      <c r="BQ40" s="36" t="s">
        <v>336</v>
      </c>
      <c r="BR40" s="36" t="s">
        <v>337</v>
      </c>
      <c r="BS40" s="36" t="s">
        <v>338</v>
      </c>
      <c r="BT40" s="36" t="s">
        <v>165</v>
      </c>
      <c r="BU40" s="36" t="s">
        <v>130</v>
      </c>
      <c r="BV40" s="36" t="s">
        <v>130</v>
      </c>
      <c r="BW40" s="36" t="s">
        <v>130</v>
      </c>
      <c r="BX40" s="36" t="s">
        <v>130</v>
      </c>
      <c r="BY40" s="36" t="s">
        <v>130</v>
      </c>
      <c r="BZ40" s="36" t="s">
        <v>130</v>
      </c>
      <c r="CA40" s="36" t="s">
        <v>130</v>
      </c>
      <c r="CB40" s="36" t="s">
        <v>130</v>
      </c>
      <c r="CC40" s="36" t="s">
        <v>130</v>
      </c>
      <c r="CD40" s="36" t="s">
        <v>130</v>
      </c>
      <c r="CE40" s="36">
        <v>26.56</v>
      </c>
      <c r="CF40" s="36">
        <v>24.47</v>
      </c>
      <c r="CG40" s="36">
        <v>24</v>
      </c>
      <c r="CH40" s="36">
        <v>25</v>
      </c>
      <c r="CI40" s="36">
        <v>25.54</v>
      </c>
      <c r="CJ40" s="36" t="s">
        <v>133</v>
      </c>
      <c r="CK40" s="36" t="s">
        <v>133</v>
      </c>
      <c r="CL40" s="36" t="s">
        <v>133</v>
      </c>
      <c r="CM40" s="36" t="s">
        <v>133</v>
      </c>
      <c r="CN40" s="36" t="s">
        <v>133</v>
      </c>
      <c r="CO40" s="36">
        <v>0.019544</v>
      </c>
      <c r="CP40" s="36">
        <v>9e-6</v>
      </c>
      <c r="CQ40" s="37">
        <f t="shared" si="2"/>
        <v>0.0002823367505488</v>
      </c>
      <c r="CR40" s="37">
        <f t="shared" si="3"/>
        <v>3.54186976387672</v>
      </c>
      <c r="CS40" s="35"/>
      <c r="CT40" s="36">
        <f t="shared" si="4"/>
        <v>25.114</v>
      </c>
      <c r="CU40" s="20">
        <v>25.114</v>
      </c>
      <c r="CV40" s="20"/>
      <c r="CW40" s="20" t="str">
        <f t="shared" si="5"/>
        <v>Osakikamijima Solar Power Plant</v>
      </c>
      <c r="CX40" s="20">
        <f t="shared" si="6"/>
        <v>88950.51725</v>
      </c>
      <c r="CY40" s="20">
        <f t="shared" si="7"/>
        <v>13.7</v>
      </c>
      <c r="CZ40" s="20">
        <f t="shared" si="8"/>
        <v>25.114</v>
      </c>
      <c r="DA40" s="53" t="str">
        <f t="shared" si="15"/>
        <v>&lt;2016-06</v>
      </c>
      <c r="DB40" s="57">
        <v>340000</v>
      </c>
      <c r="DC40" s="57">
        <v>22</v>
      </c>
      <c r="DD40" s="57"/>
      <c r="DE40" s="16" t="s">
        <v>339</v>
      </c>
      <c r="DF40" s="58"/>
      <c r="DG40" s="12"/>
      <c r="DH40" s="52">
        <v>134830.506848</v>
      </c>
      <c r="DI40" s="17">
        <v>88950.51725</v>
      </c>
      <c r="DK40">
        <f t="shared" si="17"/>
        <v>340000</v>
      </c>
      <c r="DL40">
        <f t="shared" si="18"/>
        <v>340000</v>
      </c>
      <c r="DM40" s="18">
        <f t="shared" si="19"/>
        <v>340000</v>
      </c>
      <c r="DN40" s="18">
        <f t="shared" ref="DN40:DN82" si="21">IF(DC40&gt;0,DC40,CY40)</f>
        <v>22</v>
      </c>
      <c r="DS40">
        <f t="shared" si="20"/>
        <v>64.7058823529412</v>
      </c>
    </row>
    <row r="41" spans="1:123">
      <c r="A41" s="20">
        <v>18770</v>
      </c>
      <c r="B41" s="20" t="s">
        <v>118</v>
      </c>
      <c r="C41" s="20">
        <v>1</v>
      </c>
      <c r="D41" s="20">
        <v>18551</v>
      </c>
      <c r="E41" s="20">
        <v>16581</v>
      </c>
      <c r="F41" s="20">
        <v>18606</v>
      </c>
      <c r="G41" s="20">
        <v>15807.400106</v>
      </c>
      <c r="H41" s="20" t="s">
        <v>119</v>
      </c>
      <c r="I41" s="23" t="s">
        <v>134</v>
      </c>
      <c r="J41" s="20" t="str">
        <f>VLOOKUP(K41,'[1]Attach_ISO_TO_COUNTRY NAME'!$A$2:$B$245,2,0)</f>
        <v>Japan</v>
      </c>
      <c r="K41" s="20" t="s">
        <v>120</v>
      </c>
      <c r="L41" s="20" t="s">
        <v>340</v>
      </c>
      <c r="M41" s="20">
        <v>1631.206529</v>
      </c>
      <c r="N41" s="20">
        <v>1335.719274</v>
      </c>
      <c r="O41" s="20">
        <v>1.370858</v>
      </c>
      <c r="P41" s="20" t="s">
        <v>341</v>
      </c>
      <c r="Q41" s="20" t="s">
        <v>342</v>
      </c>
      <c r="R41" s="20">
        <v>11</v>
      </c>
      <c r="S41" s="20">
        <v>11</v>
      </c>
      <c r="T41" s="20">
        <v>11</v>
      </c>
      <c r="U41" s="20">
        <v>11</v>
      </c>
      <c r="V41" s="20">
        <v>11</v>
      </c>
      <c r="W41" s="20">
        <v>11</v>
      </c>
      <c r="X41" s="20">
        <v>11</v>
      </c>
      <c r="Y41" s="20">
        <v>11</v>
      </c>
      <c r="Z41" s="20">
        <v>11</v>
      </c>
      <c r="AA41" s="20">
        <v>11</v>
      </c>
      <c r="AB41" s="20">
        <v>11</v>
      </c>
      <c r="AC41" s="20">
        <v>11</v>
      </c>
      <c r="AD41" s="20">
        <v>11</v>
      </c>
      <c r="AE41" s="20">
        <v>11</v>
      </c>
      <c r="AF41" s="20">
        <v>11</v>
      </c>
      <c r="AG41" s="20">
        <v>11</v>
      </c>
      <c r="AH41" s="20">
        <v>11</v>
      </c>
      <c r="AI41" s="20">
        <v>11</v>
      </c>
      <c r="AJ41" s="20">
        <v>190</v>
      </c>
      <c r="AK41" s="20">
        <v>190</v>
      </c>
      <c r="AL41" s="20">
        <v>190</v>
      </c>
      <c r="AM41" s="20">
        <v>190</v>
      </c>
      <c r="AN41" s="20">
        <v>190</v>
      </c>
      <c r="AO41" s="20">
        <v>190</v>
      </c>
      <c r="AP41" s="20">
        <v>190</v>
      </c>
      <c r="AQ41" s="20">
        <v>190</v>
      </c>
      <c r="AR41" s="20">
        <v>190</v>
      </c>
      <c r="AS41" s="20">
        <v>0.484347</v>
      </c>
      <c r="AT41" s="20" t="s">
        <v>123</v>
      </c>
      <c r="AU41" s="20">
        <v>0.51</v>
      </c>
      <c r="AV41" s="20">
        <v>0.146238</v>
      </c>
      <c r="AW41" s="20">
        <v>1.164664</v>
      </c>
      <c r="AX41" s="20">
        <v>1.108938</v>
      </c>
      <c r="AY41" s="20">
        <v>11</v>
      </c>
      <c r="AZ41" s="20">
        <v>11</v>
      </c>
      <c r="BA41" s="20" t="s">
        <v>124</v>
      </c>
      <c r="BB41" s="20" t="s">
        <v>125</v>
      </c>
      <c r="BC41" s="20" t="s">
        <v>126</v>
      </c>
      <c r="BD41" s="26" t="s">
        <v>343</v>
      </c>
      <c r="BE41" s="20" t="s">
        <v>341</v>
      </c>
      <c r="BF41" s="32">
        <f t="shared" si="0"/>
        <v>0.000151827624018262</v>
      </c>
      <c r="BG41" s="33">
        <f t="shared" si="1"/>
        <v>151.827624018262</v>
      </c>
      <c r="BH41" s="35"/>
      <c r="BI41" s="10">
        <v>2.4</v>
      </c>
      <c r="BJ41" s="36">
        <v>34.3644</v>
      </c>
      <c r="BK41" s="36">
        <v>133.9672</v>
      </c>
      <c r="BL41" s="36" t="s">
        <v>129</v>
      </c>
      <c r="BM41" s="36" t="s">
        <v>130</v>
      </c>
      <c r="BN41" s="36" t="s">
        <v>130</v>
      </c>
      <c r="BO41" s="36" t="s">
        <v>130</v>
      </c>
      <c r="BP41" s="36" t="s">
        <v>130</v>
      </c>
      <c r="BQ41" s="36" t="s">
        <v>344</v>
      </c>
      <c r="BR41" s="36" t="s">
        <v>345</v>
      </c>
      <c r="BS41" s="36" t="s">
        <v>346</v>
      </c>
      <c r="BT41" s="36" t="s">
        <v>165</v>
      </c>
      <c r="BU41" s="36" t="s">
        <v>130</v>
      </c>
      <c r="BV41" s="36" t="s">
        <v>130</v>
      </c>
      <c r="BW41" s="36" t="s">
        <v>130</v>
      </c>
      <c r="BX41" s="36" t="s">
        <v>130</v>
      </c>
      <c r="BY41" s="36" t="s">
        <v>130</v>
      </c>
      <c r="BZ41" s="36" t="s">
        <v>130</v>
      </c>
      <c r="CA41" s="36" t="s">
        <v>130</v>
      </c>
      <c r="CB41" s="36" t="s">
        <v>130</v>
      </c>
      <c r="CC41" s="36" t="s">
        <v>130</v>
      </c>
      <c r="CD41" s="36" t="s">
        <v>130</v>
      </c>
      <c r="CE41" s="36">
        <v>4.38</v>
      </c>
      <c r="CF41" s="36">
        <v>4</v>
      </c>
      <c r="CG41" s="36">
        <v>3.97</v>
      </c>
      <c r="CH41" s="36">
        <v>3.94</v>
      </c>
      <c r="CI41" s="36">
        <v>3.9</v>
      </c>
      <c r="CJ41" s="36" t="s">
        <v>133</v>
      </c>
      <c r="CK41" s="36" t="s">
        <v>133</v>
      </c>
      <c r="CL41" s="36" t="s">
        <v>133</v>
      </c>
      <c r="CM41" s="36" t="s">
        <v>133</v>
      </c>
      <c r="CN41" s="36" t="s">
        <v>133</v>
      </c>
      <c r="CO41" s="36">
        <v>0.007147</v>
      </c>
      <c r="CP41" s="36">
        <v>2e-6</v>
      </c>
      <c r="CQ41" s="37">
        <f t="shared" si="2"/>
        <v>0.000255449977410725</v>
      </c>
      <c r="CR41" s="37">
        <f t="shared" si="3"/>
        <v>3.91466074938088</v>
      </c>
      <c r="CS41" s="35"/>
      <c r="CT41" s="36">
        <f t="shared" si="4"/>
        <v>4.038</v>
      </c>
      <c r="CU41" s="20">
        <v>4.038</v>
      </c>
      <c r="CV41" s="20"/>
      <c r="CW41" s="20" t="str">
        <f t="shared" si="5"/>
        <v>Ikushima - Kyocera Solar Power Plant</v>
      </c>
      <c r="CX41" s="20">
        <f t="shared" si="6"/>
        <v>15807.400106</v>
      </c>
      <c r="CY41" s="20">
        <f t="shared" si="7"/>
        <v>2.4</v>
      </c>
      <c r="CZ41" s="20">
        <f t="shared" si="8"/>
        <v>4.038</v>
      </c>
      <c r="DA41" s="53" t="str">
        <f t="shared" si="15"/>
        <v>&lt;2016-06</v>
      </c>
      <c r="DB41" s="57">
        <v>180000</v>
      </c>
      <c r="DC41" s="57"/>
      <c r="DD41" s="57"/>
      <c r="DE41" s="59" t="s">
        <v>347</v>
      </c>
      <c r="DF41" s="58"/>
      <c r="DG41" s="12"/>
      <c r="DH41" s="52">
        <v>25719.192093</v>
      </c>
      <c r="DI41" s="17">
        <v>473749</v>
      </c>
      <c r="DK41">
        <f t="shared" si="17"/>
        <v>180000</v>
      </c>
      <c r="DL41">
        <f t="shared" si="18"/>
        <v>180000</v>
      </c>
      <c r="DM41" s="18">
        <f t="shared" si="19"/>
        <v>473749</v>
      </c>
      <c r="DN41" s="18">
        <f t="shared" si="21"/>
        <v>2.4</v>
      </c>
      <c r="DS41">
        <f t="shared" si="20"/>
        <v>5.06597375403431</v>
      </c>
    </row>
    <row r="42" spans="1:123">
      <c r="A42" s="20">
        <v>56313</v>
      </c>
      <c r="B42" s="20" t="s">
        <v>118</v>
      </c>
      <c r="C42" s="20">
        <v>1</v>
      </c>
      <c r="D42" s="20">
        <v>55925</v>
      </c>
      <c r="E42" s="20">
        <v>16901</v>
      </c>
      <c r="F42" s="20">
        <v>55986</v>
      </c>
      <c r="G42" s="20">
        <v>64352.571565</v>
      </c>
      <c r="H42" s="20" t="s">
        <v>154</v>
      </c>
      <c r="I42" s="23"/>
      <c r="J42" s="20" t="str">
        <f>VLOOKUP(K42,'[1]Attach_ISO_TO_COUNTRY NAME'!$A$2:$B$245,2,0)</f>
        <v>Japan</v>
      </c>
      <c r="K42" s="20" t="s">
        <v>120</v>
      </c>
      <c r="L42" s="20" t="s">
        <v>274</v>
      </c>
      <c r="M42" s="20">
        <v>1538.798185</v>
      </c>
      <c r="N42" s="20">
        <v>1271.070007</v>
      </c>
      <c r="O42" s="20">
        <v>5.532434</v>
      </c>
      <c r="P42" s="20"/>
      <c r="Q42" s="20" t="s">
        <v>348</v>
      </c>
      <c r="R42" s="20">
        <v>10</v>
      </c>
      <c r="S42" s="20">
        <v>10</v>
      </c>
      <c r="T42" s="20">
        <v>10</v>
      </c>
      <c r="U42" s="20">
        <v>10</v>
      </c>
      <c r="V42" s="20">
        <v>10</v>
      </c>
      <c r="W42" s="20">
        <v>10</v>
      </c>
      <c r="X42" s="20">
        <v>10</v>
      </c>
      <c r="Y42" s="20">
        <v>10</v>
      </c>
      <c r="Z42" s="20">
        <v>10</v>
      </c>
      <c r="AA42" s="20">
        <v>10</v>
      </c>
      <c r="AB42" s="20">
        <v>10</v>
      </c>
      <c r="AC42" s="20">
        <v>10</v>
      </c>
      <c r="AD42" s="20">
        <v>10</v>
      </c>
      <c r="AE42" s="20">
        <v>10</v>
      </c>
      <c r="AF42" s="20">
        <v>10</v>
      </c>
      <c r="AG42" s="20">
        <v>10</v>
      </c>
      <c r="AH42" s="20">
        <v>10</v>
      </c>
      <c r="AI42" s="20">
        <v>10</v>
      </c>
      <c r="AJ42" s="20">
        <v>10</v>
      </c>
      <c r="AK42" s="20">
        <v>10</v>
      </c>
      <c r="AL42" s="20">
        <v>10</v>
      </c>
      <c r="AM42" s="20">
        <v>10</v>
      </c>
      <c r="AN42" s="20">
        <v>10</v>
      </c>
      <c r="AO42" s="20">
        <v>10</v>
      </c>
      <c r="AP42" s="20">
        <v>10</v>
      </c>
      <c r="AQ42" s="20">
        <v>10</v>
      </c>
      <c r="AR42" s="20">
        <v>10</v>
      </c>
      <c r="AS42" s="20">
        <v>0.523746</v>
      </c>
      <c r="AT42" s="20" t="s">
        <v>123</v>
      </c>
      <c r="AU42" s="20">
        <v>0.51</v>
      </c>
      <c r="AV42" s="20">
        <v>0.146238</v>
      </c>
      <c r="AW42" s="20">
        <v>1.164664</v>
      </c>
      <c r="AX42" s="20">
        <v>1.108938</v>
      </c>
      <c r="AY42" s="20">
        <v>10</v>
      </c>
      <c r="AZ42" s="20">
        <v>10</v>
      </c>
      <c r="BA42" s="20" t="s">
        <v>124</v>
      </c>
      <c r="BB42" s="20" t="s">
        <v>125</v>
      </c>
      <c r="BC42" s="20" t="s">
        <v>126</v>
      </c>
      <c r="BD42" s="26" t="s">
        <v>349</v>
      </c>
      <c r="BE42" s="20" t="s">
        <v>350</v>
      </c>
      <c r="BF42" s="32">
        <f t="shared" si="0"/>
        <v>0.000146070308791086</v>
      </c>
      <c r="BG42" s="33">
        <f t="shared" si="1"/>
        <v>146.070308791086</v>
      </c>
      <c r="BH42" s="35"/>
      <c r="BI42" s="10">
        <v>9.4</v>
      </c>
      <c r="BJ42" s="36">
        <v>31.5242</v>
      </c>
      <c r="BK42" s="36">
        <v>130.7666</v>
      </c>
      <c r="BL42" s="36" t="s">
        <v>129</v>
      </c>
      <c r="BM42" s="36" t="s">
        <v>130</v>
      </c>
      <c r="BN42" s="36" t="s">
        <v>130</v>
      </c>
      <c r="BO42" s="36" t="s">
        <v>130</v>
      </c>
      <c r="BP42" s="36" t="s">
        <v>130</v>
      </c>
      <c r="BQ42" s="36" t="s">
        <v>351</v>
      </c>
      <c r="BR42" s="36" t="s">
        <v>351</v>
      </c>
      <c r="BS42" s="36" t="s">
        <v>352</v>
      </c>
      <c r="BT42" s="36" t="s">
        <v>165</v>
      </c>
      <c r="BU42" s="36" t="s">
        <v>130</v>
      </c>
      <c r="BV42" s="36" t="s">
        <v>130</v>
      </c>
      <c r="BW42" s="36" t="s">
        <v>130</v>
      </c>
      <c r="BX42" s="36" t="s">
        <v>130</v>
      </c>
      <c r="BY42" s="36" t="s">
        <v>130</v>
      </c>
      <c r="BZ42" s="36" t="s">
        <v>130</v>
      </c>
      <c r="CA42" s="36" t="s">
        <v>130</v>
      </c>
      <c r="CB42" s="36" t="s">
        <v>130</v>
      </c>
      <c r="CC42" s="36" t="s">
        <v>130</v>
      </c>
      <c r="CD42" s="36" t="s">
        <v>130</v>
      </c>
      <c r="CE42" s="36">
        <v>17.46</v>
      </c>
      <c r="CF42" s="36">
        <v>15.78</v>
      </c>
      <c r="CG42" s="36">
        <v>15.87</v>
      </c>
      <c r="CH42" s="36">
        <v>16.54</v>
      </c>
      <c r="CI42" s="36">
        <v>16.4</v>
      </c>
      <c r="CJ42" s="36" t="s">
        <v>133</v>
      </c>
      <c r="CK42" s="36" t="s">
        <v>133</v>
      </c>
      <c r="CL42" s="36" t="s">
        <v>133</v>
      </c>
      <c r="CM42" s="36" t="s">
        <v>133</v>
      </c>
      <c r="CN42" s="36" t="s">
        <v>133</v>
      </c>
      <c r="CO42" s="36">
        <v>0.014685</v>
      </c>
      <c r="CP42" s="36">
        <v>6e-6</v>
      </c>
      <c r="CQ42" s="37">
        <f t="shared" si="2"/>
        <v>0.000255001464602311</v>
      </c>
      <c r="CR42" s="37">
        <f t="shared" si="3"/>
        <v>3.92154610390006</v>
      </c>
      <c r="CS42" s="35"/>
      <c r="CT42" s="36">
        <f t="shared" si="4"/>
        <v>16.41</v>
      </c>
      <c r="CU42" s="20">
        <v>16.41</v>
      </c>
      <c r="CV42" s="20"/>
      <c r="CW42" s="20" t="str">
        <f t="shared" si="5"/>
        <v>Takatoge Solar Power Plant</v>
      </c>
      <c r="CX42" s="20">
        <f t="shared" si="6"/>
        <v>64352.571565</v>
      </c>
      <c r="CY42" s="20">
        <f t="shared" si="7"/>
        <v>9.4</v>
      </c>
      <c r="CZ42" s="20">
        <f t="shared" si="8"/>
        <v>16.41</v>
      </c>
      <c r="DA42" s="53"/>
      <c r="DB42" s="57"/>
      <c r="DC42" s="57"/>
      <c r="DD42" s="57"/>
      <c r="DE42" s="16" t="s">
        <v>353</v>
      </c>
      <c r="DF42" s="58"/>
      <c r="DG42" s="12"/>
      <c r="DI42" s="17">
        <f>24354.10463+G42</f>
        <v>88706.676195</v>
      </c>
      <c r="DK42">
        <f t="shared" si="17"/>
        <v>0</v>
      </c>
      <c r="DL42">
        <f t="shared" si="18"/>
        <v>88706.676195</v>
      </c>
      <c r="DM42" s="18">
        <f t="shared" si="19"/>
        <v>88706.676195</v>
      </c>
      <c r="DN42" s="18">
        <f t="shared" si="21"/>
        <v>9.4</v>
      </c>
      <c r="DS42">
        <f t="shared" si="20"/>
        <v>105.967221444938</v>
      </c>
    </row>
    <row r="43" spans="1:123">
      <c r="A43" s="11">
        <v>17392</v>
      </c>
      <c r="B43" s="11" t="s">
        <v>118</v>
      </c>
      <c r="C43" s="11">
        <v>1</v>
      </c>
      <c r="D43" s="11">
        <v>17173</v>
      </c>
      <c r="E43" s="11">
        <v>16681</v>
      </c>
      <c r="F43" s="11">
        <v>17228</v>
      </c>
      <c r="G43" s="11">
        <v>103704.117068</v>
      </c>
      <c r="H43" s="11" t="s">
        <v>119</v>
      </c>
      <c r="I43" s="23" t="s">
        <v>166</v>
      </c>
      <c r="J43" s="11" t="str">
        <f>VLOOKUP(K43,'[1]Attach_ISO_TO_COUNTRY NAME'!$A$2:$B$245,2,0)</f>
        <v>Japan</v>
      </c>
      <c r="K43" s="11" t="s">
        <v>120</v>
      </c>
      <c r="L43" s="11" t="s">
        <v>167</v>
      </c>
      <c r="M43" s="11">
        <v>1670.288233</v>
      </c>
      <c r="N43" s="20">
        <v>1375.531512</v>
      </c>
      <c r="O43" s="20">
        <v>7.962677</v>
      </c>
      <c r="P43" s="11"/>
      <c r="Q43" s="11" t="s">
        <v>354</v>
      </c>
      <c r="R43" s="11">
        <v>20</v>
      </c>
      <c r="S43" s="11">
        <v>20</v>
      </c>
      <c r="T43" s="11">
        <v>20</v>
      </c>
      <c r="U43" s="11">
        <v>20</v>
      </c>
      <c r="V43" s="11">
        <v>20</v>
      </c>
      <c r="W43" s="11">
        <v>20</v>
      </c>
      <c r="X43" s="11">
        <v>20</v>
      </c>
      <c r="Y43" s="11">
        <v>20</v>
      </c>
      <c r="Z43" s="11">
        <v>20</v>
      </c>
      <c r="AA43" s="11">
        <v>20</v>
      </c>
      <c r="AB43" s="11">
        <v>20</v>
      </c>
      <c r="AC43" s="11">
        <v>20</v>
      </c>
      <c r="AD43" s="11">
        <v>20</v>
      </c>
      <c r="AE43" s="11">
        <v>20</v>
      </c>
      <c r="AF43" s="11">
        <v>20</v>
      </c>
      <c r="AG43" s="11">
        <v>20</v>
      </c>
      <c r="AH43" s="11">
        <v>20</v>
      </c>
      <c r="AI43" s="11">
        <v>20</v>
      </c>
      <c r="AJ43" s="11">
        <v>20</v>
      </c>
      <c r="AK43" s="11">
        <v>20</v>
      </c>
      <c r="AL43" s="11">
        <v>20</v>
      </c>
      <c r="AM43" s="11">
        <v>20</v>
      </c>
      <c r="AN43" s="11">
        <v>20</v>
      </c>
      <c r="AO43" s="11">
        <v>20</v>
      </c>
      <c r="AP43" s="11">
        <v>20</v>
      </c>
      <c r="AQ43" s="11">
        <v>20</v>
      </c>
      <c r="AR43" s="11">
        <v>20</v>
      </c>
      <c r="AS43" s="11">
        <v>0.892748</v>
      </c>
      <c r="AT43" s="11" t="s">
        <v>123</v>
      </c>
      <c r="AU43" s="11">
        <v>0.51</v>
      </c>
      <c r="AV43" s="11">
        <v>0.146238</v>
      </c>
      <c r="AW43" s="11">
        <v>1.164664</v>
      </c>
      <c r="AX43" s="11">
        <v>0.987441</v>
      </c>
      <c r="AY43" s="11">
        <v>20</v>
      </c>
      <c r="AZ43" s="11">
        <v>20</v>
      </c>
      <c r="BA43" s="11" t="s">
        <v>124</v>
      </c>
      <c r="BB43" s="11" t="s">
        <v>125</v>
      </c>
      <c r="BC43" s="11" t="s">
        <v>126</v>
      </c>
      <c r="BD43" s="26" t="s">
        <v>355</v>
      </c>
      <c r="BE43" s="11" t="s">
        <v>356</v>
      </c>
      <c r="BF43" s="32">
        <f t="shared" si="0"/>
        <v>0.000144642280596867</v>
      </c>
      <c r="BG43" s="33">
        <f t="shared" si="1"/>
        <v>144.642280596867</v>
      </c>
      <c r="BH43" s="34"/>
      <c r="BI43" s="10">
        <v>15</v>
      </c>
      <c r="BJ43" s="10">
        <v>34.771</v>
      </c>
      <c r="BK43" s="10">
        <v>134.748</v>
      </c>
      <c r="BL43" s="10" t="s">
        <v>129</v>
      </c>
      <c r="BM43" s="10" t="s">
        <v>130</v>
      </c>
      <c r="BN43" s="10" t="s">
        <v>130</v>
      </c>
      <c r="BO43" s="10" t="s">
        <v>130</v>
      </c>
      <c r="BP43" s="10" t="s">
        <v>130</v>
      </c>
      <c r="BQ43" s="10" t="s">
        <v>130</v>
      </c>
      <c r="BR43" s="10" t="s">
        <v>131</v>
      </c>
      <c r="BS43" s="10" t="s">
        <v>132</v>
      </c>
      <c r="BT43" s="10" t="s">
        <v>131</v>
      </c>
      <c r="BU43" s="10" t="s">
        <v>130</v>
      </c>
      <c r="BV43" s="10" t="s">
        <v>130</v>
      </c>
      <c r="BW43" s="10" t="s">
        <v>130</v>
      </c>
      <c r="BX43" s="10" t="s">
        <v>130</v>
      </c>
      <c r="BY43" s="10" t="s">
        <v>130</v>
      </c>
      <c r="BZ43" s="10" t="s">
        <v>130</v>
      </c>
      <c r="CA43" s="10" t="s">
        <v>130</v>
      </c>
      <c r="CB43" s="10" t="s">
        <v>130</v>
      </c>
      <c r="CC43" s="10" t="s">
        <v>130</v>
      </c>
      <c r="CD43" s="10" t="s">
        <v>130</v>
      </c>
      <c r="CE43" s="10">
        <v>28.44</v>
      </c>
      <c r="CF43" s="10">
        <v>26.02</v>
      </c>
      <c r="CG43" s="10">
        <v>25.54</v>
      </c>
      <c r="CH43" s="10">
        <v>26</v>
      </c>
      <c r="CI43" s="10">
        <v>25.82</v>
      </c>
      <c r="CJ43" s="10" t="s">
        <v>133</v>
      </c>
      <c r="CK43" s="10" t="s">
        <v>133</v>
      </c>
      <c r="CL43" s="10" t="s">
        <v>133</v>
      </c>
      <c r="CM43" s="10" t="s">
        <v>133</v>
      </c>
      <c r="CN43" s="10" t="s">
        <v>133</v>
      </c>
      <c r="CO43" s="10">
        <v>0.013264</v>
      </c>
      <c r="CP43" s="10">
        <v>1e-5</v>
      </c>
      <c r="CQ43" s="37">
        <f t="shared" si="2"/>
        <v>0.000254223272377053</v>
      </c>
      <c r="CR43" s="37">
        <f t="shared" si="3"/>
        <v>3.93355018464573</v>
      </c>
      <c r="CS43" s="34"/>
      <c r="CT43" s="10">
        <f t="shared" si="4"/>
        <v>26.364</v>
      </c>
      <c r="CU43" s="20">
        <v>26.364</v>
      </c>
      <c r="CV43" s="20"/>
      <c r="CW43" s="20" t="str">
        <f t="shared" si="5"/>
        <v>Matogata B</v>
      </c>
      <c r="CX43" s="20">
        <f t="shared" si="6"/>
        <v>103704.117068</v>
      </c>
      <c r="CY43" s="20">
        <f t="shared" si="7"/>
        <v>15</v>
      </c>
      <c r="CZ43" s="20">
        <f t="shared" si="8"/>
        <v>26.364</v>
      </c>
      <c r="DA43" s="53" t="str">
        <f t="shared" ref="DA43:DA106" si="22">I43</f>
        <v>&lt;2016-06,2016-06-18</v>
      </c>
      <c r="DB43" s="57"/>
      <c r="DC43" s="57"/>
      <c r="DD43" s="57"/>
      <c r="DE43" s="16" t="s">
        <v>254</v>
      </c>
      <c r="DF43" s="58"/>
      <c r="DG43" s="12"/>
      <c r="DI43" s="17">
        <f>154302.016363+3275.282898+154302.016363+13896.98259+4154.686719+8823.849373+26248.157537+G43</f>
        <v>468707.108911</v>
      </c>
      <c r="DK43">
        <f t="shared" si="17"/>
        <v>0</v>
      </c>
      <c r="DL43">
        <f t="shared" si="18"/>
        <v>468707.108911</v>
      </c>
      <c r="DM43" s="18">
        <f t="shared" si="19"/>
        <v>468707.108911</v>
      </c>
      <c r="DN43" s="18">
        <f t="shared" si="21"/>
        <v>15</v>
      </c>
      <c r="DS43">
        <f t="shared" si="20"/>
        <v>32.002928299618</v>
      </c>
    </row>
    <row r="44" spans="1:123">
      <c r="A44" s="11">
        <v>17128</v>
      </c>
      <c r="B44" s="11" t="s">
        <v>118</v>
      </c>
      <c r="C44" s="11">
        <v>1</v>
      </c>
      <c r="D44" s="11">
        <v>16909</v>
      </c>
      <c r="E44" s="11">
        <v>16833</v>
      </c>
      <c r="F44" s="11">
        <v>16964</v>
      </c>
      <c r="G44" s="11">
        <v>35582.3926</v>
      </c>
      <c r="H44" s="11" t="s">
        <v>119</v>
      </c>
      <c r="I44" s="23" t="s">
        <v>134</v>
      </c>
      <c r="J44" s="11" t="str">
        <f>VLOOKUP(K44,'[1]Attach_ISO_TO_COUNTRY NAME'!$A$2:$B$245,2,0)</f>
        <v>Japan</v>
      </c>
      <c r="K44" s="11" t="s">
        <v>120</v>
      </c>
      <c r="L44" s="11" t="s">
        <v>149</v>
      </c>
      <c r="M44" s="11">
        <v>1618.788059</v>
      </c>
      <c r="N44" s="20">
        <v>1340.832751</v>
      </c>
      <c r="O44" s="20">
        <v>3.050624</v>
      </c>
      <c r="P44" s="11"/>
      <c r="Q44" s="11" t="s">
        <v>357</v>
      </c>
      <c r="R44" s="11">
        <v>70</v>
      </c>
      <c r="S44" s="11">
        <v>70</v>
      </c>
      <c r="T44" s="11">
        <v>70</v>
      </c>
      <c r="U44" s="11">
        <v>70</v>
      </c>
      <c r="V44" s="11">
        <v>70</v>
      </c>
      <c r="W44" s="11">
        <v>70</v>
      </c>
      <c r="X44" s="11">
        <v>70</v>
      </c>
      <c r="Y44" s="11">
        <v>70</v>
      </c>
      <c r="Z44" s="11">
        <v>70</v>
      </c>
      <c r="AA44" s="11">
        <v>70</v>
      </c>
      <c r="AB44" s="11">
        <v>70</v>
      </c>
      <c r="AC44" s="11">
        <v>70</v>
      </c>
      <c r="AD44" s="11">
        <v>70</v>
      </c>
      <c r="AE44" s="11">
        <v>70</v>
      </c>
      <c r="AF44" s="11">
        <v>70</v>
      </c>
      <c r="AG44" s="11">
        <v>70</v>
      </c>
      <c r="AH44" s="11">
        <v>70</v>
      </c>
      <c r="AI44" s="11">
        <v>70</v>
      </c>
      <c r="AJ44" s="11">
        <v>70</v>
      </c>
      <c r="AK44" s="11">
        <v>70</v>
      </c>
      <c r="AL44" s="11">
        <v>70</v>
      </c>
      <c r="AM44" s="11">
        <v>70</v>
      </c>
      <c r="AN44" s="11">
        <v>70</v>
      </c>
      <c r="AO44" s="11">
        <v>70</v>
      </c>
      <c r="AP44" s="11">
        <v>70</v>
      </c>
      <c r="AQ44" s="11">
        <v>70</v>
      </c>
      <c r="AR44" s="11">
        <v>70</v>
      </c>
      <c r="AS44" s="11">
        <v>0.224944</v>
      </c>
      <c r="AT44" s="11" t="s">
        <v>123</v>
      </c>
      <c r="AU44" s="11">
        <v>0.51</v>
      </c>
      <c r="AV44" s="11">
        <v>0.146238</v>
      </c>
      <c r="AW44" s="11">
        <v>1.164664</v>
      </c>
      <c r="AX44" s="11">
        <v>1.108938</v>
      </c>
      <c r="AY44" s="11">
        <v>70</v>
      </c>
      <c r="AZ44" s="11">
        <v>70</v>
      </c>
      <c r="BA44" s="11" t="s">
        <v>141</v>
      </c>
      <c r="BB44" s="11" t="s">
        <v>125</v>
      </c>
      <c r="BC44" s="11" t="s">
        <v>126</v>
      </c>
      <c r="BD44" s="26" t="s">
        <v>358</v>
      </c>
      <c r="BE44" s="11" t="s">
        <v>359</v>
      </c>
      <c r="BF44" s="32">
        <f t="shared" si="0"/>
        <v>0.000140518937447731</v>
      </c>
      <c r="BG44" s="33">
        <f t="shared" si="1"/>
        <v>140.518937447731</v>
      </c>
      <c r="BH44" s="34"/>
      <c r="BI44" s="10">
        <v>5</v>
      </c>
      <c r="BJ44" s="10">
        <v>35.1725</v>
      </c>
      <c r="BK44" s="10">
        <v>140.3137</v>
      </c>
      <c r="BL44" s="10" t="s">
        <v>129</v>
      </c>
      <c r="BM44" s="10" t="s">
        <v>130</v>
      </c>
      <c r="BN44" s="10" t="s">
        <v>130</v>
      </c>
      <c r="BO44" s="10" t="s">
        <v>130</v>
      </c>
      <c r="BP44" s="10" t="s">
        <v>130</v>
      </c>
      <c r="BQ44" s="10" t="s">
        <v>130</v>
      </c>
      <c r="BR44" s="10" t="s">
        <v>131</v>
      </c>
      <c r="BS44" s="10" t="s">
        <v>132</v>
      </c>
      <c r="BT44" s="10" t="s">
        <v>131</v>
      </c>
      <c r="BU44" s="10" t="s">
        <v>130</v>
      </c>
      <c r="BV44" s="10" t="s">
        <v>130</v>
      </c>
      <c r="BW44" s="10" t="s">
        <v>130</v>
      </c>
      <c r="BX44" s="10" t="s">
        <v>130</v>
      </c>
      <c r="BY44" s="10" t="s">
        <v>130</v>
      </c>
      <c r="BZ44" s="10" t="s">
        <v>130</v>
      </c>
      <c r="CA44" s="10" t="s">
        <v>130</v>
      </c>
      <c r="CB44" s="10" t="s">
        <v>130</v>
      </c>
      <c r="CC44" s="10" t="s">
        <v>130</v>
      </c>
      <c r="CD44" s="10" t="s">
        <v>130</v>
      </c>
      <c r="CE44" s="10">
        <v>9.39</v>
      </c>
      <c r="CF44" s="10">
        <v>9.61</v>
      </c>
      <c r="CG44" s="10">
        <v>8.55</v>
      </c>
      <c r="CH44" s="10">
        <v>8.83</v>
      </c>
      <c r="CI44" s="10">
        <v>8.88</v>
      </c>
      <c r="CJ44" s="10" t="s">
        <v>133</v>
      </c>
      <c r="CK44" s="10" t="s">
        <v>133</v>
      </c>
      <c r="CL44" s="10" t="s">
        <v>133</v>
      </c>
      <c r="CM44" s="10" t="s">
        <v>133</v>
      </c>
      <c r="CN44" s="10" t="s">
        <v>133</v>
      </c>
      <c r="CO44" s="10">
        <v>0.010716</v>
      </c>
      <c r="CP44" s="10">
        <v>4e-6</v>
      </c>
      <c r="CQ44" s="37">
        <f t="shared" si="2"/>
        <v>0.000254395484355372</v>
      </c>
      <c r="CR44" s="37">
        <f t="shared" si="3"/>
        <v>3.93088738400353</v>
      </c>
      <c r="CS44" s="34"/>
      <c r="CT44" s="10">
        <f t="shared" si="4"/>
        <v>9.052</v>
      </c>
      <c r="CU44" s="20">
        <v>9.052</v>
      </c>
      <c r="CV44" s="20"/>
      <c r="CW44" s="20" t="str">
        <f t="shared" si="5"/>
        <v>Sekiyatsu A</v>
      </c>
      <c r="CX44" s="20">
        <f t="shared" si="6"/>
        <v>35582.3926</v>
      </c>
      <c r="CY44" s="20">
        <f t="shared" si="7"/>
        <v>5</v>
      </c>
      <c r="CZ44" s="20">
        <f t="shared" si="8"/>
        <v>9.052</v>
      </c>
      <c r="DA44" s="53" t="str">
        <f t="shared" si="22"/>
        <v>&lt;2016-06</v>
      </c>
      <c r="DB44" s="57"/>
      <c r="DC44" s="57"/>
      <c r="DD44" s="57"/>
      <c r="DF44" s="58"/>
      <c r="DG44" s="12"/>
      <c r="DH44" s="17">
        <v>73113.582015</v>
      </c>
      <c r="DI44" s="17">
        <v>141971</v>
      </c>
      <c r="DK44">
        <f t="shared" si="17"/>
        <v>73113.582015</v>
      </c>
      <c r="DL44">
        <f t="shared" si="18"/>
        <v>73113.582015</v>
      </c>
      <c r="DM44" s="18">
        <f t="shared" si="19"/>
        <v>141971</v>
      </c>
      <c r="DN44" s="18">
        <f t="shared" si="21"/>
        <v>5</v>
      </c>
      <c r="DS44">
        <f t="shared" si="20"/>
        <v>35.2184601080502</v>
      </c>
    </row>
    <row r="45" ht="15.15" spans="1:123">
      <c r="A45" s="11">
        <v>18080</v>
      </c>
      <c r="B45" s="11" t="s">
        <v>118</v>
      </c>
      <c r="C45" s="11">
        <v>1</v>
      </c>
      <c r="D45" s="11">
        <v>17861</v>
      </c>
      <c r="E45" s="11">
        <v>16631</v>
      </c>
      <c r="F45" s="11">
        <v>17916</v>
      </c>
      <c r="G45" s="11">
        <v>146108.712318</v>
      </c>
      <c r="H45" s="11" t="s">
        <v>119</v>
      </c>
      <c r="I45" s="23" t="s">
        <v>134</v>
      </c>
      <c r="J45" s="11" t="str">
        <f>VLOOKUP(K45,'[1]Attach_ISO_TO_COUNTRY NAME'!$A$2:$B$245,2,0)</f>
        <v>Japan</v>
      </c>
      <c r="K45" s="11" t="s">
        <v>120</v>
      </c>
      <c r="L45" s="11" t="s">
        <v>144</v>
      </c>
      <c r="M45" s="11">
        <v>1499.71648</v>
      </c>
      <c r="N45" s="20">
        <v>1220.665503</v>
      </c>
      <c r="O45" s="20">
        <v>11.350914</v>
      </c>
      <c r="P45" s="11"/>
      <c r="Q45" s="11" t="s">
        <v>360</v>
      </c>
      <c r="R45" s="11">
        <v>60</v>
      </c>
      <c r="S45" s="11">
        <v>60</v>
      </c>
      <c r="T45" s="11">
        <v>60</v>
      </c>
      <c r="U45" s="11">
        <v>60</v>
      </c>
      <c r="V45" s="11">
        <v>40</v>
      </c>
      <c r="W45" s="11">
        <v>40</v>
      </c>
      <c r="X45" s="11">
        <v>40</v>
      </c>
      <c r="Y45" s="11">
        <v>40</v>
      </c>
      <c r="Z45" s="11">
        <v>40</v>
      </c>
      <c r="AA45" s="11">
        <v>40</v>
      </c>
      <c r="AB45" s="11">
        <v>40</v>
      </c>
      <c r="AC45" s="11">
        <v>40</v>
      </c>
      <c r="AD45" s="11">
        <v>40</v>
      </c>
      <c r="AE45" s="11">
        <v>40</v>
      </c>
      <c r="AF45" s="11">
        <v>40</v>
      </c>
      <c r="AG45" s="11">
        <v>40</v>
      </c>
      <c r="AH45" s="11">
        <v>40</v>
      </c>
      <c r="AI45" s="11">
        <v>40</v>
      </c>
      <c r="AJ45" s="11">
        <v>40</v>
      </c>
      <c r="AK45" s="11">
        <v>40</v>
      </c>
      <c r="AL45" s="11">
        <v>40</v>
      </c>
      <c r="AM45" s="11">
        <v>40</v>
      </c>
      <c r="AN45" s="11">
        <v>40</v>
      </c>
      <c r="AO45" s="11">
        <v>40</v>
      </c>
      <c r="AP45" s="11">
        <v>40</v>
      </c>
      <c r="AQ45" s="11">
        <v>40</v>
      </c>
      <c r="AR45" s="11">
        <v>40</v>
      </c>
      <c r="AS45" s="11">
        <v>0.522088</v>
      </c>
      <c r="AT45" s="11" t="s">
        <v>123</v>
      </c>
      <c r="AU45" s="11">
        <v>0.51</v>
      </c>
      <c r="AV45" s="11">
        <v>0.146238</v>
      </c>
      <c r="AW45" s="11">
        <v>1.164664</v>
      </c>
      <c r="AX45" s="11">
        <v>0.987441</v>
      </c>
      <c r="AY45" s="11">
        <v>40</v>
      </c>
      <c r="AZ45" s="11">
        <v>40</v>
      </c>
      <c r="BA45" s="11" t="s">
        <v>124</v>
      </c>
      <c r="BB45" s="11" t="s">
        <v>125</v>
      </c>
      <c r="BC45" s="11" t="s">
        <v>126</v>
      </c>
      <c r="BD45" s="26" t="s">
        <v>361</v>
      </c>
      <c r="BE45" s="11" t="s">
        <v>362</v>
      </c>
      <c r="BF45" s="32">
        <f t="shared" si="0"/>
        <v>0.000135515532823984</v>
      </c>
      <c r="BG45" s="33">
        <f t="shared" si="1"/>
        <v>135.515532823984</v>
      </c>
      <c r="BH45" s="34"/>
      <c r="BI45" s="10">
        <v>19.8</v>
      </c>
      <c r="BJ45" s="10">
        <v>33.576</v>
      </c>
      <c r="BK45" s="10">
        <v>130.836</v>
      </c>
      <c r="BL45" s="10" t="s">
        <v>129</v>
      </c>
      <c r="BM45" s="10" t="s">
        <v>130</v>
      </c>
      <c r="BN45" s="10" t="s">
        <v>130</v>
      </c>
      <c r="BO45" s="10" t="s">
        <v>130</v>
      </c>
      <c r="BP45" s="10" t="s">
        <v>130</v>
      </c>
      <c r="BQ45" s="10" t="s">
        <v>130</v>
      </c>
      <c r="BR45" s="10" t="s">
        <v>131</v>
      </c>
      <c r="BS45" s="10" t="s">
        <v>132</v>
      </c>
      <c r="BT45" s="10" t="s">
        <v>131</v>
      </c>
      <c r="BU45" s="10" t="s">
        <v>130</v>
      </c>
      <c r="BV45" s="10" t="s">
        <v>130</v>
      </c>
      <c r="BW45" s="10" t="s">
        <v>130</v>
      </c>
      <c r="BX45" s="10" t="s">
        <v>130</v>
      </c>
      <c r="BY45" s="10" t="s">
        <v>130</v>
      </c>
      <c r="BZ45" s="10" t="s">
        <v>130</v>
      </c>
      <c r="CA45" s="10" t="s">
        <v>130</v>
      </c>
      <c r="CB45" s="10" t="s">
        <v>130</v>
      </c>
      <c r="CC45" s="10" t="s">
        <v>130</v>
      </c>
      <c r="CD45" s="10" t="s">
        <v>130</v>
      </c>
      <c r="CE45" s="10">
        <v>36.91</v>
      </c>
      <c r="CF45" s="10">
        <v>34.93</v>
      </c>
      <c r="CG45" s="10">
        <v>34.83</v>
      </c>
      <c r="CH45" s="10">
        <v>33.61</v>
      </c>
      <c r="CI45" s="10">
        <v>35.77</v>
      </c>
      <c r="CJ45" s="10" t="s">
        <v>133</v>
      </c>
      <c r="CK45" s="10" t="s">
        <v>133</v>
      </c>
      <c r="CL45" s="10" t="s">
        <v>133</v>
      </c>
      <c r="CM45" s="10" t="s">
        <v>133</v>
      </c>
      <c r="CN45" s="10" t="s">
        <v>133</v>
      </c>
      <c r="CO45" s="10">
        <v>0.02546</v>
      </c>
      <c r="CP45" s="10">
        <v>1.4e-5</v>
      </c>
      <c r="CQ45" s="37">
        <f t="shared" si="2"/>
        <v>0.000240984944986489</v>
      </c>
      <c r="CR45" s="37">
        <f t="shared" si="3"/>
        <v>4.1496368167566</v>
      </c>
      <c r="CS45" s="34"/>
      <c r="CT45" s="10">
        <f t="shared" si="4"/>
        <v>35.21</v>
      </c>
      <c r="CU45" s="20">
        <v>35.21</v>
      </c>
      <c r="CV45" s="20"/>
      <c r="CW45" s="20" t="str">
        <f t="shared" si="5"/>
        <v>Kawasaki</v>
      </c>
      <c r="CX45" s="20">
        <f t="shared" si="6"/>
        <v>146108.712318</v>
      </c>
      <c r="CY45" s="20">
        <f t="shared" si="7"/>
        <v>19.8</v>
      </c>
      <c r="CZ45" s="20">
        <f t="shared" si="8"/>
        <v>35.21</v>
      </c>
      <c r="DA45" s="53" t="str">
        <f t="shared" si="22"/>
        <v>&lt;2016-06</v>
      </c>
      <c r="DB45" s="57"/>
      <c r="DC45" s="57"/>
      <c r="DD45" s="57"/>
      <c r="DF45" s="58"/>
      <c r="DG45" s="12"/>
      <c r="DI45" s="17">
        <v>575998</v>
      </c>
      <c r="DK45">
        <f t="shared" si="17"/>
        <v>0</v>
      </c>
      <c r="DL45">
        <f t="shared" si="18"/>
        <v>575998</v>
      </c>
      <c r="DM45" s="18">
        <f t="shared" si="19"/>
        <v>575998</v>
      </c>
      <c r="DN45" s="18">
        <f t="shared" si="21"/>
        <v>19.8</v>
      </c>
      <c r="DS45">
        <f t="shared" si="20"/>
        <v>34.3751193580533</v>
      </c>
    </row>
    <row r="46" ht="15.15" spans="1:123">
      <c r="A46" s="20">
        <v>17677</v>
      </c>
      <c r="B46" s="20" t="s">
        <v>118</v>
      </c>
      <c r="C46" s="20">
        <v>1</v>
      </c>
      <c r="D46" s="20">
        <v>17458</v>
      </c>
      <c r="E46" s="20">
        <v>16612</v>
      </c>
      <c r="F46" s="20">
        <v>17513</v>
      </c>
      <c r="G46" s="20">
        <v>153233.610206</v>
      </c>
      <c r="H46" s="20" t="s">
        <v>119</v>
      </c>
      <c r="I46" s="20" t="s">
        <v>134</v>
      </c>
      <c r="J46" s="20" t="str">
        <f>VLOOKUP(K46,'[1]Attach_ISO_TO_COUNTRY NAME'!$A$2:$B$245,2,0)</f>
        <v>Japan</v>
      </c>
      <c r="K46" s="20" t="s">
        <v>120</v>
      </c>
      <c r="L46" s="20" t="s">
        <v>317</v>
      </c>
      <c r="M46" s="20">
        <v>1692.933834</v>
      </c>
      <c r="N46" s="20">
        <v>1383.932263</v>
      </c>
      <c r="O46" s="20">
        <v>11.852812</v>
      </c>
      <c r="P46" s="20"/>
      <c r="Q46" s="20" t="s">
        <v>363</v>
      </c>
      <c r="R46" s="20">
        <v>10</v>
      </c>
      <c r="S46" s="20">
        <v>10</v>
      </c>
      <c r="T46" s="20">
        <v>10</v>
      </c>
      <c r="U46" s="20">
        <v>10</v>
      </c>
      <c r="V46" s="20">
        <v>10</v>
      </c>
      <c r="W46" s="20">
        <v>10</v>
      </c>
      <c r="X46" s="20">
        <v>10</v>
      </c>
      <c r="Y46" s="20">
        <v>10</v>
      </c>
      <c r="Z46" s="20">
        <v>10</v>
      </c>
      <c r="AA46" s="20">
        <v>10</v>
      </c>
      <c r="AB46" s="20">
        <v>10</v>
      </c>
      <c r="AC46" s="20">
        <v>10</v>
      </c>
      <c r="AD46" s="20">
        <v>10</v>
      </c>
      <c r="AE46" s="20">
        <v>10</v>
      </c>
      <c r="AF46" s="20">
        <v>10</v>
      </c>
      <c r="AG46" s="20">
        <v>10</v>
      </c>
      <c r="AH46" s="20">
        <v>10</v>
      </c>
      <c r="AI46" s="20">
        <v>10</v>
      </c>
      <c r="AJ46" s="20">
        <v>10</v>
      </c>
      <c r="AK46" s="20">
        <v>10</v>
      </c>
      <c r="AL46" s="20">
        <v>10</v>
      </c>
      <c r="AM46" s="20">
        <v>10</v>
      </c>
      <c r="AN46" s="20">
        <v>10</v>
      </c>
      <c r="AO46" s="20">
        <v>10</v>
      </c>
      <c r="AP46" s="20">
        <v>10</v>
      </c>
      <c r="AQ46" s="20">
        <v>10</v>
      </c>
      <c r="AR46" s="20">
        <v>10</v>
      </c>
      <c r="AS46" s="20">
        <v>0.520025</v>
      </c>
      <c r="AT46" s="20" t="s">
        <v>123</v>
      </c>
      <c r="AU46" s="20">
        <v>0.51</v>
      </c>
      <c r="AV46" s="20">
        <v>0.146238</v>
      </c>
      <c r="AW46" s="20">
        <v>1.164664</v>
      </c>
      <c r="AX46" s="20">
        <v>0.987441</v>
      </c>
      <c r="AY46" s="20">
        <v>10</v>
      </c>
      <c r="AZ46" s="20">
        <v>10</v>
      </c>
      <c r="BA46" s="20" t="s">
        <v>124</v>
      </c>
      <c r="BB46" s="20" t="s">
        <v>125</v>
      </c>
      <c r="BC46" s="20" t="s">
        <v>126</v>
      </c>
      <c r="BD46" s="20" t="s">
        <v>364</v>
      </c>
      <c r="BE46" s="20" t="s">
        <v>365</v>
      </c>
      <c r="BF46" s="32">
        <f t="shared" si="0"/>
        <v>0.00013051966845337</v>
      </c>
      <c r="BG46" s="32">
        <f t="shared" si="1"/>
        <v>130.51966845337</v>
      </c>
      <c r="BH46" s="35"/>
      <c r="BI46" s="36">
        <v>20</v>
      </c>
      <c r="BJ46" s="36">
        <v>35.185</v>
      </c>
      <c r="BK46" s="36">
        <v>137.225</v>
      </c>
      <c r="BL46" s="36" t="s">
        <v>129</v>
      </c>
      <c r="BM46" s="36" t="s">
        <v>130</v>
      </c>
      <c r="BN46" s="36" t="s">
        <v>130</v>
      </c>
      <c r="BO46" s="36" t="s">
        <v>130</v>
      </c>
      <c r="BP46" s="36" t="s">
        <v>130</v>
      </c>
      <c r="BQ46" s="36" t="s">
        <v>130</v>
      </c>
      <c r="BR46" s="36" t="s">
        <v>131</v>
      </c>
      <c r="BS46" s="36" t="s">
        <v>132</v>
      </c>
      <c r="BT46" s="36" t="s">
        <v>131</v>
      </c>
      <c r="BU46" s="36" t="s">
        <v>130</v>
      </c>
      <c r="BV46" s="36" t="s">
        <v>130</v>
      </c>
      <c r="BW46" s="36" t="s">
        <v>130</v>
      </c>
      <c r="BX46" s="36" t="s">
        <v>130</v>
      </c>
      <c r="BY46" s="36" t="s">
        <v>130</v>
      </c>
      <c r="BZ46" s="36" t="s">
        <v>130</v>
      </c>
      <c r="CA46" s="36" t="s">
        <v>130</v>
      </c>
      <c r="CB46" s="36" t="s">
        <v>130</v>
      </c>
      <c r="CC46" s="36" t="s">
        <v>130</v>
      </c>
      <c r="CD46" s="36" t="s">
        <v>130</v>
      </c>
      <c r="CE46" s="36">
        <v>38.72</v>
      </c>
      <c r="CF46" s="36">
        <v>34.04</v>
      </c>
      <c r="CG46" s="36">
        <v>34.17</v>
      </c>
      <c r="CH46" s="36">
        <v>35.46</v>
      </c>
      <c r="CI46" s="36">
        <v>32.2</v>
      </c>
      <c r="CJ46" s="36" t="s">
        <v>133</v>
      </c>
      <c r="CK46" s="36" t="s">
        <v>133</v>
      </c>
      <c r="CL46" s="36" t="s">
        <v>133</v>
      </c>
      <c r="CM46" s="36" t="s">
        <v>133</v>
      </c>
      <c r="CN46" s="36" t="s">
        <v>133</v>
      </c>
      <c r="CO46" s="36">
        <v>0.032632</v>
      </c>
      <c r="CP46" s="36">
        <v>1.5e-5</v>
      </c>
      <c r="CQ46" s="37">
        <f t="shared" si="2"/>
        <v>0.000227874289152738</v>
      </c>
      <c r="CR46" s="37">
        <f t="shared" si="3"/>
        <v>4.38838450673005</v>
      </c>
      <c r="CS46" s="35"/>
      <c r="CT46" s="36">
        <f t="shared" si="4"/>
        <v>34.918</v>
      </c>
      <c r="CU46" s="20">
        <v>34.918</v>
      </c>
      <c r="CV46" s="20"/>
      <c r="CW46" s="20" t="str">
        <f t="shared" si="5"/>
        <v>Kamatsuchi Mitsukurichō A</v>
      </c>
      <c r="CX46" s="20">
        <f t="shared" si="6"/>
        <v>153233.610206</v>
      </c>
      <c r="CY46" s="20">
        <f t="shared" si="7"/>
        <v>20</v>
      </c>
      <c r="CZ46" s="20">
        <f t="shared" si="8"/>
        <v>34.918</v>
      </c>
      <c r="DA46" s="53" t="str">
        <f t="shared" si="22"/>
        <v>&lt;2016-06</v>
      </c>
      <c r="DB46" s="44"/>
      <c r="DC46" s="44"/>
      <c r="DD46" s="44"/>
      <c r="DE46" s="66" t="s">
        <v>366</v>
      </c>
      <c r="DF46" s="58"/>
      <c r="DG46" s="12"/>
      <c r="DI46" s="17">
        <v>81788</v>
      </c>
      <c r="DK46">
        <f t="shared" si="17"/>
        <v>0</v>
      </c>
      <c r="DL46">
        <f t="shared" si="18"/>
        <v>81788</v>
      </c>
      <c r="DM46" s="18">
        <f t="shared" si="19"/>
        <v>81788</v>
      </c>
      <c r="DN46" s="72">
        <v>11.852812</v>
      </c>
      <c r="DQ46" t="s">
        <v>367</v>
      </c>
      <c r="DS46" s="13">
        <f t="shared" si="20"/>
        <v>144.921162028659</v>
      </c>
    </row>
    <row r="47" spans="1:123">
      <c r="A47" s="11">
        <v>17928</v>
      </c>
      <c r="B47" s="11" t="s">
        <v>118</v>
      </c>
      <c r="C47" s="11">
        <v>1</v>
      </c>
      <c r="D47" s="11">
        <v>17709</v>
      </c>
      <c r="E47" s="11">
        <v>16775</v>
      </c>
      <c r="F47" s="11">
        <v>17764</v>
      </c>
      <c r="G47" s="11">
        <v>161463.381395</v>
      </c>
      <c r="H47" s="11" t="s">
        <v>119</v>
      </c>
      <c r="I47" s="23" t="s">
        <v>134</v>
      </c>
      <c r="J47" s="11" t="str">
        <f>VLOOKUP(K47,'[1]Attach_ISO_TO_COUNTRY NAME'!$A$2:$B$245,2,0)</f>
        <v>Japan</v>
      </c>
      <c r="K47" s="11" t="s">
        <v>120</v>
      </c>
      <c r="L47" s="11" t="s">
        <v>368</v>
      </c>
      <c r="M47" s="11">
        <v>1603.447451</v>
      </c>
      <c r="N47" s="20">
        <v>1314.534742</v>
      </c>
      <c r="O47" s="20">
        <v>12.453715</v>
      </c>
      <c r="P47" s="11" t="s">
        <v>369</v>
      </c>
      <c r="Q47" s="11" t="s">
        <v>370</v>
      </c>
      <c r="R47" s="11">
        <v>10</v>
      </c>
      <c r="S47" s="11">
        <v>10</v>
      </c>
      <c r="T47" s="11">
        <v>10</v>
      </c>
      <c r="U47" s="11">
        <v>10</v>
      </c>
      <c r="V47" s="11">
        <v>10</v>
      </c>
      <c r="W47" s="11">
        <v>10</v>
      </c>
      <c r="X47" s="11">
        <v>10</v>
      </c>
      <c r="Y47" s="11">
        <v>10</v>
      </c>
      <c r="Z47" s="11">
        <v>10</v>
      </c>
      <c r="AA47" s="11">
        <v>10</v>
      </c>
      <c r="AB47" s="11">
        <v>10</v>
      </c>
      <c r="AC47" s="11">
        <v>10</v>
      </c>
      <c r="AD47" s="11">
        <v>10</v>
      </c>
      <c r="AE47" s="11">
        <v>10</v>
      </c>
      <c r="AF47" s="11">
        <v>10</v>
      </c>
      <c r="AG47" s="11">
        <v>10</v>
      </c>
      <c r="AH47" s="11">
        <v>10</v>
      </c>
      <c r="AI47" s="11">
        <v>10</v>
      </c>
      <c r="AJ47" s="11">
        <v>10</v>
      </c>
      <c r="AK47" s="11">
        <v>10</v>
      </c>
      <c r="AL47" s="11">
        <v>10</v>
      </c>
      <c r="AM47" s="11">
        <v>10</v>
      </c>
      <c r="AN47" s="11">
        <v>10</v>
      </c>
      <c r="AO47" s="11">
        <v>10</v>
      </c>
      <c r="AP47" s="11">
        <v>10</v>
      </c>
      <c r="AQ47" s="11">
        <v>10</v>
      </c>
      <c r="AR47" s="11">
        <v>10</v>
      </c>
      <c r="AS47" s="11">
        <v>0.244496</v>
      </c>
      <c r="AT47" s="11" t="s">
        <v>123</v>
      </c>
      <c r="AU47" s="11">
        <v>0.51</v>
      </c>
      <c r="AV47" s="11">
        <v>0.146238</v>
      </c>
      <c r="AW47" s="11">
        <v>1.164664</v>
      </c>
      <c r="AX47" s="11">
        <v>0.987441</v>
      </c>
      <c r="AY47" s="11">
        <v>10</v>
      </c>
      <c r="AZ47" s="11">
        <v>10</v>
      </c>
      <c r="BA47" s="11" t="s">
        <v>124</v>
      </c>
      <c r="BB47" s="11" t="s">
        <v>125</v>
      </c>
      <c r="BC47" s="11" t="s">
        <v>126</v>
      </c>
      <c r="BD47" s="26" t="s">
        <v>371</v>
      </c>
      <c r="BE47" s="11" t="s">
        <v>369</v>
      </c>
      <c r="BF47" s="32">
        <f t="shared" si="0"/>
        <v>0.000130060449735201</v>
      </c>
      <c r="BG47" s="33">
        <f t="shared" si="1"/>
        <v>130.060449735201</v>
      </c>
      <c r="BH47" s="34"/>
      <c r="BI47" s="10">
        <v>21</v>
      </c>
      <c r="BJ47" s="10">
        <v>33.2503</v>
      </c>
      <c r="BK47" s="10">
        <v>131.7604</v>
      </c>
      <c r="BL47" s="10" t="s">
        <v>129</v>
      </c>
      <c r="BM47" s="10" t="s">
        <v>130</v>
      </c>
      <c r="BN47" s="10" t="s">
        <v>130</v>
      </c>
      <c r="BO47" s="10" t="s">
        <v>130</v>
      </c>
      <c r="BP47" s="10" t="s">
        <v>130</v>
      </c>
      <c r="BQ47" s="10" t="s">
        <v>260</v>
      </c>
      <c r="BR47" s="10" t="s">
        <v>261</v>
      </c>
      <c r="BS47" s="10" t="s">
        <v>262</v>
      </c>
      <c r="BT47" s="10" t="s">
        <v>165</v>
      </c>
      <c r="BU47" s="10" t="s">
        <v>130</v>
      </c>
      <c r="BV47" s="10" t="s">
        <v>130</v>
      </c>
      <c r="BW47" s="10" t="s">
        <v>130</v>
      </c>
      <c r="BX47" s="10" t="s">
        <v>130</v>
      </c>
      <c r="BY47" s="10" t="s">
        <v>130</v>
      </c>
      <c r="BZ47" s="10" t="s">
        <v>130</v>
      </c>
      <c r="CA47" s="10" t="s">
        <v>130</v>
      </c>
      <c r="CB47" s="10" t="s">
        <v>130</v>
      </c>
      <c r="CC47" s="10" t="s">
        <v>130</v>
      </c>
      <c r="CD47" s="10" t="s">
        <v>130</v>
      </c>
      <c r="CE47" s="10">
        <v>40.66</v>
      </c>
      <c r="CF47" s="10">
        <v>36.59</v>
      </c>
      <c r="CG47" s="10">
        <v>36.42</v>
      </c>
      <c r="CH47" s="10">
        <v>35.64</v>
      </c>
      <c r="CI47" s="10">
        <v>37.95</v>
      </c>
      <c r="CJ47" s="10" t="s">
        <v>133</v>
      </c>
      <c r="CK47" s="10" t="s">
        <v>133</v>
      </c>
      <c r="CL47" s="10" t="s">
        <v>133</v>
      </c>
      <c r="CM47" s="10" t="s">
        <v>133</v>
      </c>
      <c r="CN47" s="10" t="s">
        <v>133</v>
      </c>
      <c r="CO47" s="10">
        <v>0.01865</v>
      </c>
      <c r="CP47" s="10">
        <v>1.6e-5</v>
      </c>
      <c r="CQ47" s="37">
        <f t="shared" si="2"/>
        <v>0.000231953522070607</v>
      </c>
      <c r="CR47" s="37">
        <f t="shared" si="3"/>
        <v>4.31120851743565</v>
      </c>
      <c r="CS47" s="34"/>
      <c r="CT47" s="10">
        <f t="shared" si="4"/>
        <v>37.452</v>
      </c>
      <c r="CU47" s="20">
        <v>37.452</v>
      </c>
      <c r="CV47" s="20"/>
      <c r="CW47" s="20" t="str">
        <f t="shared" si="5"/>
        <v>Oita - Mitsui Fudosan Solar Power Plant</v>
      </c>
      <c r="CX47" s="20">
        <f t="shared" si="6"/>
        <v>161463.381395</v>
      </c>
      <c r="CY47" s="20">
        <f t="shared" si="7"/>
        <v>21</v>
      </c>
      <c r="CZ47" s="20">
        <f t="shared" si="8"/>
        <v>37.452</v>
      </c>
      <c r="DA47" s="53" t="str">
        <f t="shared" si="22"/>
        <v>&lt;2016-06</v>
      </c>
      <c r="DB47" s="57">
        <v>182837</v>
      </c>
      <c r="DC47" s="57">
        <v>17</v>
      </c>
      <c r="DD47" s="57"/>
      <c r="DE47" s="16" t="s">
        <v>372</v>
      </c>
      <c r="DF47" s="58"/>
      <c r="DG47" s="12"/>
      <c r="DH47" s="52">
        <v>651363.51026</v>
      </c>
      <c r="DI47" s="17">
        <v>733959</v>
      </c>
      <c r="DK47">
        <f t="shared" si="17"/>
        <v>182837</v>
      </c>
      <c r="DL47">
        <f t="shared" si="18"/>
        <v>182837</v>
      </c>
      <c r="DM47" s="18">
        <f t="shared" si="19"/>
        <v>733959</v>
      </c>
      <c r="DN47" s="18">
        <f t="shared" si="21"/>
        <v>17</v>
      </c>
      <c r="DS47">
        <f t="shared" si="20"/>
        <v>23.1620567361392</v>
      </c>
    </row>
    <row r="48" spans="1:123">
      <c r="A48" s="20">
        <v>21036</v>
      </c>
      <c r="B48" s="20" t="s">
        <v>118</v>
      </c>
      <c r="C48" s="20">
        <v>1</v>
      </c>
      <c r="D48" s="20">
        <v>20817</v>
      </c>
      <c r="E48" s="20">
        <v>16587</v>
      </c>
      <c r="F48" s="20">
        <v>20872</v>
      </c>
      <c r="G48" s="20">
        <v>59761.547567</v>
      </c>
      <c r="H48" s="20" t="s">
        <v>148</v>
      </c>
      <c r="I48" s="24">
        <v>42686</v>
      </c>
      <c r="J48" s="20" t="str">
        <f>VLOOKUP(K48,'[1]Attach_ISO_TO_COUNTRY NAME'!$A$2:$B$245,2,0)</f>
        <v>Japan</v>
      </c>
      <c r="K48" s="20" t="s">
        <v>120</v>
      </c>
      <c r="L48" s="20" t="s">
        <v>291</v>
      </c>
      <c r="M48" s="20">
        <v>1653.121508</v>
      </c>
      <c r="N48" s="20">
        <v>1357.269029</v>
      </c>
      <c r="O48" s="20">
        <v>5.168909</v>
      </c>
      <c r="P48" s="20" t="s">
        <v>373</v>
      </c>
      <c r="Q48" s="20" t="s">
        <v>374</v>
      </c>
      <c r="R48" s="20">
        <v>11</v>
      </c>
      <c r="S48" s="20">
        <v>11</v>
      </c>
      <c r="T48" s="20">
        <v>11</v>
      </c>
      <c r="U48" s="20">
        <v>11</v>
      </c>
      <c r="V48" s="20">
        <v>11</v>
      </c>
      <c r="W48" s="20">
        <v>11</v>
      </c>
      <c r="X48" s="20">
        <v>11</v>
      </c>
      <c r="Y48" s="20">
        <v>11</v>
      </c>
      <c r="Z48" s="20">
        <v>11</v>
      </c>
      <c r="AA48" s="20">
        <v>11</v>
      </c>
      <c r="AB48" s="20">
        <v>11</v>
      </c>
      <c r="AC48" s="20">
        <v>11</v>
      </c>
      <c r="AD48" s="20">
        <v>11</v>
      </c>
      <c r="AE48" s="20">
        <v>11</v>
      </c>
      <c r="AF48" s="20">
        <v>11</v>
      </c>
      <c r="AG48" s="20">
        <v>11</v>
      </c>
      <c r="AH48" s="20">
        <v>11</v>
      </c>
      <c r="AI48" s="20">
        <v>11</v>
      </c>
      <c r="AJ48" s="20">
        <v>11</v>
      </c>
      <c r="AK48" s="20">
        <v>11</v>
      </c>
      <c r="AL48" s="20">
        <v>11</v>
      </c>
      <c r="AM48" s="20">
        <v>11</v>
      </c>
      <c r="AN48" s="20">
        <v>11</v>
      </c>
      <c r="AO48" s="20">
        <v>11</v>
      </c>
      <c r="AP48" s="20">
        <v>11</v>
      </c>
      <c r="AQ48" s="20">
        <v>11</v>
      </c>
      <c r="AR48" s="20">
        <v>11</v>
      </c>
      <c r="AS48" s="20">
        <v>0.320211</v>
      </c>
      <c r="AT48" s="20" t="s">
        <v>123</v>
      </c>
      <c r="AU48" s="20">
        <v>0.51</v>
      </c>
      <c r="AV48" s="20">
        <v>0.146238</v>
      </c>
      <c r="AW48" s="20">
        <v>1.164664</v>
      </c>
      <c r="AX48" s="20">
        <v>1.108938</v>
      </c>
      <c r="AY48" s="20">
        <v>11</v>
      </c>
      <c r="AZ48" s="20">
        <v>11</v>
      </c>
      <c r="BA48" s="20" t="s">
        <v>124</v>
      </c>
      <c r="BB48" s="20" t="s">
        <v>125</v>
      </c>
      <c r="BC48" s="20" t="s">
        <v>126</v>
      </c>
      <c r="BD48" s="20" t="s">
        <v>375</v>
      </c>
      <c r="BE48" s="20" t="s">
        <v>373</v>
      </c>
      <c r="BF48" s="32">
        <f t="shared" si="0"/>
        <v>0.000128845391618538</v>
      </c>
      <c r="BG48" s="32">
        <f t="shared" si="1"/>
        <v>128.845391618538</v>
      </c>
      <c r="BH48" s="35"/>
      <c r="BI48" s="36">
        <v>7.7</v>
      </c>
      <c r="BJ48" s="36">
        <v>34.4941</v>
      </c>
      <c r="BK48" s="36">
        <v>136.7636</v>
      </c>
      <c r="BL48" s="36" t="s">
        <v>129</v>
      </c>
      <c r="BM48" s="36" t="s">
        <v>130</v>
      </c>
      <c r="BN48" s="36" t="s">
        <v>130</v>
      </c>
      <c r="BO48" s="36" t="s">
        <v>130</v>
      </c>
      <c r="BP48" s="36" t="s">
        <v>130</v>
      </c>
      <c r="BQ48" s="36" t="s">
        <v>376</v>
      </c>
      <c r="BR48" s="36" t="s">
        <v>322</v>
      </c>
      <c r="BS48" s="36" t="s">
        <v>377</v>
      </c>
      <c r="BT48" s="36" t="s">
        <v>165</v>
      </c>
      <c r="BU48" s="36">
        <v>1111065</v>
      </c>
      <c r="BV48" s="36" t="s">
        <v>130</v>
      </c>
      <c r="BW48" s="36" t="s">
        <v>130</v>
      </c>
      <c r="BX48" s="36" t="s">
        <v>130</v>
      </c>
      <c r="BY48" s="36" t="s">
        <v>130</v>
      </c>
      <c r="BZ48" s="36" t="s">
        <v>130</v>
      </c>
      <c r="CA48" s="36" t="s">
        <v>130</v>
      </c>
      <c r="CB48" s="36" t="s">
        <v>130</v>
      </c>
      <c r="CC48" s="36" t="s">
        <v>130</v>
      </c>
      <c r="CD48" s="36" t="s">
        <v>130</v>
      </c>
      <c r="CE48" s="36">
        <v>14.22</v>
      </c>
      <c r="CF48" s="36">
        <v>13.47</v>
      </c>
      <c r="CG48" s="36">
        <v>12.82</v>
      </c>
      <c r="CH48" s="36">
        <v>14.5</v>
      </c>
      <c r="CI48" s="36">
        <v>13.79</v>
      </c>
      <c r="CJ48" s="36" t="s">
        <v>133</v>
      </c>
      <c r="CK48" s="36" t="s">
        <v>133</v>
      </c>
      <c r="CL48" s="36" t="s">
        <v>133</v>
      </c>
      <c r="CM48" s="36" t="s">
        <v>133</v>
      </c>
      <c r="CN48" s="36" t="s">
        <v>133</v>
      </c>
      <c r="CO48" s="36">
        <v>0.010308</v>
      </c>
      <c r="CP48" s="36">
        <v>6e-6</v>
      </c>
      <c r="CQ48" s="37">
        <f t="shared" si="2"/>
        <v>0.000230248388139102</v>
      </c>
      <c r="CR48" s="37">
        <f t="shared" si="3"/>
        <v>4.34313572434593</v>
      </c>
      <c r="CS48" s="35"/>
      <c r="CT48" s="36">
        <f t="shared" si="4"/>
        <v>13.76</v>
      </c>
      <c r="CU48" s="20">
        <v>13.76</v>
      </c>
      <c r="CV48" s="20"/>
      <c r="CW48" s="20" t="str">
        <f t="shared" si="5"/>
        <v>Ise Futami Solar Power Plant</v>
      </c>
      <c r="CX48" s="20">
        <f t="shared" si="6"/>
        <v>59761.547567</v>
      </c>
      <c r="CY48" s="20">
        <f t="shared" si="7"/>
        <v>7.7</v>
      </c>
      <c r="CZ48" s="20">
        <f t="shared" si="8"/>
        <v>13.76</v>
      </c>
      <c r="DA48" s="53">
        <f t="shared" si="22"/>
        <v>42686</v>
      </c>
      <c r="DB48" s="67"/>
      <c r="DC48" s="46"/>
      <c r="DD48" s="67"/>
      <c r="DE48" s="66"/>
      <c r="DF48" s="12"/>
      <c r="DG48" s="12"/>
      <c r="DH48" s="17">
        <v>92239.914938</v>
      </c>
      <c r="DI48" s="17">
        <v>263053</v>
      </c>
      <c r="DK48">
        <f t="shared" si="17"/>
        <v>92239.914938</v>
      </c>
      <c r="DL48">
        <f t="shared" si="18"/>
        <v>92239.914938</v>
      </c>
      <c r="DM48" s="18">
        <f t="shared" si="19"/>
        <v>263053</v>
      </c>
      <c r="DN48" s="18">
        <f t="shared" si="21"/>
        <v>7.7</v>
      </c>
      <c r="DS48">
        <f t="shared" si="20"/>
        <v>29.2716676867399</v>
      </c>
    </row>
    <row r="49" spans="1:123">
      <c r="A49" s="20">
        <v>18775</v>
      </c>
      <c r="B49" s="20" t="s">
        <v>118</v>
      </c>
      <c r="C49" s="20">
        <v>1</v>
      </c>
      <c r="D49" s="20">
        <v>18556</v>
      </c>
      <c r="E49" s="20">
        <v>16998</v>
      </c>
      <c r="F49" s="20">
        <v>18611</v>
      </c>
      <c r="G49" s="20">
        <v>254941.42613</v>
      </c>
      <c r="H49" s="20" t="s">
        <v>119</v>
      </c>
      <c r="I49" s="24">
        <v>42672</v>
      </c>
      <c r="J49" s="20" t="str">
        <f>VLOOKUP(K49,'[1]Attach_ISO_TO_COUNTRY NAME'!$A$2:$B$245,2,0)</f>
        <v>Japan</v>
      </c>
      <c r="K49" s="20" t="s">
        <v>120</v>
      </c>
      <c r="L49" s="20" t="s">
        <v>274</v>
      </c>
      <c r="M49" s="20">
        <v>1590.298533</v>
      </c>
      <c r="N49" s="20">
        <v>1304.307786</v>
      </c>
      <c r="O49" s="20">
        <v>19.655369</v>
      </c>
      <c r="P49" s="20"/>
      <c r="Q49" s="20" t="s">
        <v>378</v>
      </c>
      <c r="R49" s="20">
        <v>70</v>
      </c>
      <c r="S49" s="20">
        <v>70</v>
      </c>
      <c r="T49" s="20">
        <v>70</v>
      </c>
      <c r="U49" s="20">
        <v>70</v>
      </c>
      <c r="V49" s="20">
        <v>70</v>
      </c>
      <c r="W49" s="20">
        <v>70</v>
      </c>
      <c r="X49" s="20">
        <v>70</v>
      </c>
      <c r="Y49" s="20">
        <v>70</v>
      </c>
      <c r="Z49" s="20">
        <v>70</v>
      </c>
      <c r="AA49" s="20">
        <v>70</v>
      </c>
      <c r="AB49" s="20">
        <v>70</v>
      </c>
      <c r="AC49" s="20">
        <v>70</v>
      </c>
      <c r="AD49" s="20">
        <v>70</v>
      </c>
      <c r="AE49" s="20">
        <v>70</v>
      </c>
      <c r="AF49" s="20">
        <v>70</v>
      </c>
      <c r="AG49" s="20">
        <v>70</v>
      </c>
      <c r="AH49" s="20">
        <v>70</v>
      </c>
      <c r="AI49" s="20">
        <v>70</v>
      </c>
      <c r="AJ49" s="20">
        <v>70</v>
      </c>
      <c r="AK49" s="20">
        <v>70</v>
      </c>
      <c r="AL49" s="20">
        <v>70</v>
      </c>
      <c r="AM49" s="20">
        <v>70</v>
      </c>
      <c r="AN49" s="20">
        <v>70</v>
      </c>
      <c r="AO49" s="20">
        <v>70</v>
      </c>
      <c r="AP49" s="20">
        <v>70</v>
      </c>
      <c r="AQ49" s="20">
        <v>70</v>
      </c>
      <c r="AR49" s="20">
        <v>70</v>
      </c>
      <c r="AS49" s="20">
        <v>0.502452</v>
      </c>
      <c r="AT49" s="20" t="s">
        <v>123</v>
      </c>
      <c r="AU49" s="20">
        <v>0.51</v>
      </c>
      <c r="AV49" s="20">
        <v>0.146238</v>
      </c>
      <c r="AW49" s="20">
        <v>1.164664</v>
      </c>
      <c r="AX49" s="20">
        <v>0.987441</v>
      </c>
      <c r="AY49" s="20">
        <v>70</v>
      </c>
      <c r="AZ49" s="20">
        <v>70</v>
      </c>
      <c r="BA49" s="20" t="s">
        <v>141</v>
      </c>
      <c r="BB49" s="20" t="s">
        <v>125</v>
      </c>
      <c r="BC49" s="20" t="s">
        <v>126</v>
      </c>
      <c r="BD49" s="20" t="s">
        <v>379</v>
      </c>
      <c r="BE49" s="20" t="s">
        <v>380</v>
      </c>
      <c r="BF49" s="32">
        <f t="shared" si="0"/>
        <v>0.000126695768868609</v>
      </c>
      <c r="BG49" s="32">
        <f t="shared" si="1"/>
        <v>126.695768868609</v>
      </c>
      <c r="BH49" s="35"/>
      <c r="BI49" s="36">
        <v>32.3</v>
      </c>
      <c r="BJ49" s="36">
        <v>31.924</v>
      </c>
      <c r="BK49" s="36">
        <v>130.763</v>
      </c>
      <c r="BL49" s="36" t="s">
        <v>129</v>
      </c>
      <c r="BM49" s="36" t="s">
        <v>130</v>
      </c>
      <c r="BN49" s="36" t="s">
        <v>130</v>
      </c>
      <c r="BO49" s="36" t="s">
        <v>130</v>
      </c>
      <c r="BP49" s="36" t="s">
        <v>130</v>
      </c>
      <c r="BQ49" s="36" t="s">
        <v>130</v>
      </c>
      <c r="BR49" s="36" t="s">
        <v>131</v>
      </c>
      <c r="BS49" s="36" t="s">
        <v>132</v>
      </c>
      <c r="BT49" s="36" t="s">
        <v>131</v>
      </c>
      <c r="BU49" s="36" t="s">
        <v>130</v>
      </c>
      <c r="BV49" s="36" t="s">
        <v>130</v>
      </c>
      <c r="BW49" s="36" t="s">
        <v>130</v>
      </c>
      <c r="BX49" s="36" t="s">
        <v>130</v>
      </c>
      <c r="BY49" s="36" t="s">
        <v>130</v>
      </c>
      <c r="BZ49" s="36" t="s">
        <v>130</v>
      </c>
      <c r="CA49" s="36" t="s">
        <v>130</v>
      </c>
      <c r="CB49" s="36" t="s">
        <v>130</v>
      </c>
      <c r="CC49" s="36" t="s">
        <v>130</v>
      </c>
      <c r="CD49" s="36" t="s">
        <v>130</v>
      </c>
      <c r="CE49" s="36">
        <v>59.84</v>
      </c>
      <c r="CF49" s="36">
        <v>51.72</v>
      </c>
      <c r="CG49" s="36">
        <v>51.47</v>
      </c>
      <c r="CH49" s="36">
        <v>52.33</v>
      </c>
      <c r="CI49" s="36">
        <v>51.94</v>
      </c>
      <c r="CJ49" s="36" t="s">
        <v>133</v>
      </c>
      <c r="CK49" s="36" t="s">
        <v>133</v>
      </c>
      <c r="CL49" s="36" t="s">
        <v>133</v>
      </c>
      <c r="CM49" s="36" t="s">
        <v>133</v>
      </c>
      <c r="CN49" s="36" t="s">
        <v>133</v>
      </c>
      <c r="CO49" s="36">
        <v>0.032494</v>
      </c>
      <c r="CP49" s="36">
        <v>2.4e-5</v>
      </c>
      <c r="CQ49" s="37">
        <f t="shared" si="2"/>
        <v>0.000209695226121233</v>
      </c>
      <c r="CR49" s="37">
        <f t="shared" si="3"/>
        <v>4.76882577871306</v>
      </c>
      <c r="CS49" s="35"/>
      <c r="CT49" s="36">
        <f t="shared" si="4"/>
        <v>53.46</v>
      </c>
      <c r="CU49" s="20">
        <v>53.46</v>
      </c>
      <c r="CV49" s="20"/>
      <c r="CW49" s="20" t="str">
        <f t="shared" si="5"/>
        <v>Yusui</v>
      </c>
      <c r="CX49" s="20">
        <f t="shared" si="6"/>
        <v>254941.42613</v>
      </c>
      <c r="CY49" s="20">
        <f t="shared" si="7"/>
        <v>32.3</v>
      </c>
      <c r="CZ49" s="20">
        <f t="shared" si="8"/>
        <v>53.46</v>
      </c>
      <c r="DA49" s="53">
        <f t="shared" si="22"/>
        <v>42672</v>
      </c>
      <c r="DB49" s="17"/>
      <c r="DC49" s="17"/>
      <c r="DD49" s="17"/>
      <c r="DE49" s="66"/>
      <c r="DF49" s="12"/>
      <c r="DG49" s="12"/>
      <c r="DI49" s="17">
        <f>G49</f>
        <v>254941.42613</v>
      </c>
      <c r="DK49">
        <f t="shared" si="17"/>
        <v>0</v>
      </c>
      <c r="DL49">
        <f t="shared" si="18"/>
        <v>254941.42613</v>
      </c>
      <c r="DM49" s="18">
        <f t="shared" si="19"/>
        <v>254941.42613</v>
      </c>
      <c r="DN49" s="18">
        <f t="shared" si="21"/>
        <v>32.3</v>
      </c>
      <c r="DS49">
        <f t="shared" si="20"/>
        <v>126.695768868609</v>
      </c>
    </row>
    <row r="50" spans="1:123">
      <c r="A50" s="20">
        <v>19372</v>
      </c>
      <c r="B50" s="20" t="s">
        <v>118</v>
      </c>
      <c r="C50" s="20">
        <v>1</v>
      </c>
      <c r="D50" s="20">
        <v>19153</v>
      </c>
      <c r="E50" s="20">
        <v>16968</v>
      </c>
      <c r="F50" s="20">
        <v>19208</v>
      </c>
      <c r="G50" s="20">
        <v>39596.767491</v>
      </c>
      <c r="H50" s="20" t="s">
        <v>119</v>
      </c>
      <c r="I50" s="20" t="s">
        <v>134</v>
      </c>
      <c r="J50" s="20" t="str">
        <f>VLOOKUP(K50,'[1]Attach_ISO_TO_COUNTRY NAME'!$A$2:$B$245,2,0)</f>
        <v>Japan</v>
      </c>
      <c r="K50" s="20" t="s">
        <v>120</v>
      </c>
      <c r="L50" s="20" t="s">
        <v>144</v>
      </c>
      <c r="M50" s="20">
        <v>1514.69169</v>
      </c>
      <c r="N50" s="20">
        <v>1232.353526</v>
      </c>
      <c r="O50" s="20">
        <v>3.456104</v>
      </c>
      <c r="P50" s="20"/>
      <c r="Q50" s="20" t="s">
        <v>381</v>
      </c>
      <c r="R50" s="20">
        <v>10</v>
      </c>
      <c r="S50" s="20">
        <v>10</v>
      </c>
      <c r="T50" s="20">
        <v>10</v>
      </c>
      <c r="U50" s="20">
        <v>10</v>
      </c>
      <c r="V50" s="20">
        <v>10</v>
      </c>
      <c r="W50" s="20">
        <v>10</v>
      </c>
      <c r="X50" s="20">
        <v>10</v>
      </c>
      <c r="Y50" s="20">
        <v>10</v>
      </c>
      <c r="Z50" s="20">
        <v>10</v>
      </c>
      <c r="AA50" s="20">
        <v>10</v>
      </c>
      <c r="AB50" s="20">
        <v>10</v>
      </c>
      <c r="AC50" s="20">
        <v>10</v>
      </c>
      <c r="AD50" s="20">
        <v>10</v>
      </c>
      <c r="AE50" s="20">
        <v>10</v>
      </c>
      <c r="AF50" s="20">
        <v>10</v>
      </c>
      <c r="AG50" s="20">
        <v>10</v>
      </c>
      <c r="AH50" s="20">
        <v>10</v>
      </c>
      <c r="AI50" s="20">
        <v>10</v>
      </c>
      <c r="AJ50" s="20">
        <v>10</v>
      </c>
      <c r="AK50" s="20">
        <v>10</v>
      </c>
      <c r="AL50" s="20">
        <v>10</v>
      </c>
      <c r="AM50" s="20">
        <v>10</v>
      </c>
      <c r="AN50" s="20">
        <v>10</v>
      </c>
      <c r="AO50" s="20">
        <v>10</v>
      </c>
      <c r="AP50" s="20">
        <v>10</v>
      </c>
      <c r="AQ50" s="20">
        <v>10</v>
      </c>
      <c r="AR50" s="20">
        <v>10</v>
      </c>
      <c r="AS50" s="20">
        <v>0.657728</v>
      </c>
      <c r="AT50" s="20" t="s">
        <v>123</v>
      </c>
      <c r="AU50" s="20">
        <v>0.51</v>
      </c>
      <c r="AV50" s="20">
        <v>0.146238</v>
      </c>
      <c r="AW50" s="20">
        <v>1.164664</v>
      </c>
      <c r="AX50" s="20">
        <v>1.108938</v>
      </c>
      <c r="AY50" s="20">
        <v>10</v>
      </c>
      <c r="AZ50" s="20">
        <v>10</v>
      </c>
      <c r="BA50" s="20" t="s">
        <v>124</v>
      </c>
      <c r="BB50" s="20" t="s">
        <v>125</v>
      </c>
      <c r="BC50" s="20" t="s">
        <v>126</v>
      </c>
      <c r="BD50" s="20" t="s">
        <v>382</v>
      </c>
      <c r="BE50" s="20" t="s">
        <v>383</v>
      </c>
      <c r="BF50" s="32">
        <f t="shared" si="0"/>
        <v>0.000126272933797852</v>
      </c>
      <c r="BG50" s="32">
        <f t="shared" si="1"/>
        <v>126.272933797852</v>
      </c>
      <c r="BH50" s="35"/>
      <c r="BI50" s="36">
        <v>5</v>
      </c>
      <c r="BJ50" s="36">
        <v>33.5736</v>
      </c>
      <c r="BK50" s="36">
        <v>130.7393</v>
      </c>
      <c r="BL50" s="36" t="s">
        <v>129</v>
      </c>
      <c r="BM50" s="36" t="s">
        <v>130</v>
      </c>
      <c r="BN50" s="36" t="s">
        <v>130</v>
      </c>
      <c r="BO50" s="36" t="s">
        <v>130</v>
      </c>
      <c r="BP50" s="36" t="s">
        <v>130</v>
      </c>
      <c r="BQ50" s="36" t="s">
        <v>130</v>
      </c>
      <c r="BR50" s="36" t="s">
        <v>131</v>
      </c>
      <c r="BS50" s="36" t="s">
        <v>132</v>
      </c>
      <c r="BT50" s="36" t="s">
        <v>131</v>
      </c>
      <c r="BU50" s="36" t="s">
        <v>130</v>
      </c>
      <c r="BV50" s="36" t="s">
        <v>130</v>
      </c>
      <c r="BW50" s="36" t="s">
        <v>130</v>
      </c>
      <c r="BX50" s="36" t="s">
        <v>130</v>
      </c>
      <c r="BY50" s="36" t="s">
        <v>130</v>
      </c>
      <c r="BZ50" s="36" t="s">
        <v>130</v>
      </c>
      <c r="CA50" s="36" t="s">
        <v>130</v>
      </c>
      <c r="CB50" s="36" t="s">
        <v>130</v>
      </c>
      <c r="CC50" s="36" t="s">
        <v>130</v>
      </c>
      <c r="CD50" s="36" t="s">
        <v>130</v>
      </c>
      <c r="CE50" s="36">
        <v>9.28</v>
      </c>
      <c r="CF50" s="36">
        <v>8.46</v>
      </c>
      <c r="CG50" s="36">
        <v>8.52</v>
      </c>
      <c r="CH50" s="36">
        <v>8.32</v>
      </c>
      <c r="CI50" s="36">
        <v>9.02</v>
      </c>
      <c r="CJ50" s="36" t="s">
        <v>133</v>
      </c>
      <c r="CK50" s="36" t="s">
        <v>133</v>
      </c>
      <c r="CL50" s="36" t="s">
        <v>133</v>
      </c>
      <c r="CM50" s="36" t="s">
        <v>133</v>
      </c>
      <c r="CN50" s="36" t="s">
        <v>133</v>
      </c>
      <c r="CO50" s="36">
        <v>0.008129</v>
      </c>
      <c r="CP50" s="36">
        <v>4e-6</v>
      </c>
      <c r="CQ50" s="37">
        <f t="shared" si="2"/>
        <v>0.000220219996543455</v>
      </c>
      <c r="CR50" s="37">
        <f t="shared" si="3"/>
        <v>4.54091370309633</v>
      </c>
      <c r="CS50" s="35"/>
      <c r="CT50" s="36">
        <f t="shared" si="4"/>
        <v>8.72</v>
      </c>
      <c r="CU50" s="20">
        <v>8.72</v>
      </c>
      <c r="CV50" s="20"/>
      <c r="CW50" s="20" t="str">
        <f t="shared" si="5"/>
        <v>Ushikuma B</v>
      </c>
      <c r="CX50" s="20">
        <f t="shared" si="6"/>
        <v>39596.767491</v>
      </c>
      <c r="CY50" s="20">
        <f t="shared" si="7"/>
        <v>5</v>
      </c>
      <c r="CZ50" s="20">
        <f t="shared" si="8"/>
        <v>8.72</v>
      </c>
      <c r="DA50" s="53" t="str">
        <f t="shared" si="22"/>
        <v>&lt;2016-06</v>
      </c>
      <c r="DB50" s="17"/>
      <c r="DC50" s="46"/>
      <c r="DD50" s="17"/>
      <c r="DE50" s="66"/>
      <c r="DF50" s="58"/>
      <c r="DG50" s="12"/>
      <c r="DH50" s="17">
        <v>81159.793886</v>
      </c>
      <c r="DI50" s="17">
        <v>94962</v>
      </c>
      <c r="DK50">
        <f t="shared" si="17"/>
        <v>81159.793886</v>
      </c>
      <c r="DL50">
        <f t="shared" si="18"/>
        <v>81159.793886</v>
      </c>
      <c r="DM50" s="18">
        <f t="shared" si="19"/>
        <v>94962</v>
      </c>
      <c r="DN50" s="18">
        <f t="shared" si="21"/>
        <v>5</v>
      </c>
      <c r="DS50">
        <f t="shared" si="20"/>
        <v>52.6526400033698</v>
      </c>
    </row>
    <row r="51" spans="1:123">
      <c r="A51" s="20">
        <v>28920</v>
      </c>
      <c r="B51" s="20" t="s">
        <v>118</v>
      </c>
      <c r="C51" s="20">
        <v>1</v>
      </c>
      <c r="D51" s="20">
        <v>28628</v>
      </c>
      <c r="E51" s="20">
        <v>16925</v>
      </c>
      <c r="F51" s="20">
        <v>28685</v>
      </c>
      <c r="G51" s="20">
        <v>184699.184952</v>
      </c>
      <c r="H51" s="20" t="s">
        <v>119</v>
      </c>
      <c r="I51" s="23" t="s">
        <v>134</v>
      </c>
      <c r="J51" s="20" t="str">
        <f>VLOOKUP(K51,'[1]Attach_ISO_TO_COUNTRY NAME'!$A$2:$B$245,2,0)</f>
        <v>Japan</v>
      </c>
      <c r="K51" s="20" t="s">
        <v>120</v>
      </c>
      <c r="L51" s="20" t="s">
        <v>208</v>
      </c>
      <c r="M51" s="20">
        <v>1481.088687</v>
      </c>
      <c r="N51" s="20">
        <v>1268.513268</v>
      </c>
      <c r="O51" s="20">
        <v>13.636196</v>
      </c>
      <c r="P51" s="20"/>
      <c r="Q51" s="20" t="s">
        <v>384</v>
      </c>
      <c r="R51" s="20">
        <v>20</v>
      </c>
      <c r="S51" s="20">
        <v>20</v>
      </c>
      <c r="T51" s="20">
        <v>20</v>
      </c>
      <c r="U51" s="20">
        <v>20</v>
      </c>
      <c r="V51" s="20">
        <v>20</v>
      </c>
      <c r="W51" s="20">
        <v>20</v>
      </c>
      <c r="X51" s="20">
        <v>20</v>
      </c>
      <c r="Y51" s="20">
        <v>20</v>
      </c>
      <c r="Z51" s="20">
        <v>20</v>
      </c>
      <c r="AA51" s="20">
        <v>20</v>
      </c>
      <c r="AB51" s="20">
        <v>20</v>
      </c>
      <c r="AC51" s="20">
        <v>20</v>
      </c>
      <c r="AD51" s="20">
        <v>20</v>
      </c>
      <c r="AE51" s="20">
        <v>20</v>
      </c>
      <c r="AF51" s="20">
        <v>20</v>
      </c>
      <c r="AG51" s="20">
        <v>20</v>
      </c>
      <c r="AH51" s="20">
        <v>20</v>
      </c>
      <c r="AI51" s="20">
        <v>20</v>
      </c>
      <c r="AJ51" s="20">
        <v>20</v>
      </c>
      <c r="AK51" s="20">
        <v>20</v>
      </c>
      <c r="AL51" s="20">
        <v>20</v>
      </c>
      <c r="AM51" s="20">
        <v>20</v>
      </c>
      <c r="AN51" s="20">
        <v>20</v>
      </c>
      <c r="AO51" s="20">
        <v>20</v>
      </c>
      <c r="AP51" s="20">
        <v>20</v>
      </c>
      <c r="AQ51" s="20">
        <v>20</v>
      </c>
      <c r="AR51" s="20">
        <v>20</v>
      </c>
      <c r="AS51" s="20">
        <v>0.878265</v>
      </c>
      <c r="AT51" s="20" t="s">
        <v>123</v>
      </c>
      <c r="AU51" s="20">
        <v>0.51</v>
      </c>
      <c r="AV51" s="20">
        <v>0.146238</v>
      </c>
      <c r="AW51" s="20">
        <v>1.164664</v>
      </c>
      <c r="AX51" s="20">
        <v>0.987441</v>
      </c>
      <c r="AY51" s="20">
        <v>20</v>
      </c>
      <c r="AZ51" s="20">
        <v>20</v>
      </c>
      <c r="BA51" s="20" t="s">
        <v>124</v>
      </c>
      <c r="BB51" s="20" t="s">
        <v>125</v>
      </c>
      <c r="BC51" s="20" t="s">
        <v>126</v>
      </c>
      <c r="BD51" s="26" t="s">
        <v>385</v>
      </c>
      <c r="BE51" s="20" t="s">
        <v>386</v>
      </c>
      <c r="BF51" s="32">
        <f t="shared" si="0"/>
        <v>0.00012452680831254</v>
      </c>
      <c r="BG51" s="33">
        <f t="shared" si="1"/>
        <v>124.52680831254</v>
      </c>
      <c r="BH51" s="35"/>
      <c r="BI51" s="10">
        <v>23</v>
      </c>
      <c r="BJ51" s="36">
        <v>42.6552</v>
      </c>
      <c r="BK51" s="36">
        <v>141.6755</v>
      </c>
      <c r="BL51" s="36" t="s">
        <v>129</v>
      </c>
      <c r="BM51" s="36" t="s">
        <v>130</v>
      </c>
      <c r="BN51" s="36" t="s">
        <v>130</v>
      </c>
      <c r="BO51" s="36" t="s">
        <v>130</v>
      </c>
      <c r="BP51" s="36" t="s">
        <v>130</v>
      </c>
      <c r="BQ51" s="36" t="s">
        <v>387</v>
      </c>
      <c r="BR51" s="36" t="s">
        <v>261</v>
      </c>
      <c r="BS51" s="36" t="s">
        <v>262</v>
      </c>
      <c r="BT51" s="36" t="s">
        <v>165</v>
      </c>
      <c r="BU51" s="36">
        <v>1102243</v>
      </c>
      <c r="BV51" s="36" t="s">
        <v>130</v>
      </c>
      <c r="BW51" s="36" t="s">
        <v>130</v>
      </c>
      <c r="BX51" s="36" t="s">
        <v>130</v>
      </c>
      <c r="BY51" s="36" t="s">
        <v>130</v>
      </c>
      <c r="BZ51" s="36" t="s">
        <v>130</v>
      </c>
      <c r="CA51" s="36" t="s">
        <v>130</v>
      </c>
      <c r="CB51" s="36" t="s">
        <v>130</v>
      </c>
      <c r="CC51" s="36" t="s">
        <v>130</v>
      </c>
      <c r="CD51" s="36" t="s">
        <v>130</v>
      </c>
      <c r="CE51" s="36">
        <v>32.39</v>
      </c>
      <c r="CF51" s="36">
        <v>31.7</v>
      </c>
      <c r="CG51" s="36">
        <v>32.42</v>
      </c>
      <c r="CH51" s="36">
        <v>32.57</v>
      </c>
      <c r="CI51" s="36">
        <v>30.48</v>
      </c>
      <c r="CJ51" s="36" t="s">
        <v>133</v>
      </c>
      <c r="CK51" s="36" t="s">
        <v>133</v>
      </c>
      <c r="CL51" s="36" t="s">
        <v>133</v>
      </c>
      <c r="CM51" s="36" t="s">
        <v>133</v>
      </c>
      <c r="CN51" s="36" t="s">
        <v>133</v>
      </c>
      <c r="CO51" s="36">
        <v>0.027251</v>
      </c>
      <c r="CP51" s="36">
        <v>2e-5</v>
      </c>
      <c r="CQ51" s="37">
        <f t="shared" si="2"/>
        <v>0.00017277823942912</v>
      </c>
      <c r="CR51" s="37">
        <f t="shared" si="3"/>
        <v>5.78776588593633</v>
      </c>
      <c r="CS51" s="35"/>
      <c r="CT51" s="36">
        <f t="shared" si="4"/>
        <v>31.912</v>
      </c>
      <c r="CU51" s="20">
        <v>31.912</v>
      </c>
      <c r="CV51" s="20"/>
      <c r="CW51" s="20" t="str">
        <f t="shared" si="5"/>
        <v>Tomakomai - Mitsui Fudosan Solar Power Plant</v>
      </c>
      <c r="CX51" s="20">
        <f t="shared" si="6"/>
        <v>184699.184952</v>
      </c>
      <c r="CY51" s="20">
        <f t="shared" si="7"/>
        <v>23</v>
      </c>
      <c r="CZ51" s="20">
        <f t="shared" si="8"/>
        <v>31.912</v>
      </c>
      <c r="DA51" s="53" t="str">
        <f t="shared" si="22"/>
        <v>&lt;2016-06</v>
      </c>
      <c r="DB51" s="55">
        <v>370000</v>
      </c>
      <c r="DD51" s="55">
        <v>24</v>
      </c>
      <c r="DF51" s="58"/>
      <c r="DG51" s="12"/>
      <c r="DI51" s="17">
        <v>332593</v>
      </c>
      <c r="DK51">
        <f t="shared" si="17"/>
        <v>370000</v>
      </c>
      <c r="DL51">
        <f t="shared" si="18"/>
        <v>370000</v>
      </c>
      <c r="DM51" s="18">
        <f t="shared" si="19"/>
        <v>370000</v>
      </c>
      <c r="DN51" s="18">
        <f t="shared" si="21"/>
        <v>23</v>
      </c>
      <c r="DS51">
        <f t="shared" si="20"/>
        <v>62.1621621621622</v>
      </c>
    </row>
    <row r="52" spans="1:123">
      <c r="A52" s="11">
        <v>18153</v>
      </c>
      <c r="B52" s="11" t="s">
        <v>118</v>
      </c>
      <c r="C52" s="11">
        <v>1</v>
      </c>
      <c r="D52" s="11">
        <v>17934</v>
      </c>
      <c r="E52" s="11">
        <v>16873</v>
      </c>
      <c r="F52" s="11">
        <v>17989</v>
      </c>
      <c r="G52" s="11">
        <v>201892.949552</v>
      </c>
      <c r="H52" s="11" t="s">
        <v>119</v>
      </c>
      <c r="I52" s="23" t="s">
        <v>134</v>
      </c>
      <c r="J52" s="11" t="str">
        <f>VLOOKUP(K52,'[1]Attach_ISO_TO_COUNTRY NAME'!$A$2:$B$245,2,0)</f>
        <v>Japan</v>
      </c>
      <c r="K52" s="11" t="s">
        <v>120</v>
      </c>
      <c r="L52" s="11" t="s">
        <v>189</v>
      </c>
      <c r="M52" s="11">
        <v>1467.574546</v>
      </c>
      <c r="N52" s="20">
        <v>1233.083974</v>
      </c>
      <c r="O52" s="20">
        <v>15.193957</v>
      </c>
      <c r="P52" s="11"/>
      <c r="Q52" s="11" t="s">
        <v>388</v>
      </c>
      <c r="R52" s="11">
        <v>10</v>
      </c>
      <c r="S52" s="11">
        <v>10</v>
      </c>
      <c r="T52" s="11">
        <v>10</v>
      </c>
      <c r="U52" s="11">
        <v>10</v>
      </c>
      <c r="V52" s="11">
        <v>10</v>
      </c>
      <c r="W52" s="11">
        <v>10</v>
      </c>
      <c r="X52" s="11">
        <v>10</v>
      </c>
      <c r="Y52" s="11">
        <v>10</v>
      </c>
      <c r="Z52" s="11">
        <v>10</v>
      </c>
      <c r="AA52" s="11">
        <v>10</v>
      </c>
      <c r="AB52" s="11">
        <v>10</v>
      </c>
      <c r="AC52" s="11">
        <v>10</v>
      </c>
      <c r="AD52" s="11">
        <v>10</v>
      </c>
      <c r="AE52" s="11">
        <v>10</v>
      </c>
      <c r="AF52" s="11">
        <v>10</v>
      </c>
      <c r="AG52" s="11">
        <v>10</v>
      </c>
      <c r="AH52" s="11">
        <v>10</v>
      </c>
      <c r="AI52" s="11">
        <v>10</v>
      </c>
      <c r="AJ52" s="11">
        <v>10</v>
      </c>
      <c r="AK52" s="11">
        <v>10</v>
      </c>
      <c r="AL52" s="11">
        <v>10</v>
      </c>
      <c r="AM52" s="11">
        <v>10</v>
      </c>
      <c r="AN52" s="11">
        <v>10</v>
      </c>
      <c r="AO52" s="11">
        <v>10</v>
      </c>
      <c r="AP52" s="11">
        <v>10</v>
      </c>
      <c r="AQ52" s="11">
        <v>10</v>
      </c>
      <c r="AR52" s="11">
        <v>10</v>
      </c>
      <c r="AS52" s="11">
        <v>0.564633</v>
      </c>
      <c r="AT52" s="11" t="s">
        <v>123</v>
      </c>
      <c r="AU52" s="11">
        <v>0.51</v>
      </c>
      <c r="AV52" s="11">
        <v>0.146238</v>
      </c>
      <c r="AW52" s="11">
        <v>1.164664</v>
      </c>
      <c r="AX52" s="11">
        <v>0.987441</v>
      </c>
      <c r="AY52" s="11">
        <v>10</v>
      </c>
      <c r="AZ52" s="11">
        <v>10</v>
      </c>
      <c r="BA52" s="11" t="s">
        <v>124</v>
      </c>
      <c r="BB52" s="11" t="s">
        <v>125</v>
      </c>
      <c r="BC52" s="11" t="s">
        <v>126</v>
      </c>
      <c r="BD52" s="26" t="s">
        <v>389</v>
      </c>
      <c r="BE52" s="11" t="s">
        <v>390</v>
      </c>
      <c r="BF52" s="32">
        <f t="shared" si="0"/>
        <v>0.000122837375227967</v>
      </c>
      <c r="BG52" s="33">
        <f t="shared" si="1"/>
        <v>122.837375227967</v>
      </c>
      <c r="BH52" s="34"/>
      <c r="BI52" s="10">
        <v>24.8</v>
      </c>
      <c r="BJ52" s="10">
        <v>39.718</v>
      </c>
      <c r="BK52" s="10">
        <v>141.007</v>
      </c>
      <c r="BL52" s="10" t="s">
        <v>129</v>
      </c>
      <c r="BM52" s="10" t="s">
        <v>130</v>
      </c>
      <c r="BN52" s="10" t="s">
        <v>130</v>
      </c>
      <c r="BO52" s="10" t="s">
        <v>130</v>
      </c>
      <c r="BP52" s="10" t="s">
        <v>130</v>
      </c>
      <c r="BQ52" s="10" t="s">
        <v>130</v>
      </c>
      <c r="BR52" s="10" t="s">
        <v>131</v>
      </c>
      <c r="BS52" s="10" t="s">
        <v>132</v>
      </c>
      <c r="BT52" s="10" t="s">
        <v>131</v>
      </c>
      <c r="BU52" s="10" t="s">
        <v>130</v>
      </c>
      <c r="BV52" s="10" t="s">
        <v>130</v>
      </c>
      <c r="BW52" s="10" t="s">
        <v>130</v>
      </c>
      <c r="BX52" s="10" t="s">
        <v>130</v>
      </c>
      <c r="BY52" s="10" t="s">
        <v>130</v>
      </c>
      <c r="BZ52" s="10" t="s">
        <v>130</v>
      </c>
      <c r="CA52" s="10" t="s">
        <v>130</v>
      </c>
      <c r="CB52" s="10" t="s">
        <v>130</v>
      </c>
      <c r="CC52" s="10" t="s">
        <v>130</v>
      </c>
      <c r="CD52" s="10" t="s">
        <v>130</v>
      </c>
      <c r="CE52" s="10">
        <v>35.41</v>
      </c>
      <c r="CF52" s="10">
        <v>34.9</v>
      </c>
      <c r="CG52" s="10">
        <v>37.43</v>
      </c>
      <c r="CH52" s="10">
        <v>35.71</v>
      </c>
      <c r="CI52" s="10">
        <v>34.33</v>
      </c>
      <c r="CJ52" s="10" t="s">
        <v>133</v>
      </c>
      <c r="CK52" s="10" t="s">
        <v>133</v>
      </c>
      <c r="CL52" s="10" t="s">
        <v>133</v>
      </c>
      <c r="CM52" s="10" t="s">
        <v>133</v>
      </c>
      <c r="CN52" s="10" t="s">
        <v>133</v>
      </c>
      <c r="CO52" s="10">
        <v>0.018775</v>
      </c>
      <c r="CP52" s="10">
        <v>2.1e-5</v>
      </c>
      <c r="CQ52" s="37">
        <f t="shared" si="2"/>
        <v>0.000176113133613129</v>
      </c>
      <c r="CR52" s="37">
        <f t="shared" si="3"/>
        <v>5.67816822904714</v>
      </c>
      <c r="CS52" s="34"/>
      <c r="CT52" s="10">
        <f t="shared" si="4"/>
        <v>35.556</v>
      </c>
      <c r="CU52" s="20">
        <v>35.556</v>
      </c>
      <c r="CV52" s="20"/>
      <c r="CW52" s="20" t="str">
        <f t="shared" si="5"/>
        <v>Shizukuishi</v>
      </c>
      <c r="CX52" s="20">
        <f t="shared" si="6"/>
        <v>201892.949552</v>
      </c>
      <c r="CY52" s="20">
        <f t="shared" si="7"/>
        <v>24.8</v>
      </c>
      <c r="CZ52" s="20">
        <f t="shared" si="8"/>
        <v>35.556</v>
      </c>
      <c r="DA52" s="53" t="str">
        <f t="shared" si="22"/>
        <v>&lt;2016-06</v>
      </c>
      <c r="DB52" s="67">
        <v>510000</v>
      </c>
      <c r="DC52" s="46"/>
      <c r="DD52" s="67">
        <v>26.1</v>
      </c>
      <c r="DE52" s="59" t="s">
        <v>391</v>
      </c>
      <c r="DF52" s="58"/>
      <c r="DG52" s="12"/>
      <c r="DH52" s="52">
        <v>301070.573555</v>
      </c>
      <c r="DI52" s="17">
        <v>88741</v>
      </c>
      <c r="DK52">
        <f t="shared" si="17"/>
        <v>510000</v>
      </c>
      <c r="DL52">
        <f t="shared" si="18"/>
        <v>510000</v>
      </c>
      <c r="DM52" s="18">
        <f t="shared" si="19"/>
        <v>510000</v>
      </c>
      <c r="DN52" s="18">
        <f t="shared" si="21"/>
        <v>24.8</v>
      </c>
      <c r="DS52">
        <f t="shared" si="20"/>
        <v>48.6274509803922</v>
      </c>
    </row>
    <row r="53" spans="1:123">
      <c r="A53" s="20">
        <v>21050</v>
      </c>
      <c r="B53" s="20" t="s">
        <v>118</v>
      </c>
      <c r="C53" s="20">
        <v>1</v>
      </c>
      <c r="D53" s="20">
        <v>20831</v>
      </c>
      <c r="E53" s="20">
        <v>16841</v>
      </c>
      <c r="F53" s="20">
        <v>20886</v>
      </c>
      <c r="G53" s="20">
        <v>19596.704964</v>
      </c>
      <c r="H53" s="20" t="s">
        <v>148</v>
      </c>
      <c r="I53" s="24">
        <v>42613</v>
      </c>
      <c r="J53" s="20" t="str">
        <f>VLOOKUP(K53,'[1]Attach_ISO_TO_COUNTRY NAME'!$A$2:$B$245,2,0)</f>
        <v>Japan</v>
      </c>
      <c r="K53" s="20" t="s">
        <v>120</v>
      </c>
      <c r="L53" s="20" t="s">
        <v>264</v>
      </c>
      <c r="M53" s="20">
        <v>1701.699721</v>
      </c>
      <c r="N53" s="20">
        <v>1421.552985</v>
      </c>
      <c r="O53" s="20">
        <v>1.66587</v>
      </c>
      <c r="P53" s="20" t="s">
        <v>392</v>
      </c>
      <c r="Q53" s="20" t="s">
        <v>393</v>
      </c>
      <c r="R53" s="20">
        <v>40</v>
      </c>
      <c r="S53" s="20">
        <v>40</v>
      </c>
      <c r="T53" s="20">
        <v>40</v>
      </c>
      <c r="U53" s="20">
        <v>40</v>
      </c>
      <c r="V53" s="20">
        <v>40</v>
      </c>
      <c r="W53" s="20">
        <v>40</v>
      </c>
      <c r="X53" s="20">
        <v>40</v>
      </c>
      <c r="Y53" s="20">
        <v>40</v>
      </c>
      <c r="Z53" s="20">
        <v>40</v>
      </c>
      <c r="AA53" s="20">
        <v>40</v>
      </c>
      <c r="AB53" s="20">
        <v>40</v>
      </c>
      <c r="AC53" s="20">
        <v>40</v>
      </c>
      <c r="AD53" s="20">
        <v>40</v>
      </c>
      <c r="AE53" s="20">
        <v>40</v>
      </c>
      <c r="AF53" s="20">
        <v>40</v>
      </c>
      <c r="AG53" s="20">
        <v>40</v>
      </c>
      <c r="AH53" s="20">
        <v>40</v>
      </c>
      <c r="AI53" s="20">
        <v>40</v>
      </c>
      <c r="AJ53" s="20">
        <v>40</v>
      </c>
      <c r="AK53" s="20">
        <v>40</v>
      </c>
      <c r="AL53" s="20">
        <v>40</v>
      </c>
      <c r="AM53" s="20">
        <v>40</v>
      </c>
      <c r="AN53" s="20">
        <v>40</v>
      </c>
      <c r="AO53" s="20">
        <v>40</v>
      </c>
      <c r="AP53" s="20">
        <v>40</v>
      </c>
      <c r="AQ53" s="20">
        <v>40</v>
      </c>
      <c r="AR53" s="20">
        <v>40</v>
      </c>
      <c r="AS53" s="20">
        <v>0.805482</v>
      </c>
      <c r="AT53" s="20" t="s">
        <v>123</v>
      </c>
      <c r="AU53" s="20">
        <v>0.51</v>
      </c>
      <c r="AV53" s="20">
        <v>0.146238</v>
      </c>
      <c r="AW53" s="20">
        <v>1.164664</v>
      </c>
      <c r="AX53" s="20">
        <v>1.108938</v>
      </c>
      <c r="AY53" s="20">
        <v>40</v>
      </c>
      <c r="AZ53" s="20">
        <v>40</v>
      </c>
      <c r="BA53" s="20" t="s">
        <v>124</v>
      </c>
      <c r="BB53" s="20" t="s">
        <v>125</v>
      </c>
      <c r="BC53" s="20" t="s">
        <v>126</v>
      </c>
      <c r="BD53" s="20" t="s">
        <v>394</v>
      </c>
      <c r="BE53" s="20" t="s">
        <v>392</v>
      </c>
      <c r="BF53" s="32">
        <f t="shared" si="0"/>
        <v>0.000122469568450865</v>
      </c>
      <c r="BG53" s="32">
        <f t="shared" si="1"/>
        <v>122.469568450865</v>
      </c>
      <c r="BH53" s="35"/>
      <c r="BI53" s="36">
        <v>2.4</v>
      </c>
      <c r="BJ53" s="36">
        <v>36.4752</v>
      </c>
      <c r="BK53" s="36">
        <v>138.986</v>
      </c>
      <c r="BL53" s="36" t="s">
        <v>129</v>
      </c>
      <c r="BM53" s="36" t="s">
        <v>130</v>
      </c>
      <c r="BN53" s="36" t="s">
        <v>130</v>
      </c>
      <c r="BO53" s="36" t="s">
        <v>130</v>
      </c>
      <c r="BP53" s="36" t="s">
        <v>130</v>
      </c>
      <c r="BQ53" s="36" t="s">
        <v>395</v>
      </c>
      <c r="BR53" s="36" t="s">
        <v>309</v>
      </c>
      <c r="BS53" s="36" t="s">
        <v>396</v>
      </c>
      <c r="BT53" s="36" t="s">
        <v>165</v>
      </c>
      <c r="BU53" s="36" t="s">
        <v>130</v>
      </c>
      <c r="BV53" s="36" t="s">
        <v>130</v>
      </c>
      <c r="BW53" s="36" t="s">
        <v>130</v>
      </c>
      <c r="BX53" s="36" t="s">
        <v>130</v>
      </c>
      <c r="BY53" s="36" t="s">
        <v>130</v>
      </c>
      <c r="BZ53" s="36" t="s">
        <v>130</v>
      </c>
      <c r="CA53" s="36" t="s">
        <v>130</v>
      </c>
      <c r="CB53" s="36" t="s">
        <v>130</v>
      </c>
      <c r="CC53" s="36" t="s">
        <v>130</v>
      </c>
      <c r="CD53" s="36" t="s">
        <v>130</v>
      </c>
      <c r="CE53" s="36">
        <v>3.84</v>
      </c>
      <c r="CF53" s="36">
        <v>3.69</v>
      </c>
      <c r="CG53" s="36">
        <v>3.59</v>
      </c>
      <c r="CH53" s="36">
        <v>3.67</v>
      </c>
      <c r="CI53" s="36">
        <v>3.45</v>
      </c>
      <c r="CJ53" s="36" t="s">
        <v>133</v>
      </c>
      <c r="CK53" s="36" t="s">
        <v>133</v>
      </c>
      <c r="CL53" s="36" t="s">
        <v>133</v>
      </c>
      <c r="CM53" s="36" t="s">
        <v>133</v>
      </c>
      <c r="CN53" s="36" t="s">
        <v>133</v>
      </c>
      <c r="CO53" s="36">
        <v>0.010435</v>
      </c>
      <c r="CP53" s="36">
        <v>2e-6</v>
      </c>
      <c r="CQ53" s="37">
        <f t="shared" si="2"/>
        <v>0.000186153744045314</v>
      </c>
      <c r="CR53" s="37">
        <f t="shared" si="3"/>
        <v>5.37190377302632</v>
      </c>
      <c r="CS53" s="35"/>
      <c r="CT53" s="36">
        <f t="shared" si="4"/>
        <v>3.648</v>
      </c>
      <c r="CU53" s="20">
        <v>3.648</v>
      </c>
      <c r="CV53" s="20"/>
      <c r="CW53" s="20" t="str">
        <f t="shared" si="5"/>
        <v>Shibukawa Solar Power Plant</v>
      </c>
      <c r="CX53" s="20">
        <f t="shared" si="6"/>
        <v>19596.704964</v>
      </c>
      <c r="CY53" s="20">
        <f t="shared" si="7"/>
        <v>2.4</v>
      </c>
      <c r="CZ53" s="20">
        <f t="shared" si="8"/>
        <v>3.648</v>
      </c>
      <c r="DA53" s="53">
        <f t="shared" si="22"/>
        <v>42613</v>
      </c>
      <c r="DB53" s="17"/>
      <c r="DC53" s="17"/>
      <c r="DD53" s="17"/>
      <c r="DE53" s="68" t="s">
        <v>397</v>
      </c>
      <c r="DF53" s="58"/>
      <c r="DG53" s="12"/>
      <c r="DI53" s="17">
        <f>3524.926268+34336.813451+G53</f>
        <v>57458.444683</v>
      </c>
      <c r="DK53">
        <f t="shared" si="17"/>
        <v>0</v>
      </c>
      <c r="DL53">
        <f t="shared" si="18"/>
        <v>57458.444683</v>
      </c>
      <c r="DM53" s="18">
        <f t="shared" si="19"/>
        <v>57458.444683</v>
      </c>
      <c r="DN53" s="18">
        <f t="shared" si="21"/>
        <v>2.4</v>
      </c>
      <c r="DS53">
        <f t="shared" si="20"/>
        <v>41.769317168971</v>
      </c>
    </row>
    <row r="54" spans="1:123">
      <c r="A54" s="20">
        <v>66817</v>
      </c>
      <c r="B54" s="20" t="s">
        <v>118</v>
      </c>
      <c r="C54" s="20">
        <v>1</v>
      </c>
      <c r="D54" s="20">
        <v>66338</v>
      </c>
      <c r="E54" s="20">
        <v>16638</v>
      </c>
      <c r="F54" s="20">
        <v>66404</v>
      </c>
      <c r="G54" s="20">
        <v>61361.659559</v>
      </c>
      <c r="H54" s="20" t="s">
        <v>188</v>
      </c>
      <c r="I54" s="20" t="s">
        <v>134</v>
      </c>
      <c r="J54" s="20" t="str">
        <f>VLOOKUP(K54,'[1]Attach_ISO_TO_COUNTRY NAME'!$A$2:$B$245,2,0)</f>
        <v>Japan</v>
      </c>
      <c r="K54" s="20" t="s">
        <v>120</v>
      </c>
      <c r="L54" s="20" t="s">
        <v>135</v>
      </c>
      <c r="M54" s="20">
        <v>1793.012221</v>
      </c>
      <c r="N54" s="20">
        <v>1472.688024</v>
      </c>
      <c r="O54" s="20">
        <v>5.305273</v>
      </c>
      <c r="P54" s="20"/>
      <c r="Q54" s="20" t="s">
        <v>398</v>
      </c>
      <c r="R54" s="20">
        <v>10</v>
      </c>
      <c r="S54" s="20">
        <v>10</v>
      </c>
      <c r="T54" s="20">
        <v>10</v>
      </c>
      <c r="U54" s="20">
        <v>10</v>
      </c>
      <c r="V54" s="20">
        <v>10</v>
      </c>
      <c r="W54" s="20">
        <v>10</v>
      </c>
      <c r="X54" s="20">
        <v>10</v>
      </c>
      <c r="Y54" s="20">
        <v>10</v>
      </c>
      <c r="Z54" s="20">
        <v>10</v>
      </c>
      <c r="AA54" s="20">
        <v>10</v>
      </c>
      <c r="AB54" s="20">
        <v>10</v>
      </c>
      <c r="AC54" s="20">
        <v>10</v>
      </c>
      <c r="AD54" s="20">
        <v>10</v>
      </c>
      <c r="AE54" s="20">
        <v>10</v>
      </c>
      <c r="AF54" s="20">
        <v>10</v>
      </c>
      <c r="AG54" s="20">
        <v>10</v>
      </c>
      <c r="AH54" s="20">
        <v>10</v>
      </c>
      <c r="AI54" s="20">
        <v>10</v>
      </c>
      <c r="AJ54" s="20">
        <v>10</v>
      </c>
      <c r="AK54" s="20">
        <v>10</v>
      </c>
      <c r="AL54" s="20">
        <v>10</v>
      </c>
      <c r="AM54" s="20">
        <v>10</v>
      </c>
      <c r="AN54" s="20">
        <v>10</v>
      </c>
      <c r="AO54" s="20">
        <v>10</v>
      </c>
      <c r="AP54" s="20">
        <v>10</v>
      </c>
      <c r="AQ54" s="20">
        <v>10</v>
      </c>
      <c r="AR54" s="20">
        <v>10</v>
      </c>
      <c r="AS54" s="20">
        <v>0.384058</v>
      </c>
      <c r="AT54" s="20" t="s">
        <v>123</v>
      </c>
      <c r="AU54" s="20">
        <v>0.51</v>
      </c>
      <c r="AV54" s="20">
        <v>0.146238</v>
      </c>
      <c r="AW54" s="20">
        <v>1.164664</v>
      </c>
      <c r="AX54" s="20">
        <v>1.108938</v>
      </c>
      <c r="AY54" s="20">
        <v>10</v>
      </c>
      <c r="AZ54" s="20">
        <v>10</v>
      </c>
      <c r="BA54" s="20" t="s">
        <v>124</v>
      </c>
      <c r="BB54" s="20" t="s">
        <v>125</v>
      </c>
      <c r="BC54" s="20" t="s">
        <v>126</v>
      </c>
      <c r="BD54" s="20" t="s">
        <v>399</v>
      </c>
      <c r="BE54" s="20" t="s">
        <v>400</v>
      </c>
      <c r="BF54" s="32">
        <f t="shared" si="0"/>
        <v>0.000122226159688342</v>
      </c>
      <c r="BG54" s="32">
        <f t="shared" si="1"/>
        <v>122.226159688342</v>
      </c>
      <c r="BH54" s="35"/>
      <c r="BI54" s="36">
        <v>7.5</v>
      </c>
      <c r="BJ54" s="36">
        <v>34.6689</v>
      </c>
      <c r="BK54" s="36">
        <v>138.0921</v>
      </c>
      <c r="BL54" s="36" t="s">
        <v>129</v>
      </c>
      <c r="BM54" s="36" t="s">
        <v>130</v>
      </c>
      <c r="BN54" s="36" t="s">
        <v>130</v>
      </c>
      <c r="BO54" s="36" t="s">
        <v>130</v>
      </c>
      <c r="BP54" s="36" t="s">
        <v>130</v>
      </c>
      <c r="BQ54" s="36" t="s">
        <v>401</v>
      </c>
      <c r="BR54" s="36" t="s">
        <v>235</v>
      </c>
      <c r="BS54" s="36" t="s">
        <v>236</v>
      </c>
      <c r="BT54" s="36" t="s">
        <v>165</v>
      </c>
      <c r="BU54" s="36" t="s">
        <v>130</v>
      </c>
      <c r="BV54" s="36" t="s">
        <v>130</v>
      </c>
      <c r="BW54" s="36" t="s">
        <v>130</v>
      </c>
      <c r="BX54" s="36" t="s">
        <v>130</v>
      </c>
      <c r="BY54" s="36" t="s">
        <v>130</v>
      </c>
      <c r="BZ54" s="36" t="s">
        <v>130</v>
      </c>
      <c r="CA54" s="36" t="s">
        <v>130</v>
      </c>
      <c r="CB54" s="36" t="s">
        <v>130</v>
      </c>
      <c r="CC54" s="36" t="s">
        <v>130</v>
      </c>
      <c r="CD54" s="36" t="s">
        <v>130</v>
      </c>
      <c r="CE54" s="36">
        <v>13.82</v>
      </c>
      <c r="CF54" s="36">
        <v>14.13</v>
      </c>
      <c r="CG54" s="36">
        <v>12.4</v>
      </c>
      <c r="CH54" s="36">
        <v>13.16</v>
      </c>
      <c r="CI54" s="36">
        <v>13.33</v>
      </c>
      <c r="CJ54" s="36" t="s">
        <v>133</v>
      </c>
      <c r="CK54" s="36" t="s">
        <v>133</v>
      </c>
      <c r="CL54" s="36" t="s">
        <v>133</v>
      </c>
      <c r="CM54" s="36" t="s">
        <v>133</v>
      </c>
      <c r="CN54" s="36" t="s">
        <v>133</v>
      </c>
      <c r="CO54" s="36">
        <v>0.017406</v>
      </c>
      <c r="CP54" s="36">
        <v>6e-6</v>
      </c>
      <c r="CQ54" s="37">
        <f t="shared" si="2"/>
        <v>0.0002178559070285</v>
      </c>
      <c r="CR54" s="37">
        <f t="shared" si="3"/>
        <v>4.59018997299521</v>
      </c>
      <c r="CS54" s="35"/>
      <c r="CT54" s="36">
        <f t="shared" si="4"/>
        <v>13.368</v>
      </c>
      <c r="CU54" s="20">
        <v>13.368</v>
      </c>
      <c r="CV54" s="20"/>
      <c r="CW54" s="20" t="str">
        <f t="shared" si="5"/>
        <v>Kikugawa Horinouchiya Solar Power Plant</v>
      </c>
      <c r="CX54" s="20">
        <f t="shared" si="6"/>
        <v>61361.659559</v>
      </c>
      <c r="CY54" s="20">
        <f t="shared" si="7"/>
        <v>7.5</v>
      </c>
      <c r="CZ54" s="20">
        <f t="shared" si="8"/>
        <v>13.368</v>
      </c>
      <c r="DA54" s="53" t="str">
        <f t="shared" si="22"/>
        <v>&lt;2016-06</v>
      </c>
      <c r="DB54" s="17"/>
      <c r="DC54" s="17"/>
      <c r="DD54" s="17"/>
      <c r="DE54" s="68" t="s">
        <v>402</v>
      </c>
      <c r="DF54" s="58"/>
      <c r="DG54" s="12"/>
      <c r="DI54" s="17">
        <f>26405.005699+G54</f>
        <v>87766.665258</v>
      </c>
      <c r="DK54">
        <f t="shared" si="17"/>
        <v>0</v>
      </c>
      <c r="DL54">
        <f t="shared" si="18"/>
        <v>87766.665258</v>
      </c>
      <c r="DM54" s="18">
        <f t="shared" si="19"/>
        <v>87766.665258</v>
      </c>
      <c r="DN54" s="18">
        <f t="shared" si="21"/>
        <v>7.5</v>
      </c>
      <c r="DS54">
        <f t="shared" si="20"/>
        <v>85.4538562898899</v>
      </c>
    </row>
    <row r="55" spans="1:123">
      <c r="A55" s="20">
        <v>17344</v>
      </c>
      <c r="B55" s="20" t="s">
        <v>118</v>
      </c>
      <c r="C55" s="20">
        <v>1</v>
      </c>
      <c r="D55" s="20">
        <v>17125</v>
      </c>
      <c r="E55" s="20">
        <v>16950</v>
      </c>
      <c r="F55" s="20">
        <v>17180</v>
      </c>
      <c r="G55" s="20">
        <v>131299.807758</v>
      </c>
      <c r="H55" s="20" t="s">
        <v>119</v>
      </c>
      <c r="I55" s="20" t="s">
        <v>134</v>
      </c>
      <c r="J55" s="20" t="str">
        <f>VLOOKUP(K55,'[1]Attach_ISO_TO_COUNTRY NAME'!$A$2:$B$245,2,0)</f>
        <v>Japan</v>
      </c>
      <c r="K55" s="20" t="s">
        <v>120</v>
      </c>
      <c r="L55" s="20" t="s">
        <v>144</v>
      </c>
      <c r="M55" s="20">
        <v>1531.493191</v>
      </c>
      <c r="N55" s="20">
        <v>1245.502531</v>
      </c>
      <c r="O55" s="20">
        <v>10.208849</v>
      </c>
      <c r="P55" s="20"/>
      <c r="Q55" s="20" t="s">
        <v>403</v>
      </c>
      <c r="R55" s="20">
        <v>70</v>
      </c>
      <c r="S55" s="20">
        <v>70</v>
      </c>
      <c r="T55" s="20">
        <v>70</v>
      </c>
      <c r="U55" s="20">
        <v>30</v>
      </c>
      <c r="V55" s="20">
        <v>30</v>
      </c>
      <c r="W55" s="20">
        <v>30</v>
      </c>
      <c r="X55" s="20">
        <v>30</v>
      </c>
      <c r="Y55" s="20">
        <v>30</v>
      </c>
      <c r="Z55" s="20">
        <v>30</v>
      </c>
      <c r="AA55" s="20">
        <v>30</v>
      </c>
      <c r="AB55" s="20">
        <v>30</v>
      </c>
      <c r="AC55" s="20">
        <v>30</v>
      </c>
      <c r="AD55" s="20">
        <v>30</v>
      </c>
      <c r="AE55" s="20">
        <v>30</v>
      </c>
      <c r="AF55" s="20">
        <v>30</v>
      </c>
      <c r="AG55" s="20">
        <v>30</v>
      </c>
      <c r="AH55" s="20">
        <v>30</v>
      </c>
      <c r="AI55" s="20">
        <v>30</v>
      </c>
      <c r="AJ55" s="20">
        <v>30</v>
      </c>
      <c r="AK55" s="20">
        <v>30</v>
      </c>
      <c r="AL55" s="20">
        <v>30</v>
      </c>
      <c r="AM55" s="20">
        <v>30</v>
      </c>
      <c r="AN55" s="20">
        <v>30</v>
      </c>
      <c r="AO55" s="20">
        <v>30</v>
      </c>
      <c r="AP55" s="20">
        <v>30</v>
      </c>
      <c r="AQ55" s="20">
        <v>30</v>
      </c>
      <c r="AR55" s="20">
        <v>30</v>
      </c>
      <c r="AS55" s="20">
        <v>0.657728</v>
      </c>
      <c r="AT55" s="20" t="s">
        <v>123</v>
      </c>
      <c r="AU55" s="20">
        <v>0.51</v>
      </c>
      <c r="AV55" s="20">
        <v>0.146238</v>
      </c>
      <c r="AW55" s="20">
        <v>1.164664</v>
      </c>
      <c r="AX55" s="20">
        <v>0.987441</v>
      </c>
      <c r="AY55" s="20">
        <v>30</v>
      </c>
      <c r="AZ55" s="20">
        <v>30</v>
      </c>
      <c r="BA55" s="20" t="s">
        <v>124</v>
      </c>
      <c r="BB55" s="20" t="s">
        <v>125</v>
      </c>
      <c r="BC55" s="20" t="s">
        <v>126</v>
      </c>
      <c r="BD55" s="20" t="s">
        <v>404</v>
      </c>
      <c r="BE55" s="20" t="s">
        <v>405</v>
      </c>
      <c r="BF55" s="32">
        <f t="shared" si="0"/>
        <v>0.00012185851809844</v>
      </c>
      <c r="BG55" s="32">
        <f t="shared" si="1"/>
        <v>121.85851809844</v>
      </c>
      <c r="BH55" s="35"/>
      <c r="BI55" s="36">
        <v>16</v>
      </c>
      <c r="BJ55" s="36">
        <v>33.625</v>
      </c>
      <c r="BK55" s="36">
        <v>130.72</v>
      </c>
      <c r="BL55" s="36" t="s">
        <v>129</v>
      </c>
      <c r="BM55" s="36" t="s">
        <v>130</v>
      </c>
      <c r="BN55" s="36" t="s">
        <v>130</v>
      </c>
      <c r="BO55" s="36" t="s">
        <v>130</v>
      </c>
      <c r="BP55" s="36" t="s">
        <v>130</v>
      </c>
      <c r="BQ55" s="36" t="s">
        <v>130</v>
      </c>
      <c r="BR55" s="36" t="s">
        <v>131</v>
      </c>
      <c r="BS55" s="36" t="s">
        <v>132</v>
      </c>
      <c r="BT55" s="36" t="s">
        <v>131</v>
      </c>
      <c r="BU55" s="36" t="s">
        <v>130</v>
      </c>
      <c r="BV55" s="36" t="s">
        <v>130</v>
      </c>
      <c r="BW55" s="36" t="s">
        <v>130</v>
      </c>
      <c r="BX55" s="36" t="s">
        <v>130</v>
      </c>
      <c r="BY55" s="36" t="s">
        <v>130</v>
      </c>
      <c r="BZ55" s="36" t="s">
        <v>130</v>
      </c>
      <c r="CA55" s="36" t="s">
        <v>130</v>
      </c>
      <c r="CB55" s="36" t="s">
        <v>130</v>
      </c>
      <c r="CC55" s="36" t="s">
        <v>130</v>
      </c>
      <c r="CD55" s="36" t="s">
        <v>130</v>
      </c>
      <c r="CE55" s="36">
        <v>29.69</v>
      </c>
      <c r="CF55" s="36">
        <v>28.41</v>
      </c>
      <c r="CG55" s="36">
        <v>28.58</v>
      </c>
      <c r="CH55" s="36">
        <v>27.24</v>
      </c>
      <c r="CI55" s="36">
        <v>29.26</v>
      </c>
      <c r="CJ55" s="36" t="s">
        <v>133</v>
      </c>
      <c r="CK55" s="36" t="s">
        <v>133</v>
      </c>
      <c r="CL55" s="36" t="s">
        <v>133</v>
      </c>
      <c r="CM55" s="36" t="s">
        <v>133</v>
      </c>
      <c r="CN55" s="36" t="s">
        <v>133</v>
      </c>
      <c r="CO55" s="36">
        <v>0.015464</v>
      </c>
      <c r="CP55" s="36">
        <v>1.3e-5</v>
      </c>
      <c r="CQ55" s="37">
        <f t="shared" si="2"/>
        <v>0.000218096282766684</v>
      </c>
      <c r="CR55" s="37">
        <f t="shared" si="3"/>
        <v>4.5851308757508</v>
      </c>
      <c r="CS55" s="35"/>
      <c r="CT55" s="36">
        <f t="shared" si="4"/>
        <v>28.636</v>
      </c>
      <c r="CU55" s="20">
        <v>28.636</v>
      </c>
      <c r="CV55" s="20"/>
      <c r="CW55" s="20" t="str">
        <f t="shared" si="5"/>
        <v>Tsunawaki B</v>
      </c>
      <c r="CX55" s="20">
        <f t="shared" si="6"/>
        <v>131299.807758</v>
      </c>
      <c r="CY55" s="20">
        <f t="shared" si="7"/>
        <v>16</v>
      </c>
      <c r="CZ55" s="20">
        <f t="shared" si="8"/>
        <v>28.636</v>
      </c>
      <c r="DA55" s="53" t="str">
        <f t="shared" si="22"/>
        <v>&lt;2016-06</v>
      </c>
      <c r="DB55" s="17"/>
      <c r="DC55" s="17"/>
      <c r="DD55" s="17"/>
      <c r="DE55" s="68" t="s">
        <v>406</v>
      </c>
      <c r="DF55" s="58"/>
      <c r="DG55" s="12"/>
      <c r="DI55" s="17">
        <f>47486.060848+24681.33575+G55</f>
        <v>203467.204356</v>
      </c>
      <c r="DK55">
        <f t="shared" si="17"/>
        <v>0</v>
      </c>
      <c r="DL55">
        <f t="shared" si="18"/>
        <v>203467.204356</v>
      </c>
      <c r="DM55" s="18">
        <f t="shared" si="19"/>
        <v>203467.204356</v>
      </c>
      <c r="DN55" s="18">
        <f t="shared" si="21"/>
        <v>16</v>
      </c>
      <c r="DS55" s="13">
        <f t="shared" si="20"/>
        <v>78.6367515622091</v>
      </c>
    </row>
    <row r="56" spans="1:123">
      <c r="A56" s="20">
        <v>61425</v>
      </c>
      <c r="B56" s="20" t="s">
        <v>118</v>
      </c>
      <c r="C56" s="20">
        <v>1</v>
      </c>
      <c r="D56" s="20">
        <v>61029</v>
      </c>
      <c r="E56" s="20">
        <v>16906</v>
      </c>
      <c r="F56" s="20">
        <v>61090</v>
      </c>
      <c r="G56" s="20">
        <v>37355.57423</v>
      </c>
      <c r="H56" s="20" t="s">
        <v>148</v>
      </c>
      <c r="I56" s="20" t="s">
        <v>134</v>
      </c>
      <c r="J56" s="20" t="str">
        <f>VLOOKUP(K56,'[1]Attach_ISO_TO_COUNTRY NAME'!$A$2:$B$245,2,0)</f>
        <v>Japan</v>
      </c>
      <c r="K56" s="20" t="s">
        <v>120</v>
      </c>
      <c r="L56" s="20" t="s">
        <v>149</v>
      </c>
      <c r="M56" s="20">
        <v>1605.638967</v>
      </c>
      <c r="N56" s="20">
        <v>1329.875262</v>
      </c>
      <c r="O56" s="20">
        <v>3.202806</v>
      </c>
      <c r="P56" s="20"/>
      <c r="Q56" s="20" t="s">
        <v>407</v>
      </c>
      <c r="R56" s="20">
        <v>100</v>
      </c>
      <c r="S56" s="20">
        <v>100</v>
      </c>
      <c r="T56" s="20">
        <v>100</v>
      </c>
      <c r="U56" s="20">
        <v>100</v>
      </c>
      <c r="V56" s="20">
        <v>100</v>
      </c>
      <c r="W56" s="20">
        <v>100</v>
      </c>
      <c r="X56" s="20">
        <v>100</v>
      </c>
      <c r="Y56" s="20">
        <v>100</v>
      </c>
      <c r="Z56" s="20">
        <v>100</v>
      </c>
      <c r="AA56" s="20">
        <v>100</v>
      </c>
      <c r="AB56" s="20">
        <v>100</v>
      </c>
      <c r="AC56" s="20">
        <v>100</v>
      </c>
      <c r="AD56" s="20">
        <v>100</v>
      </c>
      <c r="AE56" s="20">
        <v>100</v>
      </c>
      <c r="AF56" s="20">
        <v>100</v>
      </c>
      <c r="AG56" s="20">
        <v>100</v>
      </c>
      <c r="AH56" s="20">
        <v>100</v>
      </c>
      <c r="AI56" s="20">
        <v>100</v>
      </c>
      <c r="AJ56" s="20">
        <v>100</v>
      </c>
      <c r="AK56" s="20">
        <v>100</v>
      </c>
      <c r="AL56" s="20">
        <v>100</v>
      </c>
      <c r="AM56" s="20">
        <v>100</v>
      </c>
      <c r="AN56" s="20">
        <v>100</v>
      </c>
      <c r="AO56" s="20">
        <v>100</v>
      </c>
      <c r="AP56" s="20">
        <v>100</v>
      </c>
      <c r="AQ56" s="20">
        <v>100</v>
      </c>
      <c r="AR56" s="20">
        <v>100</v>
      </c>
      <c r="AS56" s="20">
        <v>0.372105</v>
      </c>
      <c r="AT56" s="20" t="s">
        <v>123</v>
      </c>
      <c r="AU56" s="20">
        <v>0.51</v>
      </c>
      <c r="AV56" s="20">
        <v>0.146238</v>
      </c>
      <c r="AW56" s="20">
        <v>1.164664</v>
      </c>
      <c r="AX56" s="20">
        <v>1.108938</v>
      </c>
      <c r="AY56" s="20">
        <v>100</v>
      </c>
      <c r="AZ56" s="20">
        <v>100</v>
      </c>
      <c r="BA56" s="20" t="s">
        <v>408</v>
      </c>
      <c r="BB56" s="20" t="s">
        <v>125</v>
      </c>
      <c r="BC56" s="20" t="s">
        <v>126</v>
      </c>
      <c r="BD56" s="20" t="s">
        <v>409</v>
      </c>
      <c r="BE56" s="20" t="s">
        <v>410</v>
      </c>
      <c r="BF56" s="32">
        <f t="shared" si="0"/>
        <v>0.000120463949296919</v>
      </c>
      <c r="BG56" s="32">
        <f t="shared" si="1"/>
        <v>120.463949296919</v>
      </c>
      <c r="BH56" s="35"/>
      <c r="BI56" s="36">
        <v>4.5</v>
      </c>
      <c r="BJ56" s="36">
        <v>35.5859</v>
      </c>
      <c r="BK56" s="36">
        <v>140.318</v>
      </c>
      <c r="BL56" s="36" t="s">
        <v>129</v>
      </c>
      <c r="BM56" s="36" t="s">
        <v>130</v>
      </c>
      <c r="BN56" s="36" t="s">
        <v>130</v>
      </c>
      <c r="BO56" s="36" t="s">
        <v>130</v>
      </c>
      <c r="BP56" s="36" t="s">
        <v>130</v>
      </c>
      <c r="BQ56" s="36" t="s">
        <v>411</v>
      </c>
      <c r="BR56" s="36" t="s">
        <v>412</v>
      </c>
      <c r="BS56" s="36" t="s">
        <v>413</v>
      </c>
      <c r="BT56" s="36" t="s">
        <v>165</v>
      </c>
      <c r="BU56" s="36" t="s">
        <v>130</v>
      </c>
      <c r="BV56" s="36" t="s">
        <v>130</v>
      </c>
      <c r="BW56" s="36" t="s">
        <v>130</v>
      </c>
      <c r="BX56" s="36" t="s">
        <v>130</v>
      </c>
      <c r="BY56" s="36" t="s">
        <v>130</v>
      </c>
      <c r="BZ56" s="36" t="s">
        <v>130</v>
      </c>
      <c r="CA56" s="36" t="s">
        <v>130</v>
      </c>
      <c r="CB56" s="36" t="s">
        <v>130</v>
      </c>
      <c r="CC56" s="36" t="s">
        <v>130</v>
      </c>
      <c r="CD56" s="36" t="s">
        <v>130</v>
      </c>
      <c r="CE56" s="36">
        <v>8.09</v>
      </c>
      <c r="CF56" s="36">
        <v>7.97</v>
      </c>
      <c r="CG56" s="36">
        <v>7.19</v>
      </c>
      <c r="CH56" s="36">
        <v>7.37</v>
      </c>
      <c r="CI56" s="36">
        <v>7.04</v>
      </c>
      <c r="CJ56" s="36" t="s">
        <v>133</v>
      </c>
      <c r="CK56" s="36" t="s">
        <v>133</v>
      </c>
      <c r="CL56" s="36" t="s">
        <v>133</v>
      </c>
      <c r="CM56" s="36" t="s">
        <v>133</v>
      </c>
      <c r="CN56" s="36" t="s">
        <v>133</v>
      </c>
      <c r="CO56" s="36">
        <v>0.008332</v>
      </c>
      <c r="CP56" s="36">
        <v>4e-6</v>
      </c>
      <c r="CQ56" s="37">
        <f t="shared" si="2"/>
        <v>0.000201629881356531</v>
      </c>
      <c r="CR56" s="37">
        <f t="shared" si="3"/>
        <v>4.95958234599044</v>
      </c>
      <c r="CS56" s="35"/>
      <c r="CT56" s="36">
        <f t="shared" si="4"/>
        <v>7.532</v>
      </c>
      <c r="CU56" s="20">
        <v>7.532</v>
      </c>
      <c r="CV56" s="20"/>
      <c r="CW56" s="20" t="str">
        <f t="shared" si="5"/>
        <v>Takidai Solar Power Plant</v>
      </c>
      <c r="CX56" s="20">
        <f t="shared" si="6"/>
        <v>37355.57423</v>
      </c>
      <c r="CY56" s="20">
        <f t="shared" si="7"/>
        <v>4.5</v>
      </c>
      <c r="CZ56" s="20">
        <f t="shared" si="8"/>
        <v>7.532</v>
      </c>
      <c r="DA56" s="53" t="str">
        <f t="shared" si="22"/>
        <v>&lt;2016-06</v>
      </c>
      <c r="DB56" s="17"/>
      <c r="DC56" s="17"/>
      <c r="DD56" s="17"/>
      <c r="DE56" s="66"/>
      <c r="DF56" s="58"/>
      <c r="DG56" s="12"/>
      <c r="DH56" s="17">
        <v>73163.90521</v>
      </c>
      <c r="DI56" s="17">
        <v>111167</v>
      </c>
      <c r="DK56">
        <f t="shared" si="17"/>
        <v>73163.90521</v>
      </c>
      <c r="DL56">
        <f t="shared" si="18"/>
        <v>73163.90521</v>
      </c>
      <c r="DM56" s="18">
        <f t="shared" si="19"/>
        <v>111167</v>
      </c>
      <c r="DN56" s="18">
        <f t="shared" si="21"/>
        <v>4.5</v>
      </c>
      <c r="DS56">
        <f t="shared" si="20"/>
        <v>40.4796387417129</v>
      </c>
    </row>
    <row r="57" spans="1:123">
      <c r="A57" s="20">
        <v>17598</v>
      </c>
      <c r="B57" s="20" t="s">
        <v>118</v>
      </c>
      <c r="C57" s="20">
        <v>1</v>
      </c>
      <c r="D57" s="20">
        <v>17379</v>
      </c>
      <c r="E57" s="20">
        <v>16574</v>
      </c>
      <c r="F57" s="20">
        <v>17434</v>
      </c>
      <c r="G57" s="20">
        <v>15916.363365</v>
      </c>
      <c r="H57" s="20" t="s">
        <v>119</v>
      </c>
      <c r="I57" s="24">
        <v>42686</v>
      </c>
      <c r="J57" s="20" t="str">
        <f>VLOOKUP(K57,'[1]Attach_ISO_TO_COUNTRY NAME'!$A$2:$B$245,2,0)</f>
        <v>Japan</v>
      </c>
      <c r="K57" s="20" t="s">
        <v>120</v>
      </c>
      <c r="L57" s="20" t="s">
        <v>291</v>
      </c>
      <c r="M57" s="20">
        <v>1564.000524</v>
      </c>
      <c r="N57" s="20">
        <v>1289.697713</v>
      </c>
      <c r="O57" s="20">
        <v>1.370664</v>
      </c>
      <c r="P57" s="20" t="s">
        <v>414</v>
      </c>
      <c r="Q57" s="20" t="s">
        <v>415</v>
      </c>
      <c r="R57" s="20">
        <v>10</v>
      </c>
      <c r="S57" s="20">
        <v>10</v>
      </c>
      <c r="T57" s="20">
        <v>10</v>
      </c>
      <c r="U57" s="20">
        <v>10</v>
      </c>
      <c r="V57" s="20">
        <v>10</v>
      </c>
      <c r="W57" s="20">
        <v>10</v>
      </c>
      <c r="X57" s="20">
        <v>10</v>
      </c>
      <c r="Y57" s="20">
        <v>10</v>
      </c>
      <c r="Z57" s="20">
        <v>10</v>
      </c>
      <c r="AA57" s="20">
        <v>10</v>
      </c>
      <c r="AB57" s="20">
        <v>10</v>
      </c>
      <c r="AC57" s="20">
        <v>10</v>
      </c>
      <c r="AD57" s="20">
        <v>10</v>
      </c>
      <c r="AE57" s="20">
        <v>10</v>
      </c>
      <c r="AF57" s="20">
        <v>10</v>
      </c>
      <c r="AG57" s="20">
        <v>10</v>
      </c>
      <c r="AH57" s="20">
        <v>10</v>
      </c>
      <c r="AI57" s="20">
        <v>10</v>
      </c>
      <c r="AJ57" s="20">
        <v>10</v>
      </c>
      <c r="AK57" s="20">
        <v>10</v>
      </c>
      <c r="AL57" s="20">
        <v>10</v>
      </c>
      <c r="AM57" s="20">
        <v>10</v>
      </c>
      <c r="AN57" s="20">
        <v>10</v>
      </c>
      <c r="AO57" s="20">
        <v>10</v>
      </c>
      <c r="AP57" s="20">
        <v>10</v>
      </c>
      <c r="AQ57" s="20">
        <v>10</v>
      </c>
      <c r="AR57" s="20">
        <v>10</v>
      </c>
      <c r="AS57" s="20">
        <v>0.458542</v>
      </c>
      <c r="AT57" s="20" t="s">
        <v>123</v>
      </c>
      <c r="AU57" s="20">
        <v>0.51</v>
      </c>
      <c r="AV57" s="20">
        <v>0.146238</v>
      </c>
      <c r="AW57" s="20">
        <v>1.164664</v>
      </c>
      <c r="AX57" s="20">
        <v>1.108938</v>
      </c>
      <c r="AY57" s="20">
        <v>10</v>
      </c>
      <c r="AZ57" s="20">
        <v>10</v>
      </c>
      <c r="BA57" s="20" t="s">
        <v>124</v>
      </c>
      <c r="BB57" s="20" t="s">
        <v>125</v>
      </c>
      <c r="BC57" s="20" t="s">
        <v>126</v>
      </c>
      <c r="BD57" s="20" t="s">
        <v>416</v>
      </c>
      <c r="BE57" s="20" t="s">
        <v>414</v>
      </c>
      <c r="BF57" s="32">
        <f t="shared" si="0"/>
        <v>0.000119374002492183</v>
      </c>
      <c r="BG57" s="32">
        <f t="shared" si="1"/>
        <v>119.374002492183</v>
      </c>
      <c r="BH57" s="35"/>
      <c r="BI57" s="36">
        <v>1.9</v>
      </c>
      <c r="BJ57" s="36">
        <v>34.4436</v>
      </c>
      <c r="BK57" s="36">
        <v>136.355</v>
      </c>
      <c r="BL57" s="36" t="s">
        <v>129</v>
      </c>
      <c r="BM57" s="36" t="s">
        <v>130</v>
      </c>
      <c r="BN57" s="36" t="s">
        <v>130</v>
      </c>
      <c r="BO57" s="36" t="s">
        <v>130</v>
      </c>
      <c r="BP57" s="36" t="s">
        <v>130</v>
      </c>
      <c r="BQ57" s="36" t="s">
        <v>351</v>
      </c>
      <c r="BR57" s="36" t="s">
        <v>351</v>
      </c>
      <c r="BS57" s="36" t="s">
        <v>352</v>
      </c>
      <c r="BT57" s="36" t="s">
        <v>165</v>
      </c>
      <c r="BU57" s="36" t="s">
        <v>130</v>
      </c>
      <c r="BV57" s="36" t="s">
        <v>130</v>
      </c>
      <c r="BW57" s="36" t="s">
        <v>130</v>
      </c>
      <c r="BX57" s="36" t="s">
        <v>130</v>
      </c>
      <c r="BY57" s="36" t="s">
        <v>130</v>
      </c>
      <c r="BZ57" s="36" t="s">
        <v>130</v>
      </c>
      <c r="CA57" s="36" t="s">
        <v>130</v>
      </c>
      <c r="CB57" s="36" t="s">
        <v>130</v>
      </c>
      <c r="CC57" s="36" t="s">
        <v>130</v>
      </c>
      <c r="CD57" s="36" t="s">
        <v>130</v>
      </c>
      <c r="CE57" s="36">
        <v>3.48</v>
      </c>
      <c r="CF57" s="36">
        <v>3.13</v>
      </c>
      <c r="CG57" s="36">
        <v>3.08</v>
      </c>
      <c r="CH57" s="36">
        <v>3.14</v>
      </c>
      <c r="CI57" s="36">
        <v>3.04</v>
      </c>
      <c r="CJ57" s="36" t="s">
        <v>133</v>
      </c>
      <c r="CK57" s="36" t="s">
        <v>133</v>
      </c>
      <c r="CL57" s="36" t="s">
        <v>133</v>
      </c>
      <c r="CM57" s="36" t="s">
        <v>133</v>
      </c>
      <c r="CN57" s="36" t="s">
        <v>133</v>
      </c>
      <c r="CO57" s="36">
        <v>0.00504</v>
      </c>
      <c r="CP57" s="36">
        <v>2e-6</v>
      </c>
      <c r="CQ57" s="37">
        <f t="shared" si="2"/>
        <v>0.00019941741258431</v>
      </c>
      <c r="CR57" s="37">
        <f t="shared" si="3"/>
        <v>5.01460723534972</v>
      </c>
      <c r="CS57" s="35"/>
      <c r="CT57" s="36">
        <f t="shared" si="4"/>
        <v>3.174</v>
      </c>
      <c r="CU57" s="20">
        <v>3.174</v>
      </c>
      <c r="CV57" s="20"/>
      <c r="CW57" s="20" t="str">
        <f t="shared" si="5"/>
        <v>Iidaka Solar Power Plant</v>
      </c>
      <c r="CX57" s="20">
        <f t="shared" si="6"/>
        <v>15916.363365</v>
      </c>
      <c r="CY57" s="20">
        <f t="shared" si="7"/>
        <v>1.9</v>
      </c>
      <c r="CZ57" s="20">
        <f t="shared" si="8"/>
        <v>3.174</v>
      </c>
      <c r="DA57" s="53">
        <f t="shared" si="22"/>
        <v>42686</v>
      </c>
      <c r="DB57" s="17"/>
      <c r="DC57" s="17"/>
      <c r="DD57" s="17"/>
      <c r="DE57" s="66"/>
      <c r="DF57" s="58"/>
      <c r="DG57" s="12"/>
      <c r="DH57" s="17">
        <v>19607.750784</v>
      </c>
      <c r="DI57" s="17">
        <v>398133</v>
      </c>
      <c r="DK57">
        <f t="shared" si="17"/>
        <v>19607.750784</v>
      </c>
      <c r="DL57">
        <f t="shared" si="18"/>
        <v>19607.750784</v>
      </c>
      <c r="DM57" s="18">
        <f t="shared" si="19"/>
        <v>398133</v>
      </c>
      <c r="DN57" s="18">
        <f t="shared" si="21"/>
        <v>1.9</v>
      </c>
      <c r="DS57">
        <f t="shared" si="20"/>
        <v>4.77227459165656</v>
      </c>
    </row>
    <row r="58" ht="15" spans="1:123">
      <c r="A58" s="20">
        <v>20772</v>
      </c>
      <c r="B58" s="20" t="s">
        <v>118</v>
      </c>
      <c r="C58" s="20">
        <v>1</v>
      </c>
      <c r="D58" s="20">
        <v>20553</v>
      </c>
      <c r="E58" s="20">
        <v>16699</v>
      </c>
      <c r="F58" s="20">
        <v>20608</v>
      </c>
      <c r="G58" s="20">
        <v>38154.599917</v>
      </c>
      <c r="H58" s="20" t="s">
        <v>148</v>
      </c>
      <c r="I58" s="20" t="s">
        <v>134</v>
      </c>
      <c r="J58" s="20" t="str">
        <f>VLOOKUP(K58,'[1]Attach_ISO_TO_COUNTRY NAME'!$A$2:$B$245,2,0)</f>
        <v>Japan</v>
      </c>
      <c r="K58" s="20" t="s">
        <v>120</v>
      </c>
      <c r="L58" s="20" t="s">
        <v>230</v>
      </c>
      <c r="M58" s="20">
        <v>1633.398045</v>
      </c>
      <c r="N58" s="20">
        <v>1348.502968</v>
      </c>
      <c r="O58" s="20">
        <v>3.281899</v>
      </c>
      <c r="P58" s="20"/>
      <c r="Q58" s="20" t="s">
        <v>417</v>
      </c>
      <c r="R58" s="20">
        <v>20</v>
      </c>
      <c r="S58" s="20">
        <v>20</v>
      </c>
      <c r="T58" s="20">
        <v>20</v>
      </c>
      <c r="U58" s="20">
        <v>20</v>
      </c>
      <c r="V58" s="20">
        <v>20</v>
      </c>
      <c r="W58" s="20">
        <v>20</v>
      </c>
      <c r="X58" s="20">
        <v>20</v>
      </c>
      <c r="Y58" s="20">
        <v>20</v>
      </c>
      <c r="Z58" s="20">
        <v>20</v>
      </c>
      <c r="AA58" s="20">
        <v>20</v>
      </c>
      <c r="AB58" s="20">
        <v>20</v>
      </c>
      <c r="AC58" s="20">
        <v>20</v>
      </c>
      <c r="AD58" s="20">
        <v>20</v>
      </c>
      <c r="AE58" s="20">
        <v>20</v>
      </c>
      <c r="AF58" s="20">
        <v>20</v>
      </c>
      <c r="AG58" s="20">
        <v>20</v>
      </c>
      <c r="AH58" s="20">
        <v>20</v>
      </c>
      <c r="AI58" s="20">
        <v>20</v>
      </c>
      <c r="AJ58" s="20">
        <v>20</v>
      </c>
      <c r="AK58" s="20">
        <v>20</v>
      </c>
      <c r="AL58" s="20">
        <v>20</v>
      </c>
      <c r="AM58" s="20">
        <v>20</v>
      </c>
      <c r="AN58" s="20">
        <v>20</v>
      </c>
      <c r="AO58" s="20">
        <v>20</v>
      </c>
      <c r="AP58" s="20">
        <v>20</v>
      </c>
      <c r="AQ58" s="20">
        <v>20</v>
      </c>
      <c r="AR58" s="20">
        <v>20</v>
      </c>
      <c r="AS58" s="20">
        <v>0.736801</v>
      </c>
      <c r="AT58" s="20" t="s">
        <v>123</v>
      </c>
      <c r="AU58" s="20">
        <v>0.51</v>
      </c>
      <c r="AV58" s="20">
        <v>0.146238</v>
      </c>
      <c r="AW58" s="20">
        <v>1.164664</v>
      </c>
      <c r="AX58" s="20">
        <v>1.108938</v>
      </c>
      <c r="AY58" s="20">
        <v>20</v>
      </c>
      <c r="AZ58" s="20">
        <v>20</v>
      </c>
      <c r="BA58" s="20" t="s">
        <v>124</v>
      </c>
      <c r="BB58" s="20" t="s">
        <v>125</v>
      </c>
      <c r="BC58" s="20" t="s">
        <v>126</v>
      </c>
      <c r="BD58" s="20" t="s">
        <v>418</v>
      </c>
      <c r="BE58" s="20" t="s">
        <v>419</v>
      </c>
      <c r="BF58" s="32">
        <f t="shared" si="0"/>
        <v>0.000117941218353465</v>
      </c>
      <c r="BG58" s="32">
        <f t="shared" si="1"/>
        <v>117.941218353465</v>
      </c>
      <c r="BH58" s="35"/>
      <c r="BI58" s="36">
        <v>4.5</v>
      </c>
      <c r="BJ58" s="36">
        <v>36.0094</v>
      </c>
      <c r="BK58" s="36">
        <v>140.344</v>
      </c>
      <c r="BL58" s="36" t="s">
        <v>129</v>
      </c>
      <c r="BM58" s="36" t="s">
        <v>130</v>
      </c>
      <c r="BN58" s="36" t="s">
        <v>130</v>
      </c>
      <c r="BO58" s="36" t="s">
        <v>130</v>
      </c>
      <c r="BP58" s="36" t="s">
        <v>130</v>
      </c>
      <c r="BQ58" s="36" t="s">
        <v>130</v>
      </c>
      <c r="BR58" s="36" t="s">
        <v>131</v>
      </c>
      <c r="BS58" s="36" t="s">
        <v>132</v>
      </c>
      <c r="BT58" s="36" t="s">
        <v>131</v>
      </c>
      <c r="BU58" s="36" t="s">
        <v>130</v>
      </c>
      <c r="BV58" s="36" t="s">
        <v>130</v>
      </c>
      <c r="BW58" s="36" t="s">
        <v>130</v>
      </c>
      <c r="BX58" s="36" t="s">
        <v>130</v>
      </c>
      <c r="BY58" s="36" t="s">
        <v>130</v>
      </c>
      <c r="BZ58" s="36" t="s">
        <v>130</v>
      </c>
      <c r="CA58" s="36" t="s">
        <v>130</v>
      </c>
      <c r="CB58" s="36" t="s">
        <v>130</v>
      </c>
      <c r="CC58" s="36" t="s">
        <v>130</v>
      </c>
      <c r="CD58" s="36" t="s">
        <v>130</v>
      </c>
      <c r="CE58" s="36">
        <v>8.01</v>
      </c>
      <c r="CF58" s="36">
        <v>7.24</v>
      </c>
      <c r="CG58" s="36">
        <v>7</v>
      </c>
      <c r="CH58" s="36">
        <v>7.25</v>
      </c>
      <c r="CI58" s="36">
        <v>6.89</v>
      </c>
      <c r="CJ58" s="36" t="s">
        <v>133</v>
      </c>
      <c r="CK58" s="36" t="s">
        <v>133</v>
      </c>
      <c r="CL58" s="36" t="s">
        <v>133</v>
      </c>
      <c r="CM58" s="36" t="s">
        <v>133</v>
      </c>
      <c r="CN58" s="36" t="s">
        <v>133</v>
      </c>
      <c r="CO58" s="36">
        <v>0.008631</v>
      </c>
      <c r="CP58" s="36">
        <v>4e-6</v>
      </c>
      <c r="CQ58" s="37">
        <f t="shared" si="2"/>
        <v>0.000190750263817004</v>
      </c>
      <c r="CR58" s="37">
        <f t="shared" si="3"/>
        <v>5.24245670747458</v>
      </c>
      <c r="CS58" s="35"/>
      <c r="CT58" s="36">
        <f t="shared" si="4"/>
        <v>7.278</v>
      </c>
      <c r="CU58" s="20">
        <v>7.278</v>
      </c>
      <c r="CV58" s="20"/>
      <c r="CW58" s="20" t="str">
        <f t="shared" si="5"/>
        <v>Miho A</v>
      </c>
      <c r="CX58" s="20">
        <f t="shared" si="6"/>
        <v>38154.599917</v>
      </c>
      <c r="CY58" s="20">
        <f t="shared" si="7"/>
        <v>4.5</v>
      </c>
      <c r="CZ58" s="20">
        <f t="shared" si="8"/>
        <v>7.278</v>
      </c>
      <c r="DA58" s="53" t="str">
        <f t="shared" si="22"/>
        <v>&lt;2016-06</v>
      </c>
      <c r="DB58" s="17"/>
      <c r="DC58" s="46"/>
      <c r="DD58" s="69"/>
      <c r="DE58" s="68" t="s">
        <v>420</v>
      </c>
      <c r="DF58" s="58"/>
      <c r="DG58" s="12"/>
      <c r="DH58" s="17">
        <v>89918.219508</v>
      </c>
      <c r="DI58" s="17">
        <v>113599</v>
      </c>
      <c r="DK58">
        <f t="shared" si="17"/>
        <v>89918.219508</v>
      </c>
      <c r="DL58">
        <f t="shared" si="18"/>
        <v>89918.219508</v>
      </c>
      <c r="DM58" s="18">
        <f t="shared" si="19"/>
        <v>113599</v>
      </c>
      <c r="DN58" s="18">
        <f t="shared" si="21"/>
        <v>4.5</v>
      </c>
      <c r="DS58">
        <f t="shared" si="20"/>
        <v>39.6130247625419</v>
      </c>
    </row>
    <row r="59" spans="1:123">
      <c r="A59" s="11">
        <v>17407</v>
      </c>
      <c r="B59" s="11" t="s">
        <v>118</v>
      </c>
      <c r="C59" s="11">
        <v>1</v>
      </c>
      <c r="D59" s="11">
        <v>17188</v>
      </c>
      <c r="E59" s="11">
        <v>16571</v>
      </c>
      <c r="F59" s="11">
        <v>17243</v>
      </c>
      <c r="G59" s="11">
        <v>818355.05786</v>
      </c>
      <c r="H59" s="11" t="s">
        <v>119</v>
      </c>
      <c r="I59" s="22">
        <v>42782</v>
      </c>
      <c r="J59" s="11" t="str">
        <f>VLOOKUP(K59,'[1]Attach_ISO_TO_COUNTRY NAME'!$A$2:$B$245,2,0)</f>
        <v>Japan</v>
      </c>
      <c r="K59" s="11" t="s">
        <v>120</v>
      </c>
      <c r="L59" s="11" t="s">
        <v>421</v>
      </c>
      <c r="M59" s="11">
        <v>1649.468925</v>
      </c>
      <c r="N59" s="20">
        <v>1347.40721</v>
      </c>
      <c r="O59" s="20">
        <v>63.347468</v>
      </c>
      <c r="P59" s="11"/>
      <c r="Q59" s="11" t="s">
        <v>422</v>
      </c>
      <c r="R59" s="11">
        <v>70</v>
      </c>
      <c r="S59" s="11">
        <v>70</v>
      </c>
      <c r="T59" s="11">
        <v>70</v>
      </c>
      <c r="U59" s="11">
        <v>70</v>
      </c>
      <c r="V59" s="11">
        <v>70</v>
      </c>
      <c r="W59" s="11">
        <v>70</v>
      </c>
      <c r="X59" s="11">
        <v>70</v>
      </c>
      <c r="Y59" s="11">
        <v>70</v>
      </c>
      <c r="Z59" s="11">
        <v>70</v>
      </c>
      <c r="AA59" s="11">
        <v>70</v>
      </c>
      <c r="AB59" s="11">
        <v>70</v>
      </c>
      <c r="AC59" s="11">
        <v>70</v>
      </c>
      <c r="AD59" s="11">
        <v>70</v>
      </c>
      <c r="AE59" s="11">
        <v>70</v>
      </c>
      <c r="AF59" s="11">
        <v>70</v>
      </c>
      <c r="AG59" s="11">
        <v>70</v>
      </c>
      <c r="AH59" s="11">
        <v>70</v>
      </c>
      <c r="AI59" s="11">
        <v>70</v>
      </c>
      <c r="AJ59" s="11">
        <v>70</v>
      </c>
      <c r="AK59" s="11">
        <v>70</v>
      </c>
      <c r="AL59" s="11">
        <v>70</v>
      </c>
      <c r="AM59" s="11">
        <v>70</v>
      </c>
      <c r="AN59" s="11">
        <v>70</v>
      </c>
      <c r="AO59" s="11">
        <v>70</v>
      </c>
      <c r="AP59" s="11">
        <v>11</v>
      </c>
      <c r="AQ59" s="11">
        <v>11</v>
      </c>
      <c r="AR59" s="11">
        <v>11</v>
      </c>
      <c r="AS59" s="11">
        <v>0.468393</v>
      </c>
      <c r="AT59" s="11" t="s">
        <v>123</v>
      </c>
      <c r="AU59" s="11">
        <v>0.51</v>
      </c>
      <c r="AV59" s="11">
        <v>0.146238</v>
      </c>
      <c r="AW59" s="11">
        <v>1.164664</v>
      </c>
      <c r="AX59" s="11">
        <v>0.987441</v>
      </c>
      <c r="AY59" s="11">
        <v>70</v>
      </c>
      <c r="AZ59" s="11">
        <v>70</v>
      </c>
      <c r="BA59" s="11" t="s">
        <v>141</v>
      </c>
      <c r="BB59" s="11" t="s">
        <v>125</v>
      </c>
      <c r="BC59" s="11" t="s">
        <v>126</v>
      </c>
      <c r="BD59" s="26" t="s">
        <v>423</v>
      </c>
      <c r="BE59" s="11" t="s">
        <v>424</v>
      </c>
      <c r="BF59" s="32">
        <f t="shared" si="0"/>
        <v>0.000117552887436858</v>
      </c>
      <c r="BG59" s="33">
        <f t="shared" si="1"/>
        <v>117.552887436858</v>
      </c>
      <c r="BH59" s="34"/>
      <c r="BI59" s="10">
        <v>96.2</v>
      </c>
      <c r="BJ59" s="10">
        <v>31.902</v>
      </c>
      <c r="BK59" s="10">
        <v>131.339</v>
      </c>
      <c r="BL59" s="10" t="s">
        <v>129</v>
      </c>
      <c r="BM59" s="10" t="s">
        <v>130</v>
      </c>
      <c r="BN59" s="10" t="s">
        <v>130</v>
      </c>
      <c r="BO59" s="10" t="s">
        <v>130</v>
      </c>
      <c r="BP59" s="10" t="s">
        <v>130</v>
      </c>
      <c r="BQ59" s="10" t="s">
        <v>130</v>
      </c>
      <c r="BR59" s="10" t="s">
        <v>131</v>
      </c>
      <c r="BS59" s="10" t="s">
        <v>132</v>
      </c>
      <c r="BT59" s="10" t="s">
        <v>131</v>
      </c>
      <c r="BU59" s="10" t="s">
        <v>130</v>
      </c>
      <c r="BV59" s="10" t="s">
        <v>130</v>
      </c>
      <c r="BW59" s="10" t="s">
        <v>130</v>
      </c>
      <c r="BX59" s="10" t="s">
        <v>130</v>
      </c>
      <c r="BY59" s="10" t="s">
        <v>130</v>
      </c>
      <c r="BZ59" s="10" t="s">
        <v>130</v>
      </c>
      <c r="CA59" s="10" t="s">
        <v>130</v>
      </c>
      <c r="CB59" s="10" t="s">
        <v>130</v>
      </c>
      <c r="CC59" s="10" t="s">
        <v>130</v>
      </c>
      <c r="CD59" s="10" t="s">
        <v>130</v>
      </c>
      <c r="CE59" s="10">
        <v>180.3</v>
      </c>
      <c r="CF59" s="10">
        <v>154.02</v>
      </c>
      <c r="CG59" s="10">
        <v>155.51</v>
      </c>
      <c r="CH59" s="10">
        <v>156.23</v>
      </c>
      <c r="CI59" s="10">
        <v>156.1</v>
      </c>
      <c r="CJ59" s="10" t="s">
        <v>133</v>
      </c>
      <c r="CK59" s="10" t="s">
        <v>133</v>
      </c>
      <c r="CL59" s="10" t="s">
        <v>133</v>
      </c>
      <c r="CM59" s="10" t="s">
        <v>133</v>
      </c>
      <c r="CN59" s="10" t="s">
        <v>133</v>
      </c>
      <c r="CO59" s="10">
        <v>0.0441</v>
      </c>
      <c r="CP59" s="10">
        <v>7.8e-5</v>
      </c>
      <c r="CQ59" s="37">
        <f t="shared" si="2"/>
        <v>0.000196042046125468</v>
      </c>
      <c r="CR59" s="37">
        <f t="shared" si="3"/>
        <v>5.100946555924</v>
      </c>
      <c r="CS59" s="34"/>
      <c r="CT59" s="10">
        <f t="shared" si="4"/>
        <v>160.432</v>
      </c>
      <c r="CU59" s="20">
        <v>160.432</v>
      </c>
      <c r="CV59" s="20"/>
      <c r="CW59" s="20" t="str">
        <f t="shared" si="5"/>
        <v>Hosoe</v>
      </c>
      <c r="CX59" s="20">
        <f t="shared" si="6"/>
        <v>818355.05786</v>
      </c>
      <c r="CY59" s="20">
        <f t="shared" si="7"/>
        <v>96.2</v>
      </c>
      <c r="CZ59" s="20">
        <f t="shared" si="8"/>
        <v>160.432</v>
      </c>
      <c r="DA59" s="53">
        <f t="shared" si="22"/>
        <v>42782</v>
      </c>
      <c r="DB59" s="15">
        <v>1400000</v>
      </c>
      <c r="DE59" s="59"/>
      <c r="DF59" s="58"/>
      <c r="DG59" s="12"/>
      <c r="DH59" s="52">
        <v>802357.651293</v>
      </c>
      <c r="DI59" s="17">
        <v>24223</v>
      </c>
      <c r="DK59">
        <f t="shared" si="17"/>
        <v>1400000</v>
      </c>
      <c r="DL59">
        <f t="shared" si="18"/>
        <v>1400000</v>
      </c>
      <c r="DM59" s="18">
        <f t="shared" si="19"/>
        <v>1400000</v>
      </c>
      <c r="DN59" s="18">
        <f t="shared" si="21"/>
        <v>96.2</v>
      </c>
      <c r="DS59">
        <f t="shared" si="20"/>
        <v>68.7142857142857</v>
      </c>
    </row>
    <row r="60" spans="1:123">
      <c r="A60" s="11">
        <v>17505</v>
      </c>
      <c r="B60" s="11" t="s">
        <v>118</v>
      </c>
      <c r="C60" s="11">
        <v>1</v>
      </c>
      <c r="D60" s="11">
        <v>17286</v>
      </c>
      <c r="E60" s="11">
        <v>16648</v>
      </c>
      <c r="F60" s="11">
        <v>17341</v>
      </c>
      <c r="G60" s="11">
        <v>132713.529705</v>
      </c>
      <c r="H60" s="11" t="s">
        <v>119</v>
      </c>
      <c r="I60" s="22">
        <v>42772</v>
      </c>
      <c r="J60" s="11" t="str">
        <f>VLOOKUP(K60,'[1]Attach_ISO_TO_COUNTRY NAME'!$A$2:$B$245,2,0)</f>
        <v>Japan</v>
      </c>
      <c r="K60" s="11" t="s">
        <v>120</v>
      </c>
      <c r="L60" s="11" t="s">
        <v>274</v>
      </c>
      <c r="M60" s="11">
        <v>1589.202689</v>
      </c>
      <c r="N60" s="20">
        <v>1296.272259</v>
      </c>
      <c r="O60" s="20">
        <v>10.288226</v>
      </c>
      <c r="P60" s="11"/>
      <c r="Q60" s="11" t="s">
        <v>425</v>
      </c>
      <c r="R60" s="11">
        <v>70</v>
      </c>
      <c r="S60" s="11">
        <v>70</v>
      </c>
      <c r="T60" s="11">
        <v>70</v>
      </c>
      <c r="U60" s="11">
        <v>70</v>
      </c>
      <c r="V60" s="11">
        <v>70</v>
      </c>
      <c r="W60" s="11">
        <v>70</v>
      </c>
      <c r="X60" s="11">
        <v>70</v>
      </c>
      <c r="Y60" s="11">
        <v>70</v>
      </c>
      <c r="Z60" s="11">
        <v>70</v>
      </c>
      <c r="AA60" s="11">
        <v>70</v>
      </c>
      <c r="AB60" s="11">
        <v>70</v>
      </c>
      <c r="AC60" s="11">
        <v>70</v>
      </c>
      <c r="AD60" s="11">
        <v>70</v>
      </c>
      <c r="AE60" s="11">
        <v>70</v>
      </c>
      <c r="AF60" s="11">
        <v>70</v>
      </c>
      <c r="AG60" s="11">
        <v>70</v>
      </c>
      <c r="AH60" s="11">
        <v>70</v>
      </c>
      <c r="AI60" s="11">
        <v>70</v>
      </c>
      <c r="AJ60" s="11">
        <v>70</v>
      </c>
      <c r="AK60" s="11">
        <v>70</v>
      </c>
      <c r="AL60" s="11">
        <v>70</v>
      </c>
      <c r="AM60" s="11">
        <v>70</v>
      </c>
      <c r="AN60" s="11">
        <v>70</v>
      </c>
      <c r="AO60" s="11">
        <v>70</v>
      </c>
      <c r="AP60" s="11">
        <v>70</v>
      </c>
      <c r="AQ60" s="11">
        <v>70</v>
      </c>
      <c r="AR60" s="11">
        <v>70</v>
      </c>
      <c r="AS60" s="11">
        <v>0.305775</v>
      </c>
      <c r="AT60" s="11" t="s">
        <v>123</v>
      </c>
      <c r="AU60" s="11">
        <v>0.51</v>
      </c>
      <c r="AV60" s="11">
        <v>0.146238</v>
      </c>
      <c r="AW60" s="11">
        <v>1.164664</v>
      </c>
      <c r="AX60" s="11">
        <v>0.987441</v>
      </c>
      <c r="AY60" s="11">
        <v>70</v>
      </c>
      <c r="AZ60" s="11">
        <v>70</v>
      </c>
      <c r="BA60" s="11" t="s">
        <v>141</v>
      </c>
      <c r="BB60" s="11" t="s">
        <v>125</v>
      </c>
      <c r="BC60" s="11" t="s">
        <v>126</v>
      </c>
      <c r="BD60" s="26" t="s">
        <v>426</v>
      </c>
      <c r="BE60" s="11" t="s">
        <v>427</v>
      </c>
      <c r="BF60" s="32">
        <f t="shared" si="0"/>
        <v>0.000116792915043808</v>
      </c>
      <c r="BG60" s="33">
        <f t="shared" si="1"/>
        <v>116.792915043808</v>
      </c>
      <c r="BH60" s="34"/>
      <c r="BI60" s="10">
        <v>15.5</v>
      </c>
      <c r="BJ60" s="10">
        <v>31.691</v>
      </c>
      <c r="BK60" s="10">
        <v>130.824</v>
      </c>
      <c r="BL60" s="10" t="s">
        <v>129</v>
      </c>
      <c r="BM60" s="10" t="s">
        <v>130</v>
      </c>
      <c r="BN60" s="10" t="s">
        <v>130</v>
      </c>
      <c r="BO60" s="10" t="s">
        <v>130</v>
      </c>
      <c r="BP60" s="10" t="s">
        <v>130</v>
      </c>
      <c r="BQ60" s="10" t="s">
        <v>130</v>
      </c>
      <c r="BR60" s="10" t="s">
        <v>131</v>
      </c>
      <c r="BS60" s="10" t="s">
        <v>132</v>
      </c>
      <c r="BT60" s="10" t="s">
        <v>131</v>
      </c>
      <c r="BU60" s="10" t="s">
        <v>130</v>
      </c>
      <c r="BV60" s="10" t="s">
        <v>130</v>
      </c>
      <c r="BW60" s="10" t="s">
        <v>130</v>
      </c>
      <c r="BX60" s="10" t="s">
        <v>130</v>
      </c>
      <c r="BY60" s="10" t="s">
        <v>130</v>
      </c>
      <c r="BZ60" s="10" t="s">
        <v>130</v>
      </c>
      <c r="CA60" s="10" t="s">
        <v>130</v>
      </c>
      <c r="CB60" s="10" t="s">
        <v>130</v>
      </c>
      <c r="CC60" s="10" t="s">
        <v>130</v>
      </c>
      <c r="CD60" s="10" t="s">
        <v>130</v>
      </c>
      <c r="CE60" s="10">
        <v>29.49</v>
      </c>
      <c r="CF60" s="10">
        <v>26.3</v>
      </c>
      <c r="CG60" s="10">
        <v>26.39</v>
      </c>
      <c r="CH60" s="10">
        <v>27.39</v>
      </c>
      <c r="CI60" s="10">
        <v>27.29</v>
      </c>
      <c r="CJ60" s="10" t="s">
        <v>133</v>
      </c>
      <c r="CK60" s="10" t="s">
        <v>133</v>
      </c>
      <c r="CL60" s="10" t="s">
        <v>133</v>
      </c>
      <c r="CM60" s="10" t="s">
        <v>133</v>
      </c>
      <c r="CN60" s="10" t="s">
        <v>133</v>
      </c>
      <c r="CO60" s="10">
        <v>0.020133</v>
      </c>
      <c r="CP60" s="10">
        <v>1.3e-5</v>
      </c>
      <c r="CQ60" s="37">
        <f t="shared" si="2"/>
        <v>0.000206248752940589</v>
      </c>
      <c r="CR60" s="37">
        <f t="shared" si="3"/>
        <v>4.84851416429198</v>
      </c>
      <c r="CS60" s="34"/>
      <c r="CT60" s="10">
        <f t="shared" si="4"/>
        <v>27.372</v>
      </c>
      <c r="CU60" s="20">
        <v>27.372</v>
      </c>
      <c r="CV60" s="20"/>
      <c r="CW60" s="20" t="str">
        <f t="shared" si="5"/>
        <v>Kirishima E</v>
      </c>
      <c r="CX60" s="20">
        <f t="shared" si="6"/>
        <v>132713.529705</v>
      </c>
      <c r="CY60" s="20">
        <f t="shared" si="7"/>
        <v>15.5</v>
      </c>
      <c r="CZ60" s="20">
        <f t="shared" si="8"/>
        <v>27.372</v>
      </c>
      <c r="DA60" s="53">
        <f t="shared" si="22"/>
        <v>42772</v>
      </c>
      <c r="DB60" s="55">
        <v>1570000</v>
      </c>
      <c r="DC60" s="46">
        <v>41</v>
      </c>
      <c r="DD60" s="55">
        <v>50</v>
      </c>
      <c r="DE60" s="59" t="s">
        <v>428</v>
      </c>
      <c r="DF60" s="58"/>
      <c r="DG60" s="12"/>
      <c r="DH60" s="52">
        <v>156310.611138</v>
      </c>
      <c r="DI60" s="17">
        <v>117289</v>
      </c>
      <c r="DK60">
        <f t="shared" si="17"/>
        <v>1570000</v>
      </c>
      <c r="DL60">
        <f t="shared" si="18"/>
        <v>1570000</v>
      </c>
      <c r="DM60" s="18">
        <f t="shared" si="19"/>
        <v>1570000</v>
      </c>
      <c r="DN60" s="18">
        <f t="shared" si="21"/>
        <v>41</v>
      </c>
      <c r="DS60">
        <f t="shared" si="20"/>
        <v>26.1146496815287</v>
      </c>
    </row>
    <row r="61" spans="1:123">
      <c r="A61" s="20">
        <v>57372</v>
      </c>
      <c r="B61" s="20" t="s">
        <v>118</v>
      </c>
      <c r="C61" s="20">
        <v>1</v>
      </c>
      <c r="D61" s="20">
        <v>56984</v>
      </c>
      <c r="E61" s="20">
        <v>16671</v>
      </c>
      <c r="F61" s="20">
        <v>57045</v>
      </c>
      <c r="G61" s="20">
        <v>30045.168709</v>
      </c>
      <c r="H61" s="20" t="s">
        <v>154</v>
      </c>
      <c r="I61" s="20"/>
      <c r="J61" s="20" t="str">
        <f>VLOOKUP(K61,'[1]Attach_ISO_TO_COUNTRY NAME'!$A$2:$B$245,2,0)</f>
        <v>Japan</v>
      </c>
      <c r="K61" s="20" t="s">
        <v>120</v>
      </c>
      <c r="L61" s="20" t="s">
        <v>238</v>
      </c>
      <c r="M61" s="20">
        <v>1508.482542</v>
      </c>
      <c r="N61" s="20">
        <v>1242.945792</v>
      </c>
      <c r="O61" s="20">
        <v>2.589411</v>
      </c>
      <c r="P61" s="20"/>
      <c r="Q61" s="20" t="s">
        <v>429</v>
      </c>
      <c r="R61" s="20">
        <v>10</v>
      </c>
      <c r="S61" s="20">
        <v>10</v>
      </c>
      <c r="T61" s="20">
        <v>10</v>
      </c>
      <c r="U61" s="20">
        <v>10</v>
      </c>
      <c r="V61" s="20">
        <v>10</v>
      </c>
      <c r="W61" s="20">
        <v>10</v>
      </c>
      <c r="X61" s="20">
        <v>10</v>
      </c>
      <c r="Y61" s="20">
        <v>10</v>
      </c>
      <c r="Z61" s="20">
        <v>10</v>
      </c>
      <c r="AA61" s="20">
        <v>10</v>
      </c>
      <c r="AB61" s="20">
        <v>10</v>
      </c>
      <c r="AC61" s="20">
        <v>10</v>
      </c>
      <c r="AD61" s="20">
        <v>10</v>
      </c>
      <c r="AE61" s="20">
        <v>10</v>
      </c>
      <c r="AF61" s="20">
        <v>10</v>
      </c>
      <c r="AG61" s="20">
        <v>10</v>
      </c>
      <c r="AH61" s="20">
        <v>10</v>
      </c>
      <c r="AI61" s="20">
        <v>10</v>
      </c>
      <c r="AJ61" s="20">
        <v>10</v>
      </c>
      <c r="AK61" s="20">
        <v>10</v>
      </c>
      <c r="AL61" s="20">
        <v>10</v>
      </c>
      <c r="AM61" s="20">
        <v>10</v>
      </c>
      <c r="AN61" s="20">
        <v>10</v>
      </c>
      <c r="AO61" s="20">
        <v>10</v>
      </c>
      <c r="AP61" s="20">
        <v>10</v>
      </c>
      <c r="AQ61" s="20">
        <v>10</v>
      </c>
      <c r="AR61" s="20">
        <v>10</v>
      </c>
      <c r="AS61" s="20">
        <v>0.385477</v>
      </c>
      <c r="AT61" s="20" t="s">
        <v>123</v>
      </c>
      <c r="AU61" s="20">
        <v>0.51</v>
      </c>
      <c r="AV61" s="20">
        <v>0.146238</v>
      </c>
      <c r="AW61" s="20">
        <v>1.164664</v>
      </c>
      <c r="AX61" s="20">
        <v>1.108938</v>
      </c>
      <c r="AY61" s="20">
        <v>10</v>
      </c>
      <c r="AZ61" s="20">
        <v>10</v>
      </c>
      <c r="BA61" s="20" t="s">
        <v>124</v>
      </c>
      <c r="BB61" s="20" t="s">
        <v>125</v>
      </c>
      <c r="BC61" s="20" t="s">
        <v>126</v>
      </c>
      <c r="BD61" s="20" t="s">
        <v>430</v>
      </c>
      <c r="BE61" s="20" t="s">
        <v>431</v>
      </c>
      <c r="BF61" s="32">
        <f t="shared" si="0"/>
        <v>0.000116491274650476</v>
      </c>
      <c r="BG61" s="32">
        <f t="shared" si="1"/>
        <v>116.491274650476</v>
      </c>
      <c r="BH61" s="35"/>
      <c r="BI61" s="36">
        <v>3.5</v>
      </c>
      <c r="BJ61" s="36">
        <v>34.3694</v>
      </c>
      <c r="BK61" s="36">
        <v>132.1341</v>
      </c>
      <c r="BL61" s="36" t="s">
        <v>129</v>
      </c>
      <c r="BM61" s="36" t="s">
        <v>130</v>
      </c>
      <c r="BN61" s="36" t="s">
        <v>130</v>
      </c>
      <c r="BO61" s="36" t="s">
        <v>130</v>
      </c>
      <c r="BP61" s="36" t="s">
        <v>130</v>
      </c>
      <c r="BQ61" s="36" t="s">
        <v>432</v>
      </c>
      <c r="BR61" s="36" t="s">
        <v>432</v>
      </c>
      <c r="BS61" s="36" t="s">
        <v>433</v>
      </c>
      <c r="BT61" s="36" t="s">
        <v>165</v>
      </c>
      <c r="BU61" s="36">
        <v>1108867</v>
      </c>
      <c r="BV61" s="36" t="s">
        <v>130</v>
      </c>
      <c r="BW61" s="36" t="s">
        <v>130</v>
      </c>
      <c r="BX61" s="36" t="s">
        <v>130</v>
      </c>
      <c r="BY61" s="36" t="s">
        <v>130</v>
      </c>
      <c r="BZ61" s="36" t="s">
        <v>130</v>
      </c>
      <c r="CA61" s="36" t="s">
        <v>130</v>
      </c>
      <c r="CB61" s="36" t="s">
        <v>130</v>
      </c>
      <c r="CC61" s="36" t="s">
        <v>130</v>
      </c>
      <c r="CD61" s="36" t="s">
        <v>130</v>
      </c>
      <c r="CE61" s="36">
        <v>6.3</v>
      </c>
      <c r="CF61" s="36">
        <v>5.8</v>
      </c>
      <c r="CG61" s="36">
        <v>5.74</v>
      </c>
      <c r="CH61" s="36">
        <v>5.54</v>
      </c>
      <c r="CI61" s="36">
        <v>6.02</v>
      </c>
      <c r="CJ61" s="36" t="s">
        <v>133</v>
      </c>
      <c r="CK61" s="36" t="s">
        <v>133</v>
      </c>
      <c r="CL61" s="36" t="s">
        <v>133</v>
      </c>
      <c r="CM61" s="36" t="s">
        <v>133</v>
      </c>
      <c r="CN61" s="36" t="s">
        <v>133</v>
      </c>
      <c r="CO61" s="36">
        <v>0.008208</v>
      </c>
      <c r="CP61" s="36">
        <v>3e-6</v>
      </c>
      <c r="CQ61" s="37">
        <f t="shared" si="2"/>
        <v>0.000195705341412799</v>
      </c>
      <c r="CR61" s="37">
        <f t="shared" si="3"/>
        <v>5.10972256955782</v>
      </c>
      <c r="CS61" s="35"/>
      <c r="CT61" s="36">
        <f t="shared" si="4"/>
        <v>5.88</v>
      </c>
      <c r="CU61" s="20">
        <v>5.88</v>
      </c>
      <c r="CV61" s="20"/>
      <c r="CW61" s="20" t="str">
        <f t="shared" si="5"/>
        <v>Kurisu Solar Power Plant</v>
      </c>
      <c r="CX61" s="20">
        <f t="shared" si="6"/>
        <v>30045.168709</v>
      </c>
      <c r="CY61" s="20">
        <f t="shared" si="7"/>
        <v>3.5</v>
      </c>
      <c r="CZ61" s="20">
        <f t="shared" si="8"/>
        <v>5.88</v>
      </c>
      <c r="DA61" s="53">
        <f t="shared" si="22"/>
        <v>0</v>
      </c>
      <c r="DB61" s="17"/>
      <c r="DC61" s="17"/>
      <c r="DD61" s="17"/>
      <c r="DE61" s="68" t="s">
        <v>434</v>
      </c>
      <c r="DF61" s="58"/>
      <c r="DG61" s="12"/>
      <c r="DI61" s="17">
        <f>G61</f>
        <v>30045.168709</v>
      </c>
      <c r="DK61">
        <f t="shared" si="17"/>
        <v>0</v>
      </c>
      <c r="DL61">
        <f t="shared" si="18"/>
        <v>30045.168709</v>
      </c>
      <c r="DM61" s="18">
        <f t="shared" si="19"/>
        <v>30045.168709</v>
      </c>
      <c r="DN61" s="18">
        <f t="shared" si="21"/>
        <v>3.5</v>
      </c>
      <c r="DS61">
        <f t="shared" si="20"/>
        <v>116.491274650476</v>
      </c>
    </row>
    <row r="62" spans="1:123">
      <c r="A62" s="20">
        <v>17324</v>
      </c>
      <c r="B62" s="20" t="s">
        <v>118</v>
      </c>
      <c r="C62" s="20">
        <v>1</v>
      </c>
      <c r="D62" s="20">
        <v>17105</v>
      </c>
      <c r="E62" s="20">
        <v>16603</v>
      </c>
      <c r="F62" s="20">
        <v>17160</v>
      </c>
      <c r="G62" s="20">
        <v>120862.634642</v>
      </c>
      <c r="H62" s="20" t="s">
        <v>119</v>
      </c>
      <c r="I62" s="20" t="s">
        <v>134</v>
      </c>
      <c r="J62" s="20" t="str">
        <f>VLOOKUP(K62,'[1]Attach_ISO_TO_COUNTRY NAME'!$A$2:$B$245,2,0)</f>
        <v>Japan</v>
      </c>
      <c r="K62" s="20" t="s">
        <v>120</v>
      </c>
      <c r="L62" s="20" t="s">
        <v>135</v>
      </c>
      <c r="M62" s="20">
        <v>1782.420042</v>
      </c>
      <c r="N62" s="20">
        <v>1465.383031</v>
      </c>
      <c r="O62" s="20">
        <v>9.295937</v>
      </c>
      <c r="P62" s="20"/>
      <c r="Q62" s="20" t="s">
        <v>435</v>
      </c>
      <c r="R62" s="20">
        <v>10</v>
      </c>
      <c r="S62" s="20">
        <v>10</v>
      </c>
      <c r="T62" s="20">
        <v>10</v>
      </c>
      <c r="U62" s="20">
        <v>10</v>
      </c>
      <c r="V62" s="20">
        <v>10</v>
      </c>
      <c r="W62" s="20">
        <v>10</v>
      </c>
      <c r="X62" s="20">
        <v>10</v>
      </c>
      <c r="Y62" s="20">
        <v>10</v>
      </c>
      <c r="Z62" s="20">
        <v>10</v>
      </c>
      <c r="AA62" s="20">
        <v>10</v>
      </c>
      <c r="AB62" s="20">
        <v>10</v>
      </c>
      <c r="AC62" s="20">
        <v>10</v>
      </c>
      <c r="AD62" s="20">
        <v>10</v>
      </c>
      <c r="AE62" s="20">
        <v>10</v>
      </c>
      <c r="AF62" s="20">
        <v>10</v>
      </c>
      <c r="AG62" s="20">
        <v>10</v>
      </c>
      <c r="AH62" s="20">
        <v>10</v>
      </c>
      <c r="AI62" s="20">
        <v>10</v>
      </c>
      <c r="AJ62" s="20">
        <v>10</v>
      </c>
      <c r="AK62" s="20">
        <v>10</v>
      </c>
      <c r="AL62" s="20">
        <v>10</v>
      </c>
      <c r="AM62" s="20">
        <v>10</v>
      </c>
      <c r="AN62" s="20">
        <v>10</v>
      </c>
      <c r="AO62" s="20">
        <v>10</v>
      </c>
      <c r="AP62" s="20">
        <v>10</v>
      </c>
      <c r="AQ62" s="20">
        <v>10</v>
      </c>
      <c r="AR62" s="20">
        <v>10</v>
      </c>
      <c r="AS62" s="20">
        <v>0.999075</v>
      </c>
      <c r="AT62" s="20" t="s">
        <v>123</v>
      </c>
      <c r="AU62" s="20">
        <v>0.51</v>
      </c>
      <c r="AV62" s="20">
        <v>0.146238</v>
      </c>
      <c r="AW62" s="20">
        <v>1.164664</v>
      </c>
      <c r="AX62" s="20">
        <v>0.987441</v>
      </c>
      <c r="AY62" s="20">
        <v>10</v>
      </c>
      <c r="AZ62" s="20">
        <v>10</v>
      </c>
      <c r="BA62" s="20" t="s">
        <v>124</v>
      </c>
      <c r="BB62" s="20" t="s">
        <v>125</v>
      </c>
      <c r="BC62" s="20" t="s">
        <v>126</v>
      </c>
      <c r="BD62" s="20" t="s">
        <v>436</v>
      </c>
      <c r="BE62" s="20" t="s">
        <v>437</v>
      </c>
      <c r="BF62" s="32">
        <f t="shared" si="0"/>
        <v>0.000115833979967991</v>
      </c>
      <c r="BG62" s="32">
        <f t="shared" si="1"/>
        <v>115.833979967991</v>
      </c>
      <c r="BH62" s="35"/>
      <c r="BI62" s="36">
        <v>14</v>
      </c>
      <c r="BJ62" s="36">
        <v>34.631</v>
      </c>
      <c r="BK62" s="36">
        <v>138.178</v>
      </c>
      <c r="BL62" s="36" t="s">
        <v>129</v>
      </c>
      <c r="BM62" s="36" t="s">
        <v>130</v>
      </c>
      <c r="BN62" s="36" t="s">
        <v>130</v>
      </c>
      <c r="BO62" s="36" t="s">
        <v>130</v>
      </c>
      <c r="BP62" s="36" t="s">
        <v>130</v>
      </c>
      <c r="BQ62" s="36" t="s">
        <v>130</v>
      </c>
      <c r="BR62" s="36" t="s">
        <v>131</v>
      </c>
      <c r="BS62" s="36" t="s">
        <v>132</v>
      </c>
      <c r="BT62" s="36" t="s">
        <v>131</v>
      </c>
      <c r="BU62" s="36" t="s">
        <v>130</v>
      </c>
      <c r="BV62" s="36" t="s">
        <v>130</v>
      </c>
      <c r="BW62" s="36" t="s">
        <v>130</v>
      </c>
      <c r="BX62" s="36" t="s">
        <v>130</v>
      </c>
      <c r="BY62" s="36" t="s">
        <v>130</v>
      </c>
      <c r="BZ62" s="36" t="s">
        <v>130</v>
      </c>
      <c r="CA62" s="36" t="s">
        <v>130</v>
      </c>
      <c r="CB62" s="36" t="s">
        <v>130</v>
      </c>
      <c r="CC62" s="36" t="s">
        <v>130</v>
      </c>
      <c r="CD62" s="36" t="s">
        <v>130</v>
      </c>
      <c r="CE62" s="36">
        <v>26.83</v>
      </c>
      <c r="CF62" s="36">
        <v>26.69</v>
      </c>
      <c r="CG62" s="36">
        <v>25.79</v>
      </c>
      <c r="CH62" s="36">
        <v>25.4</v>
      </c>
      <c r="CI62" s="36">
        <v>25.72</v>
      </c>
      <c r="CJ62" s="36" t="s">
        <v>133</v>
      </c>
      <c r="CK62" s="36" t="s">
        <v>133</v>
      </c>
      <c r="CL62" s="36" t="s">
        <v>133</v>
      </c>
      <c r="CM62" s="36" t="s">
        <v>133</v>
      </c>
      <c r="CN62" s="36" t="s">
        <v>133</v>
      </c>
      <c r="CO62" s="36">
        <v>0.020413</v>
      </c>
      <c r="CP62" s="36">
        <v>1.2e-5</v>
      </c>
      <c r="CQ62" s="37">
        <f t="shared" si="2"/>
        <v>0.000215831800103215</v>
      </c>
      <c r="CR62" s="37">
        <f t="shared" si="3"/>
        <v>4.63323754665338</v>
      </c>
      <c r="CS62" s="35"/>
      <c r="CT62" s="36">
        <f t="shared" si="4"/>
        <v>26.086</v>
      </c>
      <c r="CU62" s="20">
        <v>26.086</v>
      </c>
      <c r="CV62" s="20"/>
      <c r="CW62" s="20" t="str">
        <f t="shared" si="5"/>
        <v>Jitōgata A</v>
      </c>
      <c r="CX62" s="20">
        <f t="shared" si="6"/>
        <v>120862.634642</v>
      </c>
      <c r="CY62" s="20">
        <f t="shared" si="7"/>
        <v>14</v>
      </c>
      <c r="CZ62" s="20">
        <f t="shared" si="8"/>
        <v>26.086</v>
      </c>
      <c r="DA62" s="53" t="str">
        <f t="shared" si="22"/>
        <v>&lt;2016-06</v>
      </c>
      <c r="DB62" s="17"/>
      <c r="DC62" s="17"/>
      <c r="DD62" s="17"/>
      <c r="DE62" s="68" t="s">
        <v>366</v>
      </c>
      <c r="DF62" s="58"/>
      <c r="DG62" s="12"/>
      <c r="DI62" s="17">
        <f>19678.12519+G62</f>
        <v>140540.759832</v>
      </c>
      <c r="DK62">
        <f t="shared" si="17"/>
        <v>0</v>
      </c>
      <c r="DL62">
        <f t="shared" si="18"/>
        <v>140540.759832</v>
      </c>
      <c r="DM62" s="18">
        <f t="shared" si="19"/>
        <v>140540.759832</v>
      </c>
      <c r="DN62" s="18">
        <f t="shared" si="21"/>
        <v>14</v>
      </c>
      <c r="DS62">
        <f t="shared" si="20"/>
        <v>99.6152291814514</v>
      </c>
    </row>
    <row r="63" spans="1:123">
      <c r="A63" s="20">
        <v>16789</v>
      </c>
      <c r="B63" s="20" t="s">
        <v>118</v>
      </c>
      <c r="C63" s="20">
        <v>1</v>
      </c>
      <c r="D63" s="20">
        <v>16570</v>
      </c>
      <c r="E63" s="20">
        <v>16871</v>
      </c>
      <c r="F63" s="20">
        <v>16625</v>
      </c>
      <c r="G63" s="20">
        <v>22467.428265</v>
      </c>
      <c r="H63" s="20" t="s">
        <v>119</v>
      </c>
      <c r="I63" s="20" t="s">
        <v>134</v>
      </c>
      <c r="J63" s="20" t="str">
        <f>VLOOKUP(K63,'[1]Attach_ISO_TO_COUNTRY NAME'!$A$2:$B$245,2,0)</f>
        <v>Japan</v>
      </c>
      <c r="K63" s="20" t="s">
        <v>120</v>
      </c>
      <c r="L63" s="20" t="s">
        <v>208</v>
      </c>
      <c r="M63" s="20">
        <v>1462.095671</v>
      </c>
      <c r="N63" s="20">
        <v>1248.789717</v>
      </c>
      <c r="O63" s="20">
        <v>1.868005</v>
      </c>
      <c r="P63" s="20"/>
      <c r="Q63" s="20" t="s">
        <v>438</v>
      </c>
      <c r="R63" s="20">
        <v>10</v>
      </c>
      <c r="S63" s="20">
        <v>10</v>
      </c>
      <c r="T63" s="20">
        <v>10</v>
      </c>
      <c r="U63" s="20">
        <v>10</v>
      </c>
      <c r="V63" s="20">
        <v>10</v>
      </c>
      <c r="W63" s="20">
        <v>10</v>
      </c>
      <c r="X63" s="20">
        <v>10</v>
      </c>
      <c r="Y63" s="20">
        <v>10</v>
      </c>
      <c r="Z63" s="20">
        <v>10</v>
      </c>
      <c r="AA63" s="20">
        <v>10</v>
      </c>
      <c r="AB63" s="20">
        <v>10</v>
      </c>
      <c r="AC63" s="20">
        <v>10</v>
      </c>
      <c r="AD63" s="20">
        <v>10</v>
      </c>
      <c r="AE63" s="20">
        <v>10</v>
      </c>
      <c r="AF63" s="20">
        <v>10</v>
      </c>
      <c r="AG63" s="20">
        <v>10</v>
      </c>
      <c r="AH63" s="20">
        <v>10</v>
      </c>
      <c r="AI63" s="20">
        <v>10</v>
      </c>
      <c r="AJ63" s="20">
        <v>10</v>
      </c>
      <c r="AK63" s="20">
        <v>10</v>
      </c>
      <c r="AL63" s="20">
        <v>10</v>
      </c>
      <c r="AM63" s="20">
        <v>10</v>
      </c>
      <c r="AN63" s="20">
        <v>10</v>
      </c>
      <c r="AO63" s="20">
        <v>10</v>
      </c>
      <c r="AP63" s="20">
        <v>10</v>
      </c>
      <c r="AQ63" s="20">
        <v>10</v>
      </c>
      <c r="AR63" s="20">
        <v>10</v>
      </c>
      <c r="AS63" s="20">
        <v>0.1963</v>
      </c>
      <c r="AT63" s="20" t="s">
        <v>123</v>
      </c>
      <c r="AU63" s="20">
        <v>0.51</v>
      </c>
      <c r="AV63" s="20">
        <v>0.146238</v>
      </c>
      <c r="AW63" s="20">
        <v>1.164664</v>
      </c>
      <c r="AX63" s="20">
        <v>1.108938</v>
      </c>
      <c r="AY63" s="20">
        <v>10</v>
      </c>
      <c r="AZ63" s="20" t="s">
        <v>195</v>
      </c>
      <c r="BA63" s="20" t="s">
        <v>124</v>
      </c>
      <c r="BB63" s="20" t="s">
        <v>125</v>
      </c>
      <c r="BC63" s="20" t="s">
        <v>126</v>
      </c>
      <c r="BD63" s="20" t="s">
        <v>439</v>
      </c>
      <c r="BE63" s="20" t="s">
        <v>440</v>
      </c>
      <c r="BF63" s="32">
        <f t="shared" si="0"/>
        <v>0.000115723080066547</v>
      </c>
      <c r="BG63" s="32">
        <f t="shared" si="1"/>
        <v>115.723080066547</v>
      </c>
      <c r="BH63" s="35"/>
      <c r="BI63" s="36">
        <v>2.6</v>
      </c>
      <c r="BJ63" s="36">
        <v>42.5445</v>
      </c>
      <c r="BK63" s="36">
        <v>141.3398</v>
      </c>
      <c r="BL63" s="36" t="s">
        <v>129</v>
      </c>
      <c r="BM63" s="36" t="s">
        <v>130</v>
      </c>
      <c r="BN63" s="36" t="s">
        <v>130</v>
      </c>
      <c r="BO63" s="36" t="s">
        <v>130</v>
      </c>
      <c r="BP63" s="36" t="s">
        <v>130</v>
      </c>
      <c r="BQ63" s="36" t="s">
        <v>441</v>
      </c>
      <c r="BR63" s="36" t="s">
        <v>442</v>
      </c>
      <c r="BS63" s="36" t="s">
        <v>443</v>
      </c>
      <c r="BT63" s="36" t="s">
        <v>165</v>
      </c>
      <c r="BU63" s="36" t="s">
        <v>130</v>
      </c>
      <c r="BV63" s="36" t="s">
        <v>130</v>
      </c>
      <c r="BW63" s="36" t="s">
        <v>130</v>
      </c>
      <c r="BX63" s="36" t="s">
        <v>130</v>
      </c>
      <c r="BY63" s="36" t="s">
        <v>130</v>
      </c>
      <c r="BZ63" s="36" t="s">
        <v>130</v>
      </c>
      <c r="CA63" s="36" t="s">
        <v>130</v>
      </c>
      <c r="CB63" s="36" t="s">
        <v>130</v>
      </c>
      <c r="CC63" s="36" t="s">
        <v>130</v>
      </c>
      <c r="CD63" s="36" t="s">
        <v>130</v>
      </c>
      <c r="CE63" s="36">
        <v>3.65</v>
      </c>
      <c r="CF63" s="36">
        <v>3.61</v>
      </c>
      <c r="CG63" s="36">
        <v>3.53</v>
      </c>
      <c r="CH63" s="36">
        <v>3.65</v>
      </c>
      <c r="CI63" s="36">
        <v>3.35</v>
      </c>
      <c r="CJ63" s="36" t="s">
        <v>133</v>
      </c>
      <c r="CK63" s="36" t="s">
        <v>133</v>
      </c>
      <c r="CL63" s="36" t="s">
        <v>133</v>
      </c>
      <c r="CM63" s="36" t="s">
        <v>133</v>
      </c>
      <c r="CN63" s="36" t="s">
        <v>133</v>
      </c>
      <c r="CO63" s="36">
        <v>0.00837</v>
      </c>
      <c r="CP63" s="36">
        <v>2e-6</v>
      </c>
      <c r="CQ63" s="37">
        <f t="shared" si="2"/>
        <v>0.000158362584183375</v>
      </c>
      <c r="CR63" s="37">
        <f t="shared" si="3"/>
        <v>6.31462289629005</v>
      </c>
      <c r="CS63" s="35"/>
      <c r="CT63" s="36">
        <f t="shared" si="4"/>
        <v>3.558</v>
      </c>
      <c r="CU63" s="20">
        <v>3.558</v>
      </c>
      <c r="CV63" s="20"/>
      <c r="CW63" s="20" t="str">
        <f t="shared" si="5"/>
        <v>Shiraoi - Softbank Solar Power Plant</v>
      </c>
      <c r="CX63" s="20">
        <f t="shared" si="6"/>
        <v>22467.428265</v>
      </c>
      <c r="CY63" s="20">
        <f t="shared" si="7"/>
        <v>2.6</v>
      </c>
      <c r="CZ63" s="20">
        <f t="shared" si="8"/>
        <v>3.558</v>
      </c>
      <c r="DA63" s="53" t="str">
        <f t="shared" si="22"/>
        <v>&lt;2016-06</v>
      </c>
      <c r="DB63" s="17"/>
      <c r="DC63" s="67"/>
      <c r="DD63" s="17"/>
      <c r="DE63" s="68" t="s">
        <v>444</v>
      </c>
      <c r="DF63" s="58"/>
      <c r="DG63" s="12"/>
      <c r="DH63" s="17">
        <v>65718.435516</v>
      </c>
      <c r="DI63" s="17">
        <v>59979</v>
      </c>
      <c r="DK63">
        <f t="shared" si="17"/>
        <v>65718.435516</v>
      </c>
      <c r="DL63">
        <f t="shared" si="18"/>
        <v>65718.435516</v>
      </c>
      <c r="DM63" s="18">
        <f t="shared" si="19"/>
        <v>65718.435516</v>
      </c>
      <c r="DN63" s="18">
        <f t="shared" si="21"/>
        <v>2.6</v>
      </c>
      <c r="DS63">
        <f t="shared" si="20"/>
        <v>39.5627190389673</v>
      </c>
    </row>
    <row r="64" spans="1:123">
      <c r="A64" s="11">
        <v>17358</v>
      </c>
      <c r="B64" s="11" t="s">
        <v>118</v>
      </c>
      <c r="C64" s="11">
        <v>1</v>
      </c>
      <c r="D64" s="11">
        <v>17139</v>
      </c>
      <c r="E64" s="11">
        <v>16490</v>
      </c>
      <c r="F64" s="11">
        <v>17194</v>
      </c>
      <c r="G64" s="11">
        <v>112921.597224</v>
      </c>
      <c r="H64" s="11" t="s">
        <v>119</v>
      </c>
      <c r="I64" s="23" t="s">
        <v>134</v>
      </c>
      <c r="J64" s="11" t="str">
        <f>VLOOKUP(K64,'[1]Attach_ISO_TO_COUNTRY NAME'!$A$2:$B$245,2,0)</f>
        <v>Japan</v>
      </c>
      <c r="K64" s="11" t="s">
        <v>120</v>
      </c>
      <c r="L64" s="11" t="s">
        <v>445</v>
      </c>
      <c r="M64" s="11">
        <v>1615.865922</v>
      </c>
      <c r="N64" s="20">
        <v>1341.928509</v>
      </c>
      <c r="O64" s="20">
        <v>8.597955</v>
      </c>
      <c r="P64" s="11"/>
      <c r="Q64" s="11" t="s">
        <v>446</v>
      </c>
      <c r="R64" s="11">
        <v>10</v>
      </c>
      <c r="S64" s="11">
        <v>10</v>
      </c>
      <c r="T64" s="11">
        <v>10</v>
      </c>
      <c r="U64" s="11">
        <v>10</v>
      </c>
      <c r="V64" s="11">
        <v>10</v>
      </c>
      <c r="W64" s="11">
        <v>10</v>
      </c>
      <c r="X64" s="11">
        <v>10</v>
      </c>
      <c r="Y64" s="11">
        <v>10</v>
      </c>
      <c r="Z64" s="11">
        <v>10</v>
      </c>
      <c r="AA64" s="11">
        <v>10</v>
      </c>
      <c r="AB64" s="11">
        <v>10</v>
      </c>
      <c r="AC64" s="11">
        <v>10</v>
      </c>
      <c r="AD64" s="11">
        <v>10</v>
      </c>
      <c r="AE64" s="11">
        <v>10</v>
      </c>
      <c r="AF64" s="11">
        <v>10</v>
      </c>
      <c r="AG64" s="11">
        <v>10</v>
      </c>
      <c r="AH64" s="11">
        <v>10</v>
      </c>
      <c r="AI64" s="11">
        <v>10</v>
      </c>
      <c r="AJ64" s="11">
        <v>10</v>
      </c>
      <c r="AK64" s="11">
        <v>10</v>
      </c>
      <c r="AL64" s="11">
        <v>10</v>
      </c>
      <c r="AM64" s="11">
        <v>10</v>
      </c>
      <c r="AN64" s="11">
        <v>10</v>
      </c>
      <c r="AO64" s="11">
        <v>10</v>
      </c>
      <c r="AP64" s="11">
        <v>10</v>
      </c>
      <c r="AQ64" s="11">
        <v>10</v>
      </c>
      <c r="AR64" s="11">
        <v>10</v>
      </c>
      <c r="AS64" s="11">
        <v>0.754016</v>
      </c>
      <c r="AT64" s="11" t="s">
        <v>123</v>
      </c>
      <c r="AU64" s="11">
        <v>0.51</v>
      </c>
      <c r="AV64" s="11">
        <v>0.146238</v>
      </c>
      <c r="AW64" s="11">
        <v>1.164664</v>
      </c>
      <c r="AX64" s="11">
        <v>0.987441</v>
      </c>
      <c r="AY64" s="11">
        <v>10</v>
      </c>
      <c r="AZ64" s="11">
        <v>10</v>
      </c>
      <c r="BA64" s="11" t="s">
        <v>124</v>
      </c>
      <c r="BB64" s="11" t="s">
        <v>125</v>
      </c>
      <c r="BC64" s="11" t="s">
        <v>126</v>
      </c>
      <c r="BD64" s="26" t="s">
        <v>447</v>
      </c>
      <c r="BE64" s="11" t="s">
        <v>448</v>
      </c>
      <c r="BF64" s="32">
        <f t="shared" si="0"/>
        <v>0.000115124124344541</v>
      </c>
      <c r="BG64" s="33">
        <f t="shared" si="1"/>
        <v>115.124124344541</v>
      </c>
      <c r="BH64" s="34"/>
      <c r="BI64" s="10">
        <v>13</v>
      </c>
      <c r="BJ64" s="10">
        <v>35.355</v>
      </c>
      <c r="BK64" s="10">
        <v>139.167</v>
      </c>
      <c r="BL64" s="10" t="s">
        <v>129</v>
      </c>
      <c r="BM64" s="10" t="s">
        <v>130</v>
      </c>
      <c r="BN64" s="10" t="s">
        <v>130</v>
      </c>
      <c r="BO64" s="10" t="s">
        <v>130</v>
      </c>
      <c r="BP64" s="10" t="s">
        <v>130</v>
      </c>
      <c r="BQ64" s="10" t="s">
        <v>130</v>
      </c>
      <c r="BR64" s="10" t="s">
        <v>131</v>
      </c>
      <c r="BS64" s="10" t="s">
        <v>132</v>
      </c>
      <c r="BT64" s="10" t="s">
        <v>131</v>
      </c>
      <c r="BU64" s="10" t="s">
        <v>130</v>
      </c>
      <c r="BV64" s="10" t="s">
        <v>130</v>
      </c>
      <c r="BW64" s="10" t="s">
        <v>130</v>
      </c>
      <c r="BX64" s="10" t="s">
        <v>130</v>
      </c>
      <c r="BY64" s="10" t="s">
        <v>130</v>
      </c>
      <c r="BZ64" s="10" t="s">
        <v>130</v>
      </c>
      <c r="CA64" s="10" t="s">
        <v>130</v>
      </c>
      <c r="CB64" s="10" t="s">
        <v>130</v>
      </c>
      <c r="CC64" s="10" t="s">
        <v>130</v>
      </c>
      <c r="CD64" s="10" t="s">
        <v>130</v>
      </c>
      <c r="CE64" s="10">
        <v>24.96</v>
      </c>
      <c r="CF64" s="10">
        <v>23.2</v>
      </c>
      <c r="CG64" s="10">
        <v>22.15</v>
      </c>
      <c r="CH64" s="10">
        <v>22.61</v>
      </c>
      <c r="CI64" s="10">
        <v>22.44</v>
      </c>
      <c r="CJ64" s="10" t="s">
        <v>133</v>
      </c>
      <c r="CK64" s="10" t="s">
        <v>133</v>
      </c>
      <c r="CL64" s="10" t="s">
        <v>133</v>
      </c>
      <c r="CM64" s="10" t="s">
        <v>133</v>
      </c>
      <c r="CN64" s="10" t="s">
        <v>133</v>
      </c>
      <c r="CO64" s="10">
        <v>0.017374</v>
      </c>
      <c r="CP64" s="10">
        <v>1.1e-5</v>
      </c>
      <c r="CQ64" s="37">
        <f t="shared" si="2"/>
        <v>0.000204318753605943</v>
      </c>
      <c r="CR64" s="37">
        <f t="shared" si="3"/>
        <v>4.89431333321775</v>
      </c>
      <c r="CS64" s="34"/>
      <c r="CT64" s="10">
        <f t="shared" si="4"/>
        <v>23.072</v>
      </c>
      <c r="CU64" s="20">
        <v>23.072</v>
      </c>
      <c r="CV64" s="20"/>
      <c r="CW64" s="20" t="str">
        <f t="shared" si="5"/>
        <v>Ashigara-ōi</v>
      </c>
      <c r="CX64" s="20">
        <f t="shared" si="6"/>
        <v>112921.597224</v>
      </c>
      <c r="CY64" s="20">
        <f t="shared" si="7"/>
        <v>13</v>
      </c>
      <c r="CZ64" s="20">
        <f t="shared" si="8"/>
        <v>23.072</v>
      </c>
      <c r="DA64" s="53" t="str">
        <f t="shared" si="22"/>
        <v>&lt;2016-06</v>
      </c>
      <c r="DB64" s="55">
        <v>143400</v>
      </c>
      <c r="DC64" s="46">
        <v>12.537</v>
      </c>
      <c r="DE64" s="59"/>
      <c r="DF64" s="58"/>
      <c r="DG64" s="12"/>
      <c r="DH64" s="52">
        <v>121195.858404</v>
      </c>
      <c r="DI64" s="17">
        <v>578769</v>
      </c>
      <c r="DK64">
        <f t="shared" si="17"/>
        <v>143400</v>
      </c>
      <c r="DL64">
        <f t="shared" si="18"/>
        <v>143400</v>
      </c>
      <c r="DM64" s="18">
        <f t="shared" si="19"/>
        <v>578769</v>
      </c>
      <c r="DN64" s="18">
        <f t="shared" si="21"/>
        <v>12.537</v>
      </c>
      <c r="DS64">
        <f t="shared" si="20"/>
        <v>21.661491890547</v>
      </c>
    </row>
    <row r="65" spans="1:123">
      <c r="A65" s="20">
        <v>19774</v>
      </c>
      <c r="B65" s="20" t="s">
        <v>118</v>
      </c>
      <c r="C65" s="20">
        <v>1</v>
      </c>
      <c r="D65" s="20">
        <v>19555</v>
      </c>
      <c r="E65" s="20">
        <v>16646</v>
      </c>
      <c r="F65" s="20">
        <v>19610</v>
      </c>
      <c r="G65" s="20">
        <v>197752.114398</v>
      </c>
      <c r="H65" s="20" t="s">
        <v>119</v>
      </c>
      <c r="I65" s="22">
        <v>43082</v>
      </c>
      <c r="J65" s="20" t="str">
        <f>VLOOKUP(K65,'[1]Attach_ISO_TO_COUNTRY NAME'!$A$2:$B$245,2,0)</f>
        <v>Japan</v>
      </c>
      <c r="K65" s="20" t="s">
        <v>120</v>
      </c>
      <c r="L65" s="20" t="s">
        <v>274</v>
      </c>
      <c r="M65" s="20">
        <v>1610.021997</v>
      </c>
      <c r="N65" s="20">
        <v>1324.03125</v>
      </c>
      <c r="O65" s="20">
        <v>15.205368</v>
      </c>
      <c r="P65" s="20"/>
      <c r="Q65" s="20" t="s">
        <v>449</v>
      </c>
      <c r="R65" s="20">
        <v>40</v>
      </c>
      <c r="S65" s="20">
        <v>40</v>
      </c>
      <c r="T65" s="20">
        <v>40</v>
      </c>
      <c r="U65" s="20">
        <v>40</v>
      </c>
      <c r="V65" s="20">
        <v>40</v>
      </c>
      <c r="W65" s="20">
        <v>40</v>
      </c>
      <c r="X65" s="20">
        <v>40</v>
      </c>
      <c r="Y65" s="20">
        <v>40</v>
      </c>
      <c r="Z65" s="20">
        <v>40</v>
      </c>
      <c r="AA65" s="20">
        <v>40</v>
      </c>
      <c r="AB65" s="20">
        <v>40</v>
      </c>
      <c r="AC65" s="20">
        <v>40</v>
      </c>
      <c r="AD65" s="20">
        <v>40</v>
      </c>
      <c r="AE65" s="20">
        <v>40</v>
      </c>
      <c r="AF65" s="20">
        <v>40</v>
      </c>
      <c r="AG65" s="20">
        <v>40</v>
      </c>
      <c r="AH65" s="20">
        <v>40</v>
      </c>
      <c r="AI65" s="20">
        <v>40</v>
      </c>
      <c r="AJ65" s="20">
        <v>40</v>
      </c>
      <c r="AK65" s="20">
        <v>40</v>
      </c>
      <c r="AL65" s="20">
        <v>40</v>
      </c>
      <c r="AM65" s="20">
        <v>40</v>
      </c>
      <c r="AN65" s="20">
        <v>40</v>
      </c>
      <c r="AO65" s="20">
        <v>40</v>
      </c>
      <c r="AP65" s="20">
        <v>40</v>
      </c>
      <c r="AQ65" s="20">
        <v>40</v>
      </c>
      <c r="AR65" s="20">
        <v>40</v>
      </c>
      <c r="AS65" s="20">
        <v>0.502452</v>
      </c>
      <c r="AT65" s="20" t="s">
        <v>123</v>
      </c>
      <c r="AU65" s="20">
        <v>0.51</v>
      </c>
      <c r="AV65" s="20">
        <v>0.146238</v>
      </c>
      <c r="AW65" s="20">
        <v>1.164664</v>
      </c>
      <c r="AX65" s="20">
        <v>0.987441</v>
      </c>
      <c r="AY65" s="20">
        <v>40</v>
      </c>
      <c r="AZ65" s="20">
        <v>40</v>
      </c>
      <c r="BA65" s="20" t="s">
        <v>124</v>
      </c>
      <c r="BB65" s="20" t="s">
        <v>125</v>
      </c>
      <c r="BC65" s="20" t="s">
        <v>126</v>
      </c>
      <c r="BD65" s="26" t="s">
        <v>450</v>
      </c>
      <c r="BE65" s="20" t="s">
        <v>451</v>
      </c>
      <c r="BF65" s="32">
        <f t="shared" si="0"/>
        <v>0.000114284492324137</v>
      </c>
      <c r="BG65" s="33">
        <f t="shared" si="1"/>
        <v>114.284492324137</v>
      </c>
      <c r="BH65" s="35"/>
      <c r="BI65" s="10">
        <v>22.6</v>
      </c>
      <c r="BJ65" s="36">
        <v>31.89</v>
      </c>
      <c r="BK65" s="36">
        <v>130.809</v>
      </c>
      <c r="BL65" s="36" t="s">
        <v>129</v>
      </c>
      <c r="BM65" s="36" t="s">
        <v>130</v>
      </c>
      <c r="BN65" s="36" t="s">
        <v>130</v>
      </c>
      <c r="BO65" s="36" t="s">
        <v>130</v>
      </c>
      <c r="BP65" s="36" t="s">
        <v>130</v>
      </c>
      <c r="BQ65" s="36" t="s">
        <v>130</v>
      </c>
      <c r="BR65" s="36" t="s">
        <v>131</v>
      </c>
      <c r="BS65" s="36" t="s">
        <v>132</v>
      </c>
      <c r="BT65" s="36" t="s">
        <v>131</v>
      </c>
      <c r="BU65" s="36" t="s">
        <v>130</v>
      </c>
      <c r="BV65" s="36" t="s">
        <v>130</v>
      </c>
      <c r="BW65" s="36" t="s">
        <v>130</v>
      </c>
      <c r="BX65" s="36" t="s">
        <v>130</v>
      </c>
      <c r="BY65" s="36" t="s">
        <v>130</v>
      </c>
      <c r="BZ65" s="36" t="s">
        <v>130</v>
      </c>
      <c r="CA65" s="36" t="s">
        <v>130</v>
      </c>
      <c r="CB65" s="36" t="s">
        <v>130</v>
      </c>
      <c r="CC65" s="36" t="s">
        <v>130</v>
      </c>
      <c r="CD65" s="36" t="s">
        <v>130</v>
      </c>
      <c r="CE65" s="36">
        <v>41.84</v>
      </c>
      <c r="CF65" s="36">
        <v>37.2</v>
      </c>
      <c r="CG65" s="36">
        <v>36.78</v>
      </c>
      <c r="CH65" s="36">
        <v>37.18</v>
      </c>
      <c r="CI65" s="36">
        <v>36.64</v>
      </c>
      <c r="CJ65" s="36" t="s">
        <v>133</v>
      </c>
      <c r="CK65" s="36" t="s">
        <v>133</v>
      </c>
      <c r="CL65" s="36" t="s">
        <v>133</v>
      </c>
      <c r="CM65" s="36" t="s">
        <v>133</v>
      </c>
      <c r="CN65" s="36" t="s">
        <v>133</v>
      </c>
      <c r="CO65" s="36">
        <v>0.026489</v>
      </c>
      <c r="CP65" s="36">
        <v>1.9e-5</v>
      </c>
      <c r="CQ65" s="37">
        <f t="shared" si="2"/>
        <v>0.000191795673666808</v>
      </c>
      <c r="CR65" s="37">
        <f t="shared" si="3"/>
        <v>5.21388194468467</v>
      </c>
      <c r="CS65" s="35"/>
      <c r="CT65" s="36">
        <f t="shared" si="4"/>
        <v>37.928</v>
      </c>
      <c r="CU65" s="20">
        <v>37.928</v>
      </c>
      <c r="CV65" s="20"/>
      <c r="CW65" s="20" t="str">
        <f t="shared" si="5"/>
        <v>Kirishima C</v>
      </c>
      <c r="CX65" s="20">
        <f t="shared" si="6"/>
        <v>197752.114398</v>
      </c>
      <c r="CY65" s="20">
        <f t="shared" si="7"/>
        <v>22.6</v>
      </c>
      <c r="CZ65" s="20">
        <f t="shared" si="8"/>
        <v>37.928</v>
      </c>
      <c r="DA65" s="53">
        <f t="shared" si="22"/>
        <v>43082</v>
      </c>
      <c r="DB65" s="55">
        <v>299700</v>
      </c>
      <c r="DC65" s="46">
        <v>20</v>
      </c>
      <c r="DD65" s="55">
        <v>21</v>
      </c>
      <c r="DE65" s="59" t="s">
        <v>452</v>
      </c>
      <c r="DF65" s="58"/>
      <c r="DG65" s="12"/>
      <c r="DH65" s="52">
        <v>209259.678658</v>
      </c>
      <c r="DI65" s="17">
        <v>77198</v>
      </c>
      <c r="DK65">
        <f t="shared" si="17"/>
        <v>299700</v>
      </c>
      <c r="DL65">
        <f t="shared" si="18"/>
        <v>299700</v>
      </c>
      <c r="DM65" s="18">
        <f t="shared" si="19"/>
        <v>299700</v>
      </c>
      <c r="DN65" s="18">
        <f t="shared" si="21"/>
        <v>20</v>
      </c>
      <c r="DS65">
        <f t="shared" si="20"/>
        <v>66.7334000667334</v>
      </c>
    </row>
    <row r="66" spans="1:123">
      <c r="A66" s="20">
        <v>16769</v>
      </c>
      <c r="B66" s="20" t="s">
        <v>118</v>
      </c>
      <c r="C66" s="20">
        <v>1</v>
      </c>
      <c r="D66" s="20">
        <v>16550</v>
      </c>
      <c r="E66" s="20">
        <v>16878</v>
      </c>
      <c r="F66" s="20">
        <v>16605</v>
      </c>
      <c r="G66" s="20">
        <v>131385.585515</v>
      </c>
      <c r="H66" s="20" t="s">
        <v>119</v>
      </c>
      <c r="I66" s="20" t="s">
        <v>134</v>
      </c>
      <c r="J66" s="20" t="str">
        <f>VLOOKUP(K66,'[1]Attach_ISO_TO_COUNTRY NAME'!$A$2:$B$245,2,0)</f>
        <v>Japan</v>
      </c>
      <c r="K66" s="20" t="s">
        <v>120</v>
      </c>
      <c r="L66" s="20" t="s">
        <v>224</v>
      </c>
      <c r="M66" s="20">
        <v>1573.862256</v>
      </c>
      <c r="N66" s="20">
        <v>1318.917772</v>
      </c>
      <c r="O66" s="20">
        <v>9.913772</v>
      </c>
      <c r="P66" s="20"/>
      <c r="Q66" s="20" t="s">
        <v>453</v>
      </c>
      <c r="R66" s="20">
        <v>20</v>
      </c>
      <c r="S66" s="20">
        <v>20</v>
      </c>
      <c r="T66" s="20">
        <v>20</v>
      </c>
      <c r="U66" s="20">
        <v>20</v>
      </c>
      <c r="V66" s="20">
        <v>20</v>
      </c>
      <c r="W66" s="20">
        <v>20</v>
      </c>
      <c r="X66" s="20">
        <v>20</v>
      </c>
      <c r="Y66" s="20">
        <v>20</v>
      </c>
      <c r="Z66" s="20">
        <v>20</v>
      </c>
      <c r="AA66" s="20">
        <v>20</v>
      </c>
      <c r="AB66" s="20">
        <v>20</v>
      </c>
      <c r="AC66" s="20">
        <v>20</v>
      </c>
      <c r="AD66" s="20">
        <v>20</v>
      </c>
      <c r="AE66" s="20">
        <v>20</v>
      </c>
      <c r="AF66" s="20">
        <v>20</v>
      </c>
      <c r="AG66" s="20">
        <v>20</v>
      </c>
      <c r="AH66" s="20">
        <v>20</v>
      </c>
      <c r="AI66" s="20">
        <v>20</v>
      </c>
      <c r="AJ66" s="20">
        <v>20</v>
      </c>
      <c r="AK66" s="20">
        <v>20</v>
      </c>
      <c r="AL66" s="20">
        <v>20</v>
      </c>
      <c r="AM66" s="20">
        <v>20</v>
      </c>
      <c r="AN66" s="20">
        <v>20</v>
      </c>
      <c r="AO66" s="20">
        <v>20</v>
      </c>
      <c r="AP66" s="20">
        <v>20</v>
      </c>
      <c r="AQ66" s="20">
        <v>20</v>
      </c>
      <c r="AR66" s="20">
        <v>20</v>
      </c>
      <c r="AS66" s="20">
        <v>0.541517</v>
      </c>
      <c r="AT66" s="20" t="s">
        <v>123</v>
      </c>
      <c r="AU66" s="20">
        <v>0.51</v>
      </c>
      <c r="AV66" s="20">
        <v>0.146238</v>
      </c>
      <c r="AW66" s="20">
        <v>1.164664</v>
      </c>
      <c r="AX66" s="20">
        <v>0.987441</v>
      </c>
      <c r="AY66" s="20">
        <v>20</v>
      </c>
      <c r="AZ66" s="20">
        <v>20</v>
      </c>
      <c r="BA66" s="20" t="s">
        <v>124</v>
      </c>
      <c r="BB66" s="20" t="s">
        <v>125</v>
      </c>
      <c r="BC66" s="20" t="s">
        <v>126</v>
      </c>
      <c r="BD66" s="20" t="s">
        <v>454</v>
      </c>
      <c r="BE66" s="20" t="s">
        <v>455</v>
      </c>
      <c r="BF66" s="32">
        <f t="shared" ref="BF66:BF129" si="23">BI66/G66</f>
        <v>0.000114167775263958</v>
      </c>
      <c r="BG66" s="32">
        <f t="shared" ref="BG66:BG129" si="24">BF66*1000000</f>
        <v>114.167775263958</v>
      </c>
      <c r="BH66" s="35"/>
      <c r="BI66" s="36">
        <v>15</v>
      </c>
      <c r="BJ66" s="36">
        <v>37.83</v>
      </c>
      <c r="BK66" s="36">
        <v>140.952</v>
      </c>
      <c r="BL66" s="36" t="s">
        <v>129</v>
      </c>
      <c r="BM66" s="36" t="s">
        <v>130</v>
      </c>
      <c r="BN66" s="36" t="s">
        <v>130</v>
      </c>
      <c r="BO66" s="36" t="s">
        <v>130</v>
      </c>
      <c r="BP66" s="36" t="s">
        <v>130</v>
      </c>
      <c r="BQ66" s="36" t="s">
        <v>130</v>
      </c>
      <c r="BR66" s="36" t="s">
        <v>131</v>
      </c>
      <c r="BS66" s="36" t="s">
        <v>132</v>
      </c>
      <c r="BT66" s="36" t="s">
        <v>131</v>
      </c>
      <c r="BU66" s="36" t="s">
        <v>130</v>
      </c>
      <c r="BV66" s="36" t="s">
        <v>130</v>
      </c>
      <c r="BW66" s="36" t="s">
        <v>130</v>
      </c>
      <c r="BX66" s="36" t="s">
        <v>130</v>
      </c>
      <c r="BY66" s="36" t="s">
        <v>130</v>
      </c>
      <c r="BZ66" s="36" t="s">
        <v>130</v>
      </c>
      <c r="CA66" s="36" t="s">
        <v>130</v>
      </c>
      <c r="CB66" s="36" t="s">
        <v>130</v>
      </c>
      <c r="CC66" s="36" t="s">
        <v>130</v>
      </c>
      <c r="CD66" s="36" t="s">
        <v>130</v>
      </c>
      <c r="CE66" s="36">
        <v>24.24</v>
      </c>
      <c r="CF66" s="36">
        <v>24.11</v>
      </c>
      <c r="CG66" s="36">
        <v>24.26</v>
      </c>
      <c r="CH66" s="36">
        <v>24.97</v>
      </c>
      <c r="CI66" s="36">
        <v>23.81</v>
      </c>
      <c r="CJ66" s="36" t="s">
        <v>133</v>
      </c>
      <c r="CK66" s="36" t="s">
        <v>133</v>
      </c>
      <c r="CL66" s="36" t="s">
        <v>133</v>
      </c>
      <c r="CM66" s="36" t="s">
        <v>133</v>
      </c>
      <c r="CN66" s="36" t="s">
        <v>133</v>
      </c>
      <c r="CO66" s="36">
        <v>0.016939</v>
      </c>
      <c r="CP66" s="36">
        <v>1.3e-5</v>
      </c>
      <c r="CQ66" s="37">
        <f t="shared" ref="CQ66:CQ129" si="25">CT66/G66</f>
        <v>0.000184784349857224</v>
      </c>
      <c r="CR66" s="37">
        <f t="shared" ref="CR66:CR129" si="26">1/(CQ66*1000)</f>
        <v>5.41171371262048</v>
      </c>
      <c r="CS66" s="35"/>
      <c r="CT66" s="36">
        <f t="shared" ref="CT66:CT129" si="27">AVERAGE(CE66:CI66)</f>
        <v>24.278</v>
      </c>
      <c r="CU66" s="20">
        <v>24.278</v>
      </c>
      <c r="CV66" s="20"/>
      <c r="CW66" s="20" t="str">
        <f t="shared" ref="CW66:CW129" si="28">BD66</f>
        <v>Soma A</v>
      </c>
      <c r="CX66" s="20">
        <f t="shared" ref="CX66:CX129" si="29">G66</f>
        <v>131385.585515</v>
      </c>
      <c r="CY66" s="20">
        <f t="shared" ref="CY66:CY129" si="30">BI66</f>
        <v>15</v>
      </c>
      <c r="CZ66" s="20">
        <f t="shared" ref="CZ66:CZ129" si="31">CT66</f>
        <v>24.278</v>
      </c>
      <c r="DA66" s="53" t="str">
        <f t="shared" si="22"/>
        <v>&lt;2016-06</v>
      </c>
      <c r="DB66" s="85"/>
      <c r="DC66" s="17"/>
      <c r="DD66" s="17"/>
      <c r="DE66" s="68" t="s">
        <v>456</v>
      </c>
      <c r="DF66" s="58"/>
      <c r="DG66" s="12"/>
      <c r="DH66" s="15"/>
      <c r="DI66" s="17">
        <f>44246.667064+43336.17391+43641.771832+G66</f>
        <v>262610.198321</v>
      </c>
      <c r="DK66">
        <f t="shared" si="17"/>
        <v>0</v>
      </c>
      <c r="DL66">
        <f t="shared" si="18"/>
        <v>262610.198321</v>
      </c>
      <c r="DM66" s="18">
        <f t="shared" si="19"/>
        <v>262610.198321</v>
      </c>
      <c r="DN66" s="18">
        <f t="shared" si="21"/>
        <v>15</v>
      </c>
      <c r="DS66">
        <f t="shared" si="20"/>
        <v>57.118878459034</v>
      </c>
    </row>
    <row r="67" spans="1:123">
      <c r="A67" s="11">
        <v>17877</v>
      </c>
      <c r="B67" s="11" t="s">
        <v>118</v>
      </c>
      <c r="C67" s="11">
        <v>1</v>
      </c>
      <c r="D67" s="11">
        <v>17658</v>
      </c>
      <c r="E67" s="11">
        <v>16868</v>
      </c>
      <c r="F67" s="11">
        <v>17713</v>
      </c>
      <c r="G67" s="11">
        <v>87798.110575</v>
      </c>
      <c r="H67" s="11" t="s">
        <v>119</v>
      </c>
      <c r="I67" s="22">
        <v>42713</v>
      </c>
      <c r="J67" s="11" t="str">
        <f>VLOOKUP(K67,'[1]Attach_ISO_TO_COUNTRY NAME'!$A$2:$B$245,2,0)</f>
        <v>Japan</v>
      </c>
      <c r="K67" s="11" t="s">
        <v>120</v>
      </c>
      <c r="L67" s="11" t="s">
        <v>224</v>
      </c>
      <c r="M67" s="11">
        <v>1545.737954</v>
      </c>
      <c r="N67" s="20">
        <v>1291.889228</v>
      </c>
      <c r="O67" s="20">
        <v>7.459916</v>
      </c>
      <c r="P67" s="11"/>
      <c r="Q67" s="11" t="s">
        <v>457</v>
      </c>
      <c r="R67" s="11">
        <v>60</v>
      </c>
      <c r="S67" s="11">
        <v>60</v>
      </c>
      <c r="T67" s="11">
        <v>60</v>
      </c>
      <c r="U67" s="11">
        <v>60</v>
      </c>
      <c r="V67" s="11">
        <v>60</v>
      </c>
      <c r="W67" s="11">
        <v>60</v>
      </c>
      <c r="X67" s="11">
        <v>60</v>
      </c>
      <c r="Y67" s="11">
        <v>60</v>
      </c>
      <c r="Z67" s="11">
        <v>60</v>
      </c>
      <c r="AA67" s="11">
        <v>60</v>
      </c>
      <c r="AB67" s="11">
        <v>60</v>
      </c>
      <c r="AC67" s="11">
        <v>60</v>
      </c>
      <c r="AD67" s="11">
        <v>60</v>
      </c>
      <c r="AE67" s="11">
        <v>60</v>
      </c>
      <c r="AF67" s="11">
        <v>60</v>
      </c>
      <c r="AG67" s="11">
        <v>60</v>
      </c>
      <c r="AH67" s="11">
        <v>60</v>
      </c>
      <c r="AI67" s="11">
        <v>60</v>
      </c>
      <c r="AJ67" s="11">
        <v>60</v>
      </c>
      <c r="AK67" s="11">
        <v>60</v>
      </c>
      <c r="AL67" s="11">
        <v>60</v>
      </c>
      <c r="AM67" s="11">
        <v>60</v>
      </c>
      <c r="AN67" s="11">
        <v>60</v>
      </c>
      <c r="AO67" s="11">
        <v>60</v>
      </c>
      <c r="AP67" s="11">
        <v>60</v>
      </c>
      <c r="AQ67" s="11">
        <v>60</v>
      </c>
      <c r="AR67" s="11">
        <v>60</v>
      </c>
      <c r="AS67" s="11">
        <v>0.950678</v>
      </c>
      <c r="AT67" s="11" t="s">
        <v>123</v>
      </c>
      <c r="AU67" s="11">
        <v>0.51</v>
      </c>
      <c r="AV67" s="11">
        <v>0.146238</v>
      </c>
      <c r="AW67" s="11">
        <v>1.164664</v>
      </c>
      <c r="AX67" s="11">
        <v>1.108938</v>
      </c>
      <c r="AY67" s="11">
        <v>60</v>
      </c>
      <c r="AZ67" s="11">
        <v>60</v>
      </c>
      <c r="BA67" s="11" t="s">
        <v>141</v>
      </c>
      <c r="BB67" s="11" t="s">
        <v>125</v>
      </c>
      <c r="BC67" s="11" t="s">
        <v>126</v>
      </c>
      <c r="BD67" s="26" t="s">
        <v>458</v>
      </c>
      <c r="BE67" s="11" t="s">
        <v>459</v>
      </c>
      <c r="BF67" s="32">
        <f t="shared" si="23"/>
        <v>0.0001138976674385</v>
      </c>
      <c r="BG67" s="33">
        <f t="shared" si="24"/>
        <v>113.8976674385</v>
      </c>
      <c r="BH67" s="34"/>
      <c r="BI67" s="10">
        <v>10</v>
      </c>
      <c r="BJ67" s="10">
        <v>37.136</v>
      </c>
      <c r="BK67" s="10">
        <v>140.23</v>
      </c>
      <c r="BL67" s="10" t="s">
        <v>129</v>
      </c>
      <c r="BM67" s="10" t="s">
        <v>130</v>
      </c>
      <c r="BN67" s="10" t="s">
        <v>130</v>
      </c>
      <c r="BO67" s="10" t="s">
        <v>130</v>
      </c>
      <c r="BP67" s="10" t="s">
        <v>130</v>
      </c>
      <c r="BQ67" s="10" t="s">
        <v>130</v>
      </c>
      <c r="BR67" s="10" t="s">
        <v>131</v>
      </c>
      <c r="BS67" s="10" t="s">
        <v>132</v>
      </c>
      <c r="BT67" s="10" t="s">
        <v>131</v>
      </c>
      <c r="BU67" s="10" t="s">
        <v>130</v>
      </c>
      <c r="BV67" s="10" t="s">
        <v>130</v>
      </c>
      <c r="BW67" s="10" t="s">
        <v>130</v>
      </c>
      <c r="BX67" s="10" t="s">
        <v>130</v>
      </c>
      <c r="BY67" s="10" t="s">
        <v>130</v>
      </c>
      <c r="BZ67" s="10" t="s">
        <v>130</v>
      </c>
      <c r="CA67" s="10" t="s">
        <v>130</v>
      </c>
      <c r="CB67" s="10" t="s">
        <v>130</v>
      </c>
      <c r="CC67" s="10" t="s">
        <v>130</v>
      </c>
      <c r="CD67" s="10" t="s">
        <v>130</v>
      </c>
      <c r="CE67" s="10">
        <v>15.67</v>
      </c>
      <c r="CF67" s="10">
        <v>15.85</v>
      </c>
      <c r="CG67" s="10">
        <v>15.84</v>
      </c>
      <c r="CH67" s="10">
        <v>16.04</v>
      </c>
      <c r="CI67" s="10">
        <v>15.54</v>
      </c>
      <c r="CJ67" s="10" t="s">
        <v>133</v>
      </c>
      <c r="CK67" s="10" t="s">
        <v>133</v>
      </c>
      <c r="CL67" s="10" t="s">
        <v>133</v>
      </c>
      <c r="CM67" s="10" t="s">
        <v>133</v>
      </c>
      <c r="CN67" s="10" t="s">
        <v>133</v>
      </c>
      <c r="CO67" s="10">
        <v>0.014073</v>
      </c>
      <c r="CP67" s="10">
        <v>9e-6</v>
      </c>
      <c r="CQ67" s="37">
        <f t="shared" si="25"/>
        <v>0.000179821637351904</v>
      </c>
      <c r="CR67" s="37">
        <f t="shared" si="26"/>
        <v>5.56106603591335</v>
      </c>
      <c r="CS67" s="34"/>
      <c r="CT67" s="10">
        <f t="shared" si="27"/>
        <v>15.788</v>
      </c>
      <c r="CU67" s="20">
        <v>15.788</v>
      </c>
      <c r="CV67" s="20"/>
      <c r="CW67" s="20" t="str">
        <f t="shared" si="28"/>
        <v>Shirakawa A</v>
      </c>
      <c r="CX67" s="20">
        <f t="shared" si="29"/>
        <v>87798.110575</v>
      </c>
      <c r="CY67" s="20">
        <f t="shared" si="30"/>
        <v>10</v>
      </c>
      <c r="CZ67" s="20">
        <f t="shared" si="31"/>
        <v>15.788</v>
      </c>
      <c r="DA67" s="53">
        <f t="shared" si="22"/>
        <v>42713</v>
      </c>
      <c r="DB67" s="55">
        <v>1280000</v>
      </c>
      <c r="DC67" s="46">
        <v>73.9</v>
      </c>
      <c r="DD67" s="55">
        <v>79.7</v>
      </c>
      <c r="DE67" s="59"/>
      <c r="DF67" s="58"/>
      <c r="DG67" s="12"/>
      <c r="DH67" s="15"/>
      <c r="DK67">
        <f t="shared" ref="DK67:DK98" si="32">IF(DB67&gt;0,DB67,DH67)</f>
        <v>1280000</v>
      </c>
      <c r="DL67">
        <f t="shared" ref="DL67:DL98" si="33">IF(DK67&gt;0,DK67,DI67)</f>
        <v>1280000</v>
      </c>
      <c r="DM67" s="18">
        <f t="shared" ref="DM67:DM98" si="34">MAX(DH67:DI67,DB67)</f>
        <v>1280000</v>
      </c>
      <c r="DN67" s="18">
        <f t="shared" si="21"/>
        <v>73.9</v>
      </c>
      <c r="DS67">
        <f t="shared" ref="DS67:DS98" si="35">DN67*1000000/DM67</f>
        <v>57.734375</v>
      </c>
    </row>
    <row r="68" spans="1:123">
      <c r="A68" s="20">
        <v>19973</v>
      </c>
      <c r="B68" s="20" t="s">
        <v>118</v>
      </c>
      <c r="C68" s="20">
        <v>1</v>
      </c>
      <c r="D68" s="20">
        <v>19754</v>
      </c>
      <c r="E68" s="20">
        <v>16745</v>
      </c>
      <c r="F68" s="20">
        <v>19809</v>
      </c>
      <c r="G68" s="20">
        <v>71351.496295</v>
      </c>
      <c r="H68" s="20" t="s">
        <v>119</v>
      </c>
      <c r="I68" s="22">
        <v>42703</v>
      </c>
      <c r="J68" s="20" t="str">
        <f>VLOOKUP(K68,'[1]Attach_ISO_TO_COUNTRY NAME'!$A$2:$B$245,2,0)</f>
        <v>Japan</v>
      </c>
      <c r="K68" s="20" t="s">
        <v>120</v>
      </c>
      <c r="L68" s="20" t="s">
        <v>460</v>
      </c>
      <c r="M68" s="20">
        <v>1625.36243</v>
      </c>
      <c r="N68" s="20">
        <v>1355.077514</v>
      </c>
      <c r="O68" s="20">
        <v>6.077533</v>
      </c>
      <c r="P68" s="20"/>
      <c r="Q68" s="20" t="s">
        <v>461</v>
      </c>
      <c r="R68" s="20">
        <v>30</v>
      </c>
      <c r="S68" s="20">
        <v>30</v>
      </c>
      <c r="T68" s="20">
        <v>30</v>
      </c>
      <c r="U68" s="20">
        <v>30</v>
      </c>
      <c r="V68" s="20">
        <v>30</v>
      </c>
      <c r="W68" s="20">
        <v>30</v>
      </c>
      <c r="X68" s="20">
        <v>30</v>
      </c>
      <c r="Y68" s="20">
        <v>30</v>
      </c>
      <c r="Z68" s="20">
        <v>30</v>
      </c>
      <c r="AA68" s="20">
        <v>30</v>
      </c>
      <c r="AB68" s="20">
        <v>30</v>
      </c>
      <c r="AC68" s="20">
        <v>30</v>
      </c>
      <c r="AD68" s="20">
        <v>30</v>
      </c>
      <c r="AE68" s="20">
        <v>30</v>
      </c>
      <c r="AF68" s="20">
        <v>30</v>
      </c>
      <c r="AG68" s="20">
        <v>30</v>
      </c>
      <c r="AH68" s="20">
        <v>30</v>
      </c>
      <c r="AI68" s="20">
        <v>30</v>
      </c>
      <c r="AJ68" s="20">
        <v>30</v>
      </c>
      <c r="AK68" s="20">
        <v>30</v>
      </c>
      <c r="AL68" s="20">
        <v>30</v>
      </c>
      <c r="AM68" s="20">
        <v>30</v>
      </c>
      <c r="AN68" s="20">
        <v>30</v>
      </c>
      <c r="AO68" s="20">
        <v>30</v>
      </c>
      <c r="AP68" s="20">
        <v>30</v>
      </c>
      <c r="AQ68" s="20">
        <v>30</v>
      </c>
      <c r="AR68" s="20">
        <v>30</v>
      </c>
      <c r="AS68" s="20">
        <v>0.615147</v>
      </c>
      <c r="AT68" s="20" t="s">
        <v>123</v>
      </c>
      <c r="AU68" s="20">
        <v>0.51</v>
      </c>
      <c r="AV68" s="20">
        <v>0.146238</v>
      </c>
      <c r="AW68" s="20">
        <v>1.164664</v>
      </c>
      <c r="AX68" s="20">
        <v>1.108938</v>
      </c>
      <c r="AY68" s="20">
        <v>30</v>
      </c>
      <c r="AZ68" s="20">
        <v>30</v>
      </c>
      <c r="BA68" s="20" t="s">
        <v>124</v>
      </c>
      <c r="BB68" s="20" t="s">
        <v>125</v>
      </c>
      <c r="BC68" s="20" t="s">
        <v>126</v>
      </c>
      <c r="BD68" s="26" t="s">
        <v>462</v>
      </c>
      <c r="BE68" s="20" t="s">
        <v>463</v>
      </c>
      <c r="BF68" s="32">
        <f t="shared" si="23"/>
        <v>0.000112120984357838</v>
      </c>
      <c r="BG68" s="33">
        <f t="shared" si="24"/>
        <v>112.120984357838</v>
      </c>
      <c r="BH68" s="35"/>
      <c r="BI68" s="10">
        <v>8</v>
      </c>
      <c r="BJ68" s="36">
        <v>36.9327</v>
      </c>
      <c r="BK68" s="36">
        <v>140.0777</v>
      </c>
      <c r="BL68" s="36" t="s">
        <v>129</v>
      </c>
      <c r="BM68" s="36" t="s">
        <v>130</v>
      </c>
      <c r="BN68" s="36" t="s">
        <v>130</v>
      </c>
      <c r="BO68" s="36" t="s">
        <v>130</v>
      </c>
      <c r="BP68" s="36" t="s">
        <v>130</v>
      </c>
      <c r="BQ68" s="36" t="s">
        <v>130</v>
      </c>
      <c r="BR68" s="36" t="s">
        <v>131</v>
      </c>
      <c r="BS68" s="36" t="s">
        <v>132</v>
      </c>
      <c r="BT68" s="36" t="s">
        <v>131</v>
      </c>
      <c r="BU68" s="36" t="s">
        <v>130</v>
      </c>
      <c r="BV68" s="36" t="s">
        <v>130</v>
      </c>
      <c r="BW68" s="36" t="s">
        <v>130</v>
      </c>
      <c r="BX68" s="36" t="s">
        <v>130</v>
      </c>
      <c r="BY68" s="36" t="s">
        <v>130</v>
      </c>
      <c r="BZ68" s="36" t="s">
        <v>130</v>
      </c>
      <c r="CA68" s="36" t="s">
        <v>130</v>
      </c>
      <c r="CB68" s="36" t="s">
        <v>130</v>
      </c>
      <c r="CC68" s="36" t="s">
        <v>130</v>
      </c>
      <c r="CD68" s="36" t="s">
        <v>130</v>
      </c>
      <c r="CE68" s="36">
        <v>12.59</v>
      </c>
      <c r="CF68" s="36">
        <v>12.58</v>
      </c>
      <c r="CG68" s="36">
        <v>12.72</v>
      </c>
      <c r="CH68" s="36">
        <v>12.79</v>
      </c>
      <c r="CI68" s="36">
        <v>12.36</v>
      </c>
      <c r="CJ68" s="36" t="s">
        <v>133</v>
      </c>
      <c r="CK68" s="36" t="s">
        <v>133</v>
      </c>
      <c r="CL68" s="36" t="s">
        <v>133</v>
      </c>
      <c r="CM68" s="36" t="s">
        <v>133</v>
      </c>
      <c r="CN68" s="36" t="s">
        <v>133</v>
      </c>
      <c r="CO68" s="36">
        <v>0.013251</v>
      </c>
      <c r="CP68" s="36">
        <v>7e-6</v>
      </c>
      <c r="CQ68" s="37">
        <f t="shared" si="25"/>
        <v>0.000176702671347952</v>
      </c>
      <c r="CR68" s="37">
        <f t="shared" si="26"/>
        <v>5.65922400816942</v>
      </c>
      <c r="CS68" s="35"/>
      <c r="CT68" s="36">
        <f t="shared" si="27"/>
        <v>12.608</v>
      </c>
      <c r="CU68" s="20">
        <v>12.608</v>
      </c>
      <c r="CV68" s="20"/>
      <c r="CW68" s="20" t="str">
        <f t="shared" si="28"/>
        <v>Nasushiobara B</v>
      </c>
      <c r="CX68" s="20">
        <f t="shared" si="29"/>
        <v>71351.496295</v>
      </c>
      <c r="CY68" s="20">
        <f t="shared" si="30"/>
        <v>8</v>
      </c>
      <c r="CZ68" s="20">
        <f t="shared" si="31"/>
        <v>12.608</v>
      </c>
      <c r="DA68" s="53">
        <f t="shared" si="22"/>
        <v>42703</v>
      </c>
      <c r="DB68" s="55">
        <v>270000</v>
      </c>
      <c r="DC68" s="46">
        <v>13.9</v>
      </c>
      <c r="DD68" s="55">
        <v>14.025</v>
      </c>
      <c r="DE68" s="16" t="s">
        <v>464</v>
      </c>
      <c r="DF68" s="58"/>
      <c r="DG68" s="12"/>
      <c r="DH68" s="52">
        <v>82253.331456</v>
      </c>
      <c r="DI68" s="17">
        <v>202684</v>
      </c>
      <c r="DK68">
        <f t="shared" si="32"/>
        <v>270000</v>
      </c>
      <c r="DL68">
        <f t="shared" si="33"/>
        <v>270000</v>
      </c>
      <c r="DM68" s="18">
        <f t="shared" si="34"/>
        <v>270000</v>
      </c>
      <c r="DN68" s="18">
        <f t="shared" si="21"/>
        <v>13.9</v>
      </c>
      <c r="DS68">
        <f t="shared" si="35"/>
        <v>51.4814814814815</v>
      </c>
    </row>
    <row r="69" spans="1:123">
      <c r="A69" s="20">
        <v>19580</v>
      </c>
      <c r="B69" s="20" t="s">
        <v>118</v>
      </c>
      <c r="C69" s="20">
        <v>1</v>
      </c>
      <c r="D69" s="20">
        <v>19361</v>
      </c>
      <c r="E69" s="20">
        <v>16754</v>
      </c>
      <c r="F69" s="20">
        <v>19416</v>
      </c>
      <c r="G69" s="20">
        <v>116387.63527</v>
      </c>
      <c r="H69" s="20" t="s">
        <v>119</v>
      </c>
      <c r="I69" s="20" t="s">
        <v>134</v>
      </c>
      <c r="J69" s="20" t="str">
        <f>VLOOKUP(K69,'[1]Attach_ISO_TO_COUNTRY NAME'!$A$2:$B$245,2,0)</f>
        <v>Japan</v>
      </c>
      <c r="K69" s="20" t="s">
        <v>120</v>
      </c>
      <c r="L69" s="20" t="s">
        <v>121</v>
      </c>
      <c r="M69" s="20">
        <v>1630.841306</v>
      </c>
      <c r="N69" s="20">
        <v>1325.127008</v>
      </c>
      <c r="O69" s="20">
        <v>9.057394</v>
      </c>
      <c r="P69" s="20" t="s">
        <v>465</v>
      </c>
      <c r="Q69" s="20" t="s">
        <v>466</v>
      </c>
      <c r="R69" s="20">
        <v>10</v>
      </c>
      <c r="S69" s="20">
        <v>10</v>
      </c>
      <c r="T69" s="20">
        <v>10</v>
      </c>
      <c r="U69" s="20">
        <v>10</v>
      </c>
      <c r="V69" s="20">
        <v>10</v>
      </c>
      <c r="W69" s="20">
        <v>10</v>
      </c>
      <c r="X69" s="20">
        <v>10</v>
      </c>
      <c r="Y69" s="20">
        <v>10</v>
      </c>
      <c r="Z69" s="20">
        <v>10</v>
      </c>
      <c r="AA69" s="20">
        <v>10</v>
      </c>
      <c r="AB69" s="20">
        <v>10</v>
      </c>
      <c r="AC69" s="20">
        <v>10</v>
      </c>
      <c r="AD69" s="20">
        <v>10</v>
      </c>
      <c r="AE69" s="20">
        <v>10</v>
      </c>
      <c r="AF69" s="20">
        <v>10</v>
      </c>
      <c r="AG69" s="20">
        <v>10</v>
      </c>
      <c r="AH69" s="20">
        <v>10</v>
      </c>
      <c r="AI69" s="20">
        <v>10</v>
      </c>
      <c r="AJ69" s="20">
        <v>10</v>
      </c>
      <c r="AK69" s="20">
        <v>10</v>
      </c>
      <c r="AL69" s="20">
        <v>10</v>
      </c>
      <c r="AM69" s="20">
        <v>10</v>
      </c>
      <c r="AN69" s="20">
        <v>10</v>
      </c>
      <c r="AO69" s="20">
        <v>10</v>
      </c>
      <c r="AP69" s="20">
        <v>10</v>
      </c>
      <c r="AQ69" s="20">
        <v>10</v>
      </c>
      <c r="AR69" s="20">
        <v>10</v>
      </c>
      <c r="AS69" s="20">
        <v>0.627743</v>
      </c>
      <c r="AT69" s="20" t="s">
        <v>123</v>
      </c>
      <c r="AU69" s="20">
        <v>0.51</v>
      </c>
      <c r="AV69" s="20">
        <v>0.146238</v>
      </c>
      <c r="AW69" s="20">
        <v>1.164664</v>
      </c>
      <c r="AX69" s="20">
        <v>0.987441</v>
      </c>
      <c r="AY69" s="20">
        <v>10</v>
      </c>
      <c r="AZ69" s="20">
        <v>10</v>
      </c>
      <c r="BA69" s="20" t="s">
        <v>124</v>
      </c>
      <c r="BB69" s="20" t="s">
        <v>125</v>
      </c>
      <c r="BC69" s="20" t="s">
        <v>126</v>
      </c>
      <c r="BD69" s="20" t="s">
        <v>467</v>
      </c>
      <c r="BE69" s="20" t="s">
        <v>465</v>
      </c>
      <c r="BF69" s="32">
        <f t="shared" si="23"/>
        <v>0.000111695713808792</v>
      </c>
      <c r="BG69" s="32">
        <f t="shared" si="24"/>
        <v>111.695713808792</v>
      </c>
      <c r="BH69" s="35"/>
      <c r="BI69" s="36">
        <v>13</v>
      </c>
      <c r="BJ69" s="36">
        <v>32.2296</v>
      </c>
      <c r="BK69" s="36">
        <v>130.8182</v>
      </c>
      <c r="BL69" s="36" t="s">
        <v>129</v>
      </c>
      <c r="BM69" s="36" t="s">
        <v>130</v>
      </c>
      <c r="BN69" s="36" t="s">
        <v>130</v>
      </c>
      <c r="BO69" s="36" t="s">
        <v>130</v>
      </c>
      <c r="BP69" s="36" t="s">
        <v>130</v>
      </c>
      <c r="BQ69" s="36" t="s">
        <v>468</v>
      </c>
      <c r="BR69" s="36" t="s">
        <v>469</v>
      </c>
      <c r="BS69" s="36" t="s">
        <v>470</v>
      </c>
      <c r="BT69" s="36" t="s">
        <v>165</v>
      </c>
      <c r="BU69" s="36">
        <v>1104297</v>
      </c>
      <c r="BV69" s="36" t="s">
        <v>130</v>
      </c>
      <c r="BW69" s="36" t="s">
        <v>130</v>
      </c>
      <c r="BX69" s="36" t="s">
        <v>130</v>
      </c>
      <c r="BY69" s="36" t="s">
        <v>130</v>
      </c>
      <c r="BZ69" s="36" t="s">
        <v>130</v>
      </c>
      <c r="CA69" s="36" t="s">
        <v>130</v>
      </c>
      <c r="CB69" s="36" t="s">
        <v>130</v>
      </c>
      <c r="CC69" s="36" t="s">
        <v>130</v>
      </c>
      <c r="CD69" s="36" t="s">
        <v>130</v>
      </c>
      <c r="CE69" s="36">
        <v>24.93</v>
      </c>
      <c r="CF69" s="36">
        <v>22.48</v>
      </c>
      <c r="CG69" s="36">
        <v>22.29</v>
      </c>
      <c r="CH69" s="36">
        <v>22.58</v>
      </c>
      <c r="CI69" s="36">
        <v>21.49</v>
      </c>
      <c r="CJ69" s="36" t="s">
        <v>133</v>
      </c>
      <c r="CK69" s="36" t="s">
        <v>133</v>
      </c>
      <c r="CL69" s="36" t="s">
        <v>133</v>
      </c>
      <c r="CM69" s="36" t="s">
        <v>133</v>
      </c>
      <c r="CN69" s="36" t="s">
        <v>133</v>
      </c>
      <c r="CO69" s="36">
        <v>0.014924</v>
      </c>
      <c r="CP69" s="36">
        <v>1.1e-5</v>
      </c>
      <c r="CQ69" s="37">
        <f t="shared" si="25"/>
        <v>0.000195501867077327</v>
      </c>
      <c r="CR69" s="37">
        <f t="shared" si="26"/>
        <v>5.11504066405907</v>
      </c>
      <c r="CS69" s="35"/>
      <c r="CT69" s="36">
        <f t="shared" si="27"/>
        <v>22.754</v>
      </c>
      <c r="CU69" s="20">
        <v>22.754</v>
      </c>
      <c r="CV69" s="20"/>
      <c r="CW69" s="20" t="str">
        <f t="shared" si="28"/>
        <v>Nishiki - Sojitz Solar Power Plant</v>
      </c>
      <c r="CX69" s="20">
        <f t="shared" si="29"/>
        <v>116387.63527</v>
      </c>
      <c r="CY69" s="20">
        <f t="shared" si="30"/>
        <v>13</v>
      </c>
      <c r="CZ69" s="20">
        <f t="shared" si="31"/>
        <v>22.754</v>
      </c>
      <c r="DA69" s="53" t="str">
        <f t="shared" si="22"/>
        <v>&lt;2016-06</v>
      </c>
      <c r="DB69" s="17"/>
      <c r="DC69" s="17"/>
      <c r="DD69" s="17"/>
      <c r="DE69" s="66" t="s">
        <v>471</v>
      </c>
      <c r="DF69" s="58"/>
      <c r="DG69" s="12"/>
      <c r="DH69" s="15"/>
      <c r="DI69" s="17">
        <f>14128.921508+32483.489174+30548.59236+18087.901825+30574.193608+G69</f>
        <v>242210.733745</v>
      </c>
      <c r="DK69">
        <f t="shared" si="32"/>
        <v>0</v>
      </c>
      <c r="DL69">
        <f t="shared" si="33"/>
        <v>242210.733745</v>
      </c>
      <c r="DM69" s="18">
        <f t="shared" si="34"/>
        <v>242210.733745</v>
      </c>
      <c r="DN69" s="18">
        <f t="shared" si="21"/>
        <v>13</v>
      </c>
      <c r="DS69">
        <f t="shared" si="35"/>
        <v>53.6722704192227</v>
      </c>
    </row>
    <row r="70" spans="1:123">
      <c r="A70" s="20">
        <v>17844</v>
      </c>
      <c r="B70" s="20" t="s">
        <v>118</v>
      </c>
      <c r="C70" s="20">
        <v>1</v>
      </c>
      <c r="D70" s="20">
        <v>17625</v>
      </c>
      <c r="E70" s="20">
        <v>16519</v>
      </c>
      <c r="F70" s="20">
        <v>17680</v>
      </c>
      <c r="G70" s="20">
        <v>361753.04137</v>
      </c>
      <c r="H70" s="20" t="s">
        <v>119</v>
      </c>
      <c r="I70" s="24">
        <v>42593</v>
      </c>
      <c r="J70" s="20" t="str">
        <f>VLOOKUP(K70,'[1]Attach_ISO_TO_COUNTRY NAME'!$A$2:$B$245,2,0)</f>
        <v>Japan</v>
      </c>
      <c r="K70" s="20" t="s">
        <v>120</v>
      </c>
      <c r="L70" s="20" t="s">
        <v>472</v>
      </c>
      <c r="M70" s="20">
        <v>1434.70199</v>
      </c>
      <c r="N70" s="20">
        <v>1203.133467</v>
      </c>
      <c r="O70" s="20">
        <v>27.277358</v>
      </c>
      <c r="P70" s="20"/>
      <c r="Q70" s="20" t="s">
        <v>473</v>
      </c>
      <c r="R70" s="20">
        <v>30</v>
      </c>
      <c r="S70" s="20">
        <v>30</v>
      </c>
      <c r="T70" s="20">
        <v>30</v>
      </c>
      <c r="U70" s="20">
        <v>30</v>
      </c>
      <c r="V70" s="20">
        <v>30</v>
      </c>
      <c r="W70" s="20">
        <v>30</v>
      </c>
      <c r="X70" s="20">
        <v>30</v>
      </c>
      <c r="Y70" s="20">
        <v>30</v>
      </c>
      <c r="Z70" s="20">
        <v>30</v>
      </c>
      <c r="AA70" s="20">
        <v>30</v>
      </c>
      <c r="AB70" s="20">
        <v>30</v>
      </c>
      <c r="AC70" s="20">
        <v>30</v>
      </c>
      <c r="AD70" s="20">
        <v>30</v>
      </c>
      <c r="AE70" s="20">
        <v>30</v>
      </c>
      <c r="AF70" s="20">
        <v>30</v>
      </c>
      <c r="AG70" s="20">
        <v>30</v>
      </c>
      <c r="AH70" s="20">
        <v>30</v>
      </c>
      <c r="AI70" s="20">
        <v>30</v>
      </c>
      <c r="AJ70" s="20">
        <v>30</v>
      </c>
      <c r="AK70" s="20">
        <v>30</v>
      </c>
      <c r="AL70" s="20">
        <v>30</v>
      </c>
      <c r="AM70" s="20">
        <v>30</v>
      </c>
      <c r="AN70" s="20">
        <v>30</v>
      </c>
      <c r="AO70" s="20">
        <v>30</v>
      </c>
      <c r="AP70" s="20">
        <v>30</v>
      </c>
      <c r="AQ70" s="20">
        <v>30</v>
      </c>
      <c r="AR70" s="20">
        <v>30</v>
      </c>
      <c r="AS70" s="20">
        <v>0.405303</v>
      </c>
      <c r="AT70" s="20" t="s">
        <v>123</v>
      </c>
      <c r="AU70" s="20">
        <v>0.51</v>
      </c>
      <c r="AV70" s="20">
        <v>0.146238</v>
      </c>
      <c r="AW70" s="20">
        <v>1.164664</v>
      </c>
      <c r="AX70" s="20">
        <v>0.987441</v>
      </c>
      <c r="AY70" s="20">
        <v>30</v>
      </c>
      <c r="AZ70" s="20">
        <v>30</v>
      </c>
      <c r="BA70" s="20" t="s">
        <v>124</v>
      </c>
      <c r="BB70" s="20" t="s">
        <v>125</v>
      </c>
      <c r="BC70" s="20" t="s">
        <v>126</v>
      </c>
      <c r="BD70" s="20" t="s">
        <v>474</v>
      </c>
      <c r="BE70" s="20" t="s">
        <v>475</v>
      </c>
      <c r="BF70" s="32">
        <f t="shared" si="23"/>
        <v>0.000111401965958266</v>
      </c>
      <c r="BG70" s="32">
        <f t="shared" si="24"/>
        <v>111.401965958266</v>
      </c>
      <c r="BH70" s="35"/>
      <c r="BI70" s="36">
        <v>40.3</v>
      </c>
      <c r="BJ70" s="36">
        <v>38.67</v>
      </c>
      <c r="BK70" s="36">
        <v>140.795</v>
      </c>
      <c r="BL70" s="36" t="s">
        <v>129</v>
      </c>
      <c r="BM70" s="36" t="s">
        <v>130</v>
      </c>
      <c r="BN70" s="36" t="s">
        <v>130</v>
      </c>
      <c r="BO70" s="36" t="s">
        <v>130</v>
      </c>
      <c r="BP70" s="36" t="s">
        <v>130</v>
      </c>
      <c r="BQ70" s="36" t="s">
        <v>130</v>
      </c>
      <c r="BR70" s="36" t="s">
        <v>131</v>
      </c>
      <c r="BS70" s="36" t="s">
        <v>132</v>
      </c>
      <c r="BT70" s="36" t="s">
        <v>131</v>
      </c>
      <c r="BU70" s="36" t="s">
        <v>130</v>
      </c>
      <c r="BV70" s="36" t="s">
        <v>130</v>
      </c>
      <c r="BW70" s="36" t="s">
        <v>130</v>
      </c>
      <c r="BX70" s="36" t="s">
        <v>130</v>
      </c>
      <c r="BY70" s="36" t="s">
        <v>130</v>
      </c>
      <c r="BZ70" s="36" t="s">
        <v>130</v>
      </c>
      <c r="CA70" s="36" t="s">
        <v>130</v>
      </c>
      <c r="CB70" s="36" t="s">
        <v>130</v>
      </c>
      <c r="CC70" s="36" t="s">
        <v>130</v>
      </c>
      <c r="CD70" s="36" t="s">
        <v>130</v>
      </c>
      <c r="CE70" s="36">
        <v>58.13</v>
      </c>
      <c r="CF70" s="36">
        <v>59.6</v>
      </c>
      <c r="CG70" s="36">
        <v>60.34</v>
      </c>
      <c r="CH70" s="36">
        <v>59.06</v>
      </c>
      <c r="CI70" s="36">
        <v>57.16</v>
      </c>
      <c r="CJ70" s="36" t="s">
        <v>133</v>
      </c>
      <c r="CK70" s="36" t="s">
        <v>133</v>
      </c>
      <c r="CL70" s="36" t="s">
        <v>133</v>
      </c>
      <c r="CM70" s="36" t="s">
        <v>133</v>
      </c>
      <c r="CN70" s="36" t="s">
        <v>133</v>
      </c>
      <c r="CO70" s="36">
        <v>0.043122</v>
      </c>
      <c r="CP70" s="36">
        <v>3.7e-5</v>
      </c>
      <c r="CQ70" s="37">
        <f t="shared" si="25"/>
        <v>0.000162702156634532</v>
      </c>
      <c r="CR70" s="37">
        <f t="shared" si="26"/>
        <v>6.14620003007238</v>
      </c>
      <c r="CS70" s="35"/>
      <c r="CT70" s="36">
        <f t="shared" si="27"/>
        <v>58.858</v>
      </c>
      <c r="CU70" s="20">
        <v>58.858</v>
      </c>
      <c r="CV70" s="20"/>
      <c r="CW70" s="20" t="str">
        <f t="shared" si="28"/>
        <v>Furukawa</v>
      </c>
      <c r="CX70" s="20">
        <f t="shared" si="29"/>
        <v>361753.04137</v>
      </c>
      <c r="CY70" s="20">
        <f t="shared" si="30"/>
        <v>40.3</v>
      </c>
      <c r="CZ70" s="20">
        <f t="shared" si="31"/>
        <v>58.858</v>
      </c>
      <c r="DA70" s="53">
        <f t="shared" si="22"/>
        <v>42593</v>
      </c>
      <c r="DB70" s="17"/>
      <c r="DC70" s="17">
        <v>56.87</v>
      </c>
      <c r="DD70" s="17"/>
      <c r="DE70" s="68" t="s">
        <v>476</v>
      </c>
      <c r="DF70" s="58"/>
      <c r="DG70" s="12"/>
      <c r="DH70" s="15"/>
      <c r="DI70" s="17">
        <f>4417.30231+1302.096364+G70</f>
        <v>367472.440044</v>
      </c>
      <c r="DK70">
        <f t="shared" si="32"/>
        <v>0</v>
      </c>
      <c r="DL70">
        <f t="shared" si="33"/>
        <v>367472.440044</v>
      </c>
      <c r="DM70" s="18">
        <f t="shared" si="34"/>
        <v>367472.440044</v>
      </c>
      <c r="DN70" s="18">
        <f>40.3</f>
        <v>40.3</v>
      </c>
      <c r="DS70">
        <f t="shared" si="35"/>
        <v>109.668088293028</v>
      </c>
    </row>
    <row r="71" spans="1:123">
      <c r="A71" s="11">
        <v>18444</v>
      </c>
      <c r="B71" s="11" t="s">
        <v>118</v>
      </c>
      <c r="C71" s="11">
        <v>1</v>
      </c>
      <c r="D71" s="11">
        <v>18225</v>
      </c>
      <c r="E71" s="11">
        <v>16812</v>
      </c>
      <c r="F71" s="11">
        <v>18280</v>
      </c>
      <c r="G71" s="11">
        <v>475149.572188</v>
      </c>
      <c r="H71" s="11" t="s">
        <v>119</v>
      </c>
      <c r="I71" s="22">
        <v>42580</v>
      </c>
      <c r="J71" s="11" t="str">
        <f>VLOOKUP(K71,'[1]Attach_ISO_TO_COUNTRY NAME'!$A$2:$B$245,2,0)</f>
        <v>Japan</v>
      </c>
      <c r="K71" s="11" t="s">
        <v>120</v>
      </c>
      <c r="L71" s="11" t="s">
        <v>224</v>
      </c>
      <c r="M71" s="11">
        <v>1577.880063</v>
      </c>
      <c r="N71" s="20">
        <v>1323.300716</v>
      </c>
      <c r="O71" s="20">
        <v>35.825149</v>
      </c>
      <c r="P71" s="11"/>
      <c r="Q71" s="11" t="s">
        <v>477</v>
      </c>
      <c r="R71" s="11">
        <v>11</v>
      </c>
      <c r="S71" s="11">
        <v>11</v>
      </c>
      <c r="T71" s="11">
        <v>11</v>
      </c>
      <c r="U71" s="11">
        <v>11</v>
      </c>
      <c r="V71" s="11">
        <v>11</v>
      </c>
      <c r="W71" s="11">
        <v>11</v>
      </c>
      <c r="X71" s="11">
        <v>11</v>
      </c>
      <c r="Y71" s="11">
        <v>11</v>
      </c>
      <c r="Z71" s="11">
        <v>11</v>
      </c>
      <c r="AA71" s="11">
        <v>11</v>
      </c>
      <c r="AB71" s="11">
        <v>11</v>
      </c>
      <c r="AC71" s="11">
        <v>11</v>
      </c>
      <c r="AD71" s="11">
        <v>11</v>
      </c>
      <c r="AE71" s="11">
        <v>11</v>
      </c>
      <c r="AF71" s="11">
        <v>11</v>
      </c>
      <c r="AG71" s="11">
        <v>11</v>
      </c>
      <c r="AH71" s="11">
        <v>11</v>
      </c>
      <c r="AI71" s="11">
        <v>11</v>
      </c>
      <c r="AJ71" s="11">
        <v>11</v>
      </c>
      <c r="AK71" s="11">
        <v>11</v>
      </c>
      <c r="AL71" s="11">
        <v>11</v>
      </c>
      <c r="AM71" s="11">
        <v>11</v>
      </c>
      <c r="AN71" s="11">
        <v>11</v>
      </c>
      <c r="AO71" s="11">
        <v>11</v>
      </c>
      <c r="AP71" s="11">
        <v>11</v>
      </c>
      <c r="AQ71" s="11">
        <v>11</v>
      </c>
      <c r="AR71" s="11">
        <v>11</v>
      </c>
      <c r="AS71" s="11">
        <v>0.541517</v>
      </c>
      <c r="AT71" s="11" t="s">
        <v>123</v>
      </c>
      <c r="AU71" s="11">
        <v>0.51</v>
      </c>
      <c r="AV71" s="11">
        <v>0.146238</v>
      </c>
      <c r="AW71" s="11">
        <v>1.164664</v>
      </c>
      <c r="AX71" s="11">
        <v>0.987441</v>
      </c>
      <c r="AY71" s="11">
        <v>11</v>
      </c>
      <c r="AZ71" s="11">
        <v>11</v>
      </c>
      <c r="BA71" s="11" t="s">
        <v>124</v>
      </c>
      <c r="BB71" s="11" t="s">
        <v>125</v>
      </c>
      <c r="BC71" s="11" t="s">
        <v>126</v>
      </c>
      <c r="BD71" s="26" t="s">
        <v>478</v>
      </c>
      <c r="BE71" s="11" t="s">
        <v>479</v>
      </c>
      <c r="BF71" s="32">
        <f t="shared" si="23"/>
        <v>0.000110701983288723</v>
      </c>
      <c r="BG71" s="33">
        <f t="shared" si="24"/>
        <v>110.701983288723</v>
      </c>
      <c r="BH71" s="34"/>
      <c r="BI71" s="10">
        <v>52.6</v>
      </c>
      <c r="BJ71" s="10">
        <v>37.771</v>
      </c>
      <c r="BK71" s="10">
        <v>140.984</v>
      </c>
      <c r="BL71" s="10" t="s">
        <v>129</v>
      </c>
      <c r="BM71" s="10" t="s">
        <v>130</v>
      </c>
      <c r="BN71" s="10" t="s">
        <v>130</v>
      </c>
      <c r="BO71" s="10" t="s">
        <v>130</v>
      </c>
      <c r="BP71" s="10" t="s">
        <v>130</v>
      </c>
      <c r="BQ71" s="10" t="s">
        <v>130</v>
      </c>
      <c r="BR71" s="10" t="s">
        <v>131</v>
      </c>
      <c r="BS71" s="10" t="s">
        <v>132</v>
      </c>
      <c r="BT71" s="10" t="s">
        <v>131</v>
      </c>
      <c r="BU71" s="10" t="s">
        <v>130</v>
      </c>
      <c r="BV71" s="10" t="s">
        <v>130</v>
      </c>
      <c r="BW71" s="10" t="s">
        <v>130</v>
      </c>
      <c r="BX71" s="10" t="s">
        <v>130</v>
      </c>
      <c r="BY71" s="10" t="s">
        <v>130</v>
      </c>
      <c r="BZ71" s="10" t="s">
        <v>130</v>
      </c>
      <c r="CA71" s="10" t="s">
        <v>130</v>
      </c>
      <c r="CB71" s="10" t="s">
        <v>130</v>
      </c>
      <c r="CC71" s="10" t="s">
        <v>130</v>
      </c>
      <c r="CD71" s="10" t="s">
        <v>130</v>
      </c>
      <c r="CE71" s="10">
        <v>79.99</v>
      </c>
      <c r="CF71" s="10">
        <v>76.1</v>
      </c>
      <c r="CG71" s="10">
        <v>79.68</v>
      </c>
      <c r="CH71" s="10">
        <v>80.97</v>
      </c>
      <c r="CI71" s="10">
        <v>79.7</v>
      </c>
      <c r="CJ71" s="10" t="s">
        <v>133</v>
      </c>
      <c r="CK71" s="10" t="s">
        <v>133</v>
      </c>
      <c r="CL71" s="10" t="s">
        <v>133</v>
      </c>
      <c r="CM71" s="10" t="s">
        <v>133</v>
      </c>
      <c r="CN71" s="10" t="s">
        <v>133</v>
      </c>
      <c r="CO71" s="10">
        <v>0.03717</v>
      </c>
      <c r="CP71" s="10">
        <v>4.9e-5</v>
      </c>
      <c r="CQ71" s="37">
        <f t="shared" si="25"/>
        <v>0.000166869559904872</v>
      </c>
      <c r="CR71" s="37">
        <f t="shared" si="26"/>
        <v>5.99270472439713</v>
      </c>
      <c r="CS71" s="34"/>
      <c r="CT71" s="10">
        <f t="shared" si="27"/>
        <v>79.288</v>
      </c>
      <c r="CU71" s="20">
        <v>79.288</v>
      </c>
      <c r="CV71" s="20"/>
      <c r="CW71" s="20" t="str">
        <f t="shared" si="28"/>
        <v>Renatosu Soma</v>
      </c>
      <c r="CX71" s="20">
        <f t="shared" si="29"/>
        <v>475149.572188</v>
      </c>
      <c r="CY71" s="20">
        <f t="shared" si="30"/>
        <v>52.6</v>
      </c>
      <c r="CZ71" s="20">
        <f t="shared" si="31"/>
        <v>79.288</v>
      </c>
      <c r="DA71" s="53">
        <f t="shared" si="22"/>
        <v>42580</v>
      </c>
      <c r="DB71" s="55">
        <v>684000</v>
      </c>
      <c r="DC71" s="46">
        <v>52.452</v>
      </c>
      <c r="DD71" s="55">
        <v>60</v>
      </c>
      <c r="DE71" s="16" t="s">
        <v>480</v>
      </c>
      <c r="DF71" s="58"/>
      <c r="DG71" s="12"/>
      <c r="DH71" s="52">
        <v>664032.938161</v>
      </c>
      <c r="DI71" s="17">
        <v>259821</v>
      </c>
      <c r="DK71">
        <f t="shared" si="32"/>
        <v>684000</v>
      </c>
      <c r="DL71">
        <f t="shared" si="33"/>
        <v>684000</v>
      </c>
      <c r="DM71" s="18">
        <f t="shared" si="34"/>
        <v>684000</v>
      </c>
      <c r="DN71" s="18">
        <f t="shared" si="21"/>
        <v>52.452</v>
      </c>
      <c r="DS71">
        <f t="shared" si="35"/>
        <v>76.6842105263158</v>
      </c>
    </row>
    <row r="72" spans="1:123">
      <c r="A72" s="20">
        <v>17705</v>
      </c>
      <c r="B72" s="20" t="s">
        <v>118</v>
      </c>
      <c r="C72" s="20">
        <v>1</v>
      </c>
      <c r="D72" s="20">
        <v>17486</v>
      </c>
      <c r="E72" s="20">
        <v>16744</v>
      </c>
      <c r="F72" s="20">
        <v>17541</v>
      </c>
      <c r="G72" s="20">
        <v>109172.881525</v>
      </c>
      <c r="H72" s="20" t="s">
        <v>119</v>
      </c>
      <c r="I72" s="20" t="s">
        <v>134</v>
      </c>
      <c r="J72" s="20" t="str">
        <f>VLOOKUP(K72,'[1]Attach_ISO_TO_COUNTRY NAME'!$A$2:$B$245,2,0)</f>
        <v>Japan</v>
      </c>
      <c r="K72" s="20" t="s">
        <v>120</v>
      </c>
      <c r="L72" s="20" t="s">
        <v>460</v>
      </c>
      <c r="M72" s="20">
        <v>1578.245286</v>
      </c>
      <c r="N72" s="20">
        <v>1327.683747</v>
      </c>
      <c r="O72" s="20">
        <v>8.206101</v>
      </c>
      <c r="P72" s="20"/>
      <c r="Q72" s="20" t="s">
        <v>481</v>
      </c>
      <c r="R72" s="20">
        <v>100</v>
      </c>
      <c r="S72" s="20">
        <v>100</v>
      </c>
      <c r="T72" s="20">
        <v>100</v>
      </c>
      <c r="U72" s="20">
        <v>100</v>
      </c>
      <c r="V72" s="20">
        <v>100</v>
      </c>
      <c r="W72" s="20">
        <v>100</v>
      </c>
      <c r="X72" s="20">
        <v>100</v>
      </c>
      <c r="Y72" s="20">
        <v>100</v>
      </c>
      <c r="Z72" s="20">
        <v>100</v>
      </c>
      <c r="AA72" s="20">
        <v>100</v>
      </c>
      <c r="AB72" s="20">
        <v>100</v>
      </c>
      <c r="AC72" s="20">
        <v>100</v>
      </c>
      <c r="AD72" s="20">
        <v>100</v>
      </c>
      <c r="AE72" s="20">
        <v>100</v>
      </c>
      <c r="AF72" s="20">
        <v>100</v>
      </c>
      <c r="AG72" s="20">
        <v>100</v>
      </c>
      <c r="AH72" s="20">
        <v>100</v>
      </c>
      <c r="AI72" s="20">
        <v>100</v>
      </c>
      <c r="AJ72" s="20">
        <v>100</v>
      </c>
      <c r="AK72" s="20">
        <v>100</v>
      </c>
      <c r="AL72" s="20">
        <v>100</v>
      </c>
      <c r="AM72" s="20">
        <v>100</v>
      </c>
      <c r="AN72" s="20">
        <v>100</v>
      </c>
      <c r="AO72" s="20">
        <v>100</v>
      </c>
      <c r="AP72" s="20">
        <v>100</v>
      </c>
      <c r="AQ72" s="20">
        <v>100</v>
      </c>
      <c r="AR72" s="20">
        <v>100</v>
      </c>
      <c r="AS72" s="20">
        <v>0.979325</v>
      </c>
      <c r="AT72" s="20" t="s">
        <v>123</v>
      </c>
      <c r="AU72" s="20">
        <v>0.51</v>
      </c>
      <c r="AV72" s="20">
        <v>0.146238</v>
      </c>
      <c r="AW72" s="20">
        <v>1.164664</v>
      </c>
      <c r="AX72" s="20">
        <v>0.987441</v>
      </c>
      <c r="AY72" s="20">
        <v>100</v>
      </c>
      <c r="AZ72" s="20">
        <v>100</v>
      </c>
      <c r="BA72" s="20" t="s">
        <v>408</v>
      </c>
      <c r="BB72" s="20" t="s">
        <v>125</v>
      </c>
      <c r="BC72" s="20" t="s">
        <v>126</v>
      </c>
      <c r="BD72" s="20" t="s">
        <v>482</v>
      </c>
      <c r="BE72" s="20" t="s">
        <v>483</v>
      </c>
      <c r="BF72" s="32">
        <f t="shared" si="23"/>
        <v>0.000109917406524184</v>
      </c>
      <c r="BG72" s="32">
        <f t="shared" si="24"/>
        <v>109.917406524184</v>
      </c>
      <c r="BH72" s="35"/>
      <c r="BI72" s="36">
        <v>12</v>
      </c>
      <c r="BJ72" s="36">
        <v>36.946</v>
      </c>
      <c r="BK72" s="36">
        <v>139.914</v>
      </c>
      <c r="BL72" s="36" t="s">
        <v>129</v>
      </c>
      <c r="BM72" s="36" t="s">
        <v>130</v>
      </c>
      <c r="BN72" s="36" t="s">
        <v>130</v>
      </c>
      <c r="BO72" s="36" t="s">
        <v>130</v>
      </c>
      <c r="BP72" s="36" t="s">
        <v>130</v>
      </c>
      <c r="BQ72" s="36" t="s">
        <v>130</v>
      </c>
      <c r="BR72" s="36" t="s">
        <v>131</v>
      </c>
      <c r="BS72" s="36" t="s">
        <v>132</v>
      </c>
      <c r="BT72" s="36" t="s">
        <v>131</v>
      </c>
      <c r="BU72" s="36" t="s">
        <v>130</v>
      </c>
      <c r="BV72" s="36" t="s">
        <v>130</v>
      </c>
      <c r="BW72" s="36" t="s">
        <v>130</v>
      </c>
      <c r="BX72" s="36" t="s">
        <v>130</v>
      </c>
      <c r="BY72" s="36" t="s">
        <v>130</v>
      </c>
      <c r="BZ72" s="36" t="s">
        <v>130</v>
      </c>
      <c r="CA72" s="36" t="s">
        <v>130</v>
      </c>
      <c r="CB72" s="36" t="s">
        <v>130</v>
      </c>
      <c r="CC72" s="36" t="s">
        <v>130</v>
      </c>
      <c r="CD72" s="36" t="s">
        <v>130</v>
      </c>
      <c r="CE72" s="36">
        <v>19.15</v>
      </c>
      <c r="CF72" s="36">
        <v>19.1</v>
      </c>
      <c r="CG72" s="36">
        <v>19.11</v>
      </c>
      <c r="CH72" s="36">
        <v>19.68</v>
      </c>
      <c r="CI72" s="36">
        <v>19.22</v>
      </c>
      <c r="CJ72" s="36" t="s">
        <v>133</v>
      </c>
      <c r="CK72" s="36" t="s">
        <v>133</v>
      </c>
      <c r="CL72" s="36" t="s">
        <v>133</v>
      </c>
      <c r="CM72" s="36" t="s">
        <v>133</v>
      </c>
      <c r="CN72" s="36" t="s">
        <v>133</v>
      </c>
      <c r="CO72" s="36">
        <v>0.01695</v>
      </c>
      <c r="CP72" s="36">
        <v>1.1e-5</v>
      </c>
      <c r="CQ72" s="37">
        <f t="shared" si="25"/>
        <v>0.000176344159200299</v>
      </c>
      <c r="CR72" s="37">
        <f t="shared" si="26"/>
        <v>5.67072935409308</v>
      </c>
      <c r="CS72" s="35"/>
      <c r="CT72" s="36">
        <f t="shared" si="27"/>
        <v>19.252</v>
      </c>
      <c r="CU72" s="20">
        <v>19.252</v>
      </c>
      <c r="CV72" s="20"/>
      <c r="CW72" s="20" t="str">
        <f t="shared" si="28"/>
        <v>Nasushiobara A</v>
      </c>
      <c r="CX72" s="20">
        <f t="shared" si="29"/>
        <v>109172.881525</v>
      </c>
      <c r="CY72" s="20">
        <f t="shared" si="30"/>
        <v>12</v>
      </c>
      <c r="CZ72" s="20">
        <f t="shared" si="31"/>
        <v>19.252</v>
      </c>
      <c r="DA72" s="53" t="str">
        <f t="shared" si="22"/>
        <v>&lt;2016-06</v>
      </c>
      <c r="DB72" s="17"/>
      <c r="DC72" s="46"/>
      <c r="DD72" s="17"/>
      <c r="DE72" s="66" t="s">
        <v>484</v>
      </c>
      <c r="DF72" s="58"/>
      <c r="DG72" s="12"/>
      <c r="DH72" s="15">
        <v>132370.98351</v>
      </c>
      <c r="DI72" s="17">
        <v>608066</v>
      </c>
      <c r="DK72">
        <f t="shared" si="32"/>
        <v>132370.98351</v>
      </c>
      <c r="DL72">
        <f t="shared" si="33"/>
        <v>132370.98351</v>
      </c>
      <c r="DM72" s="18">
        <f t="shared" si="34"/>
        <v>608066</v>
      </c>
      <c r="DN72" s="18">
        <f t="shared" si="21"/>
        <v>12</v>
      </c>
      <c r="DS72">
        <f t="shared" si="35"/>
        <v>19.7346998516608</v>
      </c>
    </row>
    <row r="73" spans="1:123">
      <c r="A73" s="20">
        <v>16414</v>
      </c>
      <c r="B73" s="20" t="s">
        <v>118</v>
      </c>
      <c r="C73" s="20">
        <v>1</v>
      </c>
      <c r="D73" s="20">
        <v>16197</v>
      </c>
      <c r="E73" s="20">
        <v>16964</v>
      </c>
      <c r="F73" s="20">
        <v>16252</v>
      </c>
      <c r="G73" s="20">
        <v>55262.626521</v>
      </c>
      <c r="H73" s="20" t="s">
        <v>119</v>
      </c>
      <c r="I73" s="20" t="s">
        <v>134</v>
      </c>
      <c r="J73" s="20" t="str">
        <f>VLOOKUP(K73,'[1]Attach_ISO_TO_COUNTRY NAME'!$A$2:$B$245,2,0)</f>
        <v>Japan</v>
      </c>
      <c r="K73" s="20" t="s">
        <v>120</v>
      </c>
      <c r="L73" s="20" t="s">
        <v>144</v>
      </c>
      <c r="M73" s="20">
        <v>1524.188198</v>
      </c>
      <c r="N73" s="20">
        <v>1239.65852</v>
      </c>
      <c r="O73" s="20">
        <v>4.825099</v>
      </c>
      <c r="P73" s="20"/>
      <c r="Q73" s="20" t="s">
        <v>485</v>
      </c>
      <c r="R73" s="20">
        <v>70</v>
      </c>
      <c r="S73" s="20">
        <v>70</v>
      </c>
      <c r="T73" s="20">
        <v>70</v>
      </c>
      <c r="U73" s="20">
        <v>10</v>
      </c>
      <c r="V73" s="20">
        <v>10</v>
      </c>
      <c r="W73" s="20">
        <v>10</v>
      </c>
      <c r="X73" s="20">
        <v>10</v>
      </c>
      <c r="Y73" s="20">
        <v>10</v>
      </c>
      <c r="Z73" s="20">
        <v>10</v>
      </c>
      <c r="AA73" s="20">
        <v>10</v>
      </c>
      <c r="AB73" s="20">
        <v>10</v>
      </c>
      <c r="AC73" s="20">
        <v>10</v>
      </c>
      <c r="AD73" s="20">
        <v>10</v>
      </c>
      <c r="AE73" s="20">
        <v>10</v>
      </c>
      <c r="AF73" s="20">
        <v>10</v>
      </c>
      <c r="AG73" s="20">
        <v>10</v>
      </c>
      <c r="AH73" s="20">
        <v>10</v>
      </c>
      <c r="AI73" s="20">
        <v>10</v>
      </c>
      <c r="AJ73" s="20">
        <v>10</v>
      </c>
      <c r="AK73" s="20">
        <v>10</v>
      </c>
      <c r="AL73" s="20">
        <v>10</v>
      </c>
      <c r="AM73" s="20">
        <v>10</v>
      </c>
      <c r="AN73" s="20">
        <v>10</v>
      </c>
      <c r="AO73" s="20">
        <v>10</v>
      </c>
      <c r="AP73" s="20">
        <v>10</v>
      </c>
      <c r="AQ73" s="20">
        <v>10</v>
      </c>
      <c r="AR73" s="20">
        <v>10</v>
      </c>
      <c r="AS73" s="20">
        <v>0.657728</v>
      </c>
      <c r="AT73" s="20" t="s">
        <v>123</v>
      </c>
      <c r="AU73" s="20">
        <v>0.51</v>
      </c>
      <c r="AV73" s="20">
        <v>0.146238</v>
      </c>
      <c r="AW73" s="20">
        <v>1.164664</v>
      </c>
      <c r="AX73" s="20">
        <v>1.108938</v>
      </c>
      <c r="AY73" s="20">
        <v>10</v>
      </c>
      <c r="AZ73" s="20">
        <v>10</v>
      </c>
      <c r="BA73" s="20" t="s">
        <v>124</v>
      </c>
      <c r="BB73" s="20" t="s">
        <v>125</v>
      </c>
      <c r="BC73" s="20" t="s">
        <v>126</v>
      </c>
      <c r="BD73" s="20" t="s">
        <v>486</v>
      </c>
      <c r="BE73" s="20" t="s">
        <v>487</v>
      </c>
      <c r="BF73" s="32">
        <f t="shared" si="23"/>
        <v>0.000108572472532046</v>
      </c>
      <c r="BG73" s="32">
        <f t="shared" si="24"/>
        <v>108.572472532046</v>
      </c>
      <c r="BH73" s="35"/>
      <c r="BI73" s="36">
        <v>6</v>
      </c>
      <c r="BJ73" s="36">
        <v>33.5915</v>
      </c>
      <c r="BK73" s="36">
        <v>130.7255</v>
      </c>
      <c r="BL73" s="36" t="s">
        <v>129</v>
      </c>
      <c r="BM73" s="36" t="s">
        <v>130</v>
      </c>
      <c r="BN73" s="36" t="s">
        <v>130</v>
      </c>
      <c r="BO73" s="36" t="s">
        <v>130</v>
      </c>
      <c r="BP73" s="36" t="s">
        <v>130</v>
      </c>
      <c r="BQ73" s="36" t="s">
        <v>130</v>
      </c>
      <c r="BR73" s="36" t="s">
        <v>131</v>
      </c>
      <c r="BS73" s="36" t="s">
        <v>132</v>
      </c>
      <c r="BT73" s="36" t="s">
        <v>131</v>
      </c>
      <c r="BU73" s="36" t="s">
        <v>130</v>
      </c>
      <c r="BV73" s="36" t="s">
        <v>130</v>
      </c>
      <c r="BW73" s="36" t="s">
        <v>130</v>
      </c>
      <c r="BX73" s="36" t="s">
        <v>130</v>
      </c>
      <c r="BY73" s="36" t="s">
        <v>130</v>
      </c>
      <c r="BZ73" s="36" t="s">
        <v>130</v>
      </c>
      <c r="CA73" s="36" t="s">
        <v>130</v>
      </c>
      <c r="CB73" s="36" t="s">
        <v>130</v>
      </c>
      <c r="CC73" s="36" t="s">
        <v>130</v>
      </c>
      <c r="CD73" s="36" t="s">
        <v>130</v>
      </c>
      <c r="CE73" s="36">
        <v>11.07</v>
      </c>
      <c r="CF73" s="36">
        <v>10.11</v>
      </c>
      <c r="CG73" s="36">
        <v>10.18</v>
      </c>
      <c r="CH73" s="36">
        <v>9.93</v>
      </c>
      <c r="CI73" s="36">
        <v>10.78</v>
      </c>
      <c r="CJ73" s="36" t="s">
        <v>133</v>
      </c>
      <c r="CK73" s="36" t="s">
        <v>133</v>
      </c>
      <c r="CL73" s="36" t="s">
        <v>133</v>
      </c>
      <c r="CM73" s="36" t="s">
        <v>133</v>
      </c>
      <c r="CN73" s="36" t="s">
        <v>133</v>
      </c>
      <c r="CO73" s="36">
        <v>0.012845</v>
      </c>
      <c r="CP73" s="36">
        <v>5e-6</v>
      </c>
      <c r="CQ73" s="37">
        <f t="shared" si="25"/>
        <v>0.000188445621491455</v>
      </c>
      <c r="CR73" s="37">
        <f t="shared" si="26"/>
        <v>5.30657062809679</v>
      </c>
      <c r="CS73" s="35"/>
      <c r="CT73" s="36">
        <f t="shared" si="27"/>
        <v>10.414</v>
      </c>
      <c r="CU73" s="20">
        <v>10.414</v>
      </c>
      <c r="CV73" s="20"/>
      <c r="CW73" s="20" t="str">
        <f t="shared" si="28"/>
        <v>Urushio A</v>
      </c>
      <c r="CX73" s="20">
        <f t="shared" si="29"/>
        <v>55262.626521</v>
      </c>
      <c r="CY73" s="20">
        <f t="shared" si="30"/>
        <v>6</v>
      </c>
      <c r="CZ73" s="20">
        <f t="shared" si="31"/>
        <v>10.414</v>
      </c>
      <c r="DA73" s="53" t="str">
        <f t="shared" si="22"/>
        <v>&lt;2016-06</v>
      </c>
      <c r="DB73" s="67"/>
      <c r="DC73" s="46"/>
      <c r="DD73" s="67"/>
      <c r="DE73" s="66"/>
      <c r="DF73" s="58"/>
      <c r="DG73" s="12"/>
      <c r="DH73" s="15"/>
      <c r="DI73" s="17">
        <f>85130.04333+2019.010173+G73</f>
        <v>142411.680024</v>
      </c>
      <c r="DK73">
        <f t="shared" si="32"/>
        <v>0</v>
      </c>
      <c r="DL73">
        <f t="shared" si="33"/>
        <v>142411.680024</v>
      </c>
      <c r="DM73" s="18">
        <f t="shared" si="34"/>
        <v>142411.680024</v>
      </c>
      <c r="DN73" s="18">
        <f t="shared" si="21"/>
        <v>6</v>
      </c>
      <c r="DS73">
        <f t="shared" si="35"/>
        <v>42.1313757339907</v>
      </c>
    </row>
    <row r="74" spans="1:123">
      <c r="A74" s="20">
        <v>59338</v>
      </c>
      <c r="B74" s="20" t="s">
        <v>118</v>
      </c>
      <c r="C74" s="20">
        <v>1</v>
      </c>
      <c r="D74" s="20">
        <v>58950</v>
      </c>
      <c r="E74" s="20">
        <v>16946</v>
      </c>
      <c r="F74" s="20">
        <v>59011</v>
      </c>
      <c r="G74" s="20">
        <v>20330.222679</v>
      </c>
      <c r="H74" s="20" t="s">
        <v>154</v>
      </c>
      <c r="I74" s="23"/>
      <c r="J74" s="20" t="str">
        <f>VLOOKUP(K74,'[1]Attach_ISO_TO_COUNTRY NAME'!$A$2:$B$245,2,0)</f>
        <v>Japan</v>
      </c>
      <c r="K74" s="20" t="s">
        <v>120</v>
      </c>
      <c r="L74" s="20" t="s">
        <v>264</v>
      </c>
      <c r="M74" s="20">
        <v>1676.132332</v>
      </c>
      <c r="N74" s="20">
        <v>1404.38626</v>
      </c>
      <c r="O74" s="20">
        <v>1.723067</v>
      </c>
      <c r="P74" s="20"/>
      <c r="Q74" s="20" t="s">
        <v>488</v>
      </c>
      <c r="R74" s="20">
        <v>10</v>
      </c>
      <c r="S74" s="20">
        <v>10</v>
      </c>
      <c r="T74" s="20">
        <v>10</v>
      </c>
      <c r="U74" s="20">
        <v>10</v>
      </c>
      <c r="V74" s="20">
        <v>10</v>
      </c>
      <c r="W74" s="20">
        <v>10</v>
      </c>
      <c r="X74" s="20">
        <v>10</v>
      </c>
      <c r="Y74" s="20">
        <v>10</v>
      </c>
      <c r="Z74" s="20">
        <v>10</v>
      </c>
      <c r="AA74" s="20">
        <v>10</v>
      </c>
      <c r="AB74" s="20">
        <v>10</v>
      </c>
      <c r="AC74" s="20">
        <v>10</v>
      </c>
      <c r="AD74" s="20">
        <v>10</v>
      </c>
      <c r="AE74" s="20">
        <v>10</v>
      </c>
      <c r="AF74" s="20">
        <v>10</v>
      </c>
      <c r="AG74" s="20">
        <v>10</v>
      </c>
      <c r="AH74" s="20">
        <v>10</v>
      </c>
      <c r="AI74" s="20">
        <v>10</v>
      </c>
      <c r="AJ74" s="20">
        <v>10</v>
      </c>
      <c r="AK74" s="20">
        <v>10</v>
      </c>
      <c r="AL74" s="20">
        <v>10</v>
      </c>
      <c r="AM74" s="20">
        <v>10</v>
      </c>
      <c r="AN74" s="20">
        <v>10</v>
      </c>
      <c r="AO74" s="20">
        <v>10</v>
      </c>
      <c r="AP74" s="20">
        <v>10</v>
      </c>
      <c r="AQ74" s="20">
        <v>10</v>
      </c>
      <c r="AR74" s="20">
        <v>10</v>
      </c>
      <c r="AS74" s="20">
        <v>0.582471</v>
      </c>
      <c r="AT74" s="20" t="s">
        <v>123</v>
      </c>
      <c r="AU74" s="20">
        <v>0.51</v>
      </c>
      <c r="AV74" s="20">
        <v>0.146238</v>
      </c>
      <c r="AW74" s="20">
        <v>1.164664</v>
      </c>
      <c r="AX74" s="20">
        <v>1.108938</v>
      </c>
      <c r="AY74" s="20">
        <v>10</v>
      </c>
      <c r="AZ74" s="20">
        <v>10</v>
      </c>
      <c r="BA74" s="20" t="s">
        <v>124</v>
      </c>
      <c r="BB74" s="20" t="s">
        <v>125</v>
      </c>
      <c r="BC74" s="20" t="s">
        <v>126</v>
      </c>
      <c r="BD74" s="26" t="s">
        <v>489</v>
      </c>
      <c r="BE74" s="20" t="s">
        <v>490</v>
      </c>
      <c r="BF74" s="32">
        <f t="shared" si="23"/>
        <v>0.000108213276103094</v>
      </c>
      <c r="BG74" s="33">
        <f t="shared" si="24"/>
        <v>108.213276103094</v>
      </c>
      <c r="BH74" s="35"/>
      <c r="BI74" s="10">
        <v>2.2</v>
      </c>
      <c r="BJ74" s="36">
        <v>36.4954</v>
      </c>
      <c r="BK74" s="36">
        <v>138.5006</v>
      </c>
      <c r="BL74" s="36" t="s">
        <v>129</v>
      </c>
      <c r="BM74" s="36" t="s">
        <v>130</v>
      </c>
      <c r="BN74" s="36" t="s">
        <v>130</v>
      </c>
      <c r="BO74" s="36" t="s">
        <v>130</v>
      </c>
      <c r="BP74" s="36" t="s">
        <v>130</v>
      </c>
      <c r="BQ74" s="36" t="s">
        <v>491</v>
      </c>
      <c r="BR74" s="36" t="s">
        <v>492</v>
      </c>
      <c r="BS74" s="36" t="s">
        <v>493</v>
      </c>
      <c r="BT74" s="36" t="s">
        <v>165</v>
      </c>
      <c r="BU74" s="36" t="s">
        <v>130</v>
      </c>
      <c r="BV74" s="36" t="s">
        <v>130</v>
      </c>
      <c r="BW74" s="36" t="s">
        <v>130</v>
      </c>
      <c r="BX74" s="36" t="s">
        <v>130</v>
      </c>
      <c r="BY74" s="36" t="s">
        <v>130</v>
      </c>
      <c r="BZ74" s="36" t="s">
        <v>130</v>
      </c>
      <c r="CA74" s="36" t="s">
        <v>130</v>
      </c>
      <c r="CB74" s="36" t="s">
        <v>130</v>
      </c>
      <c r="CC74" s="36" t="s">
        <v>130</v>
      </c>
      <c r="CD74" s="36" t="s">
        <v>130</v>
      </c>
      <c r="CE74" s="36">
        <v>3.53</v>
      </c>
      <c r="CF74" s="36">
        <v>3.36</v>
      </c>
      <c r="CG74" s="36">
        <v>3.39</v>
      </c>
      <c r="CH74" s="36">
        <v>3.43</v>
      </c>
      <c r="CI74" s="36">
        <v>3.13</v>
      </c>
      <c r="CJ74" s="36" t="s">
        <v>133</v>
      </c>
      <c r="CK74" s="36" t="s">
        <v>133</v>
      </c>
      <c r="CL74" s="36" t="s">
        <v>133</v>
      </c>
      <c r="CM74" s="36" t="s">
        <v>133</v>
      </c>
      <c r="CN74" s="36" t="s">
        <v>133</v>
      </c>
      <c r="CO74" s="36">
        <v>0.005247</v>
      </c>
      <c r="CP74" s="36">
        <v>2e-6</v>
      </c>
      <c r="CQ74" s="37">
        <f t="shared" si="25"/>
        <v>0.000165664688143281</v>
      </c>
      <c r="CR74" s="37">
        <f t="shared" si="26"/>
        <v>6.03628939400238</v>
      </c>
      <c r="CS74" s="35"/>
      <c r="CT74" s="36">
        <f t="shared" si="27"/>
        <v>3.368</v>
      </c>
      <c r="CU74" s="20">
        <v>3.368</v>
      </c>
      <c r="CV74" s="20"/>
      <c r="CW74" s="20" t="str">
        <f t="shared" si="28"/>
        <v>Tsumagoi Solar Power Plant</v>
      </c>
      <c r="CX74" s="20">
        <f t="shared" si="29"/>
        <v>20330.222679</v>
      </c>
      <c r="CY74" s="20">
        <f t="shared" si="30"/>
        <v>2.2</v>
      </c>
      <c r="CZ74" s="20">
        <f t="shared" si="31"/>
        <v>3.368</v>
      </c>
      <c r="DA74" s="53">
        <f t="shared" si="22"/>
        <v>0</v>
      </c>
      <c r="DB74" s="55">
        <v>28808</v>
      </c>
      <c r="DC74" s="46">
        <v>1.66</v>
      </c>
      <c r="DD74" s="55">
        <v>2.1</v>
      </c>
      <c r="DE74" s="59"/>
      <c r="DF74" s="58"/>
      <c r="DG74" s="12"/>
      <c r="DH74" s="52">
        <v>21442.613966</v>
      </c>
      <c r="DI74" s="17">
        <v>189949</v>
      </c>
      <c r="DK74">
        <f t="shared" si="32"/>
        <v>28808</v>
      </c>
      <c r="DL74">
        <f t="shared" si="33"/>
        <v>28808</v>
      </c>
      <c r="DM74" s="18">
        <f t="shared" si="34"/>
        <v>189949</v>
      </c>
      <c r="DN74" s="18">
        <f t="shared" si="21"/>
        <v>1.66</v>
      </c>
      <c r="DS74">
        <f t="shared" si="35"/>
        <v>8.739187887275</v>
      </c>
    </row>
    <row r="75" spans="1:123">
      <c r="A75" s="20">
        <v>61803</v>
      </c>
      <c r="B75" s="20" t="s">
        <v>118</v>
      </c>
      <c r="C75" s="20">
        <v>1</v>
      </c>
      <c r="D75" s="20">
        <v>61407</v>
      </c>
      <c r="E75" s="20">
        <v>16651</v>
      </c>
      <c r="F75" s="20">
        <v>61468</v>
      </c>
      <c r="G75" s="20">
        <v>97032.596665</v>
      </c>
      <c r="H75" s="20" t="s">
        <v>148</v>
      </c>
      <c r="I75" s="22">
        <v>42696</v>
      </c>
      <c r="J75" s="20" t="str">
        <f>VLOOKUP(K75,'[1]Attach_ISO_TO_COUNTRY NAME'!$A$2:$B$245,2,0)</f>
        <v>Japan</v>
      </c>
      <c r="K75" s="20" t="s">
        <v>120</v>
      </c>
      <c r="L75" s="20" t="s">
        <v>167</v>
      </c>
      <c r="M75" s="20">
        <v>1645.451292</v>
      </c>
      <c r="N75" s="20">
        <v>1356.173272</v>
      </c>
      <c r="O75" s="20">
        <v>8.360374</v>
      </c>
      <c r="P75" s="20"/>
      <c r="Q75" s="20" t="s">
        <v>494</v>
      </c>
      <c r="R75" s="20">
        <v>20</v>
      </c>
      <c r="S75" s="20">
        <v>20</v>
      </c>
      <c r="T75" s="20">
        <v>20</v>
      </c>
      <c r="U75" s="20">
        <v>20</v>
      </c>
      <c r="V75" s="20">
        <v>20</v>
      </c>
      <c r="W75" s="20">
        <v>20</v>
      </c>
      <c r="X75" s="20">
        <v>20</v>
      </c>
      <c r="Y75" s="20">
        <v>20</v>
      </c>
      <c r="Z75" s="20">
        <v>20</v>
      </c>
      <c r="AA75" s="20">
        <v>20</v>
      </c>
      <c r="AB75" s="20">
        <v>20</v>
      </c>
      <c r="AC75" s="20">
        <v>20</v>
      </c>
      <c r="AD75" s="20">
        <v>20</v>
      </c>
      <c r="AE75" s="20">
        <v>20</v>
      </c>
      <c r="AF75" s="20">
        <v>20</v>
      </c>
      <c r="AG75" s="20">
        <v>20</v>
      </c>
      <c r="AH75" s="20">
        <v>20</v>
      </c>
      <c r="AI75" s="20">
        <v>20</v>
      </c>
      <c r="AJ75" s="20">
        <v>20</v>
      </c>
      <c r="AK75" s="20">
        <v>20</v>
      </c>
      <c r="AL75" s="20">
        <v>20</v>
      </c>
      <c r="AM75" s="20">
        <v>20</v>
      </c>
      <c r="AN75" s="20">
        <v>20</v>
      </c>
      <c r="AO75" s="20">
        <v>20</v>
      </c>
      <c r="AP75" s="20">
        <v>20</v>
      </c>
      <c r="AQ75" s="20">
        <v>20</v>
      </c>
      <c r="AR75" s="20">
        <v>20</v>
      </c>
      <c r="AS75" s="20">
        <v>0.172176</v>
      </c>
      <c r="AT75" s="20" t="s">
        <v>123</v>
      </c>
      <c r="AU75" s="20">
        <v>0.51</v>
      </c>
      <c r="AV75" s="20">
        <v>0.146238</v>
      </c>
      <c r="AW75" s="20">
        <v>1.164664</v>
      </c>
      <c r="AX75" s="20">
        <v>1.108938</v>
      </c>
      <c r="AY75" s="20">
        <v>20</v>
      </c>
      <c r="AZ75" s="20" t="s">
        <v>226</v>
      </c>
      <c r="BA75" s="20" t="s">
        <v>124</v>
      </c>
      <c r="BB75" s="20" t="s">
        <v>125</v>
      </c>
      <c r="BC75" s="20" t="s">
        <v>126</v>
      </c>
      <c r="BD75" s="26" t="s">
        <v>495</v>
      </c>
      <c r="BE75" s="20" t="s">
        <v>496</v>
      </c>
      <c r="BF75" s="32">
        <f t="shared" si="23"/>
        <v>0.000108211058560565</v>
      </c>
      <c r="BG75" s="33">
        <f t="shared" si="24"/>
        <v>108.211058560565</v>
      </c>
      <c r="BH75" s="35"/>
      <c r="BI75" s="10">
        <v>10.5</v>
      </c>
      <c r="BJ75" s="36">
        <v>34.547</v>
      </c>
      <c r="BK75" s="36">
        <v>134.94</v>
      </c>
      <c r="BL75" s="36" t="s">
        <v>129</v>
      </c>
      <c r="BM75" s="36" t="s">
        <v>130</v>
      </c>
      <c r="BN75" s="36" t="s">
        <v>130</v>
      </c>
      <c r="BO75" s="36" t="s">
        <v>130</v>
      </c>
      <c r="BP75" s="36" t="s">
        <v>130</v>
      </c>
      <c r="BQ75" s="36" t="s">
        <v>130</v>
      </c>
      <c r="BR75" s="36" t="s">
        <v>131</v>
      </c>
      <c r="BS75" s="36" t="s">
        <v>132</v>
      </c>
      <c r="BT75" s="36" t="s">
        <v>131</v>
      </c>
      <c r="BU75" s="36" t="s">
        <v>130</v>
      </c>
      <c r="BV75" s="36" t="s">
        <v>130</v>
      </c>
      <c r="BW75" s="36" t="s">
        <v>130</v>
      </c>
      <c r="BX75" s="36" t="s">
        <v>130</v>
      </c>
      <c r="BY75" s="36" t="s">
        <v>130</v>
      </c>
      <c r="BZ75" s="36" t="s">
        <v>130</v>
      </c>
      <c r="CA75" s="36" t="s">
        <v>130</v>
      </c>
      <c r="CB75" s="36" t="s">
        <v>130</v>
      </c>
      <c r="CC75" s="36" t="s">
        <v>130</v>
      </c>
      <c r="CD75" s="36" t="s">
        <v>130</v>
      </c>
      <c r="CE75" s="36">
        <v>20.14</v>
      </c>
      <c r="CF75" s="36">
        <v>19.24</v>
      </c>
      <c r="CG75" s="36">
        <v>18.17</v>
      </c>
      <c r="CH75" s="36">
        <v>18.61</v>
      </c>
      <c r="CI75" s="36">
        <v>19.42</v>
      </c>
      <c r="CJ75" s="36" t="s">
        <v>133</v>
      </c>
      <c r="CK75" s="36" t="s">
        <v>133</v>
      </c>
      <c r="CL75" s="36" t="s">
        <v>133</v>
      </c>
      <c r="CM75" s="36" t="s">
        <v>133</v>
      </c>
      <c r="CN75" s="36" t="s">
        <v>133</v>
      </c>
      <c r="CO75" s="36">
        <v>0.022314</v>
      </c>
      <c r="CP75" s="36">
        <v>1e-5</v>
      </c>
      <c r="CQ75" s="37">
        <f t="shared" si="25"/>
        <v>0.000197005961470834</v>
      </c>
      <c r="CR75" s="37">
        <f t="shared" si="26"/>
        <v>5.07598852610379</v>
      </c>
      <c r="CS75" s="35"/>
      <c r="CT75" s="36">
        <f t="shared" si="27"/>
        <v>19.116</v>
      </c>
      <c r="CU75" s="20">
        <v>19.116</v>
      </c>
      <c r="CV75" s="20"/>
      <c r="CW75" s="20" t="str">
        <f t="shared" si="28"/>
        <v>Kitaawaji</v>
      </c>
      <c r="CX75" s="20">
        <f t="shared" si="29"/>
        <v>97032.596665</v>
      </c>
      <c r="CY75" s="20">
        <f t="shared" si="30"/>
        <v>10.5</v>
      </c>
      <c r="CZ75" s="20">
        <f t="shared" si="31"/>
        <v>19.116</v>
      </c>
      <c r="DA75" s="53">
        <f t="shared" si="22"/>
        <v>42696</v>
      </c>
      <c r="DB75" s="55">
        <v>230000</v>
      </c>
      <c r="DC75" s="46">
        <v>13.776</v>
      </c>
      <c r="DE75" s="59" t="s">
        <v>497</v>
      </c>
      <c r="DF75" s="58"/>
      <c r="DG75" s="12"/>
      <c r="DH75" s="15"/>
      <c r="DI75" s="17">
        <v>270409</v>
      </c>
      <c r="DK75">
        <f t="shared" si="32"/>
        <v>230000</v>
      </c>
      <c r="DL75">
        <f t="shared" si="33"/>
        <v>230000</v>
      </c>
      <c r="DM75" s="18">
        <f t="shared" si="34"/>
        <v>270409</v>
      </c>
      <c r="DN75" s="18">
        <f t="shared" si="21"/>
        <v>13.776</v>
      </c>
      <c r="DS75">
        <f t="shared" si="35"/>
        <v>50.9450499058833</v>
      </c>
    </row>
    <row r="76" spans="1:123">
      <c r="A76" s="20">
        <v>16689</v>
      </c>
      <c r="B76" s="20" t="s">
        <v>118</v>
      </c>
      <c r="C76" s="20">
        <v>1</v>
      </c>
      <c r="D76" s="20">
        <v>16470</v>
      </c>
      <c r="E76" s="20">
        <v>16958</v>
      </c>
      <c r="F76" s="20">
        <v>16525</v>
      </c>
      <c r="G76" s="20">
        <v>103076.429015</v>
      </c>
      <c r="H76" s="20" t="s">
        <v>119</v>
      </c>
      <c r="I76" s="20" t="s">
        <v>134</v>
      </c>
      <c r="J76" s="20" t="str">
        <f>VLOOKUP(K76,'[1]Attach_ISO_TO_COUNTRY NAME'!$A$2:$B$245,2,0)</f>
        <v>Japan</v>
      </c>
      <c r="K76" s="20" t="s">
        <v>120</v>
      </c>
      <c r="L76" s="20" t="s">
        <v>121</v>
      </c>
      <c r="M76" s="20">
        <v>1611.848289</v>
      </c>
      <c r="N76" s="20">
        <v>1311.978003</v>
      </c>
      <c r="O76" s="20">
        <v>8.007541</v>
      </c>
      <c r="P76" s="20"/>
      <c r="Q76" s="20" t="s">
        <v>498</v>
      </c>
      <c r="R76" s="20">
        <v>40</v>
      </c>
      <c r="S76" s="20">
        <v>40</v>
      </c>
      <c r="T76" s="20">
        <v>40</v>
      </c>
      <c r="U76" s="20">
        <v>40</v>
      </c>
      <c r="V76" s="20">
        <v>40</v>
      </c>
      <c r="W76" s="20">
        <v>40</v>
      </c>
      <c r="X76" s="20">
        <v>40</v>
      </c>
      <c r="Y76" s="20">
        <v>40</v>
      </c>
      <c r="Z76" s="20">
        <v>40</v>
      </c>
      <c r="AA76" s="20">
        <v>40</v>
      </c>
      <c r="AB76" s="20">
        <v>40</v>
      </c>
      <c r="AC76" s="20">
        <v>40</v>
      </c>
      <c r="AD76" s="20">
        <v>40</v>
      </c>
      <c r="AE76" s="20">
        <v>40</v>
      </c>
      <c r="AF76" s="20">
        <v>40</v>
      </c>
      <c r="AG76" s="20">
        <v>40</v>
      </c>
      <c r="AH76" s="20">
        <v>40</v>
      </c>
      <c r="AI76" s="20">
        <v>40</v>
      </c>
      <c r="AJ76" s="20">
        <v>40</v>
      </c>
      <c r="AK76" s="20">
        <v>40</v>
      </c>
      <c r="AL76" s="20">
        <v>40</v>
      </c>
      <c r="AM76" s="20">
        <v>40</v>
      </c>
      <c r="AN76" s="20">
        <v>40</v>
      </c>
      <c r="AO76" s="20">
        <v>40</v>
      </c>
      <c r="AP76" s="20">
        <v>40</v>
      </c>
      <c r="AQ76" s="20">
        <v>40</v>
      </c>
      <c r="AR76" s="20">
        <v>40</v>
      </c>
      <c r="AS76" s="20">
        <v>0.682651</v>
      </c>
      <c r="AT76" s="20" t="s">
        <v>123</v>
      </c>
      <c r="AU76" s="20">
        <v>0.51</v>
      </c>
      <c r="AV76" s="20">
        <v>0.146238</v>
      </c>
      <c r="AW76" s="20">
        <v>1.164664</v>
      </c>
      <c r="AX76" s="20">
        <v>0.987441</v>
      </c>
      <c r="AY76" s="20">
        <v>40</v>
      </c>
      <c r="AZ76" s="20">
        <v>40</v>
      </c>
      <c r="BA76" s="20" t="s">
        <v>124</v>
      </c>
      <c r="BB76" s="20" t="s">
        <v>125</v>
      </c>
      <c r="BC76" s="20" t="s">
        <v>126</v>
      </c>
      <c r="BD76" s="20" t="s">
        <v>499</v>
      </c>
      <c r="BE76" s="20" t="s">
        <v>500</v>
      </c>
      <c r="BF76" s="32">
        <f t="shared" si="23"/>
        <v>0.000107687083323237</v>
      </c>
      <c r="BG76" s="32">
        <f t="shared" si="24"/>
        <v>107.687083323237</v>
      </c>
      <c r="BH76" s="35"/>
      <c r="BI76" s="36">
        <v>11.1</v>
      </c>
      <c r="BJ76" s="36">
        <v>32.634</v>
      </c>
      <c r="BK76" s="36">
        <v>130.719</v>
      </c>
      <c r="BL76" s="36" t="s">
        <v>129</v>
      </c>
      <c r="BM76" s="36" t="s">
        <v>130</v>
      </c>
      <c r="BN76" s="36" t="s">
        <v>130</v>
      </c>
      <c r="BO76" s="36" t="s">
        <v>130</v>
      </c>
      <c r="BP76" s="36" t="s">
        <v>130</v>
      </c>
      <c r="BQ76" s="36" t="s">
        <v>130</v>
      </c>
      <c r="BR76" s="36" t="s">
        <v>131</v>
      </c>
      <c r="BS76" s="36" t="s">
        <v>132</v>
      </c>
      <c r="BT76" s="36" t="s">
        <v>131</v>
      </c>
      <c r="BU76" s="36" t="s">
        <v>130</v>
      </c>
      <c r="BV76" s="36" t="s">
        <v>130</v>
      </c>
      <c r="BW76" s="36" t="s">
        <v>130</v>
      </c>
      <c r="BX76" s="36" t="s">
        <v>130</v>
      </c>
      <c r="BY76" s="36" t="s">
        <v>130</v>
      </c>
      <c r="BZ76" s="36" t="s">
        <v>130</v>
      </c>
      <c r="CA76" s="36" t="s">
        <v>130</v>
      </c>
      <c r="CB76" s="36" t="s">
        <v>130</v>
      </c>
      <c r="CC76" s="36" t="s">
        <v>130</v>
      </c>
      <c r="CD76" s="36" t="s">
        <v>130</v>
      </c>
      <c r="CE76" s="36">
        <v>21.68</v>
      </c>
      <c r="CF76" s="36">
        <v>19.4</v>
      </c>
      <c r="CG76" s="36">
        <v>19.5</v>
      </c>
      <c r="CH76" s="36">
        <v>18.85</v>
      </c>
      <c r="CI76" s="36">
        <v>19.23</v>
      </c>
      <c r="CJ76" s="36" t="s">
        <v>133</v>
      </c>
      <c r="CK76" s="36" t="s">
        <v>133</v>
      </c>
      <c r="CL76" s="36" t="s">
        <v>133</v>
      </c>
      <c r="CM76" s="36" t="s">
        <v>133</v>
      </c>
      <c r="CN76" s="36" t="s">
        <v>133</v>
      </c>
      <c r="CO76" s="36">
        <v>0.012407</v>
      </c>
      <c r="CP76" s="36">
        <v>1e-5</v>
      </c>
      <c r="CQ76" s="37">
        <f t="shared" si="25"/>
        <v>0.00019143076830037</v>
      </c>
      <c r="CR76" s="37">
        <f t="shared" si="26"/>
        <v>5.2238206474255</v>
      </c>
      <c r="CS76" s="35"/>
      <c r="CT76" s="36">
        <f t="shared" si="27"/>
        <v>19.732</v>
      </c>
      <c r="CU76" s="20">
        <v>19.732</v>
      </c>
      <c r="CV76" s="20"/>
      <c r="CW76" s="20" t="str">
        <f t="shared" si="28"/>
        <v>Uchida</v>
      </c>
      <c r="CX76" s="20">
        <f t="shared" si="29"/>
        <v>103076.429015</v>
      </c>
      <c r="CY76" s="20">
        <f t="shared" si="30"/>
        <v>11.1</v>
      </c>
      <c r="CZ76" s="20">
        <f t="shared" si="31"/>
        <v>19.732</v>
      </c>
      <c r="DA76" s="53" t="str">
        <f t="shared" si="22"/>
        <v>&lt;2016-06</v>
      </c>
      <c r="DB76" s="17"/>
      <c r="DC76" s="17"/>
      <c r="DD76" s="17"/>
      <c r="DE76" s="68" t="s">
        <v>501</v>
      </c>
      <c r="DF76" s="58"/>
      <c r="DG76" s="12"/>
      <c r="DH76" s="15">
        <v>100700</v>
      </c>
      <c r="DK76">
        <f t="shared" si="32"/>
        <v>100700</v>
      </c>
      <c r="DL76">
        <f t="shared" si="33"/>
        <v>100700</v>
      </c>
      <c r="DM76" s="18">
        <f t="shared" si="34"/>
        <v>100700</v>
      </c>
      <c r="DN76" s="18">
        <f t="shared" si="21"/>
        <v>11.1</v>
      </c>
      <c r="DS76">
        <f t="shared" si="35"/>
        <v>110.228401191658</v>
      </c>
    </row>
    <row r="77" spans="1:123">
      <c r="A77" s="11">
        <v>18390</v>
      </c>
      <c r="B77" s="11" t="s">
        <v>118</v>
      </c>
      <c r="C77" s="11">
        <v>1</v>
      </c>
      <c r="D77" s="11">
        <v>18171</v>
      </c>
      <c r="E77" s="11">
        <v>16522</v>
      </c>
      <c r="F77" s="11">
        <v>18226</v>
      </c>
      <c r="G77" s="11">
        <v>390740.239692</v>
      </c>
      <c r="H77" s="11" t="s">
        <v>119</v>
      </c>
      <c r="I77" s="23" t="s">
        <v>134</v>
      </c>
      <c r="J77" s="11" t="str">
        <f>VLOOKUP(K77,'[1]Attach_ISO_TO_COUNTRY NAME'!$A$2:$B$245,2,0)</f>
        <v>Japan</v>
      </c>
      <c r="K77" s="11" t="s">
        <v>120</v>
      </c>
      <c r="L77" s="11" t="s">
        <v>149</v>
      </c>
      <c r="M77" s="11">
        <v>1599.064421</v>
      </c>
      <c r="N77" s="20">
        <v>1324.396474</v>
      </c>
      <c r="O77" s="20">
        <v>29.831721</v>
      </c>
      <c r="P77" s="11"/>
      <c r="Q77" s="11" t="s">
        <v>502</v>
      </c>
      <c r="R77" s="11">
        <v>20</v>
      </c>
      <c r="S77" s="11">
        <v>20</v>
      </c>
      <c r="T77" s="11">
        <v>20</v>
      </c>
      <c r="U77" s="11">
        <v>20</v>
      </c>
      <c r="V77" s="11">
        <v>20</v>
      </c>
      <c r="W77" s="11">
        <v>20</v>
      </c>
      <c r="X77" s="11">
        <v>20</v>
      </c>
      <c r="Y77" s="11">
        <v>20</v>
      </c>
      <c r="Z77" s="11">
        <v>20</v>
      </c>
      <c r="AA77" s="11">
        <v>20</v>
      </c>
      <c r="AB77" s="11">
        <v>20</v>
      </c>
      <c r="AC77" s="11">
        <v>20</v>
      </c>
      <c r="AD77" s="11">
        <v>20</v>
      </c>
      <c r="AE77" s="11">
        <v>20</v>
      </c>
      <c r="AF77" s="11">
        <v>20</v>
      </c>
      <c r="AG77" s="11">
        <v>20</v>
      </c>
      <c r="AH77" s="11">
        <v>20</v>
      </c>
      <c r="AI77" s="11">
        <v>20</v>
      </c>
      <c r="AJ77" s="11">
        <v>20</v>
      </c>
      <c r="AK77" s="11">
        <v>20</v>
      </c>
      <c r="AL77" s="11">
        <v>20</v>
      </c>
      <c r="AM77" s="11">
        <v>20</v>
      </c>
      <c r="AN77" s="11">
        <v>20</v>
      </c>
      <c r="AO77" s="11">
        <v>20</v>
      </c>
      <c r="AP77" s="11">
        <v>20</v>
      </c>
      <c r="AQ77" s="11">
        <v>20</v>
      </c>
      <c r="AR77" s="11">
        <v>20</v>
      </c>
      <c r="AS77" s="11">
        <v>0.242909</v>
      </c>
      <c r="AT77" s="11" t="s">
        <v>123</v>
      </c>
      <c r="AU77" s="11">
        <v>0.51</v>
      </c>
      <c r="AV77" s="11">
        <v>0.146238</v>
      </c>
      <c r="AW77" s="11">
        <v>1.164664</v>
      </c>
      <c r="AX77" s="11">
        <v>0.987441</v>
      </c>
      <c r="AY77" s="11">
        <v>20</v>
      </c>
      <c r="AZ77" s="11">
        <v>20</v>
      </c>
      <c r="BA77" s="11" t="s">
        <v>124</v>
      </c>
      <c r="BB77" s="11" t="s">
        <v>125</v>
      </c>
      <c r="BC77" s="11" t="s">
        <v>126</v>
      </c>
      <c r="BD77" s="26" t="s">
        <v>503</v>
      </c>
      <c r="BE77" s="11" t="s">
        <v>504</v>
      </c>
      <c r="BF77" s="32">
        <f t="shared" si="23"/>
        <v>0.000107488289491521</v>
      </c>
      <c r="BG77" s="33">
        <f t="shared" si="24"/>
        <v>107.488289491521</v>
      </c>
      <c r="BH77" s="34"/>
      <c r="BI77" s="10">
        <v>42</v>
      </c>
      <c r="BJ77" s="10">
        <v>35.247</v>
      </c>
      <c r="BK77" s="10">
        <v>139.893</v>
      </c>
      <c r="BL77" s="10" t="s">
        <v>129</v>
      </c>
      <c r="BM77" s="10" t="s">
        <v>130</v>
      </c>
      <c r="BN77" s="10" t="s">
        <v>130</v>
      </c>
      <c r="BO77" s="10" t="s">
        <v>130</v>
      </c>
      <c r="BP77" s="10" t="s">
        <v>130</v>
      </c>
      <c r="BQ77" s="10" t="s">
        <v>130</v>
      </c>
      <c r="BR77" s="10" t="s">
        <v>131</v>
      </c>
      <c r="BS77" s="10" t="s">
        <v>132</v>
      </c>
      <c r="BT77" s="10" t="s">
        <v>131</v>
      </c>
      <c r="BU77" s="10" t="s">
        <v>130</v>
      </c>
      <c r="BV77" s="10" t="s">
        <v>130</v>
      </c>
      <c r="BW77" s="10" t="s">
        <v>130</v>
      </c>
      <c r="BX77" s="10" t="s">
        <v>130</v>
      </c>
      <c r="BY77" s="10" t="s">
        <v>130</v>
      </c>
      <c r="BZ77" s="10" t="s">
        <v>130</v>
      </c>
      <c r="CA77" s="10" t="s">
        <v>130</v>
      </c>
      <c r="CB77" s="10" t="s">
        <v>130</v>
      </c>
      <c r="CC77" s="10" t="s">
        <v>130</v>
      </c>
      <c r="CD77" s="10" t="s">
        <v>130</v>
      </c>
      <c r="CE77" s="10">
        <v>77.41</v>
      </c>
      <c r="CF77" s="10">
        <v>74.62</v>
      </c>
      <c r="CG77" s="10">
        <v>67.42</v>
      </c>
      <c r="CH77" s="10">
        <v>67.41</v>
      </c>
      <c r="CI77" s="10">
        <v>68.99</v>
      </c>
      <c r="CJ77" s="10" t="s">
        <v>133</v>
      </c>
      <c r="CK77" s="10" t="s">
        <v>133</v>
      </c>
      <c r="CL77" s="10" t="s">
        <v>133</v>
      </c>
      <c r="CM77" s="10" t="s">
        <v>133</v>
      </c>
      <c r="CN77" s="10" t="s">
        <v>133</v>
      </c>
      <c r="CO77" s="10">
        <v>0.024731</v>
      </c>
      <c r="CP77" s="10">
        <v>3.9e-5</v>
      </c>
      <c r="CQ77" s="37">
        <f t="shared" si="25"/>
        <v>0.00018214146578837</v>
      </c>
      <c r="CR77" s="37">
        <f t="shared" si="26"/>
        <v>5.49023801731066</v>
      </c>
      <c r="CS77" s="34"/>
      <c r="CT77" s="10">
        <f t="shared" si="27"/>
        <v>71.17</v>
      </c>
      <c r="CU77" s="20">
        <v>71.17</v>
      </c>
      <c r="CV77" s="20"/>
      <c r="CW77" s="20" t="str">
        <f t="shared" si="28"/>
        <v>Futtsu II</v>
      </c>
      <c r="CX77" s="20">
        <f t="shared" si="29"/>
        <v>390740.239692</v>
      </c>
      <c r="CY77" s="20">
        <f t="shared" si="30"/>
        <v>42</v>
      </c>
      <c r="CZ77" s="20">
        <f t="shared" si="31"/>
        <v>71.17</v>
      </c>
      <c r="DA77" s="53" t="str">
        <f t="shared" si="22"/>
        <v>&lt;2016-06</v>
      </c>
      <c r="DB77" s="55">
        <v>440000</v>
      </c>
      <c r="DC77" s="55">
        <v>40.36</v>
      </c>
      <c r="DD77" s="55">
        <v>42</v>
      </c>
      <c r="DF77" s="58"/>
      <c r="DG77" s="12"/>
      <c r="DH77" s="15"/>
      <c r="DK77">
        <f t="shared" si="32"/>
        <v>440000</v>
      </c>
      <c r="DL77">
        <f t="shared" si="33"/>
        <v>440000</v>
      </c>
      <c r="DM77" s="18">
        <f t="shared" si="34"/>
        <v>440000</v>
      </c>
      <c r="DN77" s="18">
        <f t="shared" si="21"/>
        <v>40.36</v>
      </c>
      <c r="DS77">
        <f t="shared" si="35"/>
        <v>91.7272727272727</v>
      </c>
    </row>
    <row r="78" spans="1:123">
      <c r="A78" s="20">
        <v>19443</v>
      </c>
      <c r="B78" s="20" t="s">
        <v>118</v>
      </c>
      <c r="C78" s="20">
        <v>1</v>
      </c>
      <c r="D78" s="20">
        <v>19224</v>
      </c>
      <c r="E78" s="20">
        <v>16934</v>
      </c>
      <c r="F78" s="20">
        <v>19279</v>
      </c>
      <c r="G78" s="20">
        <v>279967.902798</v>
      </c>
      <c r="H78" s="20" t="s">
        <v>119</v>
      </c>
      <c r="I78" s="22">
        <v>42710</v>
      </c>
      <c r="J78" s="20" t="str">
        <f>VLOOKUP(K78,'[1]Attach_ISO_TO_COUNTRY NAME'!$A$2:$B$245,2,0)</f>
        <v>Japan</v>
      </c>
      <c r="K78" s="20" t="s">
        <v>120</v>
      </c>
      <c r="L78" s="20" t="s">
        <v>224</v>
      </c>
      <c r="M78" s="20">
        <v>1584.454435</v>
      </c>
      <c r="N78" s="20">
        <v>1321.474511</v>
      </c>
      <c r="O78" s="20">
        <v>21.22616</v>
      </c>
      <c r="P78" s="20"/>
      <c r="Q78" s="20" t="s">
        <v>505</v>
      </c>
      <c r="R78" s="20">
        <v>180</v>
      </c>
      <c r="S78" s="20">
        <v>180</v>
      </c>
      <c r="T78" s="20">
        <v>180</v>
      </c>
      <c r="U78" s="20">
        <v>180</v>
      </c>
      <c r="V78" s="20">
        <v>180</v>
      </c>
      <c r="W78" s="20">
        <v>180</v>
      </c>
      <c r="X78" s="20">
        <v>180</v>
      </c>
      <c r="Y78" s="20">
        <v>180</v>
      </c>
      <c r="Z78" s="20">
        <v>180</v>
      </c>
      <c r="AA78" s="20">
        <v>180</v>
      </c>
      <c r="AB78" s="20">
        <v>180</v>
      </c>
      <c r="AC78" s="20">
        <v>180</v>
      </c>
      <c r="AD78" s="20">
        <v>180</v>
      </c>
      <c r="AE78" s="20">
        <v>180</v>
      </c>
      <c r="AF78" s="20">
        <v>180</v>
      </c>
      <c r="AG78" s="20">
        <v>180</v>
      </c>
      <c r="AH78" s="20">
        <v>180</v>
      </c>
      <c r="AI78" s="20">
        <v>180</v>
      </c>
      <c r="AJ78" s="20">
        <v>180</v>
      </c>
      <c r="AK78" s="20">
        <v>180</v>
      </c>
      <c r="AL78" s="20">
        <v>180</v>
      </c>
      <c r="AM78" s="20">
        <v>180</v>
      </c>
      <c r="AN78" s="20">
        <v>180</v>
      </c>
      <c r="AO78" s="20">
        <v>180</v>
      </c>
      <c r="AP78" s="20">
        <v>180</v>
      </c>
      <c r="AQ78" s="20">
        <v>180</v>
      </c>
      <c r="AR78" s="20">
        <v>180</v>
      </c>
      <c r="AS78" s="20">
        <v>0.375481</v>
      </c>
      <c r="AT78" s="20" t="s">
        <v>123</v>
      </c>
      <c r="AU78" s="20">
        <v>0.51</v>
      </c>
      <c r="AV78" s="20">
        <v>0.146238</v>
      </c>
      <c r="AW78" s="20">
        <v>1.164664</v>
      </c>
      <c r="AX78" s="20">
        <v>0.987441</v>
      </c>
      <c r="AY78" s="20">
        <v>180</v>
      </c>
      <c r="AZ78" s="20">
        <v>180</v>
      </c>
      <c r="BA78" s="20" t="s">
        <v>506</v>
      </c>
      <c r="BB78" s="20" t="s">
        <v>125</v>
      </c>
      <c r="BC78" s="20" t="s">
        <v>126</v>
      </c>
      <c r="BD78" s="26" t="s">
        <v>507</v>
      </c>
      <c r="BE78" s="20" t="s">
        <v>508</v>
      </c>
      <c r="BF78" s="32">
        <f t="shared" si="23"/>
        <v>0.000107155140643552</v>
      </c>
      <c r="BG78" s="33">
        <f t="shared" si="24"/>
        <v>107.155140643552</v>
      </c>
      <c r="BH78" s="35"/>
      <c r="BI78" s="10">
        <v>30</v>
      </c>
      <c r="BJ78" s="36">
        <v>37.358</v>
      </c>
      <c r="BK78" s="36">
        <v>140.982</v>
      </c>
      <c r="BL78" s="36" t="s">
        <v>129</v>
      </c>
      <c r="BM78" s="36" t="s">
        <v>130</v>
      </c>
      <c r="BN78" s="36" t="s">
        <v>130</v>
      </c>
      <c r="BO78" s="36" t="s">
        <v>130</v>
      </c>
      <c r="BP78" s="36" t="s">
        <v>130</v>
      </c>
      <c r="BQ78" s="36" t="s">
        <v>130</v>
      </c>
      <c r="BR78" s="36" t="s">
        <v>131</v>
      </c>
      <c r="BS78" s="36" t="s">
        <v>132</v>
      </c>
      <c r="BT78" s="36" t="s">
        <v>131</v>
      </c>
      <c r="BU78" s="36" t="s">
        <v>130</v>
      </c>
      <c r="BV78" s="36" t="s">
        <v>130</v>
      </c>
      <c r="BW78" s="36" t="s">
        <v>130</v>
      </c>
      <c r="BX78" s="36" t="s">
        <v>130</v>
      </c>
      <c r="BY78" s="36" t="s">
        <v>130</v>
      </c>
      <c r="BZ78" s="36" t="s">
        <v>130</v>
      </c>
      <c r="CA78" s="36" t="s">
        <v>130</v>
      </c>
      <c r="CB78" s="36" t="s">
        <v>130</v>
      </c>
      <c r="CC78" s="36" t="s">
        <v>130</v>
      </c>
      <c r="CD78" s="36" t="s">
        <v>130</v>
      </c>
      <c r="CE78" s="36">
        <v>47.63</v>
      </c>
      <c r="CF78" s="36">
        <v>46.75</v>
      </c>
      <c r="CG78" s="36">
        <v>47.22</v>
      </c>
      <c r="CH78" s="36">
        <v>47.97</v>
      </c>
      <c r="CI78" s="36">
        <v>45.96</v>
      </c>
      <c r="CJ78" s="36" t="s">
        <v>133</v>
      </c>
      <c r="CK78" s="36" t="s">
        <v>133</v>
      </c>
      <c r="CL78" s="36" t="s">
        <v>133</v>
      </c>
      <c r="CM78" s="36" t="s">
        <v>133</v>
      </c>
      <c r="CN78" s="36" t="s">
        <v>133</v>
      </c>
      <c r="CO78" s="36">
        <v>0.03107</v>
      </c>
      <c r="CP78" s="36">
        <v>2.8e-5</v>
      </c>
      <c r="CQ78" s="37">
        <f t="shared" si="25"/>
        <v>0.000168255001838505</v>
      </c>
      <c r="CR78" s="37">
        <f t="shared" si="26"/>
        <v>5.94335971634187</v>
      </c>
      <c r="CS78" s="35"/>
      <c r="CT78" s="36">
        <f t="shared" si="27"/>
        <v>47.106</v>
      </c>
      <c r="CU78" s="20">
        <v>47.106</v>
      </c>
      <c r="CV78" s="20"/>
      <c r="CW78" s="20" t="str">
        <f t="shared" si="28"/>
        <v>Tomioka A</v>
      </c>
      <c r="CX78" s="20">
        <f t="shared" si="29"/>
        <v>279967.902798</v>
      </c>
      <c r="CY78" s="20">
        <f t="shared" si="30"/>
        <v>30</v>
      </c>
      <c r="CZ78" s="20">
        <f t="shared" si="31"/>
        <v>47.106</v>
      </c>
      <c r="DA78" s="53">
        <f t="shared" si="22"/>
        <v>42710</v>
      </c>
      <c r="DB78" s="55">
        <v>400000</v>
      </c>
      <c r="DD78" s="55">
        <v>33</v>
      </c>
      <c r="DE78" s="59" t="s">
        <v>509</v>
      </c>
      <c r="DF78" s="58"/>
      <c r="DG78" s="12"/>
      <c r="DH78" s="15"/>
      <c r="DK78">
        <f t="shared" si="32"/>
        <v>400000</v>
      </c>
      <c r="DL78">
        <f t="shared" si="33"/>
        <v>400000</v>
      </c>
      <c r="DM78" s="18">
        <f t="shared" si="34"/>
        <v>400000</v>
      </c>
      <c r="DN78" s="18">
        <f t="shared" si="21"/>
        <v>30</v>
      </c>
      <c r="DS78">
        <f t="shared" si="35"/>
        <v>75</v>
      </c>
    </row>
    <row r="79" spans="1:123">
      <c r="A79" s="20">
        <v>16691</v>
      </c>
      <c r="B79" s="20" t="s">
        <v>118</v>
      </c>
      <c r="C79" s="20">
        <v>1</v>
      </c>
      <c r="D79" s="20">
        <v>16472</v>
      </c>
      <c r="E79" s="20">
        <v>16566</v>
      </c>
      <c r="F79" s="20">
        <v>16527</v>
      </c>
      <c r="G79" s="20">
        <v>113970.241776</v>
      </c>
      <c r="H79" s="20" t="s">
        <v>119</v>
      </c>
      <c r="I79" s="24">
        <v>42572</v>
      </c>
      <c r="J79" s="20" t="str">
        <f>VLOOKUP(K79,'[1]Attach_ISO_TO_COUNTRY NAME'!$A$2:$B$245,2,0)</f>
        <v>Japan</v>
      </c>
      <c r="K79" s="20" t="s">
        <v>120</v>
      </c>
      <c r="L79" s="20" t="s">
        <v>256</v>
      </c>
      <c r="M79" s="20">
        <v>1634.128492</v>
      </c>
      <c r="N79" s="20">
        <v>1337.545478</v>
      </c>
      <c r="O79" s="20">
        <v>8.804635</v>
      </c>
      <c r="P79" s="20"/>
      <c r="Q79" s="20" t="s">
        <v>510</v>
      </c>
      <c r="R79" s="20">
        <v>70</v>
      </c>
      <c r="S79" s="20">
        <v>70</v>
      </c>
      <c r="T79" s="20">
        <v>70</v>
      </c>
      <c r="U79" s="20">
        <v>70</v>
      </c>
      <c r="V79" s="20">
        <v>70</v>
      </c>
      <c r="W79" s="20">
        <v>70</v>
      </c>
      <c r="X79" s="20">
        <v>70</v>
      </c>
      <c r="Y79" s="20">
        <v>70</v>
      </c>
      <c r="Z79" s="20">
        <v>70</v>
      </c>
      <c r="AA79" s="20">
        <v>70</v>
      </c>
      <c r="AB79" s="20">
        <v>70</v>
      </c>
      <c r="AC79" s="20">
        <v>70</v>
      </c>
      <c r="AD79" s="20">
        <v>70</v>
      </c>
      <c r="AE79" s="20">
        <v>70</v>
      </c>
      <c r="AF79" s="20">
        <v>70</v>
      </c>
      <c r="AG79" s="20">
        <v>70</v>
      </c>
      <c r="AH79" s="20">
        <v>70</v>
      </c>
      <c r="AI79" s="20">
        <v>70</v>
      </c>
      <c r="AJ79" s="20">
        <v>70</v>
      </c>
      <c r="AK79" s="20">
        <v>70</v>
      </c>
      <c r="AL79" s="20">
        <v>70</v>
      </c>
      <c r="AM79" s="20">
        <v>70</v>
      </c>
      <c r="AN79" s="20">
        <v>70</v>
      </c>
      <c r="AO79" s="20">
        <v>70</v>
      </c>
      <c r="AP79" s="20">
        <v>70</v>
      </c>
      <c r="AQ79" s="20">
        <v>70</v>
      </c>
      <c r="AR79" s="20">
        <v>70</v>
      </c>
      <c r="AS79" s="20">
        <v>0.134673</v>
      </c>
      <c r="AT79" s="20" t="s">
        <v>123</v>
      </c>
      <c r="AU79" s="20">
        <v>0.51</v>
      </c>
      <c r="AV79" s="20">
        <v>0.146238</v>
      </c>
      <c r="AW79" s="20">
        <v>1.164664</v>
      </c>
      <c r="AX79" s="20">
        <v>0.987441</v>
      </c>
      <c r="AY79" s="20">
        <v>70</v>
      </c>
      <c r="AZ79" s="20" t="s">
        <v>511</v>
      </c>
      <c r="BA79" s="20" t="s">
        <v>512</v>
      </c>
      <c r="BB79" s="20" t="s">
        <v>125</v>
      </c>
      <c r="BC79" s="20" t="s">
        <v>126</v>
      </c>
      <c r="BD79" s="20" t="s">
        <v>513</v>
      </c>
      <c r="BE79" s="20" t="s">
        <v>514</v>
      </c>
      <c r="BF79" s="32">
        <f t="shared" si="23"/>
        <v>0.000105290642653765</v>
      </c>
      <c r="BG79" s="32">
        <f t="shared" si="24"/>
        <v>105.290642653765</v>
      </c>
      <c r="BH79" s="35"/>
      <c r="BI79" s="36">
        <v>12</v>
      </c>
      <c r="BJ79" s="36">
        <v>34.0305</v>
      </c>
      <c r="BK79" s="36">
        <v>131.5849</v>
      </c>
      <c r="BL79" s="36" t="s">
        <v>129</v>
      </c>
      <c r="BM79" s="36" t="s">
        <v>130</v>
      </c>
      <c r="BN79" s="36" t="s">
        <v>130</v>
      </c>
      <c r="BO79" s="36" t="s">
        <v>130</v>
      </c>
      <c r="BP79" s="36" t="s">
        <v>130</v>
      </c>
      <c r="BQ79" s="36" t="s">
        <v>130</v>
      </c>
      <c r="BR79" s="36" t="s">
        <v>131</v>
      </c>
      <c r="BS79" s="36" t="s">
        <v>132</v>
      </c>
      <c r="BT79" s="36" t="s">
        <v>131</v>
      </c>
      <c r="BU79" s="36" t="s">
        <v>130</v>
      </c>
      <c r="BV79" s="36" t="s">
        <v>130</v>
      </c>
      <c r="BW79" s="36" t="s">
        <v>130</v>
      </c>
      <c r="BX79" s="36" t="s">
        <v>130</v>
      </c>
      <c r="BY79" s="36" t="s">
        <v>130</v>
      </c>
      <c r="BZ79" s="36" t="s">
        <v>130</v>
      </c>
      <c r="CA79" s="36" t="s">
        <v>130</v>
      </c>
      <c r="CB79" s="36" t="s">
        <v>130</v>
      </c>
      <c r="CC79" s="36" t="s">
        <v>130</v>
      </c>
      <c r="CD79" s="36" t="s">
        <v>130</v>
      </c>
      <c r="CE79" s="36">
        <v>22.88</v>
      </c>
      <c r="CF79" s="36">
        <v>21.57</v>
      </c>
      <c r="CG79" s="36">
        <v>21.65</v>
      </c>
      <c r="CH79" s="36">
        <v>20.64</v>
      </c>
      <c r="CI79" s="36">
        <v>21.95</v>
      </c>
      <c r="CJ79" s="36" t="s">
        <v>133</v>
      </c>
      <c r="CK79" s="36" t="s">
        <v>133</v>
      </c>
      <c r="CL79" s="36" t="s">
        <v>133</v>
      </c>
      <c r="CM79" s="36" t="s">
        <v>133</v>
      </c>
      <c r="CN79" s="36" t="s">
        <v>133</v>
      </c>
      <c r="CO79" s="36">
        <v>0.020739</v>
      </c>
      <c r="CP79" s="36">
        <v>1.1e-5</v>
      </c>
      <c r="CQ79" s="37">
        <f t="shared" si="25"/>
        <v>0.000190733999167295</v>
      </c>
      <c r="CR79" s="37">
        <f t="shared" si="26"/>
        <v>5.24290375269114</v>
      </c>
      <c r="CS79" s="35"/>
      <c r="CT79" s="36">
        <f t="shared" si="27"/>
        <v>21.738</v>
      </c>
      <c r="CU79" s="20">
        <v>21.738</v>
      </c>
      <c r="CV79" s="20"/>
      <c r="CW79" s="20" t="str">
        <f t="shared" si="28"/>
        <v>Hofu</v>
      </c>
      <c r="CX79" s="20">
        <f t="shared" si="29"/>
        <v>113970.241776</v>
      </c>
      <c r="CY79" s="20">
        <f t="shared" si="30"/>
        <v>12</v>
      </c>
      <c r="CZ79" s="20">
        <f t="shared" si="31"/>
        <v>21.738</v>
      </c>
      <c r="DA79" s="53">
        <f t="shared" si="22"/>
        <v>42572</v>
      </c>
      <c r="DB79" s="67"/>
      <c r="DC79" s="67"/>
      <c r="DD79" s="67"/>
      <c r="DE79" s="68" t="s">
        <v>515</v>
      </c>
      <c r="DF79" s="58"/>
      <c r="DG79" s="12"/>
      <c r="DH79" s="15">
        <v>106528.460375</v>
      </c>
      <c r="DK79">
        <f t="shared" si="32"/>
        <v>106528.460375</v>
      </c>
      <c r="DL79">
        <f t="shared" si="33"/>
        <v>106528.460375</v>
      </c>
      <c r="DM79" s="18">
        <f t="shared" si="34"/>
        <v>106528.460375</v>
      </c>
      <c r="DN79" s="18">
        <f t="shared" si="21"/>
        <v>12</v>
      </c>
      <c r="DS79">
        <f t="shared" si="35"/>
        <v>112.64595355793</v>
      </c>
    </row>
    <row r="80" spans="1:123">
      <c r="A80" s="11">
        <v>17570</v>
      </c>
      <c r="B80" s="11" t="s">
        <v>118</v>
      </c>
      <c r="C80" s="11">
        <v>1</v>
      </c>
      <c r="D80" s="11">
        <v>17351</v>
      </c>
      <c r="E80" s="11">
        <v>16971</v>
      </c>
      <c r="F80" s="11">
        <v>17406</v>
      </c>
      <c r="G80" s="11">
        <v>228266.258778</v>
      </c>
      <c r="H80" s="11" t="s">
        <v>119</v>
      </c>
      <c r="I80" s="23" t="s">
        <v>134</v>
      </c>
      <c r="J80" s="11" t="str">
        <f>VLOOKUP(K80,'[1]Attach_ISO_TO_COUNTRY NAME'!$A$2:$B$245,2,0)</f>
        <v>Japan</v>
      </c>
      <c r="K80" s="11" t="s">
        <v>120</v>
      </c>
      <c r="L80" s="11" t="s">
        <v>250</v>
      </c>
      <c r="M80" s="11">
        <v>1683.437325</v>
      </c>
      <c r="N80" s="20">
        <v>1387.949983</v>
      </c>
      <c r="O80" s="20">
        <v>17.506812</v>
      </c>
      <c r="P80" s="11"/>
      <c r="Q80" s="11" t="s">
        <v>516</v>
      </c>
      <c r="R80" s="11">
        <v>20</v>
      </c>
      <c r="S80" s="11">
        <v>20</v>
      </c>
      <c r="T80" s="11">
        <v>20</v>
      </c>
      <c r="U80" s="11">
        <v>20</v>
      </c>
      <c r="V80" s="11">
        <v>20</v>
      </c>
      <c r="W80" s="11">
        <v>20</v>
      </c>
      <c r="X80" s="11">
        <v>20</v>
      </c>
      <c r="Y80" s="11">
        <v>20</v>
      </c>
      <c r="Z80" s="11">
        <v>20</v>
      </c>
      <c r="AA80" s="11">
        <v>20</v>
      </c>
      <c r="AB80" s="11">
        <v>20</v>
      </c>
      <c r="AC80" s="11">
        <v>20</v>
      </c>
      <c r="AD80" s="11">
        <v>20</v>
      </c>
      <c r="AE80" s="11">
        <v>20</v>
      </c>
      <c r="AF80" s="11">
        <v>20</v>
      </c>
      <c r="AG80" s="11">
        <v>20</v>
      </c>
      <c r="AH80" s="11">
        <v>20</v>
      </c>
      <c r="AI80" s="11">
        <v>20</v>
      </c>
      <c r="AJ80" s="11">
        <v>20</v>
      </c>
      <c r="AK80" s="11">
        <v>20</v>
      </c>
      <c r="AL80" s="11">
        <v>20</v>
      </c>
      <c r="AM80" s="11">
        <v>20</v>
      </c>
      <c r="AN80" s="11">
        <v>20</v>
      </c>
      <c r="AO80" s="11">
        <v>20</v>
      </c>
      <c r="AP80" s="11">
        <v>20</v>
      </c>
      <c r="AQ80" s="11">
        <v>20</v>
      </c>
      <c r="AR80" s="11">
        <v>20</v>
      </c>
      <c r="AS80" s="11">
        <v>0.135757</v>
      </c>
      <c r="AT80" s="11" t="s">
        <v>123</v>
      </c>
      <c r="AU80" s="11">
        <v>0.51</v>
      </c>
      <c r="AV80" s="11">
        <v>0.146238</v>
      </c>
      <c r="AW80" s="11">
        <v>1.164664</v>
      </c>
      <c r="AX80" s="11">
        <v>0.987441</v>
      </c>
      <c r="AY80" s="11">
        <v>20</v>
      </c>
      <c r="AZ80" s="11" t="s">
        <v>226</v>
      </c>
      <c r="BA80" s="11" t="s">
        <v>124</v>
      </c>
      <c r="BB80" s="11" t="s">
        <v>125</v>
      </c>
      <c r="BC80" s="11" t="s">
        <v>126</v>
      </c>
      <c r="BD80" s="26" t="s">
        <v>517</v>
      </c>
      <c r="BE80" s="11" t="s">
        <v>518</v>
      </c>
      <c r="BF80" s="32">
        <f t="shared" si="23"/>
        <v>0.000105140374790745</v>
      </c>
      <c r="BG80" s="33">
        <f t="shared" si="24"/>
        <v>105.140374790745</v>
      </c>
      <c r="BH80" s="34"/>
      <c r="BI80" s="10">
        <v>24</v>
      </c>
      <c r="BJ80" s="10">
        <v>34.281</v>
      </c>
      <c r="BK80" s="10">
        <v>135.099</v>
      </c>
      <c r="BL80" s="10" t="s">
        <v>129</v>
      </c>
      <c r="BM80" s="10" t="s">
        <v>130</v>
      </c>
      <c r="BN80" s="10" t="s">
        <v>130</v>
      </c>
      <c r="BO80" s="10" t="s">
        <v>130</v>
      </c>
      <c r="BP80" s="10" t="s">
        <v>130</v>
      </c>
      <c r="BQ80" s="10" t="s">
        <v>130</v>
      </c>
      <c r="BR80" s="10" t="s">
        <v>131</v>
      </c>
      <c r="BS80" s="10" t="s">
        <v>132</v>
      </c>
      <c r="BT80" s="10" t="s">
        <v>131</v>
      </c>
      <c r="BU80" s="10" t="s">
        <v>130</v>
      </c>
      <c r="BV80" s="10" t="s">
        <v>130</v>
      </c>
      <c r="BW80" s="10" t="s">
        <v>130</v>
      </c>
      <c r="BX80" s="10" t="s">
        <v>130</v>
      </c>
      <c r="BY80" s="10" t="s">
        <v>130</v>
      </c>
      <c r="BZ80" s="10" t="s">
        <v>130</v>
      </c>
      <c r="CA80" s="10" t="s">
        <v>130</v>
      </c>
      <c r="CB80" s="10" t="s">
        <v>130</v>
      </c>
      <c r="CC80" s="10" t="s">
        <v>130</v>
      </c>
      <c r="CD80" s="10" t="s">
        <v>130</v>
      </c>
      <c r="CE80" s="10">
        <v>45.17</v>
      </c>
      <c r="CF80" s="10">
        <v>40.14</v>
      </c>
      <c r="CG80" s="10">
        <v>40.1</v>
      </c>
      <c r="CH80" s="10">
        <v>38.45</v>
      </c>
      <c r="CI80" s="10">
        <v>40.88</v>
      </c>
      <c r="CJ80" s="10" t="s">
        <v>133</v>
      </c>
      <c r="CK80" s="10" t="s">
        <v>133</v>
      </c>
      <c r="CL80" s="10" t="s">
        <v>133</v>
      </c>
      <c r="CM80" s="10" t="s">
        <v>133</v>
      </c>
      <c r="CN80" s="10" t="s">
        <v>133</v>
      </c>
      <c r="CO80" s="10">
        <v>0.022731</v>
      </c>
      <c r="CP80" s="10">
        <v>2.2e-5</v>
      </c>
      <c r="CQ80" s="37">
        <f t="shared" si="25"/>
        <v>0.000179387002788809</v>
      </c>
      <c r="CR80" s="37">
        <f t="shared" si="26"/>
        <v>5.5745398744261</v>
      </c>
      <c r="CS80" s="34"/>
      <c r="CT80" s="10">
        <f t="shared" si="27"/>
        <v>40.948</v>
      </c>
      <c r="CU80" s="20">
        <v>40.948</v>
      </c>
      <c r="CV80" s="20"/>
      <c r="CW80" s="20" t="str">
        <f t="shared" si="28"/>
        <v>Wakayama</v>
      </c>
      <c r="CX80" s="20">
        <f t="shared" si="29"/>
        <v>228266.258778</v>
      </c>
      <c r="CY80" s="20">
        <f t="shared" si="30"/>
        <v>24</v>
      </c>
      <c r="CZ80" s="20">
        <f t="shared" si="31"/>
        <v>40.948</v>
      </c>
      <c r="DA80" s="53" t="str">
        <f t="shared" si="22"/>
        <v>&lt;2016-06</v>
      </c>
      <c r="DB80" s="55">
        <v>357745</v>
      </c>
      <c r="DC80" s="46">
        <v>21</v>
      </c>
      <c r="DD80" s="55">
        <v>23.578</v>
      </c>
      <c r="DE80" s="63"/>
      <c r="DF80" s="58"/>
      <c r="DG80" s="12"/>
      <c r="DH80" s="15"/>
      <c r="DK80">
        <f t="shared" si="32"/>
        <v>357745</v>
      </c>
      <c r="DL80">
        <f t="shared" si="33"/>
        <v>357745</v>
      </c>
      <c r="DM80" s="18">
        <f t="shared" si="34"/>
        <v>357745</v>
      </c>
      <c r="DN80" s="18">
        <f t="shared" si="21"/>
        <v>21</v>
      </c>
      <c r="DS80">
        <f t="shared" si="35"/>
        <v>58.7010300633133</v>
      </c>
    </row>
    <row r="81" spans="1:123">
      <c r="A81" s="20">
        <v>19539</v>
      </c>
      <c r="B81" s="20" t="s">
        <v>118</v>
      </c>
      <c r="C81" s="20">
        <v>1</v>
      </c>
      <c r="D81" s="20">
        <v>19320</v>
      </c>
      <c r="E81" s="20">
        <v>16847</v>
      </c>
      <c r="F81" s="20">
        <v>19375</v>
      </c>
      <c r="G81" s="20">
        <v>134481.380537</v>
      </c>
      <c r="H81" s="20" t="s">
        <v>119</v>
      </c>
      <c r="I81" s="20" t="s">
        <v>134</v>
      </c>
      <c r="J81" s="20" t="str">
        <f>VLOOKUP(K81,'[1]Attach_ISO_TO_COUNTRY NAME'!$A$2:$B$245,2,0)</f>
        <v>Japan</v>
      </c>
      <c r="K81" s="20" t="s">
        <v>120</v>
      </c>
      <c r="L81" s="20" t="s">
        <v>519</v>
      </c>
      <c r="M81" s="20">
        <v>1367.130761</v>
      </c>
      <c r="N81" s="20">
        <v>1125.700506</v>
      </c>
      <c r="O81" s="20">
        <v>10.327414</v>
      </c>
      <c r="P81" s="20"/>
      <c r="Q81" s="20" t="s">
        <v>520</v>
      </c>
      <c r="R81" s="20">
        <v>40</v>
      </c>
      <c r="S81" s="20">
        <v>40</v>
      </c>
      <c r="T81" s="20">
        <v>40</v>
      </c>
      <c r="U81" s="20">
        <v>40</v>
      </c>
      <c r="V81" s="20">
        <v>40</v>
      </c>
      <c r="W81" s="20">
        <v>40</v>
      </c>
      <c r="X81" s="20">
        <v>40</v>
      </c>
      <c r="Y81" s="20">
        <v>40</v>
      </c>
      <c r="Z81" s="20">
        <v>40</v>
      </c>
      <c r="AA81" s="20">
        <v>40</v>
      </c>
      <c r="AB81" s="20">
        <v>40</v>
      </c>
      <c r="AC81" s="20">
        <v>40</v>
      </c>
      <c r="AD81" s="20">
        <v>40</v>
      </c>
      <c r="AE81" s="20">
        <v>40</v>
      </c>
      <c r="AF81" s="20">
        <v>40</v>
      </c>
      <c r="AG81" s="20">
        <v>40</v>
      </c>
      <c r="AH81" s="20">
        <v>40</v>
      </c>
      <c r="AI81" s="20">
        <v>40</v>
      </c>
      <c r="AJ81" s="20">
        <v>40</v>
      </c>
      <c r="AK81" s="20">
        <v>40</v>
      </c>
      <c r="AL81" s="20">
        <v>40</v>
      </c>
      <c r="AM81" s="20">
        <v>40</v>
      </c>
      <c r="AN81" s="20">
        <v>40</v>
      </c>
      <c r="AO81" s="20">
        <v>40</v>
      </c>
      <c r="AP81" s="20">
        <v>40</v>
      </c>
      <c r="AQ81" s="20">
        <v>40</v>
      </c>
      <c r="AR81" s="20">
        <v>190</v>
      </c>
      <c r="AS81" s="20">
        <v>1</v>
      </c>
      <c r="AT81" s="20" t="s">
        <v>123</v>
      </c>
      <c r="AU81" s="20">
        <v>0.51</v>
      </c>
      <c r="AV81" s="20">
        <v>0.146238</v>
      </c>
      <c r="AW81" s="20">
        <v>1.164664</v>
      </c>
      <c r="AX81" s="20">
        <v>0.987441</v>
      </c>
      <c r="AY81" s="20">
        <v>40</v>
      </c>
      <c r="AZ81" s="20">
        <v>40</v>
      </c>
      <c r="BA81" s="20" t="s">
        <v>124</v>
      </c>
      <c r="BB81" s="20" t="s">
        <v>125</v>
      </c>
      <c r="BC81" s="20" t="s">
        <v>126</v>
      </c>
      <c r="BD81" s="20" t="s">
        <v>521</v>
      </c>
      <c r="BE81" s="20" t="s">
        <v>522</v>
      </c>
      <c r="BF81" s="32">
        <f t="shared" si="23"/>
        <v>0.000104847228246</v>
      </c>
      <c r="BG81" s="32">
        <f t="shared" si="24"/>
        <v>104.847228246</v>
      </c>
      <c r="BH81" s="35"/>
      <c r="BI81" s="36">
        <v>14.1</v>
      </c>
      <c r="BJ81" s="36">
        <v>37.9774</v>
      </c>
      <c r="BK81" s="36">
        <v>139.2006</v>
      </c>
      <c r="BL81" s="36" t="s">
        <v>129</v>
      </c>
      <c r="BM81" s="36" t="s">
        <v>130</v>
      </c>
      <c r="BN81" s="36" t="s">
        <v>130</v>
      </c>
      <c r="BO81" s="36" t="s">
        <v>130</v>
      </c>
      <c r="BP81" s="36" t="s">
        <v>130</v>
      </c>
      <c r="BQ81" s="36" t="s">
        <v>130</v>
      </c>
      <c r="BR81" s="36" t="s">
        <v>131</v>
      </c>
      <c r="BS81" s="36" t="s">
        <v>132</v>
      </c>
      <c r="BT81" s="36" t="s">
        <v>131</v>
      </c>
      <c r="BU81" s="36" t="s">
        <v>130</v>
      </c>
      <c r="BV81" s="36" t="s">
        <v>130</v>
      </c>
      <c r="BW81" s="36" t="s">
        <v>130</v>
      </c>
      <c r="BX81" s="36" t="s">
        <v>130</v>
      </c>
      <c r="BY81" s="36" t="s">
        <v>130</v>
      </c>
      <c r="BZ81" s="36" t="s">
        <v>130</v>
      </c>
      <c r="CA81" s="36" t="s">
        <v>130</v>
      </c>
      <c r="CB81" s="36" t="s">
        <v>130</v>
      </c>
      <c r="CC81" s="36" t="s">
        <v>130</v>
      </c>
      <c r="CD81" s="36" t="s">
        <v>130</v>
      </c>
      <c r="CE81" s="36">
        <v>22.46</v>
      </c>
      <c r="CF81" s="36">
        <v>23.11</v>
      </c>
      <c r="CG81" s="36">
        <v>23.12</v>
      </c>
      <c r="CH81" s="36">
        <v>23.8</v>
      </c>
      <c r="CI81" s="36">
        <v>22.18</v>
      </c>
      <c r="CJ81" s="36" t="s">
        <v>133</v>
      </c>
      <c r="CK81" s="36" t="s">
        <v>133</v>
      </c>
      <c r="CL81" s="36" t="s">
        <v>133</v>
      </c>
      <c r="CM81" s="36" t="s">
        <v>133</v>
      </c>
      <c r="CN81" s="36" t="s">
        <v>133</v>
      </c>
      <c r="CO81" s="36">
        <v>0.020823</v>
      </c>
      <c r="CP81" s="36">
        <v>1.4e-5</v>
      </c>
      <c r="CQ81" s="37">
        <f t="shared" si="25"/>
        <v>0.000170536619332891</v>
      </c>
      <c r="CR81" s="37">
        <f t="shared" si="26"/>
        <v>5.86384322564751</v>
      </c>
      <c r="CS81" s="35"/>
      <c r="CT81" s="36">
        <f t="shared" si="27"/>
        <v>22.934</v>
      </c>
      <c r="CU81" s="20">
        <v>22.934</v>
      </c>
      <c r="CV81" s="20"/>
      <c r="CW81" s="20" t="str">
        <f t="shared" si="28"/>
        <v>Shimami</v>
      </c>
      <c r="CX81" s="20">
        <f t="shared" si="29"/>
        <v>134481.380537</v>
      </c>
      <c r="CY81" s="20">
        <f t="shared" si="30"/>
        <v>14.1</v>
      </c>
      <c r="CZ81" s="20">
        <f t="shared" si="31"/>
        <v>22.934</v>
      </c>
      <c r="DA81" s="53" t="str">
        <f t="shared" si="22"/>
        <v>&lt;2016-06</v>
      </c>
      <c r="DB81" s="46"/>
      <c r="DC81" s="46"/>
      <c r="DD81" s="46"/>
      <c r="DE81" s="68" t="s">
        <v>523</v>
      </c>
      <c r="DF81" s="58"/>
      <c r="DG81" s="12"/>
      <c r="DH81" s="15"/>
      <c r="DI81" s="17">
        <f>22486.814468+30994.770269+G81</f>
        <v>187962.965274</v>
      </c>
      <c r="DK81">
        <f t="shared" si="32"/>
        <v>0</v>
      </c>
      <c r="DL81">
        <f t="shared" si="33"/>
        <v>187962.965274</v>
      </c>
      <c r="DM81" s="18">
        <f t="shared" si="34"/>
        <v>187962.965274</v>
      </c>
      <c r="DN81" s="18">
        <f t="shared" si="21"/>
        <v>14.1</v>
      </c>
      <c r="DS81">
        <f t="shared" si="35"/>
        <v>75.0147774028035</v>
      </c>
    </row>
    <row r="82" spans="1:123">
      <c r="A82" s="11">
        <v>16447</v>
      </c>
      <c r="B82" s="11" t="s">
        <v>118</v>
      </c>
      <c r="C82" s="11">
        <v>1</v>
      </c>
      <c r="D82" s="11">
        <v>16230</v>
      </c>
      <c r="E82" s="11">
        <v>16677</v>
      </c>
      <c r="F82" s="11">
        <v>16285</v>
      </c>
      <c r="G82" s="11">
        <v>79646.204964</v>
      </c>
      <c r="H82" s="11" t="s">
        <v>119</v>
      </c>
      <c r="I82" s="23" t="s">
        <v>524</v>
      </c>
      <c r="J82" s="11" t="str">
        <f>VLOOKUP(K82,'[1]Attach_ISO_TO_COUNTRY NAME'!$A$2:$B$245,2,0)</f>
        <v>Japan</v>
      </c>
      <c r="K82" s="11" t="s">
        <v>120</v>
      </c>
      <c r="L82" s="11" t="s">
        <v>274</v>
      </c>
      <c r="M82" s="11">
        <v>1598.333974</v>
      </c>
      <c r="N82" s="20">
        <v>1294.811278</v>
      </c>
      <c r="O82" s="20">
        <v>6.98175</v>
      </c>
      <c r="P82" s="11" t="s">
        <v>525</v>
      </c>
      <c r="Q82" s="11" t="s">
        <v>526</v>
      </c>
      <c r="R82" s="11">
        <v>10</v>
      </c>
      <c r="S82" s="11">
        <v>10</v>
      </c>
      <c r="T82" s="11">
        <v>10</v>
      </c>
      <c r="U82" s="11">
        <v>10</v>
      </c>
      <c r="V82" s="11">
        <v>10</v>
      </c>
      <c r="W82" s="11">
        <v>10</v>
      </c>
      <c r="X82" s="11">
        <v>10</v>
      </c>
      <c r="Y82" s="11">
        <v>10</v>
      </c>
      <c r="Z82" s="11">
        <v>10</v>
      </c>
      <c r="AA82" s="11">
        <v>10</v>
      </c>
      <c r="AB82" s="11">
        <v>10</v>
      </c>
      <c r="AC82" s="11">
        <v>10</v>
      </c>
      <c r="AD82" s="11">
        <v>10</v>
      </c>
      <c r="AE82" s="11">
        <v>10</v>
      </c>
      <c r="AF82" s="11">
        <v>10</v>
      </c>
      <c r="AG82" s="11">
        <v>10</v>
      </c>
      <c r="AH82" s="11">
        <v>10</v>
      </c>
      <c r="AI82" s="11">
        <v>10</v>
      </c>
      <c r="AJ82" s="11">
        <v>10</v>
      </c>
      <c r="AK82" s="11">
        <v>10</v>
      </c>
      <c r="AL82" s="11">
        <v>10</v>
      </c>
      <c r="AM82" s="11">
        <v>10</v>
      </c>
      <c r="AN82" s="11">
        <v>10</v>
      </c>
      <c r="AO82" s="11">
        <v>10</v>
      </c>
      <c r="AP82" s="11">
        <v>10</v>
      </c>
      <c r="AQ82" s="11">
        <v>10</v>
      </c>
      <c r="AR82" s="11">
        <v>10</v>
      </c>
      <c r="AS82" s="11">
        <v>0.336125</v>
      </c>
      <c r="AT82" s="11" t="s">
        <v>123</v>
      </c>
      <c r="AU82" s="11">
        <v>0.51</v>
      </c>
      <c r="AV82" s="11">
        <v>0.146238</v>
      </c>
      <c r="AW82" s="11">
        <v>1.164664</v>
      </c>
      <c r="AX82" s="11">
        <v>1.108938</v>
      </c>
      <c r="AY82" s="11">
        <v>10</v>
      </c>
      <c r="AZ82" s="11">
        <v>10</v>
      </c>
      <c r="BA82" s="11" t="s">
        <v>124</v>
      </c>
      <c r="BB82" s="11" t="s">
        <v>125</v>
      </c>
      <c r="BC82" s="11" t="s">
        <v>126</v>
      </c>
      <c r="BD82" s="26" t="s">
        <v>527</v>
      </c>
      <c r="BE82" s="11" t="s">
        <v>525</v>
      </c>
      <c r="BF82" s="32">
        <f t="shared" si="23"/>
        <v>0.000104210866088994</v>
      </c>
      <c r="BG82" s="33">
        <f t="shared" si="24"/>
        <v>104.210866088994</v>
      </c>
      <c r="BH82" s="34"/>
      <c r="BI82" s="10">
        <v>8.3</v>
      </c>
      <c r="BJ82" s="10">
        <v>31.266</v>
      </c>
      <c r="BK82" s="10">
        <v>130.3562</v>
      </c>
      <c r="BL82" s="10" t="s">
        <v>129</v>
      </c>
      <c r="BM82" s="10" t="s">
        <v>130</v>
      </c>
      <c r="BN82" s="10" t="s">
        <v>130</v>
      </c>
      <c r="BO82" s="10" t="s">
        <v>130</v>
      </c>
      <c r="BP82" s="10" t="s">
        <v>130</v>
      </c>
      <c r="BQ82" s="10" t="s">
        <v>395</v>
      </c>
      <c r="BR82" s="10" t="s">
        <v>322</v>
      </c>
      <c r="BS82" s="10" t="s">
        <v>528</v>
      </c>
      <c r="BT82" s="10" t="s">
        <v>165</v>
      </c>
      <c r="BU82" s="10">
        <v>1094748</v>
      </c>
      <c r="BV82" s="10" t="s">
        <v>130</v>
      </c>
      <c r="BW82" s="10" t="s">
        <v>130</v>
      </c>
      <c r="BX82" s="10" t="s">
        <v>130</v>
      </c>
      <c r="BY82" s="10" t="s">
        <v>130</v>
      </c>
      <c r="BZ82" s="10" t="s">
        <v>130</v>
      </c>
      <c r="CA82" s="10" t="s">
        <v>130</v>
      </c>
      <c r="CB82" s="10" t="s">
        <v>130</v>
      </c>
      <c r="CC82" s="10" t="s">
        <v>130</v>
      </c>
      <c r="CD82" s="10" t="s">
        <v>130</v>
      </c>
      <c r="CE82" s="10">
        <v>15.27</v>
      </c>
      <c r="CF82" s="10">
        <v>14.92</v>
      </c>
      <c r="CG82" s="10">
        <v>14.14</v>
      </c>
      <c r="CH82" s="10">
        <v>13.94</v>
      </c>
      <c r="CI82" s="10">
        <v>14.13</v>
      </c>
      <c r="CJ82" s="10" t="s">
        <v>133</v>
      </c>
      <c r="CK82" s="10" t="s">
        <v>133</v>
      </c>
      <c r="CL82" s="10" t="s">
        <v>133</v>
      </c>
      <c r="CM82" s="10" t="s">
        <v>133</v>
      </c>
      <c r="CN82" s="10" t="s">
        <v>133</v>
      </c>
      <c r="CO82" s="10">
        <v>0.021841</v>
      </c>
      <c r="CP82" s="10">
        <v>8e-6</v>
      </c>
      <c r="CQ82" s="37">
        <f t="shared" si="25"/>
        <v>0.000181804016984173</v>
      </c>
      <c r="CR82" s="37">
        <f t="shared" si="26"/>
        <v>5.50042851961326</v>
      </c>
      <c r="CS82" s="34"/>
      <c r="CT82" s="10">
        <f t="shared" si="27"/>
        <v>14.48</v>
      </c>
      <c r="CU82" s="20">
        <v>14.48</v>
      </c>
      <c r="CV82" s="20"/>
      <c r="CW82" s="20" t="str">
        <f t="shared" si="28"/>
        <v>Makurazaki Airport Solar Power Plant</v>
      </c>
      <c r="CX82" s="20">
        <f t="shared" si="29"/>
        <v>79646.204964</v>
      </c>
      <c r="CY82" s="20">
        <f t="shared" si="30"/>
        <v>8.3</v>
      </c>
      <c r="CZ82" s="20">
        <f t="shared" si="31"/>
        <v>14.48</v>
      </c>
      <c r="DA82" s="53" t="str">
        <f t="shared" si="22"/>
        <v>&lt;2016-06,2016-08-10</v>
      </c>
      <c r="DB82" s="15">
        <v>129000</v>
      </c>
      <c r="DF82" s="58"/>
      <c r="DG82" s="12"/>
      <c r="DH82" s="15"/>
      <c r="DK82">
        <f t="shared" si="32"/>
        <v>129000</v>
      </c>
      <c r="DL82">
        <f t="shared" si="33"/>
        <v>129000</v>
      </c>
      <c r="DM82" s="18">
        <f t="shared" si="34"/>
        <v>129000</v>
      </c>
      <c r="DN82" s="18">
        <f t="shared" si="21"/>
        <v>8.3</v>
      </c>
      <c r="DS82">
        <f t="shared" si="35"/>
        <v>64.3410852713178</v>
      </c>
    </row>
    <row r="83" spans="1:123">
      <c r="A83" s="20">
        <v>62124</v>
      </c>
      <c r="B83" s="20" t="s">
        <v>118</v>
      </c>
      <c r="C83" s="20">
        <v>1</v>
      </c>
      <c r="D83" s="20">
        <v>61728</v>
      </c>
      <c r="E83" s="20">
        <v>16799</v>
      </c>
      <c r="F83" s="20">
        <v>61789</v>
      </c>
      <c r="G83" s="20">
        <v>144945.793725</v>
      </c>
      <c r="H83" s="20" t="s">
        <v>148</v>
      </c>
      <c r="I83" s="24">
        <v>42673</v>
      </c>
      <c r="J83" s="20" t="str">
        <f>VLOOKUP(K83,'[1]Attach_ISO_TO_COUNTRY NAME'!$A$2:$B$245,2,0)</f>
        <v>Japan</v>
      </c>
      <c r="K83" s="20" t="s">
        <v>120</v>
      </c>
      <c r="L83" s="20" t="s">
        <v>189</v>
      </c>
      <c r="M83" s="20">
        <v>1408.40398</v>
      </c>
      <c r="N83" s="20">
        <v>1178.296526</v>
      </c>
      <c r="O83" s="20">
        <v>10.955204</v>
      </c>
      <c r="P83" s="20"/>
      <c r="Q83" s="20" t="s">
        <v>529</v>
      </c>
      <c r="R83" s="20">
        <v>40</v>
      </c>
      <c r="S83" s="20">
        <v>40</v>
      </c>
      <c r="T83" s="20">
        <v>40</v>
      </c>
      <c r="U83" s="20">
        <v>40</v>
      </c>
      <c r="V83" s="20">
        <v>40</v>
      </c>
      <c r="W83" s="20">
        <v>40</v>
      </c>
      <c r="X83" s="20">
        <v>40</v>
      </c>
      <c r="Y83" s="20">
        <v>40</v>
      </c>
      <c r="Z83" s="20">
        <v>40</v>
      </c>
      <c r="AA83" s="20">
        <v>40</v>
      </c>
      <c r="AB83" s="20">
        <v>40</v>
      </c>
      <c r="AC83" s="20">
        <v>40</v>
      </c>
      <c r="AD83" s="20">
        <v>40</v>
      </c>
      <c r="AE83" s="20">
        <v>40</v>
      </c>
      <c r="AF83" s="20">
        <v>40</v>
      </c>
      <c r="AG83" s="20">
        <v>40</v>
      </c>
      <c r="AH83" s="20">
        <v>40</v>
      </c>
      <c r="AI83" s="20">
        <v>40</v>
      </c>
      <c r="AJ83" s="20">
        <v>40</v>
      </c>
      <c r="AK83" s="20">
        <v>40</v>
      </c>
      <c r="AL83" s="20">
        <v>40</v>
      </c>
      <c r="AM83" s="20">
        <v>40</v>
      </c>
      <c r="AN83" s="20">
        <v>40</v>
      </c>
      <c r="AO83" s="20">
        <v>40</v>
      </c>
      <c r="AP83" s="20">
        <v>40</v>
      </c>
      <c r="AQ83" s="20">
        <v>40</v>
      </c>
      <c r="AR83" s="20">
        <v>40</v>
      </c>
      <c r="AS83" s="20">
        <v>0.795375</v>
      </c>
      <c r="AT83" s="20" t="s">
        <v>123</v>
      </c>
      <c r="AU83" s="20">
        <v>0.51</v>
      </c>
      <c r="AV83" s="20">
        <v>0.146238</v>
      </c>
      <c r="AW83" s="20">
        <v>1.164664</v>
      </c>
      <c r="AX83" s="20">
        <v>0.987441</v>
      </c>
      <c r="AY83" s="20">
        <v>40</v>
      </c>
      <c r="AZ83" s="20">
        <v>40</v>
      </c>
      <c r="BA83" s="20" t="s">
        <v>124</v>
      </c>
      <c r="BB83" s="20" t="s">
        <v>125</v>
      </c>
      <c r="BC83" s="20" t="s">
        <v>126</v>
      </c>
      <c r="BD83" s="20" t="s">
        <v>530</v>
      </c>
      <c r="BE83" s="20" t="s">
        <v>531</v>
      </c>
      <c r="BF83" s="32">
        <f t="shared" si="23"/>
        <v>0.000103486963053643</v>
      </c>
      <c r="BG83" s="32">
        <f t="shared" si="24"/>
        <v>103.486963053643</v>
      </c>
      <c r="BH83" s="35"/>
      <c r="BI83" s="36">
        <v>15</v>
      </c>
      <c r="BJ83" s="36">
        <v>39.0509</v>
      </c>
      <c r="BK83" s="36">
        <v>141.071</v>
      </c>
      <c r="BL83" s="36" t="s">
        <v>129</v>
      </c>
      <c r="BM83" s="36" t="s">
        <v>130</v>
      </c>
      <c r="BN83" s="36" t="s">
        <v>130</v>
      </c>
      <c r="BO83" s="36" t="s">
        <v>130</v>
      </c>
      <c r="BP83" s="36" t="s">
        <v>130</v>
      </c>
      <c r="BQ83" s="36" t="s">
        <v>130</v>
      </c>
      <c r="BR83" s="36" t="s">
        <v>131</v>
      </c>
      <c r="BS83" s="36" t="s">
        <v>132</v>
      </c>
      <c r="BT83" s="36" t="s">
        <v>131</v>
      </c>
      <c r="BU83" s="36" t="s">
        <v>130</v>
      </c>
      <c r="BV83" s="36" t="s">
        <v>130</v>
      </c>
      <c r="BW83" s="36" t="s">
        <v>130</v>
      </c>
      <c r="BX83" s="36" t="s">
        <v>130</v>
      </c>
      <c r="BY83" s="36" t="s">
        <v>130</v>
      </c>
      <c r="BZ83" s="36" t="s">
        <v>130</v>
      </c>
      <c r="CA83" s="36" t="s">
        <v>130</v>
      </c>
      <c r="CB83" s="36" t="s">
        <v>130</v>
      </c>
      <c r="CC83" s="36" t="s">
        <v>130</v>
      </c>
      <c r="CD83" s="36" t="s">
        <v>130</v>
      </c>
      <c r="CE83" s="36">
        <v>22.84</v>
      </c>
      <c r="CF83" s="36">
        <v>24.4</v>
      </c>
      <c r="CG83" s="36">
        <v>23.74</v>
      </c>
      <c r="CH83" s="36">
        <v>23.71</v>
      </c>
      <c r="CI83" s="36">
        <v>22.76</v>
      </c>
      <c r="CJ83" s="36" t="s">
        <v>133</v>
      </c>
      <c r="CK83" s="36" t="s">
        <v>133</v>
      </c>
      <c r="CL83" s="36" t="s">
        <v>133</v>
      </c>
      <c r="CM83" s="36" t="s">
        <v>133</v>
      </c>
      <c r="CN83" s="36" t="s">
        <v>133</v>
      </c>
      <c r="CO83" s="36">
        <v>0.027023</v>
      </c>
      <c r="CP83" s="36">
        <v>1.5e-5</v>
      </c>
      <c r="CQ83" s="37">
        <f t="shared" si="25"/>
        <v>0.000162060584142005</v>
      </c>
      <c r="CR83" s="37">
        <f t="shared" si="26"/>
        <v>6.17053187420179</v>
      </c>
      <c r="CS83" s="35"/>
      <c r="CT83" s="36">
        <f t="shared" si="27"/>
        <v>23.49</v>
      </c>
      <c r="CU83" s="20">
        <v>23.49</v>
      </c>
      <c r="CV83" s="20"/>
      <c r="CW83" s="20" t="str">
        <f t="shared" si="28"/>
        <v>Oshu</v>
      </c>
      <c r="CX83" s="20">
        <f t="shared" si="29"/>
        <v>144945.793725</v>
      </c>
      <c r="CY83" s="20">
        <f t="shared" si="30"/>
        <v>15</v>
      </c>
      <c r="CZ83" s="20">
        <f t="shared" si="31"/>
        <v>23.49</v>
      </c>
      <c r="DA83" s="53">
        <f t="shared" si="22"/>
        <v>42673</v>
      </c>
      <c r="DB83" s="17"/>
      <c r="DC83" s="17">
        <v>17.758</v>
      </c>
      <c r="DD83" s="17"/>
      <c r="DE83" s="86" t="s">
        <v>532</v>
      </c>
      <c r="DF83" s="58"/>
      <c r="DG83" s="12"/>
      <c r="DI83" s="17">
        <f>G83</f>
        <v>144945.793725</v>
      </c>
      <c r="DJ83" s="17" t="s">
        <v>255</v>
      </c>
      <c r="DK83">
        <f t="shared" si="32"/>
        <v>0</v>
      </c>
      <c r="DL83">
        <f t="shared" si="33"/>
        <v>144945.793725</v>
      </c>
      <c r="DM83" s="18">
        <f t="shared" si="34"/>
        <v>144945.793725</v>
      </c>
      <c r="DN83" s="18">
        <v>0</v>
      </c>
      <c r="DS83">
        <f t="shared" si="35"/>
        <v>0</v>
      </c>
    </row>
    <row r="84" spans="1:123">
      <c r="A84" s="20">
        <v>17954</v>
      </c>
      <c r="B84" s="20" t="s">
        <v>118</v>
      </c>
      <c r="C84" s="20">
        <v>1</v>
      </c>
      <c r="D84" s="20">
        <v>17735</v>
      </c>
      <c r="E84" s="20">
        <v>16974</v>
      </c>
      <c r="F84" s="20">
        <v>17790</v>
      </c>
      <c r="G84" s="20">
        <v>82449.158194</v>
      </c>
      <c r="H84" s="20" t="s">
        <v>119</v>
      </c>
      <c r="I84" s="24">
        <v>42586</v>
      </c>
      <c r="J84" s="20" t="str">
        <f>VLOOKUP(K84,'[1]Attach_ISO_TO_COUNTRY NAME'!$A$2:$B$245,2,0)</f>
        <v>Japan</v>
      </c>
      <c r="K84" s="20" t="s">
        <v>120</v>
      </c>
      <c r="L84" s="20" t="s">
        <v>282</v>
      </c>
      <c r="M84" s="20">
        <v>1549.390538</v>
      </c>
      <c r="N84" s="20">
        <v>1271.800541</v>
      </c>
      <c r="O84" s="20">
        <v>7.132903</v>
      </c>
      <c r="P84" s="20" t="s">
        <v>533</v>
      </c>
      <c r="Q84" s="20" t="s">
        <v>534</v>
      </c>
      <c r="R84" s="20">
        <v>10</v>
      </c>
      <c r="S84" s="20">
        <v>10</v>
      </c>
      <c r="T84" s="20">
        <v>10</v>
      </c>
      <c r="U84" s="20">
        <v>10</v>
      </c>
      <c r="V84" s="20">
        <v>10</v>
      </c>
      <c r="W84" s="20">
        <v>10</v>
      </c>
      <c r="X84" s="20">
        <v>10</v>
      </c>
      <c r="Y84" s="20">
        <v>10</v>
      </c>
      <c r="Z84" s="20">
        <v>10</v>
      </c>
      <c r="AA84" s="20">
        <v>10</v>
      </c>
      <c r="AB84" s="20">
        <v>10</v>
      </c>
      <c r="AC84" s="20">
        <v>10</v>
      </c>
      <c r="AD84" s="20">
        <v>10</v>
      </c>
      <c r="AE84" s="20">
        <v>10</v>
      </c>
      <c r="AF84" s="20">
        <v>10</v>
      </c>
      <c r="AG84" s="20">
        <v>10</v>
      </c>
      <c r="AH84" s="20">
        <v>10</v>
      </c>
      <c r="AI84" s="20">
        <v>10</v>
      </c>
      <c r="AJ84" s="20">
        <v>10</v>
      </c>
      <c r="AK84" s="20">
        <v>10</v>
      </c>
      <c r="AL84" s="20">
        <v>10</v>
      </c>
      <c r="AM84" s="20">
        <v>10</v>
      </c>
      <c r="AN84" s="20">
        <v>10</v>
      </c>
      <c r="AO84" s="20">
        <v>10</v>
      </c>
      <c r="AP84" s="20">
        <v>10</v>
      </c>
      <c r="AQ84" s="20">
        <v>10</v>
      </c>
      <c r="AR84" s="20">
        <v>10</v>
      </c>
      <c r="AS84" s="20">
        <v>0.961642</v>
      </c>
      <c r="AT84" s="20" t="s">
        <v>123</v>
      </c>
      <c r="AU84" s="20">
        <v>0.51</v>
      </c>
      <c r="AV84" s="20">
        <v>0.146238</v>
      </c>
      <c r="AW84" s="20">
        <v>1.164664</v>
      </c>
      <c r="AX84" s="20">
        <v>1.108938</v>
      </c>
      <c r="AY84" s="20">
        <v>10</v>
      </c>
      <c r="AZ84" s="20">
        <v>10</v>
      </c>
      <c r="BA84" s="20" t="s">
        <v>124</v>
      </c>
      <c r="BB84" s="20" t="s">
        <v>125</v>
      </c>
      <c r="BC84" s="20" t="s">
        <v>126</v>
      </c>
      <c r="BD84" s="20" t="s">
        <v>535</v>
      </c>
      <c r="BE84" s="20" t="s">
        <v>533</v>
      </c>
      <c r="BF84" s="32">
        <f t="shared" si="23"/>
        <v>0.000103093836082593</v>
      </c>
      <c r="BG84" s="32">
        <f t="shared" si="24"/>
        <v>103.093836082593</v>
      </c>
      <c r="BH84" s="35"/>
      <c r="BI84" s="36">
        <v>8.5</v>
      </c>
      <c r="BJ84" s="36">
        <v>35.0059</v>
      </c>
      <c r="BK84" s="36">
        <v>135.9107</v>
      </c>
      <c r="BL84" s="36" t="s">
        <v>129</v>
      </c>
      <c r="BM84" s="36" t="s">
        <v>130</v>
      </c>
      <c r="BN84" s="36" t="s">
        <v>130</v>
      </c>
      <c r="BO84" s="36" t="s">
        <v>130</v>
      </c>
      <c r="BP84" s="36" t="s">
        <v>130</v>
      </c>
      <c r="BQ84" s="36" t="s">
        <v>344</v>
      </c>
      <c r="BR84" s="36" t="s">
        <v>345</v>
      </c>
      <c r="BS84" s="36" t="s">
        <v>346</v>
      </c>
      <c r="BT84" s="36" t="s">
        <v>165</v>
      </c>
      <c r="BU84" s="36" t="s">
        <v>130</v>
      </c>
      <c r="BV84" s="36" t="s">
        <v>130</v>
      </c>
      <c r="BW84" s="36" t="s">
        <v>130</v>
      </c>
      <c r="BX84" s="36" t="s">
        <v>130</v>
      </c>
      <c r="BY84" s="36" t="s">
        <v>130</v>
      </c>
      <c r="BZ84" s="36" t="s">
        <v>130</v>
      </c>
      <c r="CA84" s="36" t="s">
        <v>130</v>
      </c>
      <c r="CB84" s="36" t="s">
        <v>130</v>
      </c>
      <c r="CC84" s="36" t="s">
        <v>130</v>
      </c>
      <c r="CD84" s="36" t="s">
        <v>130</v>
      </c>
      <c r="CE84" s="36">
        <v>13.27</v>
      </c>
      <c r="CF84" s="36">
        <v>13.43</v>
      </c>
      <c r="CG84" s="36">
        <v>13.91</v>
      </c>
      <c r="CH84" s="36">
        <v>14.16</v>
      </c>
      <c r="CI84" s="36">
        <v>12.86</v>
      </c>
      <c r="CJ84" s="36" t="s">
        <v>133</v>
      </c>
      <c r="CK84" s="36" t="s">
        <v>133</v>
      </c>
      <c r="CL84" s="36" t="s">
        <v>133</v>
      </c>
      <c r="CM84" s="36" t="s">
        <v>133</v>
      </c>
      <c r="CN84" s="36" t="s">
        <v>133</v>
      </c>
      <c r="CO84" s="36">
        <v>0.013001</v>
      </c>
      <c r="CP84" s="36">
        <v>8e-6</v>
      </c>
      <c r="CQ84" s="37">
        <f t="shared" si="25"/>
        <v>0.0001640526149239</v>
      </c>
      <c r="CR84" s="37">
        <f t="shared" si="26"/>
        <v>6.0956053669969</v>
      </c>
      <c r="CS84" s="35"/>
      <c r="CT84" s="36">
        <f t="shared" si="27"/>
        <v>13.526</v>
      </c>
      <c r="CU84" s="20">
        <v>13.526</v>
      </c>
      <c r="CV84" s="20"/>
      <c r="CW84" s="20" t="str">
        <f t="shared" si="28"/>
        <v>Yabasekihanto Solar Power Plant</v>
      </c>
      <c r="CX84" s="20">
        <f t="shared" si="29"/>
        <v>82449.158194</v>
      </c>
      <c r="CY84" s="20">
        <f t="shared" si="30"/>
        <v>8.5</v>
      </c>
      <c r="CZ84" s="20">
        <f t="shared" si="31"/>
        <v>13.526</v>
      </c>
      <c r="DA84" s="53">
        <f t="shared" si="22"/>
        <v>42586</v>
      </c>
      <c r="DB84" s="17"/>
      <c r="DC84" s="17"/>
      <c r="DD84" s="17"/>
      <c r="DE84" s="86" t="s">
        <v>536</v>
      </c>
      <c r="DF84" s="58"/>
      <c r="DG84" s="12"/>
      <c r="DH84" s="15"/>
      <c r="DI84" s="17">
        <f>G84</f>
        <v>82449.158194</v>
      </c>
      <c r="DK84">
        <f t="shared" si="32"/>
        <v>0</v>
      </c>
      <c r="DL84">
        <f t="shared" si="33"/>
        <v>82449.158194</v>
      </c>
      <c r="DM84" s="18">
        <f t="shared" si="34"/>
        <v>82449.158194</v>
      </c>
      <c r="DN84" s="18">
        <f>IF(DC84&gt;0,DC84,CY84)</f>
        <v>8.5</v>
      </c>
      <c r="DS84">
        <f t="shared" si="35"/>
        <v>103.093836082593</v>
      </c>
    </row>
    <row r="85" spans="1:123">
      <c r="A85" s="20">
        <v>19514</v>
      </c>
      <c r="B85" s="20" t="s">
        <v>118</v>
      </c>
      <c r="C85" s="20">
        <v>1</v>
      </c>
      <c r="D85" s="20">
        <v>19295</v>
      </c>
      <c r="E85" s="20">
        <v>16838</v>
      </c>
      <c r="F85" s="20">
        <v>19350</v>
      </c>
      <c r="G85" s="20">
        <v>57329.226338</v>
      </c>
      <c r="H85" s="20" t="s">
        <v>119</v>
      </c>
      <c r="I85" s="24">
        <v>42692</v>
      </c>
      <c r="J85" s="20" t="str">
        <f>VLOOKUP(K85,'[1]Attach_ISO_TO_COUNTRY NAME'!$A$2:$B$245,2,0)</f>
        <v>Japan</v>
      </c>
      <c r="K85" s="20" t="s">
        <v>120</v>
      </c>
      <c r="L85" s="20" t="s">
        <v>238</v>
      </c>
      <c r="M85" s="20">
        <v>1563.270077</v>
      </c>
      <c r="N85" s="20">
        <v>1288.602042</v>
      </c>
      <c r="O85" s="20">
        <v>4.938891</v>
      </c>
      <c r="P85" s="20"/>
      <c r="Q85" s="20" t="s">
        <v>537</v>
      </c>
      <c r="R85" s="20">
        <v>10</v>
      </c>
      <c r="S85" s="20">
        <v>10</v>
      </c>
      <c r="T85" s="20">
        <v>10</v>
      </c>
      <c r="U85" s="20">
        <v>10</v>
      </c>
      <c r="V85" s="20">
        <v>10</v>
      </c>
      <c r="W85" s="20">
        <v>10</v>
      </c>
      <c r="X85" s="20">
        <v>10</v>
      </c>
      <c r="Y85" s="20">
        <v>10</v>
      </c>
      <c r="Z85" s="20">
        <v>10</v>
      </c>
      <c r="AA85" s="20">
        <v>10</v>
      </c>
      <c r="AB85" s="20">
        <v>10</v>
      </c>
      <c r="AC85" s="20">
        <v>10</v>
      </c>
      <c r="AD85" s="20">
        <v>10</v>
      </c>
      <c r="AE85" s="20">
        <v>10</v>
      </c>
      <c r="AF85" s="20">
        <v>10</v>
      </c>
      <c r="AG85" s="20">
        <v>10</v>
      </c>
      <c r="AH85" s="20">
        <v>10</v>
      </c>
      <c r="AI85" s="20">
        <v>10</v>
      </c>
      <c r="AJ85" s="20">
        <v>10</v>
      </c>
      <c r="AK85" s="20">
        <v>10</v>
      </c>
      <c r="AL85" s="20">
        <v>10</v>
      </c>
      <c r="AM85" s="20">
        <v>10</v>
      </c>
      <c r="AN85" s="20">
        <v>10</v>
      </c>
      <c r="AO85" s="20">
        <v>10</v>
      </c>
      <c r="AP85" s="20">
        <v>10</v>
      </c>
      <c r="AQ85" s="20">
        <v>10</v>
      </c>
      <c r="AR85" s="20">
        <v>10</v>
      </c>
      <c r="AS85" s="20">
        <v>0.525966</v>
      </c>
      <c r="AT85" s="20" t="s">
        <v>123</v>
      </c>
      <c r="AU85" s="20">
        <v>0.51</v>
      </c>
      <c r="AV85" s="20">
        <v>0.146238</v>
      </c>
      <c r="AW85" s="20">
        <v>1.164664</v>
      </c>
      <c r="AX85" s="20">
        <v>1.108938</v>
      </c>
      <c r="AY85" s="20">
        <v>10</v>
      </c>
      <c r="AZ85" s="20">
        <v>10</v>
      </c>
      <c r="BA85" s="20" t="s">
        <v>124</v>
      </c>
      <c r="BB85" s="20" t="s">
        <v>125</v>
      </c>
      <c r="BC85" s="20" t="s">
        <v>126</v>
      </c>
      <c r="BD85" s="20" t="s">
        <v>538</v>
      </c>
      <c r="BE85" s="20" t="s">
        <v>539</v>
      </c>
      <c r="BF85" s="32">
        <f t="shared" si="23"/>
        <v>0.000102914348873556</v>
      </c>
      <c r="BG85" s="32">
        <f t="shared" si="24"/>
        <v>102.914348873556</v>
      </c>
      <c r="BH85" s="35"/>
      <c r="BI85" s="36">
        <v>5.9</v>
      </c>
      <c r="BJ85" s="36">
        <v>34.5938</v>
      </c>
      <c r="BK85" s="36">
        <v>132.9703</v>
      </c>
      <c r="BL85" s="36" t="s">
        <v>129</v>
      </c>
      <c r="BM85" s="36" t="s">
        <v>130</v>
      </c>
      <c r="BN85" s="36" t="s">
        <v>130</v>
      </c>
      <c r="BO85" s="36" t="s">
        <v>130</v>
      </c>
      <c r="BP85" s="36" t="s">
        <v>130</v>
      </c>
      <c r="BQ85" s="36" t="s">
        <v>130</v>
      </c>
      <c r="BR85" s="36" t="s">
        <v>131</v>
      </c>
      <c r="BS85" s="36" t="s">
        <v>132</v>
      </c>
      <c r="BT85" s="36" t="s">
        <v>131</v>
      </c>
      <c r="BU85" s="36" t="s">
        <v>130</v>
      </c>
      <c r="BV85" s="36" t="s">
        <v>130</v>
      </c>
      <c r="BW85" s="36" t="s">
        <v>130</v>
      </c>
      <c r="BX85" s="36" t="s">
        <v>130</v>
      </c>
      <c r="BY85" s="36" t="s">
        <v>130</v>
      </c>
      <c r="BZ85" s="36" t="s">
        <v>130</v>
      </c>
      <c r="CA85" s="36" t="s">
        <v>130</v>
      </c>
      <c r="CB85" s="36" t="s">
        <v>130</v>
      </c>
      <c r="CC85" s="36" t="s">
        <v>130</v>
      </c>
      <c r="CD85" s="36" t="s">
        <v>130</v>
      </c>
      <c r="CE85" s="36">
        <v>10.93</v>
      </c>
      <c r="CF85" s="36">
        <v>9.92</v>
      </c>
      <c r="CG85" s="36">
        <v>10</v>
      </c>
      <c r="CH85" s="36">
        <v>9.94</v>
      </c>
      <c r="CI85" s="36">
        <v>9.85</v>
      </c>
      <c r="CJ85" s="36" t="s">
        <v>133</v>
      </c>
      <c r="CK85" s="36" t="s">
        <v>133</v>
      </c>
      <c r="CL85" s="36" t="s">
        <v>133</v>
      </c>
      <c r="CM85" s="36" t="s">
        <v>133</v>
      </c>
      <c r="CN85" s="36" t="s">
        <v>133</v>
      </c>
      <c r="CO85" s="36">
        <v>0.011456</v>
      </c>
      <c r="CP85" s="36">
        <v>6e-6</v>
      </c>
      <c r="CQ85" s="37">
        <f t="shared" si="25"/>
        <v>0.000176663817862945</v>
      </c>
      <c r="CR85" s="37">
        <f t="shared" si="26"/>
        <v>5.66046863526856</v>
      </c>
      <c r="CS85" s="35"/>
      <c r="CT85" s="36">
        <f t="shared" si="27"/>
        <v>10.128</v>
      </c>
      <c r="CU85" s="20">
        <v>10.128</v>
      </c>
      <c r="CV85" s="20"/>
      <c r="CW85" s="20" t="str">
        <f t="shared" si="28"/>
        <v>Sera Town</v>
      </c>
      <c r="CX85" s="20">
        <f t="shared" si="29"/>
        <v>57329.226338</v>
      </c>
      <c r="CY85" s="20">
        <f t="shared" si="30"/>
        <v>5.9</v>
      </c>
      <c r="CZ85" s="20">
        <f t="shared" si="31"/>
        <v>10.128</v>
      </c>
      <c r="DA85" s="53">
        <f t="shared" si="22"/>
        <v>42692</v>
      </c>
      <c r="DB85" s="17"/>
      <c r="DC85" s="17"/>
      <c r="DD85" s="17"/>
      <c r="DE85" s="66"/>
      <c r="DF85" s="58"/>
      <c r="DG85" s="12"/>
      <c r="DH85" s="15">
        <v>45113.881289</v>
      </c>
      <c r="DK85">
        <f t="shared" si="32"/>
        <v>45113.881289</v>
      </c>
      <c r="DL85">
        <f t="shared" si="33"/>
        <v>45113.881289</v>
      </c>
      <c r="DM85" s="18">
        <f t="shared" si="34"/>
        <v>45113.881289</v>
      </c>
      <c r="DN85" s="18">
        <f t="shared" ref="DN85:DN116" si="36">IF(DC85&gt;0,DC85,CY85)</f>
        <v>5.9</v>
      </c>
      <c r="DS85">
        <f t="shared" si="35"/>
        <v>130.78014640781</v>
      </c>
    </row>
    <row r="86" spans="1:123">
      <c r="A86" s="11">
        <v>17879</v>
      </c>
      <c r="B86" s="11" t="s">
        <v>118</v>
      </c>
      <c r="C86" s="11">
        <v>1</v>
      </c>
      <c r="D86" s="11">
        <v>17660</v>
      </c>
      <c r="E86" s="11">
        <v>16644</v>
      </c>
      <c r="F86" s="11">
        <v>17715</v>
      </c>
      <c r="G86" s="11">
        <v>194731.916562</v>
      </c>
      <c r="H86" s="11" t="s">
        <v>119</v>
      </c>
      <c r="I86" s="22">
        <v>43067</v>
      </c>
      <c r="J86" s="11" t="str">
        <f>VLOOKUP(K86,'[1]Attach_ISO_TO_COUNTRY NAME'!$A$2:$B$245,2,0)</f>
        <v>Japan</v>
      </c>
      <c r="K86" s="11" t="s">
        <v>120</v>
      </c>
      <c r="L86" s="11" t="s">
        <v>274</v>
      </c>
      <c r="M86" s="11">
        <v>1647.642807</v>
      </c>
      <c r="N86" s="20">
        <v>1339.37177</v>
      </c>
      <c r="O86" s="20">
        <v>15.147511</v>
      </c>
      <c r="P86" s="11"/>
      <c r="Q86" s="11" t="s">
        <v>540</v>
      </c>
      <c r="R86" s="11">
        <v>40</v>
      </c>
      <c r="S86" s="11">
        <v>40</v>
      </c>
      <c r="T86" s="11">
        <v>40</v>
      </c>
      <c r="U86" s="11">
        <v>60</v>
      </c>
      <c r="V86" s="11">
        <v>60</v>
      </c>
      <c r="W86" s="11">
        <v>60</v>
      </c>
      <c r="X86" s="11">
        <v>60</v>
      </c>
      <c r="Y86" s="11">
        <v>60</v>
      </c>
      <c r="Z86" s="11">
        <v>60</v>
      </c>
      <c r="AA86" s="11">
        <v>60</v>
      </c>
      <c r="AB86" s="11">
        <v>60</v>
      </c>
      <c r="AC86" s="11">
        <v>60</v>
      </c>
      <c r="AD86" s="11">
        <v>60</v>
      </c>
      <c r="AE86" s="11">
        <v>60</v>
      </c>
      <c r="AF86" s="11">
        <v>60</v>
      </c>
      <c r="AG86" s="11">
        <v>60</v>
      </c>
      <c r="AH86" s="11">
        <v>60</v>
      </c>
      <c r="AI86" s="11">
        <v>60</v>
      </c>
      <c r="AJ86" s="11">
        <v>60</v>
      </c>
      <c r="AK86" s="11">
        <v>60</v>
      </c>
      <c r="AL86" s="11">
        <v>60</v>
      </c>
      <c r="AM86" s="11">
        <v>60</v>
      </c>
      <c r="AN86" s="11">
        <v>60</v>
      </c>
      <c r="AO86" s="11">
        <v>60</v>
      </c>
      <c r="AP86" s="11">
        <v>60</v>
      </c>
      <c r="AQ86" s="11">
        <v>60</v>
      </c>
      <c r="AR86" s="11">
        <v>60</v>
      </c>
      <c r="AS86" s="11">
        <v>0.508774</v>
      </c>
      <c r="AT86" s="11" t="s">
        <v>123</v>
      </c>
      <c r="AU86" s="11">
        <v>0.51</v>
      </c>
      <c r="AV86" s="11">
        <v>0.146238</v>
      </c>
      <c r="AW86" s="11">
        <v>1.164664</v>
      </c>
      <c r="AX86" s="11">
        <v>0.987441</v>
      </c>
      <c r="AY86" s="11">
        <v>60</v>
      </c>
      <c r="AZ86" s="11">
        <v>60</v>
      </c>
      <c r="BA86" s="11" t="s">
        <v>141</v>
      </c>
      <c r="BB86" s="11" t="s">
        <v>125</v>
      </c>
      <c r="BC86" s="11" t="s">
        <v>126</v>
      </c>
      <c r="BD86" s="26" t="s">
        <v>541</v>
      </c>
      <c r="BE86" s="11" t="s">
        <v>542</v>
      </c>
      <c r="BF86" s="32">
        <f t="shared" si="23"/>
        <v>0.000102705300461788</v>
      </c>
      <c r="BG86" s="33">
        <f t="shared" si="24"/>
        <v>102.705300461788</v>
      </c>
      <c r="BH86" s="34"/>
      <c r="BI86" s="10">
        <v>20</v>
      </c>
      <c r="BJ86" s="10">
        <v>31.742</v>
      </c>
      <c r="BK86" s="10">
        <v>130.701</v>
      </c>
      <c r="BL86" s="10" t="s">
        <v>129</v>
      </c>
      <c r="BM86" s="10" t="s">
        <v>130</v>
      </c>
      <c r="BN86" s="10" t="s">
        <v>130</v>
      </c>
      <c r="BO86" s="10" t="s">
        <v>130</v>
      </c>
      <c r="BP86" s="10" t="s">
        <v>130</v>
      </c>
      <c r="BQ86" s="10" t="s">
        <v>130</v>
      </c>
      <c r="BR86" s="10" t="s">
        <v>131</v>
      </c>
      <c r="BS86" s="10" t="s">
        <v>132</v>
      </c>
      <c r="BT86" s="10" t="s">
        <v>131</v>
      </c>
      <c r="BU86" s="10" t="s">
        <v>130</v>
      </c>
      <c r="BV86" s="10" t="s">
        <v>130</v>
      </c>
      <c r="BW86" s="10" t="s">
        <v>130</v>
      </c>
      <c r="BX86" s="10" t="s">
        <v>130</v>
      </c>
      <c r="BY86" s="10" t="s">
        <v>130</v>
      </c>
      <c r="BZ86" s="10" t="s">
        <v>130</v>
      </c>
      <c r="CA86" s="10" t="s">
        <v>130</v>
      </c>
      <c r="CB86" s="10" t="s">
        <v>130</v>
      </c>
      <c r="CC86" s="10" t="s">
        <v>130</v>
      </c>
      <c r="CD86" s="10" t="s">
        <v>130</v>
      </c>
      <c r="CE86" s="10">
        <v>38.9</v>
      </c>
      <c r="CF86" s="10">
        <v>34.53</v>
      </c>
      <c r="CG86" s="10">
        <v>33.55</v>
      </c>
      <c r="CH86" s="10">
        <v>35.59</v>
      </c>
      <c r="CI86" s="10">
        <v>34.65</v>
      </c>
      <c r="CJ86" s="10" t="s">
        <v>133</v>
      </c>
      <c r="CK86" s="10" t="s">
        <v>133</v>
      </c>
      <c r="CL86" s="10" t="s">
        <v>133</v>
      </c>
      <c r="CM86" s="10" t="s">
        <v>133</v>
      </c>
      <c r="CN86" s="10" t="s">
        <v>133</v>
      </c>
      <c r="CO86" s="10">
        <v>0.019722</v>
      </c>
      <c r="CP86" s="10">
        <v>1.8e-5</v>
      </c>
      <c r="CQ86" s="37">
        <f t="shared" si="25"/>
        <v>0.00018201433347838</v>
      </c>
      <c r="CR86" s="37">
        <f t="shared" si="26"/>
        <v>5.49407280673739</v>
      </c>
      <c r="CS86" s="34"/>
      <c r="CT86" s="10">
        <f t="shared" si="27"/>
        <v>35.444</v>
      </c>
      <c r="CU86" s="20">
        <v>35.444</v>
      </c>
      <c r="CV86" s="20"/>
      <c r="CW86" s="20" t="str">
        <f t="shared" si="28"/>
        <v>Kirishima A</v>
      </c>
      <c r="CX86" s="20">
        <f t="shared" si="29"/>
        <v>194731.916562</v>
      </c>
      <c r="CY86" s="20">
        <f t="shared" si="30"/>
        <v>20</v>
      </c>
      <c r="CZ86" s="20">
        <f t="shared" si="31"/>
        <v>35.444</v>
      </c>
      <c r="DA86" s="53">
        <f t="shared" si="22"/>
        <v>43067</v>
      </c>
      <c r="DB86" s="15">
        <v>1570000</v>
      </c>
      <c r="DC86" s="15">
        <v>41</v>
      </c>
      <c r="DF86" s="58"/>
      <c r="DG86" s="12"/>
      <c r="DH86" s="15"/>
      <c r="DK86">
        <f t="shared" si="32"/>
        <v>1570000</v>
      </c>
      <c r="DL86">
        <f t="shared" si="33"/>
        <v>1570000</v>
      </c>
      <c r="DM86" s="18">
        <f t="shared" si="34"/>
        <v>1570000</v>
      </c>
      <c r="DN86" s="18">
        <f t="shared" si="36"/>
        <v>41</v>
      </c>
      <c r="DS86">
        <f t="shared" si="35"/>
        <v>26.1146496815287</v>
      </c>
    </row>
    <row r="87" spans="1:123">
      <c r="A87" s="20">
        <v>19073</v>
      </c>
      <c r="B87" s="20" t="s">
        <v>118</v>
      </c>
      <c r="C87" s="20">
        <v>1</v>
      </c>
      <c r="D87" s="20">
        <v>18854</v>
      </c>
      <c r="E87" s="20">
        <v>16698</v>
      </c>
      <c r="F87" s="20">
        <v>18909</v>
      </c>
      <c r="G87" s="20">
        <v>127080.016023</v>
      </c>
      <c r="H87" s="20" t="s">
        <v>119</v>
      </c>
      <c r="I87" s="24">
        <v>42686</v>
      </c>
      <c r="J87" s="20" t="str">
        <f>VLOOKUP(K87,'[1]Attach_ISO_TO_COUNTRY NAME'!$A$2:$B$245,2,0)</f>
        <v>Japan</v>
      </c>
      <c r="K87" s="20" t="s">
        <v>120</v>
      </c>
      <c r="L87" s="20" t="s">
        <v>317</v>
      </c>
      <c r="M87" s="20">
        <v>1715.57926</v>
      </c>
      <c r="N87" s="20">
        <v>1414.247992</v>
      </c>
      <c r="O87" s="20">
        <v>9.747757</v>
      </c>
      <c r="P87" s="20" t="s">
        <v>543</v>
      </c>
      <c r="Q87" s="20" t="s">
        <v>544</v>
      </c>
      <c r="R87" s="20">
        <v>11</v>
      </c>
      <c r="S87" s="20">
        <v>11</v>
      </c>
      <c r="T87" s="20">
        <v>11</v>
      </c>
      <c r="U87" s="20">
        <v>11</v>
      </c>
      <c r="V87" s="20">
        <v>11</v>
      </c>
      <c r="W87" s="20">
        <v>11</v>
      </c>
      <c r="X87" s="20">
        <v>11</v>
      </c>
      <c r="Y87" s="20">
        <v>11</v>
      </c>
      <c r="Z87" s="20">
        <v>11</v>
      </c>
      <c r="AA87" s="20">
        <v>11</v>
      </c>
      <c r="AB87" s="20">
        <v>11</v>
      </c>
      <c r="AC87" s="20">
        <v>11</v>
      </c>
      <c r="AD87" s="20">
        <v>11</v>
      </c>
      <c r="AE87" s="20">
        <v>11</v>
      </c>
      <c r="AF87" s="20">
        <v>11</v>
      </c>
      <c r="AG87" s="20">
        <v>11</v>
      </c>
      <c r="AH87" s="20">
        <v>11</v>
      </c>
      <c r="AI87" s="20">
        <v>11</v>
      </c>
      <c r="AJ87" s="20">
        <v>11</v>
      </c>
      <c r="AK87" s="20">
        <v>11</v>
      </c>
      <c r="AL87" s="20">
        <v>11</v>
      </c>
      <c r="AM87" s="20">
        <v>11</v>
      </c>
      <c r="AN87" s="20">
        <v>11</v>
      </c>
      <c r="AO87" s="20">
        <v>11</v>
      </c>
      <c r="AP87" s="20">
        <v>11</v>
      </c>
      <c r="AQ87" s="20">
        <v>11</v>
      </c>
      <c r="AR87" s="20">
        <v>11</v>
      </c>
      <c r="AS87" s="20">
        <v>0.490056</v>
      </c>
      <c r="AT87" s="20" t="s">
        <v>123</v>
      </c>
      <c r="AU87" s="20">
        <v>0.51</v>
      </c>
      <c r="AV87" s="20">
        <v>0.146238</v>
      </c>
      <c r="AW87" s="20">
        <v>1.164664</v>
      </c>
      <c r="AX87" s="20">
        <v>0.987441</v>
      </c>
      <c r="AY87" s="20">
        <v>11</v>
      </c>
      <c r="AZ87" s="20">
        <v>11</v>
      </c>
      <c r="BA87" s="20" t="s">
        <v>124</v>
      </c>
      <c r="BB87" s="20" t="s">
        <v>125</v>
      </c>
      <c r="BC87" s="20" t="s">
        <v>126</v>
      </c>
      <c r="BD87" s="20" t="s">
        <v>545</v>
      </c>
      <c r="BE87" s="20" t="s">
        <v>543</v>
      </c>
      <c r="BF87" s="32">
        <f t="shared" si="23"/>
        <v>0.000102297752288976</v>
      </c>
      <c r="BG87" s="32">
        <f t="shared" si="24"/>
        <v>102.297752288976</v>
      </c>
      <c r="BH87" s="35"/>
      <c r="BI87" s="36">
        <v>13</v>
      </c>
      <c r="BJ87" s="36">
        <v>34.7607</v>
      </c>
      <c r="BK87" s="36">
        <v>136.9261</v>
      </c>
      <c r="BL87" s="36" t="s">
        <v>129</v>
      </c>
      <c r="BM87" s="36" t="s">
        <v>130</v>
      </c>
      <c r="BN87" s="36" t="s">
        <v>130</v>
      </c>
      <c r="BO87" s="36" t="s">
        <v>130</v>
      </c>
      <c r="BP87" s="36" t="s">
        <v>130</v>
      </c>
      <c r="BQ87" s="36" t="s">
        <v>468</v>
      </c>
      <c r="BR87" s="36" t="s">
        <v>469</v>
      </c>
      <c r="BS87" s="36" t="s">
        <v>546</v>
      </c>
      <c r="BT87" s="36" t="s">
        <v>165</v>
      </c>
      <c r="BU87" s="36" t="s">
        <v>130</v>
      </c>
      <c r="BV87" s="36" t="s">
        <v>130</v>
      </c>
      <c r="BW87" s="36" t="s">
        <v>130</v>
      </c>
      <c r="BX87" s="36" t="s">
        <v>130</v>
      </c>
      <c r="BY87" s="36" t="s">
        <v>130</v>
      </c>
      <c r="BZ87" s="36" t="s">
        <v>130</v>
      </c>
      <c r="CA87" s="36" t="s">
        <v>130</v>
      </c>
      <c r="CB87" s="36" t="s">
        <v>130</v>
      </c>
      <c r="CC87" s="36" t="s">
        <v>130</v>
      </c>
      <c r="CD87" s="36" t="s">
        <v>130</v>
      </c>
      <c r="CE87" s="36">
        <v>25.19</v>
      </c>
      <c r="CF87" s="36">
        <v>23.15</v>
      </c>
      <c r="CG87" s="36">
        <v>22.42</v>
      </c>
      <c r="CH87" s="36">
        <v>23.94</v>
      </c>
      <c r="CI87" s="36">
        <v>23.5</v>
      </c>
      <c r="CJ87" s="36" t="s">
        <v>133</v>
      </c>
      <c r="CK87" s="36" t="s">
        <v>133</v>
      </c>
      <c r="CL87" s="36" t="s">
        <v>133</v>
      </c>
      <c r="CM87" s="36" t="s">
        <v>133</v>
      </c>
      <c r="CN87" s="36" t="s">
        <v>133</v>
      </c>
      <c r="CO87" s="36">
        <v>0.016972</v>
      </c>
      <c r="CP87" s="36">
        <v>1.2e-5</v>
      </c>
      <c r="CQ87" s="37">
        <f t="shared" si="25"/>
        <v>0.000186024528008569</v>
      </c>
      <c r="CR87" s="37">
        <f t="shared" si="26"/>
        <v>5.37563519555838</v>
      </c>
      <c r="CS87" s="35"/>
      <c r="CT87" s="36">
        <f t="shared" si="27"/>
        <v>23.64</v>
      </c>
      <c r="CU87" s="20">
        <v>23.64</v>
      </c>
      <c r="CV87" s="20"/>
      <c r="CW87" s="20" t="str">
        <f t="shared" si="28"/>
        <v>Mihama Solar Power Plant</v>
      </c>
      <c r="CX87" s="20">
        <f t="shared" si="29"/>
        <v>127080.016023</v>
      </c>
      <c r="CY87" s="20">
        <f t="shared" si="30"/>
        <v>13</v>
      </c>
      <c r="CZ87" s="20">
        <f t="shared" si="31"/>
        <v>23.64</v>
      </c>
      <c r="DA87" s="53">
        <f t="shared" si="22"/>
        <v>42686</v>
      </c>
      <c r="DB87" s="17"/>
      <c r="DC87" s="17"/>
      <c r="DD87" s="17"/>
      <c r="DE87" s="86" t="s">
        <v>547</v>
      </c>
      <c r="DF87" s="58"/>
      <c r="DG87" s="12"/>
      <c r="DH87" s="15">
        <v>141502.482499</v>
      </c>
      <c r="DK87">
        <f t="shared" si="32"/>
        <v>141502.482499</v>
      </c>
      <c r="DL87">
        <f t="shared" si="33"/>
        <v>141502.482499</v>
      </c>
      <c r="DM87" s="18">
        <f t="shared" si="34"/>
        <v>141502.482499</v>
      </c>
      <c r="DN87" s="18">
        <f t="shared" si="36"/>
        <v>13</v>
      </c>
      <c r="DS87">
        <f t="shared" si="35"/>
        <v>91.8711797165246</v>
      </c>
    </row>
    <row r="88" spans="1:123">
      <c r="A88" s="20">
        <v>20242</v>
      </c>
      <c r="B88" s="20" t="s">
        <v>118</v>
      </c>
      <c r="C88" s="20">
        <v>1</v>
      </c>
      <c r="D88" s="20">
        <v>20023</v>
      </c>
      <c r="E88" s="20">
        <v>16722</v>
      </c>
      <c r="F88" s="20">
        <v>20078</v>
      </c>
      <c r="G88" s="20">
        <v>187345.871583</v>
      </c>
      <c r="H88" s="20" t="s">
        <v>148</v>
      </c>
      <c r="I88" s="23" t="s">
        <v>134</v>
      </c>
      <c r="J88" s="20" t="str">
        <f>VLOOKUP(K88,'[1]Attach_ISO_TO_COUNTRY NAME'!$A$2:$B$245,2,0)</f>
        <v>Japan</v>
      </c>
      <c r="K88" s="20" t="s">
        <v>120</v>
      </c>
      <c r="L88" s="20" t="s">
        <v>208</v>
      </c>
      <c r="M88" s="20">
        <v>1526.744937</v>
      </c>
      <c r="N88" s="20">
        <v>1304.67301</v>
      </c>
      <c r="O88" s="20">
        <v>13.862806</v>
      </c>
      <c r="P88" s="20"/>
      <c r="Q88" s="20" t="s">
        <v>548</v>
      </c>
      <c r="R88" s="20">
        <v>60</v>
      </c>
      <c r="S88" s="20">
        <v>60</v>
      </c>
      <c r="T88" s="20">
        <v>60</v>
      </c>
      <c r="U88" s="20">
        <v>60</v>
      </c>
      <c r="V88" s="20">
        <v>60</v>
      </c>
      <c r="W88" s="20">
        <v>60</v>
      </c>
      <c r="X88" s="20">
        <v>60</v>
      </c>
      <c r="Y88" s="20">
        <v>60</v>
      </c>
      <c r="Z88" s="20">
        <v>60</v>
      </c>
      <c r="AA88" s="20">
        <v>60</v>
      </c>
      <c r="AB88" s="20">
        <v>60</v>
      </c>
      <c r="AC88" s="20">
        <v>60</v>
      </c>
      <c r="AD88" s="20">
        <v>60</v>
      </c>
      <c r="AE88" s="20">
        <v>60</v>
      </c>
      <c r="AF88" s="20">
        <v>60</v>
      </c>
      <c r="AG88" s="20">
        <v>60</v>
      </c>
      <c r="AH88" s="20">
        <v>60</v>
      </c>
      <c r="AI88" s="20">
        <v>60</v>
      </c>
      <c r="AJ88" s="20">
        <v>60</v>
      </c>
      <c r="AK88" s="20">
        <v>60</v>
      </c>
      <c r="AL88" s="20">
        <v>60</v>
      </c>
      <c r="AM88" s="20">
        <v>60</v>
      </c>
      <c r="AN88" s="20">
        <v>60</v>
      </c>
      <c r="AO88" s="20">
        <v>60</v>
      </c>
      <c r="AP88" s="20">
        <v>60</v>
      </c>
      <c r="AQ88" s="20">
        <v>60</v>
      </c>
      <c r="AR88" s="20">
        <v>60</v>
      </c>
      <c r="AS88" s="20">
        <v>0.908867</v>
      </c>
      <c r="AT88" s="20" t="s">
        <v>123</v>
      </c>
      <c r="AU88" s="20">
        <v>0.51</v>
      </c>
      <c r="AV88" s="20">
        <v>0.146238</v>
      </c>
      <c r="AW88" s="20">
        <v>1.164664</v>
      </c>
      <c r="AX88" s="20">
        <v>0.987441</v>
      </c>
      <c r="AY88" s="20">
        <v>60</v>
      </c>
      <c r="AZ88" s="20">
        <v>60</v>
      </c>
      <c r="BA88" s="20" t="s">
        <v>141</v>
      </c>
      <c r="BB88" s="20" t="s">
        <v>125</v>
      </c>
      <c r="BC88" s="20" t="s">
        <v>126</v>
      </c>
      <c r="BD88" s="26" t="s">
        <v>549</v>
      </c>
      <c r="BE88" s="20" t="s">
        <v>550</v>
      </c>
      <c r="BF88" s="32">
        <f t="shared" si="23"/>
        <v>0.000101416699708712</v>
      </c>
      <c r="BG88" s="33">
        <f t="shared" si="24"/>
        <v>101.416699708712</v>
      </c>
      <c r="BH88" s="35"/>
      <c r="BI88" s="10">
        <v>19</v>
      </c>
      <c r="BJ88" s="36">
        <v>42.635</v>
      </c>
      <c r="BK88" s="36">
        <v>141.947</v>
      </c>
      <c r="BL88" s="36" t="s">
        <v>129</v>
      </c>
      <c r="BM88" s="36" t="s">
        <v>130</v>
      </c>
      <c r="BN88" s="36" t="s">
        <v>130</v>
      </c>
      <c r="BO88" s="36" t="s">
        <v>130</v>
      </c>
      <c r="BP88" s="36" t="s">
        <v>130</v>
      </c>
      <c r="BQ88" s="36" t="s">
        <v>130</v>
      </c>
      <c r="BR88" s="36" t="s">
        <v>131</v>
      </c>
      <c r="BS88" s="36" t="s">
        <v>132</v>
      </c>
      <c r="BT88" s="36" t="s">
        <v>131</v>
      </c>
      <c r="BU88" s="36" t="s">
        <v>130</v>
      </c>
      <c r="BV88" s="36" t="s">
        <v>130</v>
      </c>
      <c r="BW88" s="36" t="s">
        <v>130</v>
      </c>
      <c r="BX88" s="36" t="s">
        <v>130</v>
      </c>
      <c r="BY88" s="36" t="s">
        <v>130</v>
      </c>
      <c r="BZ88" s="36" t="s">
        <v>130</v>
      </c>
      <c r="CA88" s="36" t="s">
        <v>130</v>
      </c>
      <c r="CB88" s="36" t="s">
        <v>130</v>
      </c>
      <c r="CC88" s="36" t="s">
        <v>130</v>
      </c>
      <c r="CD88" s="36" t="s">
        <v>130</v>
      </c>
      <c r="CE88" s="36">
        <v>27.6</v>
      </c>
      <c r="CF88" s="36">
        <v>26.92</v>
      </c>
      <c r="CG88" s="36">
        <v>27.43</v>
      </c>
      <c r="CH88" s="36">
        <v>27.75</v>
      </c>
      <c r="CI88" s="36">
        <v>25.56</v>
      </c>
      <c r="CJ88" s="36" t="s">
        <v>133</v>
      </c>
      <c r="CK88" s="36" t="s">
        <v>133</v>
      </c>
      <c r="CL88" s="36" t="s">
        <v>133</v>
      </c>
      <c r="CM88" s="36" t="s">
        <v>133</v>
      </c>
      <c r="CN88" s="36" t="s">
        <v>133</v>
      </c>
      <c r="CO88" s="36">
        <v>0.021109</v>
      </c>
      <c r="CP88" s="36">
        <v>2.1e-5</v>
      </c>
      <c r="CQ88" s="37">
        <f t="shared" si="25"/>
        <v>0.000144396029501056</v>
      </c>
      <c r="CR88" s="37">
        <f t="shared" si="26"/>
        <v>6.92539818065208</v>
      </c>
      <c r="CS88" s="35"/>
      <c r="CT88" s="36">
        <f t="shared" si="27"/>
        <v>27.052</v>
      </c>
      <c r="CU88" s="20">
        <v>27.052</v>
      </c>
      <c r="CV88" s="20"/>
      <c r="CW88" s="20" t="str">
        <f t="shared" si="28"/>
        <v>Mukawa</v>
      </c>
      <c r="CX88" s="20">
        <f t="shared" si="29"/>
        <v>187345.871583</v>
      </c>
      <c r="CY88" s="20">
        <f t="shared" si="30"/>
        <v>19</v>
      </c>
      <c r="CZ88" s="20">
        <f t="shared" si="31"/>
        <v>27.052</v>
      </c>
      <c r="DA88" s="53" t="str">
        <f t="shared" si="22"/>
        <v>&lt;2016-06</v>
      </c>
      <c r="DB88" s="15">
        <v>340000</v>
      </c>
      <c r="DC88" s="15">
        <v>22</v>
      </c>
      <c r="DF88" s="58"/>
      <c r="DG88" s="12"/>
      <c r="DH88" s="15"/>
      <c r="DK88">
        <f t="shared" si="32"/>
        <v>340000</v>
      </c>
      <c r="DL88">
        <f t="shared" si="33"/>
        <v>340000</v>
      </c>
      <c r="DM88" s="18">
        <f t="shared" si="34"/>
        <v>340000</v>
      </c>
      <c r="DN88" s="18">
        <f t="shared" si="36"/>
        <v>22</v>
      </c>
      <c r="DS88">
        <f t="shared" si="35"/>
        <v>64.7058823529412</v>
      </c>
    </row>
    <row r="89" spans="1:123">
      <c r="A89" s="20">
        <v>20081</v>
      </c>
      <c r="B89" s="20" t="s">
        <v>118</v>
      </c>
      <c r="C89" s="20">
        <v>1</v>
      </c>
      <c r="D89" s="20">
        <v>19862</v>
      </c>
      <c r="E89" s="20">
        <v>16639</v>
      </c>
      <c r="F89" s="20">
        <v>19917</v>
      </c>
      <c r="G89" s="20">
        <v>94340.681281</v>
      </c>
      <c r="H89" s="20" t="s">
        <v>119</v>
      </c>
      <c r="I89" s="23" t="s">
        <v>134</v>
      </c>
      <c r="J89" s="20" t="str">
        <f>VLOOKUP(K89,'[1]Attach_ISO_TO_COUNTRY NAME'!$A$2:$B$245,2,0)</f>
        <v>Japan</v>
      </c>
      <c r="K89" s="20" t="s">
        <v>120</v>
      </c>
      <c r="L89" s="20" t="s">
        <v>135</v>
      </c>
      <c r="M89" s="20">
        <v>1793.012221</v>
      </c>
      <c r="N89" s="20">
        <v>1472.688024</v>
      </c>
      <c r="O89" s="20">
        <v>8.15661</v>
      </c>
      <c r="P89" s="20" t="s">
        <v>400</v>
      </c>
      <c r="Q89" s="20" t="s">
        <v>551</v>
      </c>
      <c r="R89" s="20">
        <v>10</v>
      </c>
      <c r="S89" s="20">
        <v>10</v>
      </c>
      <c r="T89" s="20">
        <v>10</v>
      </c>
      <c r="U89" s="20">
        <v>10</v>
      </c>
      <c r="V89" s="20">
        <v>10</v>
      </c>
      <c r="W89" s="20">
        <v>10</v>
      </c>
      <c r="X89" s="20">
        <v>10</v>
      </c>
      <c r="Y89" s="20">
        <v>10</v>
      </c>
      <c r="Z89" s="20">
        <v>10</v>
      </c>
      <c r="AA89" s="20">
        <v>10</v>
      </c>
      <c r="AB89" s="20">
        <v>10</v>
      </c>
      <c r="AC89" s="20">
        <v>10</v>
      </c>
      <c r="AD89" s="20">
        <v>10</v>
      </c>
      <c r="AE89" s="20">
        <v>190</v>
      </c>
      <c r="AF89" s="20">
        <v>190</v>
      </c>
      <c r="AG89" s="20">
        <v>190</v>
      </c>
      <c r="AH89" s="20">
        <v>190</v>
      </c>
      <c r="AI89" s="20">
        <v>190</v>
      </c>
      <c r="AJ89" s="20">
        <v>190</v>
      </c>
      <c r="AK89" s="20">
        <v>190</v>
      </c>
      <c r="AL89" s="20">
        <v>190</v>
      </c>
      <c r="AM89" s="20">
        <v>190</v>
      </c>
      <c r="AN89" s="20">
        <v>190</v>
      </c>
      <c r="AO89" s="20">
        <v>190</v>
      </c>
      <c r="AP89" s="20">
        <v>190</v>
      </c>
      <c r="AQ89" s="20">
        <v>190</v>
      </c>
      <c r="AR89" s="20">
        <v>190</v>
      </c>
      <c r="AS89" s="20">
        <v>0.384058</v>
      </c>
      <c r="AT89" s="20" t="s">
        <v>123</v>
      </c>
      <c r="AU89" s="20">
        <v>0.51</v>
      </c>
      <c r="AV89" s="20">
        <v>0.146238</v>
      </c>
      <c r="AW89" s="20">
        <v>1.164664</v>
      </c>
      <c r="AX89" s="20">
        <v>1.108938</v>
      </c>
      <c r="AY89" s="20">
        <v>190</v>
      </c>
      <c r="AZ89" s="20">
        <v>190</v>
      </c>
      <c r="BA89" s="20" t="s">
        <v>294</v>
      </c>
      <c r="BB89" s="20" t="s">
        <v>125</v>
      </c>
      <c r="BC89" s="20" t="s">
        <v>126</v>
      </c>
      <c r="BD89" s="26" t="s">
        <v>552</v>
      </c>
      <c r="BE89" s="20" t="s">
        <v>553</v>
      </c>
      <c r="BF89" s="32">
        <f t="shared" si="23"/>
        <v>9.96388818944552e-5</v>
      </c>
      <c r="BG89" s="33">
        <f t="shared" si="24"/>
        <v>99.6388818944552</v>
      </c>
      <c r="BH89" s="35"/>
      <c r="BI89" s="10">
        <v>9.4</v>
      </c>
      <c r="BJ89" s="36">
        <v>34.6698</v>
      </c>
      <c r="BK89" s="36">
        <v>138.0993</v>
      </c>
      <c r="BL89" s="36" t="s">
        <v>129</v>
      </c>
      <c r="BM89" s="36" t="s">
        <v>130</v>
      </c>
      <c r="BN89" s="36" t="s">
        <v>130</v>
      </c>
      <c r="BO89" s="36" t="s">
        <v>130</v>
      </c>
      <c r="BP89" s="36" t="s">
        <v>130</v>
      </c>
      <c r="BQ89" s="36" t="s">
        <v>554</v>
      </c>
      <c r="BR89" s="36" t="s">
        <v>235</v>
      </c>
      <c r="BS89" s="36" t="s">
        <v>236</v>
      </c>
      <c r="BT89" s="36" t="s">
        <v>165</v>
      </c>
      <c r="BU89" s="36" t="s">
        <v>130</v>
      </c>
      <c r="BV89" s="36" t="s">
        <v>130</v>
      </c>
      <c r="BW89" s="36" t="s">
        <v>130</v>
      </c>
      <c r="BX89" s="36" t="s">
        <v>130</v>
      </c>
      <c r="BY89" s="36" t="s">
        <v>130</v>
      </c>
      <c r="BZ89" s="36" t="s">
        <v>130</v>
      </c>
      <c r="CA89" s="36" t="s">
        <v>130</v>
      </c>
      <c r="CB89" s="36" t="s">
        <v>130</v>
      </c>
      <c r="CC89" s="36" t="s">
        <v>130</v>
      </c>
      <c r="CD89" s="36" t="s">
        <v>130</v>
      </c>
      <c r="CE89" s="36">
        <v>17.23</v>
      </c>
      <c r="CF89" s="36">
        <v>17.69</v>
      </c>
      <c r="CG89" s="36">
        <v>15.66</v>
      </c>
      <c r="CH89" s="36">
        <v>16.53</v>
      </c>
      <c r="CI89" s="36">
        <v>16.69</v>
      </c>
      <c r="CJ89" s="36" t="s">
        <v>133</v>
      </c>
      <c r="CK89" s="36" t="s">
        <v>133</v>
      </c>
      <c r="CL89" s="36" t="s">
        <v>133</v>
      </c>
      <c r="CM89" s="36" t="s">
        <v>133</v>
      </c>
      <c r="CN89" s="36" t="s">
        <v>133</v>
      </c>
      <c r="CO89" s="36">
        <v>0.014676</v>
      </c>
      <c r="CP89" s="36">
        <v>9e-6</v>
      </c>
      <c r="CQ89" s="37">
        <f t="shared" si="25"/>
        <v>0.000177654006441603</v>
      </c>
      <c r="CR89" s="37">
        <f t="shared" si="26"/>
        <v>5.62891893084726</v>
      </c>
      <c r="CS89" s="35"/>
      <c r="CT89" s="36">
        <f t="shared" si="27"/>
        <v>16.76</v>
      </c>
      <c r="CU89" s="20">
        <v>16.76</v>
      </c>
      <c r="CV89" s="20"/>
      <c r="CW89" s="20" t="str">
        <f t="shared" si="28"/>
        <v>Kikugawa Ishiyama Solar Power Plant</v>
      </c>
      <c r="CX89" s="20">
        <f t="shared" si="29"/>
        <v>94340.681281</v>
      </c>
      <c r="CY89" s="20">
        <f t="shared" si="30"/>
        <v>9.4</v>
      </c>
      <c r="CZ89" s="20">
        <f t="shared" si="31"/>
        <v>16.76</v>
      </c>
      <c r="DA89" s="53" t="str">
        <f t="shared" si="22"/>
        <v>&lt;2016-06</v>
      </c>
      <c r="DB89" s="15">
        <v>96000</v>
      </c>
      <c r="DC89" s="15">
        <v>9.42</v>
      </c>
      <c r="DE89" s="87" t="s">
        <v>555</v>
      </c>
      <c r="DF89" s="58"/>
      <c r="DG89" s="12"/>
      <c r="DH89" s="15"/>
      <c r="DK89">
        <f t="shared" si="32"/>
        <v>96000</v>
      </c>
      <c r="DL89">
        <f t="shared" si="33"/>
        <v>96000</v>
      </c>
      <c r="DM89" s="18">
        <f t="shared" si="34"/>
        <v>96000</v>
      </c>
      <c r="DN89" s="18">
        <f t="shared" si="36"/>
        <v>9.42</v>
      </c>
      <c r="DS89">
        <f t="shared" si="35"/>
        <v>98.125</v>
      </c>
    </row>
    <row r="90" spans="1:123">
      <c r="A90" s="20">
        <v>18473</v>
      </c>
      <c r="B90" s="20" t="s">
        <v>118</v>
      </c>
      <c r="C90" s="20">
        <v>1</v>
      </c>
      <c r="D90" s="20">
        <v>18254</v>
      </c>
      <c r="E90" s="20">
        <v>16613</v>
      </c>
      <c r="F90" s="20">
        <v>18309</v>
      </c>
      <c r="G90" s="20">
        <v>327764.670315</v>
      </c>
      <c r="H90" s="20" t="s">
        <v>119</v>
      </c>
      <c r="I90" s="23" t="s">
        <v>134</v>
      </c>
      <c r="J90" s="20" t="str">
        <f>VLOOKUP(K90,'[1]Attach_ISO_TO_COUNTRY NAME'!$A$2:$B$245,2,0)</f>
        <v>Japan</v>
      </c>
      <c r="K90" s="20" t="s">
        <v>120</v>
      </c>
      <c r="L90" s="20" t="s">
        <v>421</v>
      </c>
      <c r="M90" s="20">
        <v>1699.142982</v>
      </c>
      <c r="N90" s="20">
        <v>1389.04574</v>
      </c>
      <c r="O90" s="20">
        <v>25.352322</v>
      </c>
      <c r="P90" s="20"/>
      <c r="Q90" s="20" t="s">
        <v>556</v>
      </c>
      <c r="R90" s="20">
        <v>10</v>
      </c>
      <c r="S90" s="20">
        <v>10</v>
      </c>
      <c r="T90" s="20">
        <v>10</v>
      </c>
      <c r="U90" s="20">
        <v>10</v>
      </c>
      <c r="V90" s="20">
        <v>10</v>
      </c>
      <c r="W90" s="20">
        <v>10</v>
      </c>
      <c r="X90" s="20">
        <v>10</v>
      </c>
      <c r="Y90" s="20">
        <v>10</v>
      </c>
      <c r="Z90" s="20">
        <v>10</v>
      </c>
      <c r="AA90" s="20">
        <v>10</v>
      </c>
      <c r="AB90" s="20">
        <v>10</v>
      </c>
      <c r="AC90" s="20">
        <v>10</v>
      </c>
      <c r="AD90" s="20">
        <v>10</v>
      </c>
      <c r="AE90" s="20">
        <v>10</v>
      </c>
      <c r="AF90" s="20">
        <v>10</v>
      </c>
      <c r="AG90" s="20">
        <v>10</v>
      </c>
      <c r="AH90" s="20">
        <v>10</v>
      </c>
      <c r="AI90" s="20">
        <v>10</v>
      </c>
      <c r="AJ90" s="20">
        <v>10</v>
      </c>
      <c r="AK90" s="20">
        <v>10</v>
      </c>
      <c r="AL90" s="20">
        <v>10</v>
      </c>
      <c r="AM90" s="20">
        <v>10</v>
      </c>
      <c r="AN90" s="20">
        <v>10</v>
      </c>
      <c r="AO90" s="20">
        <v>10</v>
      </c>
      <c r="AP90" s="20">
        <v>10</v>
      </c>
      <c r="AQ90" s="20">
        <v>10</v>
      </c>
      <c r="AR90" s="20">
        <v>10</v>
      </c>
      <c r="AS90" s="20">
        <v>0.674165</v>
      </c>
      <c r="AT90" s="20" t="s">
        <v>123</v>
      </c>
      <c r="AU90" s="20">
        <v>0.51</v>
      </c>
      <c r="AV90" s="20">
        <v>0.146238</v>
      </c>
      <c r="AW90" s="20">
        <v>1.164664</v>
      </c>
      <c r="AX90" s="20">
        <v>0.987441</v>
      </c>
      <c r="AY90" s="20">
        <v>10</v>
      </c>
      <c r="AZ90" s="20">
        <v>10</v>
      </c>
      <c r="BA90" s="20" t="s">
        <v>124</v>
      </c>
      <c r="BB90" s="20" t="s">
        <v>125</v>
      </c>
      <c r="BC90" s="20" t="s">
        <v>126</v>
      </c>
      <c r="BD90" s="26" t="s">
        <v>557</v>
      </c>
      <c r="BE90" s="20" t="s">
        <v>558</v>
      </c>
      <c r="BF90" s="32">
        <f t="shared" si="23"/>
        <v>9.94616044757649e-5</v>
      </c>
      <c r="BG90" s="33">
        <f t="shared" si="24"/>
        <v>99.4616044757649</v>
      </c>
      <c r="BH90" s="35"/>
      <c r="BI90" s="10">
        <v>32.6</v>
      </c>
      <c r="BJ90" s="36">
        <v>32.013</v>
      </c>
      <c r="BK90" s="36">
        <v>131.375</v>
      </c>
      <c r="BL90" s="36" t="s">
        <v>129</v>
      </c>
      <c r="BM90" s="36" t="s">
        <v>130</v>
      </c>
      <c r="BN90" s="36" t="s">
        <v>130</v>
      </c>
      <c r="BO90" s="36" t="s">
        <v>130</v>
      </c>
      <c r="BP90" s="36" t="s">
        <v>130</v>
      </c>
      <c r="BQ90" s="36" t="s">
        <v>130</v>
      </c>
      <c r="BR90" s="36" t="s">
        <v>131</v>
      </c>
      <c r="BS90" s="36" t="s">
        <v>132</v>
      </c>
      <c r="BT90" s="36" t="s">
        <v>131</v>
      </c>
      <c r="BU90" s="36" t="s">
        <v>130</v>
      </c>
      <c r="BV90" s="36" t="s">
        <v>130</v>
      </c>
      <c r="BW90" s="36" t="s">
        <v>130</v>
      </c>
      <c r="BX90" s="36" t="s">
        <v>130</v>
      </c>
      <c r="BY90" s="36" t="s">
        <v>130</v>
      </c>
      <c r="BZ90" s="36" t="s">
        <v>130</v>
      </c>
      <c r="CA90" s="36" t="s">
        <v>130</v>
      </c>
      <c r="CB90" s="36" t="s">
        <v>130</v>
      </c>
      <c r="CC90" s="36" t="s">
        <v>130</v>
      </c>
      <c r="CD90" s="36" t="s">
        <v>130</v>
      </c>
      <c r="CE90" s="36">
        <v>59.73</v>
      </c>
      <c r="CF90" s="36">
        <v>52.63</v>
      </c>
      <c r="CG90" s="36">
        <v>51.32</v>
      </c>
      <c r="CH90" s="36">
        <v>53.73</v>
      </c>
      <c r="CI90" s="36">
        <v>53.83</v>
      </c>
      <c r="CJ90" s="36" t="s">
        <v>133</v>
      </c>
      <c r="CK90" s="36" t="s">
        <v>133</v>
      </c>
      <c r="CL90" s="36" t="s">
        <v>133</v>
      </c>
      <c r="CM90" s="36" t="s">
        <v>133</v>
      </c>
      <c r="CN90" s="36" t="s">
        <v>133</v>
      </c>
      <c r="CO90" s="36">
        <v>0.037507</v>
      </c>
      <c r="CP90" s="36">
        <v>3.1e-5</v>
      </c>
      <c r="CQ90" s="37">
        <f t="shared" si="25"/>
        <v>0.000165508991398813</v>
      </c>
      <c r="CR90" s="37">
        <f t="shared" si="26"/>
        <v>6.0419678202883</v>
      </c>
      <c r="CS90" s="35"/>
      <c r="CT90" s="36">
        <f t="shared" si="27"/>
        <v>54.248</v>
      </c>
      <c r="CU90" s="20">
        <v>54.248</v>
      </c>
      <c r="CV90" s="20"/>
      <c r="CW90" s="20" t="str">
        <f t="shared" si="28"/>
        <v>Kamenoko</v>
      </c>
      <c r="CX90" s="20">
        <f t="shared" si="29"/>
        <v>327764.670315</v>
      </c>
      <c r="CY90" s="20">
        <f t="shared" si="30"/>
        <v>32.6</v>
      </c>
      <c r="CZ90" s="20">
        <f t="shared" si="31"/>
        <v>54.248</v>
      </c>
      <c r="DA90" s="53" t="str">
        <f t="shared" si="22"/>
        <v>&lt;2016-06</v>
      </c>
      <c r="DB90" s="15">
        <f>CX90</f>
        <v>327764.670315</v>
      </c>
      <c r="DC90" s="15">
        <v>32.697</v>
      </c>
      <c r="DE90" s="87" t="s">
        <v>559</v>
      </c>
      <c r="DF90" s="58"/>
      <c r="DG90" s="12"/>
      <c r="DH90" s="15"/>
      <c r="DK90">
        <f t="shared" si="32"/>
        <v>327764.670315</v>
      </c>
      <c r="DL90">
        <f t="shared" si="33"/>
        <v>327764.670315</v>
      </c>
      <c r="DM90" s="18">
        <f t="shared" si="34"/>
        <v>327764.670315</v>
      </c>
      <c r="DN90" s="18">
        <f t="shared" si="36"/>
        <v>32.697</v>
      </c>
      <c r="DS90">
        <f t="shared" si="35"/>
        <v>99.7575485136222</v>
      </c>
    </row>
    <row r="91" spans="1:123">
      <c r="A91" s="20">
        <v>18739</v>
      </c>
      <c r="B91" s="20" t="s">
        <v>118</v>
      </c>
      <c r="C91" s="20">
        <v>1</v>
      </c>
      <c r="D91" s="20">
        <v>18520</v>
      </c>
      <c r="E91" s="20">
        <v>16518</v>
      </c>
      <c r="F91" s="20">
        <v>18575</v>
      </c>
      <c r="G91" s="20">
        <v>141114.357141</v>
      </c>
      <c r="H91" s="20" t="s">
        <v>119</v>
      </c>
      <c r="I91" s="20" t="s">
        <v>134</v>
      </c>
      <c r="J91" s="20" t="str">
        <f>VLOOKUP(K91,'[1]Attach_ISO_TO_COUNTRY NAME'!$A$2:$B$245,2,0)</f>
        <v>Japan</v>
      </c>
      <c r="K91" s="20" t="s">
        <v>120</v>
      </c>
      <c r="L91" s="20" t="s">
        <v>560</v>
      </c>
      <c r="M91" s="20">
        <v>1563.6353</v>
      </c>
      <c r="N91" s="20">
        <v>1280.566515</v>
      </c>
      <c r="O91" s="20">
        <v>10.89549</v>
      </c>
      <c r="P91" s="20"/>
      <c r="Q91" s="20" t="s">
        <v>561</v>
      </c>
      <c r="R91" s="20">
        <v>11</v>
      </c>
      <c r="S91" s="20">
        <v>11</v>
      </c>
      <c r="T91" s="20">
        <v>11</v>
      </c>
      <c r="U91" s="20">
        <v>11</v>
      </c>
      <c r="V91" s="20">
        <v>11</v>
      </c>
      <c r="W91" s="20">
        <v>11</v>
      </c>
      <c r="X91" s="20">
        <v>11</v>
      </c>
      <c r="Y91" s="20">
        <v>11</v>
      </c>
      <c r="Z91" s="20">
        <v>11</v>
      </c>
      <c r="AA91" s="20">
        <v>11</v>
      </c>
      <c r="AB91" s="20">
        <v>11</v>
      </c>
      <c r="AC91" s="20">
        <v>11</v>
      </c>
      <c r="AD91" s="20">
        <v>11</v>
      </c>
      <c r="AE91" s="20">
        <v>11</v>
      </c>
      <c r="AF91" s="20">
        <v>11</v>
      </c>
      <c r="AG91" s="20">
        <v>11</v>
      </c>
      <c r="AH91" s="20">
        <v>11</v>
      </c>
      <c r="AI91" s="20">
        <v>11</v>
      </c>
      <c r="AJ91" s="20">
        <v>11</v>
      </c>
      <c r="AK91" s="20">
        <v>11</v>
      </c>
      <c r="AL91" s="20">
        <v>11</v>
      </c>
      <c r="AM91" s="20">
        <v>11</v>
      </c>
      <c r="AN91" s="20">
        <v>11</v>
      </c>
      <c r="AO91" s="20">
        <v>11</v>
      </c>
      <c r="AP91" s="20">
        <v>11</v>
      </c>
      <c r="AQ91" s="20">
        <v>11</v>
      </c>
      <c r="AR91" s="20">
        <v>11</v>
      </c>
      <c r="AS91" s="20">
        <v>0.55519</v>
      </c>
      <c r="AT91" s="20" t="s">
        <v>123</v>
      </c>
      <c r="AU91" s="20">
        <v>0.51</v>
      </c>
      <c r="AV91" s="20">
        <v>0.146238</v>
      </c>
      <c r="AW91" s="20">
        <v>1.164664</v>
      </c>
      <c r="AX91" s="20">
        <v>0.987441</v>
      </c>
      <c r="AY91" s="20">
        <v>11</v>
      </c>
      <c r="AZ91" s="20">
        <v>11</v>
      </c>
      <c r="BA91" s="20" t="s">
        <v>124</v>
      </c>
      <c r="BB91" s="20" t="s">
        <v>125</v>
      </c>
      <c r="BC91" s="20" t="s">
        <v>126</v>
      </c>
      <c r="BD91" s="20" t="s">
        <v>562</v>
      </c>
      <c r="BE91" s="20" t="s">
        <v>563</v>
      </c>
      <c r="BF91" s="32">
        <f t="shared" si="23"/>
        <v>9.92103162544357e-5</v>
      </c>
      <c r="BG91" s="32">
        <f t="shared" si="24"/>
        <v>99.2103162544357</v>
      </c>
      <c r="BH91" s="35"/>
      <c r="BI91" s="36">
        <v>14</v>
      </c>
      <c r="BJ91" s="36">
        <v>33.945</v>
      </c>
      <c r="BK91" s="36">
        <v>133.213</v>
      </c>
      <c r="BL91" s="36" t="s">
        <v>129</v>
      </c>
      <c r="BM91" s="36" t="s">
        <v>130</v>
      </c>
      <c r="BN91" s="36" t="s">
        <v>130</v>
      </c>
      <c r="BO91" s="36" t="s">
        <v>130</v>
      </c>
      <c r="BP91" s="36" t="s">
        <v>130</v>
      </c>
      <c r="BQ91" s="36" t="s">
        <v>130</v>
      </c>
      <c r="BR91" s="36" t="s">
        <v>131</v>
      </c>
      <c r="BS91" s="36" t="s">
        <v>132</v>
      </c>
      <c r="BT91" s="36" t="s">
        <v>131</v>
      </c>
      <c r="BU91" s="36" t="s">
        <v>130</v>
      </c>
      <c r="BV91" s="36" t="s">
        <v>130</v>
      </c>
      <c r="BW91" s="36" t="s">
        <v>130</v>
      </c>
      <c r="BX91" s="36" t="s">
        <v>130</v>
      </c>
      <c r="BY91" s="36" t="s">
        <v>130</v>
      </c>
      <c r="BZ91" s="36" t="s">
        <v>130</v>
      </c>
      <c r="CA91" s="36" t="s">
        <v>130</v>
      </c>
      <c r="CB91" s="36" t="s">
        <v>130</v>
      </c>
      <c r="CC91" s="36" t="s">
        <v>130</v>
      </c>
      <c r="CD91" s="36" t="s">
        <v>130</v>
      </c>
      <c r="CE91" s="36">
        <v>27.28</v>
      </c>
      <c r="CF91" s="36">
        <v>24.94</v>
      </c>
      <c r="CG91" s="36">
        <v>23.83</v>
      </c>
      <c r="CH91" s="36">
        <v>25.32</v>
      </c>
      <c r="CI91" s="36">
        <v>26.04</v>
      </c>
      <c r="CJ91" s="36" t="s">
        <v>133</v>
      </c>
      <c r="CK91" s="36" t="s">
        <v>133</v>
      </c>
      <c r="CL91" s="36" t="s">
        <v>133</v>
      </c>
      <c r="CM91" s="36" t="s">
        <v>133</v>
      </c>
      <c r="CN91" s="36" t="s">
        <v>133</v>
      </c>
      <c r="CO91" s="36">
        <v>0.021651</v>
      </c>
      <c r="CP91" s="36">
        <v>1.4e-5</v>
      </c>
      <c r="CQ91" s="37">
        <f t="shared" si="25"/>
        <v>0.000180576948485395</v>
      </c>
      <c r="CR91" s="37">
        <f t="shared" si="26"/>
        <v>5.53780539757476</v>
      </c>
      <c r="CS91" s="35"/>
      <c r="CT91" s="36">
        <f t="shared" si="27"/>
        <v>25.482</v>
      </c>
      <c r="CU91" s="20">
        <v>25.482</v>
      </c>
      <c r="CV91" s="20"/>
      <c r="CW91" s="20" t="str">
        <f t="shared" si="28"/>
        <v>Funayaotsu</v>
      </c>
      <c r="CX91" s="20">
        <f t="shared" si="29"/>
        <v>141114.357141</v>
      </c>
      <c r="CY91" s="20">
        <f t="shared" si="30"/>
        <v>14</v>
      </c>
      <c r="CZ91" s="20">
        <f t="shared" si="31"/>
        <v>25.482</v>
      </c>
      <c r="DA91" s="53" t="str">
        <f t="shared" si="22"/>
        <v>&lt;2016-06</v>
      </c>
      <c r="DB91" s="17"/>
      <c r="DC91" s="17"/>
      <c r="DD91" s="17"/>
      <c r="DE91" s="66"/>
      <c r="DF91" s="58"/>
      <c r="DG91" s="12"/>
      <c r="DH91" s="15">
        <v>221917.335246</v>
      </c>
      <c r="DK91">
        <f t="shared" si="32"/>
        <v>221917.335246</v>
      </c>
      <c r="DL91">
        <f t="shared" si="33"/>
        <v>221917.335246</v>
      </c>
      <c r="DM91" s="18">
        <f t="shared" si="34"/>
        <v>221917.335246</v>
      </c>
      <c r="DN91" s="18">
        <f t="shared" si="36"/>
        <v>14</v>
      </c>
      <c r="DS91">
        <f t="shared" si="35"/>
        <v>63.0865542093893</v>
      </c>
    </row>
    <row r="92" spans="1:123">
      <c r="A92" s="74">
        <v>19185</v>
      </c>
      <c r="B92" s="74" t="s">
        <v>118</v>
      </c>
      <c r="C92" s="74">
        <v>1</v>
      </c>
      <c r="D92" s="74">
        <v>18966</v>
      </c>
      <c r="E92" s="74">
        <v>16961</v>
      </c>
      <c r="F92" s="74">
        <v>19021</v>
      </c>
      <c r="G92" s="74">
        <v>45848.914294</v>
      </c>
      <c r="H92" s="74" t="s">
        <v>119</v>
      </c>
      <c r="I92" s="74" t="s">
        <v>134</v>
      </c>
      <c r="J92" s="74" t="str">
        <f>VLOOKUP(K92,'[1]Attach_ISO_TO_COUNTRY NAME'!$A$2:$B$245,2,0)</f>
        <v>Japan</v>
      </c>
      <c r="K92" s="74" t="s">
        <v>120</v>
      </c>
      <c r="L92" s="74" t="s">
        <v>121</v>
      </c>
      <c r="M92" s="74">
        <v>1611.848289</v>
      </c>
      <c r="N92" s="74">
        <v>1311.978003</v>
      </c>
      <c r="O92" s="74">
        <v>4.000045</v>
      </c>
      <c r="P92" s="74"/>
      <c r="Q92" s="74" t="s">
        <v>564</v>
      </c>
      <c r="R92" s="74">
        <v>70</v>
      </c>
      <c r="S92" s="74">
        <v>70</v>
      </c>
      <c r="T92" s="74">
        <v>70</v>
      </c>
      <c r="U92" s="74">
        <v>70</v>
      </c>
      <c r="V92" s="74">
        <v>70</v>
      </c>
      <c r="W92" s="74">
        <v>70</v>
      </c>
      <c r="X92" s="74">
        <v>70</v>
      </c>
      <c r="Y92" s="74">
        <v>70</v>
      </c>
      <c r="Z92" s="74">
        <v>70</v>
      </c>
      <c r="AA92" s="74">
        <v>70</v>
      </c>
      <c r="AB92" s="74">
        <v>70</v>
      </c>
      <c r="AC92" s="74">
        <v>70</v>
      </c>
      <c r="AD92" s="74">
        <v>70</v>
      </c>
      <c r="AE92" s="74">
        <v>70</v>
      </c>
      <c r="AF92" s="74">
        <v>70</v>
      </c>
      <c r="AG92" s="74">
        <v>70</v>
      </c>
      <c r="AH92" s="74">
        <v>70</v>
      </c>
      <c r="AI92" s="74">
        <v>70</v>
      </c>
      <c r="AJ92" s="74">
        <v>70</v>
      </c>
      <c r="AK92" s="74">
        <v>70</v>
      </c>
      <c r="AL92" s="74">
        <v>70</v>
      </c>
      <c r="AM92" s="74">
        <v>70</v>
      </c>
      <c r="AN92" s="74">
        <v>70</v>
      </c>
      <c r="AO92" s="74">
        <v>70</v>
      </c>
      <c r="AP92" s="74">
        <v>70</v>
      </c>
      <c r="AQ92" s="74">
        <v>70</v>
      </c>
      <c r="AR92" s="74">
        <v>70</v>
      </c>
      <c r="AS92" s="74">
        <v>0.682651</v>
      </c>
      <c r="AT92" s="74" t="s">
        <v>123</v>
      </c>
      <c r="AU92" s="74">
        <v>0.51</v>
      </c>
      <c r="AV92" s="74">
        <v>0.146238</v>
      </c>
      <c r="AW92" s="74">
        <v>1.164664</v>
      </c>
      <c r="AX92" s="74">
        <v>1.108938</v>
      </c>
      <c r="AY92" s="74">
        <v>70</v>
      </c>
      <c r="AZ92" s="74">
        <v>70</v>
      </c>
      <c r="BA92" s="74" t="s">
        <v>141</v>
      </c>
      <c r="BB92" s="74" t="s">
        <v>125</v>
      </c>
      <c r="BC92" s="74" t="s">
        <v>126</v>
      </c>
      <c r="BD92" s="74" t="s">
        <v>565</v>
      </c>
      <c r="BE92" s="74" t="s">
        <v>566</v>
      </c>
      <c r="BF92" s="77">
        <f t="shared" si="23"/>
        <v>9.81484527887477e-5</v>
      </c>
      <c r="BG92" s="77">
        <f t="shared" si="24"/>
        <v>98.1484527887477</v>
      </c>
      <c r="BH92" s="78"/>
      <c r="BI92" s="79">
        <v>4.5</v>
      </c>
      <c r="BJ92" s="79">
        <v>32.6381</v>
      </c>
      <c r="BK92" s="79">
        <v>130.7241</v>
      </c>
      <c r="BL92" s="79" t="s">
        <v>129</v>
      </c>
      <c r="BM92" s="79" t="s">
        <v>130</v>
      </c>
      <c r="BN92" s="79" t="s">
        <v>130</v>
      </c>
      <c r="BO92" s="79" t="s">
        <v>130</v>
      </c>
      <c r="BP92" s="79" t="s">
        <v>130</v>
      </c>
      <c r="BQ92" s="79" t="s">
        <v>130</v>
      </c>
      <c r="BR92" s="79" t="s">
        <v>131</v>
      </c>
      <c r="BS92" s="79" t="s">
        <v>132</v>
      </c>
      <c r="BT92" s="79" t="s">
        <v>131</v>
      </c>
      <c r="BU92" s="79" t="s">
        <v>130</v>
      </c>
      <c r="BV92" s="79" t="s">
        <v>130</v>
      </c>
      <c r="BW92" s="79" t="s">
        <v>130</v>
      </c>
      <c r="BX92" s="79" t="s">
        <v>130</v>
      </c>
      <c r="BY92" s="79" t="s">
        <v>130</v>
      </c>
      <c r="BZ92" s="79" t="s">
        <v>130</v>
      </c>
      <c r="CA92" s="79" t="s">
        <v>130</v>
      </c>
      <c r="CB92" s="79" t="s">
        <v>130</v>
      </c>
      <c r="CC92" s="79" t="s">
        <v>130</v>
      </c>
      <c r="CD92" s="79" t="s">
        <v>130</v>
      </c>
      <c r="CE92" s="79">
        <v>8.15</v>
      </c>
      <c r="CF92" s="79">
        <v>7.32</v>
      </c>
      <c r="CG92" s="79">
        <v>7.29</v>
      </c>
      <c r="CH92" s="79">
        <v>7.21</v>
      </c>
      <c r="CI92" s="79">
        <v>7.22</v>
      </c>
      <c r="CJ92" s="79" t="s">
        <v>133</v>
      </c>
      <c r="CK92" s="79" t="s">
        <v>133</v>
      </c>
      <c r="CL92" s="79" t="s">
        <v>133</v>
      </c>
      <c r="CM92" s="79" t="s">
        <v>133</v>
      </c>
      <c r="CN92" s="79" t="s">
        <v>133</v>
      </c>
      <c r="CO92" s="79">
        <v>0.011325</v>
      </c>
      <c r="CP92" s="79">
        <v>4e-6</v>
      </c>
      <c r="CQ92" s="83">
        <f t="shared" si="25"/>
        <v>0.000162228487076157</v>
      </c>
      <c r="CR92" s="83">
        <f t="shared" si="26"/>
        <v>6.16414550873891</v>
      </c>
      <c r="CS92" s="78"/>
      <c r="CT92" s="79">
        <f t="shared" si="27"/>
        <v>7.438</v>
      </c>
      <c r="CU92" s="74">
        <v>7.438</v>
      </c>
      <c r="CV92" s="74"/>
      <c r="CW92" s="74" t="str">
        <f t="shared" si="28"/>
        <v>Urakawachi A</v>
      </c>
      <c r="CX92" s="74">
        <f t="shared" si="29"/>
        <v>45848.914294</v>
      </c>
      <c r="CY92" s="74">
        <f t="shared" si="30"/>
        <v>4.5</v>
      </c>
      <c r="CZ92" s="74">
        <f t="shared" si="31"/>
        <v>7.438</v>
      </c>
      <c r="DA92" s="88" t="str">
        <f t="shared" si="22"/>
        <v>&lt;2016-06</v>
      </c>
      <c r="DB92" s="89"/>
      <c r="DC92" s="89"/>
      <c r="DD92" s="89"/>
      <c r="DE92" s="90"/>
      <c r="DF92" s="91"/>
      <c r="DG92" s="14"/>
      <c r="DH92" s="15">
        <v>38616.273698</v>
      </c>
      <c r="DK92">
        <f t="shared" si="32"/>
        <v>38616.273698</v>
      </c>
      <c r="DL92">
        <f t="shared" si="33"/>
        <v>38616.273698</v>
      </c>
      <c r="DM92" s="18">
        <f t="shared" si="34"/>
        <v>38616.273698</v>
      </c>
      <c r="DN92" s="18">
        <f t="shared" si="36"/>
        <v>4.5</v>
      </c>
      <c r="DS92">
        <f t="shared" si="35"/>
        <v>116.531181521874</v>
      </c>
    </row>
    <row r="93" spans="1:123">
      <c r="A93" s="74">
        <v>19292</v>
      </c>
      <c r="B93" s="74" t="s">
        <v>118</v>
      </c>
      <c r="C93" s="74">
        <v>1</v>
      </c>
      <c r="D93" s="74">
        <v>19073</v>
      </c>
      <c r="E93" s="74">
        <v>16584</v>
      </c>
      <c r="F93" s="74">
        <v>19128</v>
      </c>
      <c r="G93" s="74">
        <v>102324.620803</v>
      </c>
      <c r="H93" s="74" t="s">
        <v>119</v>
      </c>
      <c r="I93" s="74" t="s">
        <v>134</v>
      </c>
      <c r="J93" s="74" t="str">
        <f>VLOOKUP(K93,'[1]Attach_ISO_TO_COUNTRY NAME'!$A$2:$B$245,2,0)</f>
        <v>Japan</v>
      </c>
      <c r="K93" s="74" t="s">
        <v>120</v>
      </c>
      <c r="L93" s="74" t="s">
        <v>167</v>
      </c>
      <c r="M93" s="74">
        <v>1705.717528</v>
      </c>
      <c r="N93" s="74">
        <v>1403.655726</v>
      </c>
      <c r="O93" s="74">
        <v>7.862649</v>
      </c>
      <c r="P93" s="74"/>
      <c r="Q93" s="74" t="s">
        <v>567</v>
      </c>
      <c r="R93" s="74">
        <v>20</v>
      </c>
      <c r="S93" s="74">
        <v>20</v>
      </c>
      <c r="T93" s="74">
        <v>20</v>
      </c>
      <c r="U93" s="74">
        <v>20</v>
      </c>
      <c r="V93" s="74">
        <v>20</v>
      </c>
      <c r="W93" s="74">
        <v>20</v>
      </c>
      <c r="X93" s="74">
        <v>20</v>
      </c>
      <c r="Y93" s="74">
        <v>20</v>
      </c>
      <c r="Z93" s="74">
        <v>20</v>
      </c>
      <c r="AA93" s="74">
        <v>20</v>
      </c>
      <c r="AB93" s="74">
        <v>20</v>
      </c>
      <c r="AC93" s="74">
        <v>20</v>
      </c>
      <c r="AD93" s="74">
        <v>20</v>
      </c>
      <c r="AE93" s="74">
        <v>20</v>
      </c>
      <c r="AF93" s="74">
        <v>20</v>
      </c>
      <c r="AG93" s="74">
        <v>20</v>
      </c>
      <c r="AH93" s="74">
        <v>20</v>
      </c>
      <c r="AI93" s="74">
        <v>190</v>
      </c>
      <c r="AJ93" s="74">
        <v>190</v>
      </c>
      <c r="AK93" s="74">
        <v>190</v>
      </c>
      <c r="AL93" s="74">
        <v>190</v>
      </c>
      <c r="AM93" s="74">
        <v>190</v>
      </c>
      <c r="AN93" s="74">
        <v>190</v>
      </c>
      <c r="AO93" s="74">
        <v>190</v>
      </c>
      <c r="AP93" s="74">
        <v>190</v>
      </c>
      <c r="AQ93" s="74">
        <v>190</v>
      </c>
      <c r="AR93" s="74">
        <v>190</v>
      </c>
      <c r="AS93" s="74">
        <v>0.893085</v>
      </c>
      <c r="AT93" s="74" t="s">
        <v>123</v>
      </c>
      <c r="AU93" s="74">
        <v>0.51</v>
      </c>
      <c r="AV93" s="74">
        <v>0.146238</v>
      </c>
      <c r="AW93" s="74">
        <v>1.164664</v>
      </c>
      <c r="AX93" s="74">
        <v>0.987441</v>
      </c>
      <c r="AY93" s="74">
        <v>20</v>
      </c>
      <c r="AZ93" s="74">
        <v>20</v>
      </c>
      <c r="BA93" s="74" t="s">
        <v>124</v>
      </c>
      <c r="BB93" s="74" t="s">
        <v>125</v>
      </c>
      <c r="BC93" s="74" t="s">
        <v>126</v>
      </c>
      <c r="BD93" s="74" t="s">
        <v>568</v>
      </c>
      <c r="BE93" s="74" t="s">
        <v>569</v>
      </c>
      <c r="BF93" s="77">
        <f t="shared" si="23"/>
        <v>9.57736263578968e-5</v>
      </c>
      <c r="BG93" s="77">
        <f t="shared" si="24"/>
        <v>95.7736263578968</v>
      </c>
      <c r="BH93" s="78"/>
      <c r="BI93" s="79">
        <v>9.8</v>
      </c>
      <c r="BJ93" s="79">
        <v>34.723</v>
      </c>
      <c r="BK93" s="79">
        <v>134.9087</v>
      </c>
      <c r="BL93" s="79" t="s">
        <v>129</v>
      </c>
      <c r="BM93" s="79" t="s">
        <v>130</v>
      </c>
      <c r="BN93" s="79" t="s">
        <v>130</v>
      </c>
      <c r="BO93" s="79" t="s">
        <v>130</v>
      </c>
      <c r="BP93" s="79" t="s">
        <v>130</v>
      </c>
      <c r="BQ93" s="79" t="s">
        <v>130</v>
      </c>
      <c r="BR93" s="79" t="s">
        <v>131</v>
      </c>
      <c r="BS93" s="79" t="s">
        <v>132</v>
      </c>
      <c r="BT93" s="79" t="s">
        <v>131</v>
      </c>
      <c r="BU93" s="79" t="s">
        <v>130</v>
      </c>
      <c r="BV93" s="79" t="s">
        <v>130</v>
      </c>
      <c r="BW93" s="79" t="s">
        <v>130</v>
      </c>
      <c r="BX93" s="79" t="s">
        <v>130</v>
      </c>
      <c r="BY93" s="79" t="s">
        <v>130</v>
      </c>
      <c r="BZ93" s="79" t="s">
        <v>130</v>
      </c>
      <c r="CA93" s="79" t="s">
        <v>130</v>
      </c>
      <c r="CB93" s="79" t="s">
        <v>130</v>
      </c>
      <c r="CC93" s="79" t="s">
        <v>130</v>
      </c>
      <c r="CD93" s="79" t="s">
        <v>130</v>
      </c>
      <c r="CE93" s="79">
        <v>17.94</v>
      </c>
      <c r="CF93" s="79">
        <v>16.7</v>
      </c>
      <c r="CG93" s="79">
        <v>16.54</v>
      </c>
      <c r="CH93" s="79">
        <v>17.29</v>
      </c>
      <c r="CI93" s="79">
        <v>16.61</v>
      </c>
      <c r="CJ93" s="79" t="s">
        <v>133</v>
      </c>
      <c r="CK93" s="79" t="s">
        <v>133</v>
      </c>
      <c r="CL93" s="79" t="s">
        <v>133</v>
      </c>
      <c r="CM93" s="79" t="s">
        <v>133</v>
      </c>
      <c r="CN93" s="79" t="s">
        <v>133</v>
      </c>
      <c r="CO93" s="79">
        <v>0.014099</v>
      </c>
      <c r="CP93" s="79">
        <v>1e-5</v>
      </c>
      <c r="CQ93" s="83">
        <f t="shared" si="25"/>
        <v>0.00016629428837816</v>
      </c>
      <c r="CR93" s="83">
        <f t="shared" si="26"/>
        <v>6.01343563722379</v>
      </c>
      <c r="CS93" s="78"/>
      <c r="CT93" s="79">
        <f t="shared" si="27"/>
        <v>17.016</v>
      </c>
      <c r="CU93" s="74">
        <v>17.016</v>
      </c>
      <c r="CV93" s="74"/>
      <c r="CW93" s="74" t="str">
        <f t="shared" si="28"/>
        <v>Inami</v>
      </c>
      <c r="CX93" s="74">
        <f t="shared" si="29"/>
        <v>102324.620803</v>
      </c>
      <c r="CY93" s="74">
        <f t="shared" si="30"/>
        <v>9.8</v>
      </c>
      <c r="CZ93" s="74">
        <f t="shared" si="31"/>
        <v>17.016</v>
      </c>
      <c r="DA93" s="88" t="str">
        <f t="shared" si="22"/>
        <v>&lt;2016-06</v>
      </c>
      <c r="DB93" s="89"/>
      <c r="DC93" s="89"/>
      <c r="DD93" s="89"/>
      <c r="DE93" s="90"/>
      <c r="DF93" s="91"/>
      <c r="DG93" s="14"/>
      <c r="DH93" s="15">
        <v>189397.506543</v>
      </c>
      <c r="DK93">
        <f t="shared" si="32"/>
        <v>189397.506543</v>
      </c>
      <c r="DL93">
        <f t="shared" si="33"/>
        <v>189397.506543</v>
      </c>
      <c r="DM93" s="18">
        <f t="shared" si="34"/>
        <v>189397.506543</v>
      </c>
      <c r="DN93" s="18">
        <f t="shared" si="36"/>
        <v>9.8</v>
      </c>
      <c r="DS93">
        <f t="shared" si="35"/>
        <v>51.7430254435533</v>
      </c>
    </row>
    <row r="94" spans="1:123">
      <c r="A94" s="20">
        <v>18997</v>
      </c>
      <c r="B94" s="20" t="s">
        <v>118</v>
      </c>
      <c r="C94" s="20">
        <v>1</v>
      </c>
      <c r="D94" s="20">
        <v>18778</v>
      </c>
      <c r="E94" s="20">
        <v>16790</v>
      </c>
      <c r="F94" s="20">
        <v>18833</v>
      </c>
      <c r="G94" s="20">
        <v>126265.4198</v>
      </c>
      <c r="H94" s="20" t="s">
        <v>119</v>
      </c>
      <c r="I94" s="23" t="s">
        <v>134</v>
      </c>
      <c r="J94" s="20" t="str">
        <f>VLOOKUP(K94,'[1]Attach_ISO_TO_COUNTRY NAME'!$A$2:$B$245,2,0)</f>
        <v>Japan</v>
      </c>
      <c r="K94" s="20" t="s">
        <v>120</v>
      </c>
      <c r="L94" s="20" t="s">
        <v>224</v>
      </c>
      <c r="M94" s="20">
        <v>1657.139315</v>
      </c>
      <c r="N94" s="20">
        <v>1382.105971</v>
      </c>
      <c r="O94" s="20">
        <v>9.572918</v>
      </c>
      <c r="P94" s="20" t="s">
        <v>570</v>
      </c>
      <c r="Q94" s="20" t="s">
        <v>571</v>
      </c>
      <c r="R94" s="20">
        <v>190</v>
      </c>
      <c r="S94" s="20">
        <v>190</v>
      </c>
      <c r="T94" s="20">
        <v>190</v>
      </c>
      <c r="U94" s="20">
        <v>190</v>
      </c>
      <c r="V94" s="20">
        <v>190</v>
      </c>
      <c r="W94" s="20">
        <v>190</v>
      </c>
      <c r="X94" s="20">
        <v>190</v>
      </c>
      <c r="Y94" s="20">
        <v>190</v>
      </c>
      <c r="Z94" s="20">
        <v>190</v>
      </c>
      <c r="AA94" s="20">
        <v>190</v>
      </c>
      <c r="AB94" s="20">
        <v>190</v>
      </c>
      <c r="AC94" s="20">
        <v>190</v>
      </c>
      <c r="AD94" s="20">
        <v>190</v>
      </c>
      <c r="AE94" s="20">
        <v>190</v>
      </c>
      <c r="AF94" s="20">
        <v>190</v>
      </c>
      <c r="AG94" s="20">
        <v>190</v>
      </c>
      <c r="AH94" s="20">
        <v>190</v>
      </c>
      <c r="AI94" s="20">
        <v>190</v>
      </c>
      <c r="AJ94" s="20">
        <v>190</v>
      </c>
      <c r="AK94" s="20">
        <v>190</v>
      </c>
      <c r="AL94" s="20">
        <v>190</v>
      </c>
      <c r="AM94" s="20">
        <v>190</v>
      </c>
      <c r="AN94" s="20">
        <v>190</v>
      </c>
      <c r="AO94" s="20">
        <v>190</v>
      </c>
      <c r="AP94" s="20">
        <v>190</v>
      </c>
      <c r="AQ94" s="20">
        <v>190</v>
      </c>
      <c r="AR94" s="20">
        <v>190</v>
      </c>
      <c r="AS94" s="20">
        <v>0.064772</v>
      </c>
      <c r="AT94" s="20" t="s">
        <v>123</v>
      </c>
      <c r="AU94" s="20">
        <v>0.51</v>
      </c>
      <c r="AV94" s="20">
        <v>0.146238</v>
      </c>
      <c r="AW94" s="20">
        <v>1.164664</v>
      </c>
      <c r="AX94" s="20">
        <v>0.987441</v>
      </c>
      <c r="AY94" s="20">
        <v>190</v>
      </c>
      <c r="AZ94" s="20" t="s">
        <v>572</v>
      </c>
      <c r="BA94" s="20" t="s">
        <v>294</v>
      </c>
      <c r="BB94" s="20" t="s">
        <v>125</v>
      </c>
      <c r="BC94" s="20" t="s">
        <v>126</v>
      </c>
      <c r="BD94" s="26" t="s">
        <v>573</v>
      </c>
      <c r="BE94" s="20" t="s">
        <v>570</v>
      </c>
      <c r="BF94" s="32">
        <f t="shared" si="23"/>
        <v>9.50378973040091e-5</v>
      </c>
      <c r="BG94" s="33">
        <f t="shared" si="24"/>
        <v>95.0378973040091</v>
      </c>
      <c r="BH94" s="35"/>
      <c r="BI94" s="10">
        <v>12</v>
      </c>
      <c r="BJ94" s="36">
        <v>36.9442</v>
      </c>
      <c r="BK94" s="36">
        <v>140.8939</v>
      </c>
      <c r="BL94" s="36" t="s">
        <v>129</v>
      </c>
      <c r="BM94" s="36" t="s">
        <v>130</v>
      </c>
      <c r="BN94" s="36" t="s">
        <v>130</v>
      </c>
      <c r="BO94" s="36" t="s">
        <v>130</v>
      </c>
      <c r="BP94" s="36" t="s">
        <v>130</v>
      </c>
      <c r="BQ94" s="36" t="s">
        <v>574</v>
      </c>
      <c r="BR94" s="36" t="s">
        <v>575</v>
      </c>
      <c r="BS94" s="36" t="s">
        <v>576</v>
      </c>
      <c r="BT94" s="36" t="s">
        <v>165</v>
      </c>
      <c r="BU94" s="36" t="s">
        <v>130</v>
      </c>
      <c r="BV94" s="36" t="s">
        <v>130</v>
      </c>
      <c r="BW94" s="36" t="s">
        <v>130</v>
      </c>
      <c r="BX94" s="36" t="s">
        <v>130</v>
      </c>
      <c r="BY94" s="36" t="s">
        <v>130</v>
      </c>
      <c r="BZ94" s="36" t="s">
        <v>130</v>
      </c>
      <c r="CA94" s="36" t="s">
        <v>130</v>
      </c>
      <c r="CB94" s="36" t="s">
        <v>130</v>
      </c>
      <c r="CC94" s="36" t="s">
        <v>130</v>
      </c>
      <c r="CD94" s="36" t="s">
        <v>130</v>
      </c>
      <c r="CE94" s="36">
        <v>20.08</v>
      </c>
      <c r="CF94" s="36">
        <v>19.89</v>
      </c>
      <c r="CG94" s="36">
        <v>19.64</v>
      </c>
      <c r="CH94" s="36">
        <v>20.18</v>
      </c>
      <c r="CI94" s="36">
        <v>19.5</v>
      </c>
      <c r="CJ94" s="36" t="s">
        <v>133</v>
      </c>
      <c r="CK94" s="36" t="s">
        <v>133</v>
      </c>
      <c r="CL94" s="36" t="s">
        <v>133</v>
      </c>
      <c r="CM94" s="36" t="s">
        <v>133</v>
      </c>
      <c r="CN94" s="36" t="s">
        <v>133</v>
      </c>
      <c r="CO94" s="36">
        <v>0.025949</v>
      </c>
      <c r="CP94" s="36">
        <v>1.3e-5</v>
      </c>
      <c r="CQ94" s="37">
        <f t="shared" si="25"/>
        <v>0.000157271880388584</v>
      </c>
      <c r="CR94" s="37">
        <f t="shared" si="26"/>
        <v>6.35841574176654</v>
      </c>
      <c r="CS94" s="35"/>
      <c r="CT94" s="36">
        <f t="shared" si="27"/>
        <v>19.858</v>
      </c>
      <c r="CU94" s="20">
        <v>19.858</v>
      </c>
      <c r="CV94" s="20"/>
      <c r="CW94" s="20" t="str">
        <f t="shared" si="28"/>
        <v>Onahama 1 Solar Power Plant</v>
      </c>
      <c r="CX94" s="20">
        <f t="shared" si="29"/>
        <v>126265.4198</v>
      </c>
      <c r="CY94" s="20">
        <f t="shared" si="30"/>
        <v>12</v>
      </c>
      <c r="CZ94" s="20">
        <f t="shared" si="31"/>
        <v>19.858</v>
      </c>
      <c r="DA94" s="53" t="str">
        <f t="shared" si="22"/>
        <v>&lt;2016-06</v>
      </c>
      <c r="DB94" s="15">
        <v>240000</v>
      </c>
      <c r="DC94" s="15">
        <v>18.4</v>
      </c>
      <c r="DF94" s="58"/>
      <c r="DG94" s="12"/>
      <c r="DK94">
        <f t="shared" si="32"/>
        <v>240000</v>
      </c>
      <c r="DL94">
        <f t="shared" si="33"/>
        <v>240000</v>
      </c>
      <c r="DM94" s="18">
        <f t="shared" si="34"/>
        <v>240000</v>
      </c>
      <c r="DN94" s="18">
        <f t="shared" si="36"/>
        <v>18.4</v>
      </c>
      <c r="DS94">
        <f t="shared" si="35"/>
        <v>76.6666666666667</v>
      </c>
    </row>
    <row r="95" spans="1:123">
      <c r="A95" s="20">
        <v>21194</v>
      </c>
      <c r="B95" s="20" t="s">
        <v>118</v>
      </c>
      <c r="C95" s="20">
        <v>1</v>
      </c>
      <c r="D95" s="20">
        <v>20975</v>
      </c>
      <c r="E95" s="20">
        <v>16661</v>
      </c>
      <c r="F95" s="20">
        <v>21030</v>
      </c>
      <c r="G95" s="20">
        <v>222743.608884</v>
      </c>
      <c r="H95" s="20" t="s">
        <v>148</v>
      </c>
      <c r="I95" s="23" t="s">
        <v>134</v>
      </c>
      <c r="J95" s="20" t="str">
        <f>VLOOKUP(K95,'[1]Attach_ISO_TO_COUNTRY NAME'!$A$2:$B$245,2,0)</f>
        <v>Japan</v>
      </c>
      <c r="K95" s="20" t="s">
        <v>120</v>
      </c>
      <c r="L95" s="20" t="s">
        <v>297</v>
      </c>
      <c r="M95" s="20">
        <v>1696.22102</v>
      </c>
      <c r="N95" s="20">
        <v>1392.333013</v>
      </c>
      <c r="O95" s="20">
        <v>17.158795</v>
      </c>
      <c r="P95" s="20" t="s">
        <v>577</v>
      </c>
      <c r="Q95" s="20" t="s">
        <v>578</v>
      </c>
      <c r="R95" s="20">
        <v>11</v>
      </c>
      <c r="S95" s="20">
        <v>11</v>
      </c>
      <c r="T95" s="20">
        <v>11</v>
      </c>
      <c r="U95" s="20">
        <v>11</v>
      </c>
      <c r="V95" s="20">
        <v>11</v>
      </c>
      <c r="W95" s="20">
        <v>11</v>
      </c>
      <c r="X95" s="20">
        <v>11</v>
      </c>
      <c r="Y95" s="20">
        <v>11</v>
      </c>
      <c r="Z95" s="20">
        <v>11</v>
      </c>
      <c r="AA95" s="20">
        <v>11</v>
      </c>
      <c r="AB95" s="20">
        <v>11</v>
      </c>
      <c r="AC95" s="20">
        <v>11</v>
      </c>
      <c r="AD95" s="20">
        <v>11</v>
      </c>
      <c r="AE95" s="20">
        <v>190</v>
      </c>
      <c r="AF95" s="20">
        <v>190</v>
      </c>
      <c r="AG95" s="20">
        <v>190</v>
      </c>
      <c r="AH95" s="20">
        <v>190</v>
      </c>
      <c r="AI95" s="20">
        <v>190</v>
      </c>
      <c r="AJ95" s="20">
        <v>190</v>
      </c>
      <c r="AK95" s="20">
        <v>190</v>
      </c>
      <c r="AL95" s="20">
        <v>190</v>
      </c>
      <c r="AM95" s="20">
        <v>190</v>
      </c>
      <c r="AN95" s="20">
        <v>190</v>
      </c>
      <c r="AO95" s="20">
        <v>190</v>
      </c>
      <c r="AP95" s="20">
        <v>190</v>
      </c>
      <c r="AQ95" s="20">
        <v>190</v>
      </c>
      <c r="AR95" s="20">
        <v>190</v>
      </c>
      <c r="AS95" s="20">
        <v>0.860654</v>
      </c>
      <c r="AT95" s="20" t="s">
        <v>123</v>
      </c>
      <c r="AU95" s="20">
        <v>0.51</v>
      </c>
      <c r="AV95" s="20">
        <v>0.146238</v>
      </c>
      <c r="AW95" s="20">
        <v>1.164664</v>
      </c>
      <c r="AX95" s="20">
        <v>0.987441</v>
      </c>
      <c r="AY95" s="20">
        <v>190</v>
      </c>
      <c r="AZ95" s="20">
        <v>190</v>
      </c>
      <c r="BA95" s="20" t="s">
        <v>294</v>
      </c>
      <c r="BB95" s="20" t="s">
        <v>125</v>
      </c>
      <c r="BC95" s="20" t="s">
        <v>126</v>
      </c>
      <c r="BD95" s="26" t="s">
        <v>579</v>
      </c>
      <c r="BE95" s="20" t="s">
        <v>577</v>
      </c>
      <c r="BF95" s="32">
        <f t="shared" si="23"/>
        <v>9.42787993119764e-5</v>
      </c>
      <c r="BG95" s="33">
        <f t="shared" si="24"/>
        <v>94.2787993119764</v>
      </c>
      <c r="BH95" s="35"/>
      <c r="BI95" s="10">
        <v>21</v>
      </c>
      <c r="BJ95" s="36">
        <v>33.9869</v>
      </c>
      <c r="BK95" s="36">
        <v>134.6251</v>
      </c>
      <c r="BL95" s="36" t="s">
        <v>129</v>
      </c>
      <c r="BM95" s="36" t="s">
        <v>130</v>
      </c>
      <c r="BN95" s="36" t="s">
        <v>130</v>
      </c>
      <c r="BO95" s="36" t="s">
        <v>130</v>
      </c>
      <c r="BP95" s="36" t="s">
        <v>130</v>
      </c>
      <c r="BQ95" s="36" t="s">
        <v>301</v>
      </c>
      <c r="BR95" s="36" t="s">
        <v>302</v>
      </c>
      <c r="BS95" s="36" t="s">
        <v>303</v>
      </c>
      <c r="BT95" s="36" t="s">
        <v>165</v>
      </c>
      <c r="BU95" s="36">
        <v>1098120</v>
      </c>
      <c r="BV95" s="36" t="s">
        <v>130</v>
      </c>
      <c r="BW95" s="36" t="s">
        <v>130</v>
      </c>
      <c r="BX95" s="36" t="s">
        <v>130</v>
      </c>
      <c r="BY95" s="36" t="s">
        <v>130</v>
      </c>
      <c r="BZ95" s="36" t="s">
        <v>130</v>
      </c>
      <c r="CA95" s="36" t="s">
        <v>130</v>
      </c>
      <c r="CB95" s="36" t="s">
        <v>130</v>
      </c>
      <c r="CC95" s="36" t="s">
        <v>130</v>
      </c>
      <c r="CD95" s="36" t="s">
        <v>130</v>
      </c>
      <c r="CE95" s="36">
        <v>41.24</v>
      </c>
      <c r="CF95" s="36">
        <v>37</v>
      </c>
      <c r="CG95" s="36">
        <v>35.98</v>
      </c>
      <c r="CH95" s="36">
        <v>37.7</v>
      </c>
      <c r="CI95" s="36">
        <v>37.9</v>
      </c>
      <c r="CJ95" s="36" t="s">
        <v>133</v>
      </c>
      <c r="CK95" s="36" t="s">
        <v>133</v>
      </c>
      <c r="CL95" s="36" t="s">
        <v>133</v>
      </c>
      <c r="CM95" s="36" t="s">
        <v>133</v>
      </c>
      <c r="CN95" s="36" t="s">
        <v>133</v>
      </c>
      <c r="CO95" s="36">
        <v>0.024327</v>
      </c>
      <c r="CP95" s="36">
        <v>2.2e-5</v>
      </c>
      <c r="CQ95" s="37">
        <f t="shared" si="25"/>
        <v>0.000170438111289518</v>
      </c>
      <c r="CR95" s="37">
        <f t="shared" si="26"/>
        <v>5.86723234864608</v>
      </c>
      <c r="CS95" s="35"/>
      <c r="CT95" s="36">
        <f t="shared" si="27"/>
        <v>37.964</v>
      </c>
      <c r="CU95" s="20">
        <v>37.964</v>
      </c>
      <c r="CV95" s="20"/>
      <c r="CW95" s="20" t="str">
        <f t="shared" si="28"/>
        <v>Komatsushima - Nippon Paper 3 Solar Power Plant</v>
      </c>
      <c r="CX95" s="20">
        <f t="shared" si="29"/>
        <v>222743.608884</v>
      </c>
      <c r="CY95" s="20">
        <f t="shared" si="30"/>
        <v>21</v>
      </c>
      <c r="CZ95" s="20">
        <f t="shared" si="31"/>
        <v>37.964</v>
      </c>
      <c r="DA95" s="53" t="str">
        <f t="shared" si="22"/>
        <v>&lt;2016-06</v>
      </c>
      <c r="DB95" s="15">
        <v>250000</v>
      </c>
      <c r="DC95" s="15">
        <v>21</v>
      </c>
      <c r="DE95" s="87" t="s">
        <v>580</v>
      </c>
      <c r="DF95" s="58"/>
      <c r="DG95" s="12"/>
      <c r="DK95">
        <f t="shared" si="32"/>
        <v>250000</v>
      </c>
      <c r="DL95">
        <f t="shared" si="33"/>
        <v>250000</v>
      </c>
      <c r="DM95" s="18">
        <f t="shared" si="34"/>
        <v>250000</v>
      </c>
      <c r="DN95" s="18">
        <f t="shared" si="36"/>
        <v>21</v>
      </c>
      <c r="DS95">
        <f t="shared" si="35"/>
        <v>84</v>
      </c>
    </row>
    <row r="96" spans="1:123">
      <c r="A96" s="74">
        <v>19450</v>
      </c>
      <c r="B96" s="74" t="s">
        <v>118</v>
      </c>
      <c r="C96" s="74">
        <v>1</v>
      </c>
      <c r="D96" s="74">
        <v>19231</v>
      </c>
      <c r="E96" s="74">
        <v>16957</v>
      </c>
      <c r="F96" s="74">
        <v>19286</v>
      </c>
      <c r="G96" s="74">
        <v>226213.378618</v>
      </c>
      <c r="H96" s="74" t="s">
        <v>119</v>
      </c>
      <c r="I96" s="74" t="s">
        <v>134</v>
      </c>
      <c r="J96" s="74" t="str">
        <f>VLOOKUP(K96,'[1]Attach_ISO_TO_COUNTRY NAME'!$A$2:$B$245,2,0)</f>
        <v>Japan</v>
      </c>
      <c r="K96" s="74" t="s">
        <v>120</v>
      </c>
      <c r="L96" s="74" t="s">
        <v>256</v>
      </c>
      <c r="M96" s="74">
        <v>1601.621334</v>
      </c>
      <c r="N96" s="74">
        <v>1313.438984</v>
      </c>
      <c r="O96" s="74">
        <v>17.442569</v>
      </c>
      <c r="P96" s="74" t="s">
        <v>581</v>
      </c>
      <c r="Q96" s="74" t="s">
        <v>582</v>
      </c>
      <c r="R96" s="74">
        <v>130</v>
      </c>
      <c r="S96" s="74">
        <v>130</v>
      </c>
      <c r="T96" s="74">
        <v>130</v>
      </c>
      <c r="U96" s="74">
        <v>130</v>
      </c>
      <c r="V96" s="74">
        <v>130</v>
      </c>
      <c r="W96" s="74">
        <v>130</v>
      </c>
      <c r="X96" s="74">
        <v>130</v>
      </c>
      <c r="Y96" s="74">
        <v>130</v>
      </c>
      <c r="Z96" s="74">
        <v>130</v>
      </c>
      <c r="AA96" s="74">
        <v>130</v>
      </c>
      <c r="AB96" s="74">
        <v>130</v>
      </c>
      <c r="AC96" s="74">
        <v>130</v>
      </c>
      <c r="AD96" s="74">
        <v>130</v>
      </c>
      <c r="AE96" s="74">
        <v>130</v>
      </c>
      <c r="AF96" s="74">
        <v>130</v>
      </c>
      <c r="AG96" s="74">
        <v>130</v>
      </c>
      <c r="AH96" s="74">
        <v>130</v>
      </c>
      <c r="AI96" s="74">
        <v>130</v>
      </c>
      <c r="AJ96" s="74">
        <v>130</v>
      </c>
      <c r="AK96" s="74">
        <v>130</v>
      </c>
      <c r="AL96" s="74">
        <v>130</v>
      </c>
      <c r="AM96" s="74">
        <v>130</v>
      </c>
      <c r="AN96" s="74">
        <v>130</v>
      </c>
      <c r="AO96" s="74">
        <v>130</v>
      </c>
      <c r="AP96" s="74">
        <v>130</v>
      </c>
      <c r="AQ96" s="74">
        <v>130</v>
      </c>
      <c r="AR96" s="74">
        <v>130</v>
      </c>
      <c r="AS96" s="74">
        <v>0.646048</v>
      </c>
      <c r="AT96" s="74" t="s">
        <v>123</v>
      </c>
      <c r="AU96" s="74">
        <v>0.51</v>
      </c>
      <c r="AV96" s="74">
        <v>0.146238</v>
      </c>
      <c r="AW96" s="74">
        <v>1.164664</v>
      </c>
      <c r="AX96" s="74">
        <v>0.987441</v>
      </c>
      <c r="AY96" s="74">
        <v>130</v>
      </c>
      <c r="AZ96" s="74">
        <v>130</v>
      </c>
      <c r="BA96" s="74" t="s">
        <v>583</v>
      </c>
      <c r="BB96" s="74" t="s">
        <v>125</v>
      </c>
      <c r="BC96" s="74" t="s">
        <v>126</v>
      </c>
      <c r="BD96" s="74" t="s">
        <v>584</v>
      </c>
      <c r="BE96" s="74" t="s">
        <v>581</v>
      </c>
      <c r="BF96" s="77">
        <f t="shared" si="23"/>
        <v>9.41588871981294e-5</v>
      </c>
      <c r="BG96" s="77">
        <f t="shared" si="24"/>
        <v>94.1588871981294</v>
      </c>
      <c r="BH96" s="78"/>
      <c r="BI96" s="79">
        <v>21.3</v>
      </c>
      <c r="BJ96" s="79">
        <v>33.9528</v>
      </c>
      <c r="BK96" s="79">
        <v>131.2212</v>
      </c>
      <c r="BL96" s="79" t="s">
        <v>129</v>
      </c>
      <c r="BM96" s="79" t="s">
        <v>130</v>
      </c>
      <c r="BN96" s="79" t="s">
        <v>130</v>
      </c>
      <c r="BO96" s="79" t="s">
        <v>130</v>
      </c>
      <c r="BP96" s="79" t="s">
        <v>130</v>
      </c>
      <c r="BQ96" s="79" t="s">
        <v>585</v>
      </c>
      <c r="BR96" s="79" t="s">
        <v>586</v>
      </c>
      <c r="BS96" s="79" t="s">
        <v>587</v>
      </c>
      <c r="BT96" s="79" t="s">
        <v>165</v>
      </c>
      <c r="BU96" s="79">
        <v>1098257</v>
      </c>
      <c r="BV96" s="79" t="s">
        <v>130</v>
      </c>
      <c r="BW96" s="79" t="s">
        <v>130</v>
      </c>
      <c r="BX96" s="79" t="s">
        <v>130</v>
      </c>
      <c r="BY96" s="79" t="s">
        <v>130</v>
      </c>
      <c r="BZ96" s="79" t="s">
        <v>130</v>
      </c>
      <c r="CA96" s="79" t="s">
        <v>130</v>
      </c>
      <c r="CB96" s="79" t="s">
        <v>130</v>
      </c>
      <c r="CC96" s="79" t="s">
        <v>130</v>
      </c>
      <c r="CD96" s="79" t="s">
        <v>130</v>
      </c>
      <c r="CE96" s="79">
        <v>40.15</v>
      </c>
      <c r="CF96" s="79">
        <v>37.42</v>
      </c>
      <c r="CG96" s="79">
        <v>36.07</v>
      </c>
      <c r="CH96" s="79">
        <v>35.9</v>
      </c>
      <c r="CI96" s="79">
        <v>37.64</v>
      </c>
      <c r="CJ96" s="79" t="s">
        <v>133</v>
      </c>
      <c r="CK96" s="79" t="s">
        <v>133</v>
      </c>
      <c r="CL96" s="79" t="s">
        <v>133</v>
      </c>
      <c r="CM96" s="79" t="s">
        <v>133</v>
      </c>
      <c r="CN96" s="79" t="s">
        <v>133</v>
      </c>
      <c r="CO96" s="79">
        <v>0.020453</v>
      </c>
      <c r="CP96" s="79">
        <v>2.2e-5</v>
      </c>
      <c r="CQ96" s="83">
        <f t="shared" si="25"/>
        <v>0.000165489770007003</v>
      </c>
      <c r="CR96" s="83">
        <f t="shared" si="26"/>
        <v>6.04266958590661</v>
      </c>
      <c r="CS96" s="78"/>
      <c r="CT96" s="79">
        <f t="shared" si="27"/>
        <v>37.436</v>
      </c>
      <c r="CU96" s="74">
        <v>37.436</v>
      </c>
      <c r="CV96" s="74"/>
      <c r="CW96" s="74" t="str">
        <f t="shared" si="28"/>
        <v>Ube - US Solar Power Plant</v>
      </c>
      <c r="CX96" s="74">
        <f t="shared" si="29"/>
        <v>226213.378618</v>
      </c>
      <c r="CY96" s="74">
        <f t="shared" si="30"/>
        <v>21.3</v>
      </c>
      <c r="CZ96" s="74">
        <f t="shared" si="31"/>
        <v>37.436</v>
      </c>
      <c r="DA96" s="88" t="str">
        <f t="shared" si="22"/>
        <v>&lt;2016-06</v>
      </c>
      <c r="DB96" s="89"/>
      <c r="DC96" s="89"/>
      <c r="DD96" s="89"/>
      <c r="DE96" s="90"/>
      <c r="DF96" s="91"/>
      <c r="DG96" s="14"/>
      <c r="DI96" s="17">
        <f>G96</f>
        <v>226213.378618</v>
      </c>
      <c r="DJ96" t="s">
        <v>588</v>
      </c>
      <c r="DK96">
        <f t="shared" si="32"/>
        <v>0</v>
      </c>
      <c r="DL96">
        <f t="shared" si="33"/>
        <v>226213.378618</v>
      </c>
      <c r="DM96" s="18">
        <f t="shared" si="34"/>
        <v>226213.378618</v>
      </c>
      <c r="DN96" s="18">
        <f t="shared" si="36"/>
        <v>21.3</v>
      </c>
      <c r="DS96">
        <f t="shared" si="35"/>
        <v>94.1588871981294</v>
      </c>
    </row>
    <row r="97" spans="1:123">
      <c r="A97" s="74">
        <v>20538</v>
      </c>
      <c r="B97" s="74" t="s">
        <v>118</v>
      </c>
      <c r="C97" s="74">
        <v>1</v>
      </c>
      <c r="D97" s="74">
        <v>20319</v>
      </c>
      <c r="E97" s="74">
        <v>16585</v>
      </c>
      <c r="F97" s="74">
        <v>20374</v>
      </c>
      <c r="G97" s="74">
        <v>182686.234391</v>
      </c>
      <c r="H97" s="74" t="s">
        <v>148</v>
      </c>
      <c r="I97" s="76">
        <v>43323</v>
      </c>
      <c r="J97" s="74" t="str">
        <f>VLOOKUP(K97,'[1]Attach_ISO_TO_COUNTRY NAME'!$A$2:$B$245,2,0)</f>
        <v>Japan</v>
      </c>
      <c r="K97" s="74" t="s">
        <v>120</v>
      </c>
      <c r="L97" s="74" t="s">
        <v>230</v>
      </c>
      <c r="M97" s="74">
        <v>1652.391061</v>
      </c>
      <c r="N97" s="74">
        <v>1364.574022</v>
      </c>
      <c r="O97" s="74">
        <v>13.988263</v>
      </c>
      <c r="P97" s="74"/>
      <c r="Q97" s="74" t="s">
        <v>589</v>
      </c>
      <c r="R97" s="74">
        <v>20</v>
      </c>
      <c r="S97" s="74">
        <v>20</v>
      </c>
      <c r="T97" s="74">
        <v>20</v>
      </c>
      <c r="U97" s="74">
        <v>20</v>
      </c>
      <c r="V97" s="74">
        <v>20</v>
      </c>
      <c r="W97" s="74">
        <v>20</v>
      </c>
      <c r="X97" s="74">
        <v>20</v>
      </c>
      <c r="Y97" s="74">
        <v>20</v>
      </c>
      <c r="Z97" s="74">
        <v>20</v>
      </c>
      <c r="AA97" s="74">
        <v>20</v>
      </c>
      <c r="AB97" s="74">
        <v>20</v>
      </c>
      <c r="AC97" s="74">
        <v>20</v>
      </c>
      <c r="AD97" s="74">
        <v>20</v>
      </c>
      <c r="AE97" s="74">
        <v>20</v>
      </c>
      <c r="AF97" s="74">
        <v>20</v>
      </c>
      <c r="AG97" s="74">
        <v>20</v>
      </c>
      <c r="AH97" s="74">
        <v>20</v>
      </c>
      <c r="AI97" s="74">
        <v>20</v>
      </c>
      <c r="AJ97" s="74">
        <v>20</v>
      </c>
      <c r="AK97" s="74">
        <v>20</v>
      </c>
      <c r="AL97" s="74">
        <v>20</v>
      </c>
      <c r="AM97" s="74">
        <v>20</v>
      </c>
      <c r="AN97" s="74">
        <v>20</v>
      </c>
      <c r="AO97" s="74">
        <v>20</v>
      </c>
      <c r="AP97" s="74">
        <v>20</v>
      </c>
      <c r="AQ97" s="74">
        <v>20</v>
      </c>
      <c r="AR97" s="74">
        <v>20</v>
      </c>
      <c r="AS97" s="74">
        <v>0.736801</v>
      </c>
      <c r="AT97" s="74" t="s">
        <v>123</v>
      </c>
      <c r="AU97" s="74">
        <v>0.51</v>
      </c>
      <c r="AV97" s="74">
        <v>0.146238</v>
      </c>
      <c r="AW97" s="74">
        <v>1.164664</v>
      </c>
      <c r="AX97" s="74">
        <v>0.987441</v>
      </c>
      <c r="AY97" s="74">
        <v>20</v>
      </c>
      <c r="AZ97" s="74">
        <v>20</v>
      </c>
      <c r="BA97" s="74" t="s">
        <v>124</v>
      </c>
      <c r="BB97" s="74" t="s">
        <v>125</v>
      </c>
      <c r="BC97" s="74" t="s">
        <v>126</v>
      </c>
      <c r="BD97" s="74" t="s">
        <v>590</v>
      </c>
      <c r="BE97" s="74" t="s">
        <v>591</v>
      </c>
      <c r="BF97" s="77">
        <f t="shared" si="23"/>
        <v>9.36031116794557e-5</v>
      </c>
      <c r="BG97" s="77">
        <f t="shared" si="24"/>
        <v>93.6031116794557</v>
      </c>
      <c r="BH97" s="78"/>
      <c r="BI97" s="79">
        <v>17.1</v>
      </c>
      <c r="BJ97" s="79">
        <v>35.98</v>
      </c>
      <c r="BK97" s="79">
        <v>140.317</v>
      </c>
      <c r="BL97" s="79" t="s">
        <v>129</v>
      </c>
      <c r="BM97" s="79" t="s">
        <v>130</v>
      </c>
      <c r="BN97" s="79" t="s">
        <v>130</v>
      </c>
      <c r="BO97" s="79" t="s">
        <v>130</v>
      </c>
      <c r="BP97" s="79" t="s">
        <v>130</v>
      </c>
      <c r="BQ97" s="79" t="s">
        <v>130</v>
      </c>
      <c r="BR97" s="79" t="s">
        <v>131</v>
      </c>
      <c r="BS97" s="79" t="s">
        <v>132</v>
      </c>
      <c r="BT97" s="79" t="s">
        <v>131</v>
      </c>
      <c r="BU97" s="79" t="s">
        <v>130</v>
      </c>
      <c r="BV97" s="79" t="s">
        <v>130</v>
      </c>
      <c r="BW97" s="79" t="s">
        <v>130</v>
      </c>
      <c r="BX97" s="79" t="s">
        <v>130</v>
      </c>
      <c r="BY97" s="79" t="s">
        <v>130</v>
      </c>
      <c r="BZ97" s="79" t="s">
        <v>130</v>
      </c>
      <c r="CA97" s="79" t="s">
        <v>130</v>
      </c>
      <c r="CB97" s="79" t="s">
        <v>130</v>
      </c>
      <c r="CC97" s="79" t="s">
        <v>130</v>
      </c>
      <c r="CD97" s="79" t="s">
        <v>130</v>
      </c>
      <c r="CE97" s="79">
        <v>31.48</v>
      </c>
      <c r="CF97" s="79">
        <v>29.56</v>
      </c>
      <c r="CG97" s="79">
        <v>28.4</v>
      </c>
      <c r="CH97" s="79">
        <v>29.04</v>
      </c>
      <c r="CI97" s="79">
        <v>27.83</v>
      </c>
      <c r="CJ97" s="79" t="s">
        <v>133</v>
      </c>
      <c r="CK97" s="79" t="s">
        <v>133</v>
      </c>
      <c r="CL97" s="79" t="s">
        <v>133</v>
      </c>
      <c r="CM97" s="79" t="s">
        <v>133</v>
      </c>
      <c r="CN97" s="79" t="s">
        <v>133</v>
      </c>
      <c r="CO97" s="79">
        <v>0.035392</v>
      </c>
      <c r="CP97" s="79">
        <v>1.8e-5</v>
      </c>
      <c r="CQ97" s="83">
        <f t="shared" si="25"/>
        <v>0.000160176272161651</v>
      </c>
      <c r="CR97" s="83">
        <f t="shared" si="26"/>
        <v>6.24312194624428</v>
      </c>
      <c r="CS97" s="78"/>
      <c r="CT97" s="79">
        <f t="shared" si="27"/>
        <v>29.262</v>
      </c>
      <c r="CU97" s="74">
        <v>29.262</v>
      </c>
      <c r="CV97" s="74"/>
      <c r="CW97" s="74" t="str">
        <f t="shared" si="28"/>
        <v>Inashiki Sakura</v>
      </c>
      <c r="CX97" s="74">
        <f t="shared" si="29"/>
        <v>182686.234391</v>
      </c>
      <c r="CY97" s="74">
        <f t="shared" si="30"/>
        <v>17.1</v>
      </c>
      <c r="CZ97" s="74">
        <f t="shared" si="31"/>
        <v>29.262</v>
      </c>
      <c r="DA97" s="88">
        <f t="shared" si="22"/>
        <v>43323</v>
      </c>
      <c r="DB97" s="89"/>
      <c r="DC97" s="89"/>
      <c r="DD97" s="89"/>
      <c r="DE97" s="90"/>
      <c r="DF97" s="91"/>
      <c r="DG97" s="14"/>
      <c r="DI97">
        <f>27922.150627+8804.603768+15270.672808+11199.299066+33200.633337+G97</f>
        <v>279083.593997</v>
      </c>
      <c r="DK97">
        <f t="shared" si="32"/>
        <v>0</v>
      </c>
      <c r="DL97">
        <f t="shared" si="33"/>
        <v>279083.593997</v>
      </c>
      <c r="DM97" s="18">
        <f t="shared" si="34"/>
        <v>279083.593997</v>
      </c>
      <c r="DN97" s="18">
        <f t="shared" si="36"/>
        <v>17.1</v>
      </c>
      <c r="DS97">
        <f t="shared" si="35"/>
        <v>61.2719642709769</v>
      </c>
    </row>
    <row r="98" spans="1:123">
      <c r="A98" s="20">
        <v>18088</v>
      </c>
      <c r="B98" s="20" t="s">
        <v>118</v>
      </c>
      <c r="C98" s="20">
        <v>1</v>
      </c>
      <c r="D98" s="20">
        <v>17869</v>
      </c>
      <c r="E98" s="20">
        <v>16772</v>
      </c>
      <c r="F98" s="20">
        <v>17924</v>
      </c>
      <c r="G98" s="20">
        <v>117539.365508</v>
      </c>
      <c r="H98" s="20" t="s">
        <v>119</v>
      </c>
      <c r="I98" s="23" t="s">
        <v>134</v>
      </c>
      <c r="J98" s="20" t="str">
        <f>VLOOKUP(K98,'[1]Attach_ISO_TO_COUNTRY NAME'!$A$2:$B$245,2,0)</f>
        <v>Japan</v>
      </c>
      <c r="K98" s="20" t="s">
        <v>120</v>
      </c>
      <c r="L98" s="20" t="s">
        <v>368</v>
      </c>
      <c r="M98" s="20">
        <v>1590.298533</v>
      </c>
      <c r="N98" s="20">
        <v>1303.942476</v>
      </c>
      <c r="O98" s="20">
        <v>9.06454</v>
      </c>
      <c r="P98" s="20" t="s">
        <v>369</v>
      </c>
      <c r="Q98" s="20" t="s">
        <v>592</v>
      </c>
      <c r="R98" s="20">
        <v>30</v>
      </c>
      <c r="S98" s="20">
        <v>30</v>
      </c>
      <c r="T98" s="20">
        <v>30</v>
      </c>
      <c r="U98" s="20">
        <v>30</v>
      </c>
      <c r="V98" s="20">
        <v>30</v>
      </c>
      <c r="W98" s="20">
        <v>30</v>
      </c>
      <c r="X98" s="20">
        <v>30</v>
      </c>
      <c r="Y98" s="20">
        <v>30</v>
      </c>
      <c r="Z98" s="20">
        <v>30</v>
      </c>
      <c r="AA98" s="20">
        <v>30</v>
      </c>
      <c r="AB98" s="20">
        <v>30</v>
      </c>
      <c r="AC98" s="20">
        <v>30</v>
      </c>
      <c r="AD98" s="20">
        <v>30</v>
      </c>
      <c r="AE98" s="20">
        <v>30</v>
      </c>
      <c r="AF98" s="20">
        <v>30</v>
      </c>
      <c r="AG98" s="20">
        <v>30</v>
      </c>
      <c r="AH98" s="20">
        <v>30</v>
      </c>
      <c r="AI98" s="20">
        <v>30</v>
      </c>
      <c r="AJ98" s="20">
        <v>30</v>
      </c>
      <c r="AK98" s="20">
        <v>30</v>
      </c>
      <c r="AL98" s="20">
        <v>30</v>
      </c>
      <c r="AM98" s="20">
        <v>30</v>
      </c>
      <c r="AN98" s="20">
        <v>30</v>
      </c>
      <c r="AO98" s="20">
        <v>30</v>
      </c>
      <c r="AP98" s="20">
        <v>30</v>
      </c>
      <c r="AQ98" s="20">
        <v>30</v>
      </c>
      <c r="AR98" s="20">
        <v>30</v>
      </c>
      <c r="AS98" s="20">
        <v>0.244496</v>
      </c>
      <c r="AT98" s="20" t="s">
        <v>123</v>
      </c>
      <c r="AU98" s="20">
        <v>0.51</v>
      </c>
      <c r="AV98" s="20">
        <v>0.146238</v>
      </c>
      <c r="AW98" s="20">
        <v>1.164664</v>
      </c>
      <c r="AX98" s="20">
        <v>0.987441</v>
      </c>
      <c r="AY98" s="20">
        <v>30</v>
      </c>
      <c r="AZ98" s="20">
        <v>30</v>
      </c>
      <c r="BA98" s="20" t="s">
        <v>124</v>
      </c>
      <c r="BB98" s="20" t="s">
        <v>125</v>
      </c>
      <c r="BC98" s="20" t="s">
        <v>126</v>
      </c>
      <c r="BD98" s="26" t="s">
        <v>593</v>
      </c>
      <c r="BE98" s="20" t="s">
        <v>594</v>
      </c>
      <c r="BF98" s="32">
        <f t="shared" si="23"/>
        <v>9.35856676821291e-5</v>
      </c>
      <c r="BG98" s="33">
        <f t="shared" si="24"/>
        <v>93.5856676821291</v>
      </c>
      <c r="BH98" s="35"/>
      <c r="BI98" s="10">
        <v>11</v>
      </c>
      <c r="BJ98" s="36">
        <v>33.2323</v>
      </c>
      <c r="BK98" s="36">
        <v>131.7759</v>
      </c>
      <c r="BL98" s="36" t="s">
        <v>129</v>
      </c>
      <c r="BM98" s="36" t="s">
        <v>130</v>
      </c>
      <c r="BN98" s="36" t="s">
        <v>130</v>
      </c>
      <c r="BO98" s="36" t="s">
        <v>130</v>
      </c>
      <c r="BP98" s="36" t="s">
        <v>130</v>
      </c>
      <c r="BQ98" s="36" t="s">
        <v>595</v>
      </c>
      <c r="BR98" s="36" t="s">
        <v>261</v>
      </c>
      <c r="BS98" s="36" t="s">
        <v>262</v>
      </c>
      <c r="BT98" s="36" t="s">
        <v>165</v>
      </c>
      <c r="BU98" s="36" t="s">
        <v>130</v>
      </c>
      <c r="BV98" s="36" t="s">
        <v>130</v>
      </c>
      <c r="BW98" s="36" t="s">
        <v>130</v>
      </c>
      <c r="BX98" s="36" t="s">
        <v>130</v>
      </c>
      <c r="BY98" s="36" t="s">
        <v>130</v>
      </c>
      <c r="BZ98" s="36" t="s">
        <v>130</v>
      </c>
      <c r="CA98" s="36" t="s">
        <v>130</v>
      </c>
      <c r="CB98" s="36" t="s">
        <v>130</v>
      </c>
      <c r="CC98" s="36" t="s">
        <v>130</v>
      </c>
      <c r="CD98" s="36" t="s">
        <v>130</v>
      </c>
      <c r="CE98" s="36">
        <v>21.81</v>
      </c>
      <c r="CF98" s="36">
        <v>20.34</v>
      </c>
      <c r="CG98" s="36">
        <v>19.92</v>
      </c>
      <c r="CH98" s="36">
        <v>19.86</v>
      </c>
      <c r="CI98" s="36">
        <v>20.49</v>
      </c>
      <c r="CJ98" s="36" t="s">
        <v>133</v>
      </c>
      <c r="CK98" s="36" t="s">
        <v>133</v>
      </c>
      <c r="CL98" s="36" t="s">
        <v>133</v>
      </c>
      <c r="CM98" s="36" t="s">
        <v>133</v>
      </c>
      <c r="CN98" s="36" t="s">
        <v>133</v>
      </c>
      <c r="CO98" s="36">
        <v>0.017458</v>
      </c>
      <c r="CP98" s="36">
        <v>1.1e-5</v>
      </c>
      <c r="CQ98" s="37">
        <f t="shared" si="25"/>
        <v>0.000174273528800067</v>
      </c>
      <c r="CR98" s="37">
        <f t="shared" si="26"/>
        <v>5.73810610759617</v>
      </c>
      <c r="CS98" s="35"/>
      <c r="CT98" s="36">
        <f t="shared" si="27"/>
        <v>20.484</v>
      </c>
      <c r="CU98" s="20">
        <v>20.484</v>
      </c>
      <c r="CV98" s="20"/>
      <c r="CW98" s="20" t="str">
        <f t="shared" si="28"/>
        <v>Oita - Hoso Solar Power Plant</v>
      </c>
      <c r="CX98" s="20">
        <f t="shared" si="29"/>
        <v>117539.365508</v>
      </c>
      <c r="CY98" s="20">
        <f t="shared" si="30"/>
        <v>11</v>
      </c>
      <c r="CZ98" s="20">
        <f t="shared" si="31"/>
        <v>20.484</v>
      </c>
      <c r="DA98" s="53" t="str">
        <f t="shared" si="22"/>
        <v>&lt;2016-06</v>
      </c>
      <c r="DB98" s="15">
        <v>145000</v>
      </c>
      <c r="DF98" s="58"/>
      <c r="DG98" s="12"/>
      <c r="DK98">
        <f t="shared" si="32"/>
        <v>145000</v>
      </c>
      <c r="DL98">
        <f t="shared" si="33"/>
        <v>145000</v>
      </c>
      <c r="DM98" s="18">
        <f t="shared" si="34"/>
        <v>145000</v>
      </c>
      <c r="DN98" s="18">
        <f t="shared" si="36"/>
        <v>11</v>
      </c>
      <c r="DS98">
        <f t="shared" si="35"/>
        <v>75.8620689655172</v>
      </c>
    </row>
    <row r="99" s="13" customFormat="1" spans="1:123">
      <c r="A99" s="75">
        <v>17537</v>
      </c>
      <c r="B99" s="75" t="s">
        <v>118</v>
      </c>
      <c r="C99" s="75">
        <v>1</v>
      </c>
      <c r="D99" s="75">
        <v>17318</v>
      </c>
      <c r="E99" s="75">
        <v>16802</v>
      </c>
      <c r="F99" s="75">
        <v>17373</v>
      </c>
      <c r="G99" s="75">
        <v>53462.429058</v>
      </c>
      <c r="H99" s="75" t="s">
        <v>119</v>
      </c>
      <c r="I99" s="75" t="s">
        <v>596</v>
      </c>
      <c r="J99" s="75" t="str">
        <f>VLOOKUP(K99,'[1]Attach_ISO_TO_COUNTRY NAME'!$A$2:$B$245,2,0)</f>
        <v>Japan</v>
      </c>
      <c r="K99" s="75" t="s">
        <v>120</v>
      </c>
      <c r="L99" s="75" t="s">
        <v>460</v>
      </c>
      <c r="M99" s="75">
        <v>1624.997207</v>
      </c>
      <c r="N99" s="75">
        <v>1352.520775</v>
      </c>
      <c r="O99" s="75">
        <v>4.561372</v>
      </c>
      <c r="P99" s="75"/>
      <c r="Q99" s="75" t="s">
        <v>597</v>
      </c>
      <c r="R99" s="75">
        <v>10</v>
      </c>
      <c r="S99" s="75">
        <v>10</v>
      </c>
      <c r="T99" s="75">
        <v>10</v>
      </c>
      <c r="U99" s="75">
        <v>10</v>
      </c>
      <c r="V99" s="75">
        <v>10</v>
      </c>
      <c r="W99" s="75">
        <v>10</v>
      </c>
      <c r="X99" s="75">
        <v>10</v>
      </c>
      <c r="Y99" s="75">
        <v>10</v>
      </c>
      <c r="Z99" s="75">
        <v>10</v>
      </c>
      <c r="AA99" s="75">
        <v>10</v>
      </c>
      <c r="AB99" s="75">
        <v>10</v>
      </c>
      <c r="AC99" s="75">
        <v>10</v>
      </c>
      <c r="AD99" s="75">
        <v>10</v>
      </c>
      <c r="AE99" s="75">
        <v>10</v>
      </c>
      <c r="AF99" s="75">
        <v>10</v>
      </c>
      <c r="AG99" s="75">
        <v>10</v>
      </c>
      <c r="AH99" s="75">
        <v>10</v>
      </c>
      <c r="AI99" s="75">
        <v>10</v>
      </c>
      <c r="AJ99" s="75">
        <v>10</v>
      </c>
      <c r="AK99" s="75">
        <v>10</v>
      </c>
      <c r="AL99" s="75">
        <v>10</v>
      </c>
      <c r="AM99" s="75">
        <v>10</v>
      </c>
      <c r="AN99" s="75">
        <v>10</v>
      </c>
      <c r="AO99" s="75">
        <v>10</v>
      </c>
      <c r="AP99" s="75">
        <v>10</v>
      </c>
      <c r="AQ99" s="75">
        <v>10</v>
      </c>
      <c r="AR99" s="75">
        <v>10</v>
      </c>
      <c r="AS99" s="75">
        <v>0.615147</v>
      </c>
      <c r="AT99" s="75" t="s">
        <v>123</v>
      </c>
      <c r="AU99" s="75">
        <v>0.51</v>
      </c>
      <c r="AV99" s="75">
        <v>0.146238</v>
      </c>
      <c r="AW99" s="75">
        <v>1.164664</v>
      </c>
      <c r="AX99" s="75">
        <v>1.108938</v>
      </c>
      <c r="AY99" s="75">
        <v>10</v>
      </c>
      <c r="AZ99" s="75">
        <v>10</v>
      </c>
      <c r="BA99" s="75" t="s">
        <v>124</v>
      </c>
      <c r="BB99" s="75" t="s">
        <v>125</v>
      </c>
      <c r="BC99" s="75" t="s">
        <v>126</v>
      </c>
      <c r="BD99" s="75" t="s">
        <v>598</v>
      </c>
      <c r="BE99" s="75" t="s">
        <v>599</v>
      </c>
      <c r="BF99" s="80">
        <f t="shared" si="23"/>
        <v>9.35236218798744e-5</v>
      </c>
      <c r="BG99" s="80">
        <f t="shared" si="24"/>
        <v>93.5236218798744</v>
      </c>
      <c r="BH99" s="81"/>
      <c r="BI99" s="82">
        <v>5</v>
      </c>
      <c r="BJ99" s="82">
        <v>36.9172</v>
      </c>
      <c r="BK99" s="82">
        <v>140.1017</v>
      </c>
      <c r="BL99" s="82" t="s">
        <v>129</v>
      </c>
      <c r="BM99" s="82" t="s">
        <v>130</v>
      </c>
      <c r="BN99" s="82" t="s">
        <v>130</v>
      </c>
      <c r="BO99" s="82" t="s">
        <v>130</v>
      </c>
      <c r="BP99" s="82" t="s">
        <v>130</v>
      </c>
      <c r="BQ99" s="82" t="s">
        <v>130</v>
      </c>
      <c r="BR99" s="82" t="s">
        <v>131</v>
      </c>
      <c r="BS99" s="82" t="s">
        <v>132</v>
      </c>
      <c r="BT99" s="82" t="s">
        <v>131</v>
      </c>
      <c r="BU99" s="82" t="s">
        <v>130</v>
      </c>
      <c r="BV99" s="82" t="s">
        <v>130</v>
      </c>
      <c r="BW99" s="82" t="s">
        <v>130</v>
      </c>
      <c r="BX99" s="82" t="s">
        <v>130</v>
      </c>
      <c r="BY99" s="82" t="s">
        <v>130</v>
      </c>
      <c r="BZ99" s="82" t="s">
        <v>130</v>
      </c>
      <c r="CA99" s="82" t="s">
        <v>130</v>
      </c>
      <c r="CB99" s="82" t="s">
        <v>130</v>
      </c>
      <c r="CC99" s="82" t="s">
        <v>130</v>
      </c>
      <c r="CD99" s="82" t="s">
        <v>130</v>
      </c>
      <c r="CE99" s="82">
        <v>7.99</v>
      </c>
      <c r="CF99" s="82">
        <v>8.01</v>
      </c>
      <c r="CG99" s="82">
        <v>8.03</v>
      </c>
      <c r="CH99" s="82">
        <v>7.92</v>
      </c>
      <c r="CI99" s="82">
        <v>7.95</v>
      </c>
      <c r="CJ99" s="82" t="s">
        <v>133</v>
      </c>
      <c r="CK99" s="82" t="s">
        <v>133</v>
      </c>
      <c r="CL99" s="82" t="s">
        <v>133</v>
      </c>
      <c r="CM99" s="82" t="s">
        <v>133</v>
      </c>
      <c r="CN99" s="82" t="s">
        <v>133</v>
      </c>
      <c r="CO99" s="82">
        <v>0.010315</v>
      </c>
      <c r="CP99" s="82">
        <v>5e-6</v>
      </c>
      <c r="CQ99" s="84">
        <f t="shared" si="25"/>
        <v>0.00014926370052028</v>
      </c>
      <c r="CR99" s="84">
        <f t="shared" si="26"/>
        <v>6.69955251353383</v>
      </c>
      <c r="CS99" s="81"/>
      <c r="CT99" s="82">
        <f t="shared" si="27"/>
        <v>7.98</v>
      </c>
      <c r="CU99" s="75">
        <v>7.98</v>
      </c>
      <c r="CV99" s="75"/>
      <c r="CW99" s="75" t="str">
        <f t="shared" si="28"/>
        <v>Otawara B</v>
      </c>
      <c r="CX99" s="75">
        <f t="shared" si="29"/>
        <v>53462.429058</v>
      </c>
      <c r="CY99" s="75">
        <f t="shared" si="30"/>
        <v>5</v>
      </c>
      <c r="CZ99" s="75">
        <f t="shared" si="31"/>
        <v>7.98</v>
      </c>
      <c r="DA99" s="92" t="str">
        <f t="shared" si="22"/>
        <v>2016-08-31,2016-12-09</v>
      </c>
      <c r="DB99" s="93"/>
      <c r="DC99" s="93"/>
      <c r="DD99" s="93"/>
      <c r="DE99" s="94" t="s">
        <v>600</v>
      </c>
      <c r="DF99" s="95"/>
      <c r="DH99" s="93">
        <f>(44469+131463+55885+7905+18261+13078+22083+21145+147925+58577+45745+17212+10125+9642+230608+8729+7279+16924+18637+2542+20825+8503+17364+43880+208313+142226+245302+18105+59058+156972+34875+49576+20481+114880+18153+10581+1406+11414+11470+1640+34106+266002+12342+4446+118007+19245+41375+26929+26091)*5/18</f>
        <v>731055.833333333</v>
      </c>
      <c r="DI99" s="93"/>
      <c r="DK99">
        <f t="shared" ref="DK99:DK130" si="37">IF(DB99&gt;0,DB99,DH99)</f>
        <v>731055.833333333</v>
      </c>
      <c r="DL99">
        <f t="shared" ref="DL99:DL130" si="38">IF(DK99&gt;0,DK99,DI99)</f>
        <v>731055.833333333</v>
      </c>
      <c r="DM99" s="18">
        <f t="shared" ref="DM99:DM130" si="39">MAX(DH99:DI99,DB99)</f>
        <v>731055.833333333</v>
      </c>
      <c r="DN99" s="18">
        <f t="shared" si="36"/>
        <v>5</v>
      </c>
      <c r="DS99">
        <f t="shared" ref="DS99:DS130" si="40">DN99*1000000/DM99</f>
        <v>6.83942288949659</v>
      </c>
    </row>
    <row r="100" s="12" customFormat="1" spans="1:123">
      <c r="A100" s="20">
        <v>19933</v>
      </c>
      <c r="B100" s="20" t="s">
        <v>118</v>
      </c>
      <c r="C100" s="20">
        <v>1</v>
      </c>
      <c r="D100" s="20">
        <v>19714</v>
      </c>
      <c r="E100" s="20">
        <v>16766</v>
      </c>
      <c r="F100" s="20">
        <v>19769</v>
      </c>
      <c r="G100" s="20">
        <v>81927.315874</v>
      </c>
      <c r="H100" s="20" t="s">
        <v>119</v>
      </c>
      <c r="I100" s="20" t="s">
        <v>134</v>
      </c>
      <c r="J100" s="20" t="str">
        <f>VLOOKUP(K100,'[1]Attach_ISO_TO_COUNTRY NAME'!$A$2:$B$245,2,0)</f>
        <v>Japan</v>
      </c>
      <c r="K100" s="20" t="s">
        <v>120</v>
      </c>
      <c r="L100" s="20" t="s">
        <v>445</v>
      </c>
      <c r="M100" s="20">
        <v>1636.68523</v>
      </c>
      <c r="N100" s="20">
        <v>1353.616533</v>
      </c>
      <c r="O100" s="20">
        <v>7.034552</v>
      </c>
      <c r="P100" s="20" t="s">
        <v>601</v>
      </c>
      <c r="Q100" s="20" t="s">
        <v>602</v>
      </c>
      <c r="R100" s="20">
        <v>190</v>
      </c>
      <c r="S100" s="20">
        <v>190</v>
      </c>
      <c r="T100" s="20">
        <v>190</v>
      </c>
      <c r="U100" s="20">
        <v>190</v>
      </c>
      <c r="V100" s="20">
        <v>190</v>
      </c>
      <c r="W100" s="20">
        <v>190</v>
      </c>
      <c r="X100" s="20">
        <v>190</v>
      </c>
      <c r="Y100" s="20">
        <v>190</v>
      </c>
      <c r="Z100" s="20">
        <v>190</v>
      </c>
      <c r="AA100" s="20">
        <v>190</v>
      </c>
      <c r="AB100" s="20">
        <v>190</v>
      </c>
      <c r="AC100" s="20">
        <v>190</v>
      </c>
      <c r="AD100" s="20">
        <v>190</v>
      </c>
      <c r="AE100" s="20">
        <v>190</v>
      </c>
      <c r="AF100" s="20">
        <v>190</v>
      </c>
      <c r="AG100" s="20">
        <v>190</v>
      </c>
      <c r="AH100" s="20">
        <v>190</v>
      </c>
      <c r="AI100" s="20">
        <v>190</v>
      </c>
      <c r="AJ100" s="20">
        <v>190</v>
      </c>
      <c r="AK100" s="20">
        <v>190</v>
      </c>
      <c r="AL100" s="20">
        <v>190</v>
      </c>
      <c r="AM100" s="20">
        <v>190</v>
      </c>
      <c r="AN100" s="20">
        <v>190</v>
      </c>
      <c r="AO100" s="20">
        <v>190</v>
      </c>
      <c r="AP100" s="20">
        <v>190</v>
      </c>
      <c r="AQ100" s="20">
        <v>190</v>
      </c>
      <c r="AR100" s="20">
        <v>190</v>
      </c>
      <c r="AS100" s="20">
        <v>0.97076</v>
      </c>
      <c r="AT100" s="20" t="s">
        <v>123</v>
      </c>
      <c r="AU100" s="20">
        <v>0.51</v>
      </c>
      <c r="AV100" s="20">
        <v>0.146238</v>
      </c>
      <c r="AW100" s="20">
        <v>1.164664</v>
      </c>
      <c r="AX100" s="20">
        <v>1.108938</v>
      </c>
      <c r="AY100" s="20">
        <v>190</v>
      </c>
      <c r="AZ100" s="20">
        <v>190</v>
      </c>
      <c r="BA100" s="20" t="s">
        <v>294</v>
      </c>
      <c r="BB100" s="20" t="s">
        <v>125</v>
      </c>
      <c r="BC100" s="20" t="s">
        <v>126</v>
      </c>
      <c r="BD100" s="20" t="s">
        <v>603</v>
      </c>
      <c r="BE100" s="20" t="s">
        <v>604</v>
      </c>
      <c r="BF100" s="32">
        <f t="shared" si="23"/>
        <v>9.27651530984905e-5</v>
      </c>
      <c r="BG100" s="32">
        <f t="shared" si="24"/>
        <v>92.7651530984905</v>
      </c>
      <c r="BH100" s="35"/>
      <c r="BI100" s="36">
        <v>7.6</v>
      </c>
      <c r="BJ100" s="36">
        <v>35.482</v>
      </c>
      <c r="BK100" s="36">
        <v>139.708</v>
      </c>
      <c r="BL100" s="36" t="s">
        <v>129</v>
      </c>
      <c r="BM100" s="36" t="s">
        <v>130</v>
      </c>
      <c r="BN100" s="36" t="s">
        <v>130</v>
      </c>
      <c r="BO100" s="36" t="s">
        <v>130</v>
      </c>
      <c r="BP100" s="36" t="s">
        <v>130</v>
      </c>
      <c r="BQ100" s="36" t="s">
        <v>130</v>
      </c>
      <c r="BR100" s="36" t="s">
        <v>131</v>
      </c>
      <c r="BS100" s="36" t="s">
        <v>132</v>
      </c>
      <c r="BT100" s="36" t="s">
        <v>131</v>
      </c>
      <c r="BU100" s="36" t="s">
        <v>130</v>
      </c>
      <c r="BV100" s="36" t="s">
        <v>130</v>
      </c>
      <c r="BW100" s="36" t="s">
        <v>130</v>
      </c>
      <c r="BX100" s="36" t="s">
        <v>130</v>
      </c>
      <c r="BY100" s="36" t="s">
        <v>130</v>
      </c>
      <c r="BZ100" s="36" t="s">
        <v>130</v>
      </c>
      <c r="CA100" s="36" t="s">
        <v>130</v>
      </c>
      <c r="CB100" s="36" t="s">
        <v>130</v>
      </c>
      <c r="CC100" s="36" t="s">
        <v>130</v>
      </c>
      <c r="CD100" s="36" t="s">
        <v>130</v>
      </c>
      <c r="CE100" s="36">
        <v>13.99</v>
      </c>
      <c r="CF100" s="36">
        <v>12.57</v>
      </c>
      <c r="CG100" s="36">
        <v>12.24</v>
      </c>
      <c r="CH100" s="36">
        <v>12.78</v>
      </c>
      <c r="CI100" s="36">
        <v>12.32</v>
      </c>
      <c r="CJ100" s="36" t="s">
        <v>133</v>
      </c>
      <c r="CK100" s="36" t="s">
        <v>133</v>
      </c>
      <c r="CL100" s="36" t="s">
        <v>133</v>
      </c>
      <c r="CM100" s="36" t="s">
        <v>133</v>
      </c>
      <c r="CN100" s="36" t="s">
        <v>133</v>
      </c>
      <c r="CO100" s="36">
        <v>0.012337</v>
      </c>
      <c r="CP100" s="36">
        <v>8e-6</v>
      </c>
      <c r="CQ100" s="37">
        <f t="shared" si="25"/>
        <v>0.00015599192849983</v>
      </c>
      <c r="CR100" s="37">
        <f t="shared" si="26"/>
        <v>6.41058809655712</v>
      </c>
      <c r="CS100" s="35"/>
      <c r="CT100" s="36">
        <f t="shared" si="27"/>
        <v>12.78</v>
      </c>
      <c r="CU100" s="20">
        <v>12.78</v>
      </c>
      <c r="CV100" s="20"/>
      <c r="CW100" s="20" t="str">
        <f t="shared" si="28"/>
        <v>Ogishima Cosmo</v>
      </c>
      <c r="CX100" s="20">
        <f t="shared" si="29"/>
        <v>81927.315874</v>
      </c>
      <c r="CY100" s="20">
        <f t="shared" si="30"/>
        <v>7.6</v>
      </c>
      <c r="CZ100" s="20">
        <f t="shared" si="31"/>
        <v>12.78</v>
      </c>
      <c r="DA100" s="53" t="str">
        <f t="shared" si="22"/>
        <v>&lt;2016-06</v>
      </c>
      <c r="DB100" s="17"/>
      <c r="DC100" s="17"/>
      <c r="DD100" s="17"/>
      <c r="DE100" s="66"/>
      <c r="DF100" s="58"/>
      <c r="DH100" s="17">
        <v>99879</v>
      </c>
      <c r="DI100" s="17"/>
      <c r="DK100">
        <f t="shared" si="37"/>
        <v>99879</v>
      </c>
      <c r="DL100">
        <f t="shared" si="38"/>
        <v>99879</v>
      </c>
      <c r="DM100" s="18">
        <f t="shared" si="39"/>
        <v>99879</v>
      </c>
      <c r="DN100" s="18">
        <f t="shared" si="36"/>
        <v>7.6</v>
      </c>
      <c r="DS100">
        <f t="shared" si="40"/>
        <v>76.0920714064017</v>
      </c>
    </row>
    <row r="101" s="12" customFormat="1" spans="1:123">
      <c r="A101" s="20">
        <v>21571</v>
      </c>
      <c r="B101" s="20" t="s">
        <v>118</v>
      </c>
      <c r="C101" s="20">
        <v>1</v>
      </c>
      <c r="D101" s="20">
        <v>21351</v>
      </c>
      <c r="E101" s="20">
        <v>16943</v>
      </c>
      <c r="F101" s="20">
        <v>21406</v>
      </c>
      <c r="G101" s="20">
        <v>19417.815289</v>
      </c>
      <c r="H101" s="20" t="s">
        <v>148</v>
      </c>
      <c r="I101" s="24">
        <v>42686</v>
      </c>
      <c r="J101" s="20" t="str">
        <f>VLOOKUP(K101,'[1]Attach_ISO_TO_COUNTRY NAME'!$A$2:$B$245,2,0)</f>
        <v>Japan</v>
      </c>
      <c r="K101" s="20" t="s">
        <v>120</v>
      </c>
      <c r="L101" s="20" t="s">
        <v>317</v>
      </c>
      <c r="M101" s="20">
        <v>1742.607717</v>
      </c>
      <c r="N101" s="20">
        <v>1429.953736</v>
      </c>
      <c r="O101" s="20">
        <v>1.680414</v>
      </c>
      <c r="P101" s="20" t="s">
        <v>605</v>
      </c>
      <c r="Q101" s="20" t="s">
        <v>606</v>
      </c>
      <c r="R101" s="20">
        <v>11</v>
      </c>
      <c r="S101" s="20">
        <v>11</v>
      </c>
      <c r="T101" s="20">
        <v>11</v>
      </c>
      <c r="U101" s="20">
        <v>11</v>
      </c>
      <c r="V101" s="20">
        <v>11</v>
      </c>
      <c r="W101" s="20">
        <v>11</v>
      </c>
      <c r="X101" s="20">
        <v>11</v>
      </c>
      <c r="Y101" s="20">
        <v>11</v>
      </c>
      <c r="Z101" s="20">
        <v>11</v>
      </c>
      <c r="AA101" s="20">
        <v>11</v>
      </c>
      <c r="AB101" s="20">
        <v>11</v>
      </c>
      <c r="AC101" s="20">
        <v>11</v>
      </c>
      <c r="AD101" s="20">
        <v>11</v>
      </c>
      <c r="AE101" s="20">
        <v>11</v>
      </c>
      <c r="AF101" s="20">
        <v>11</v>
      </c>
      <c r="AG101" s="20">
        <v>190</v>
      </c>
      <c r="AH101" s="20">
        <v>190</v>
      </c>
      <c r="AI101" s="20">
        <v>190</v>
      </c>
      <c r="AJ101" s="20">
        <v>190</v>
      </c>
      <c r="AK101" s="20">
        <v>190</v>
      </c>
      <c r="AL101" s="20">
        <v>190</v>
      </c>
      <c r="AM101" s="20">
        <v>190</v>
      </c>
      <c r="AN101" s="20">
        <v>190</v>
      </c>
      <c r="AO101" s="20">
        <v>190</v>
      </c>
      <c r="AP101" s="20">
        <v>190</v>
      </c>
      <c r="AQ101" s="20">
        <v>190</v>
      </c>
      <c r="AR101" s="20">
        <v>190</v>
      </c>
      <c r="AS101" s="20">
        <v>0.395217</v>
      </c>
      <c r="AT101" s="20" t="s">
        <v>123</v>
      </c>
      <c r="AU101" s="20">
        <v>0.51</v>
      </c>
      <c r="AV101" s="20">
        <v>0.146238</v>
      </c>
      <c r="AW101" s="20">
        <v>1.164664</v>
      </c>
      <c r="AX101" s="20">
        <v>1.108938</v>
      </c>
      <c r="AY101" s="20">
        <v>11</v>
      </c>
      <c r="AZ101" s="20">
        <v>11</v>
      </c>
      <c r="BA101" s="20" t="s">
        <v>124</v>
      </c>
      <c r="BB101" s="20" t="s">
        <v>125</v>
      </c>
      <c r="BC101" s="20" t="s">
        <v>126</v>
      </c>
      <c r="BD101" s="20" t="s">
        <v>607</v>
      </c>
      <c r="BE101" s="20" t="s">
        <v>605</v>
      </c>
      <c r="BF101" s="32">
        <f t="shared" si="23"/>
        <v>9.26983789478975e-5</v>
      </c>
      <c r="BG101" s="32">
        <f t="shared" si="24"/>
        <v>92.6983789478975</v>
      </c>
      <c r="BH101" s="35"/>
      <c r="BI101" s="36">
        <v>1.8</v>
      </c>
      <c r="BJ101" s="36">
        <v>34.7928</v>
      </c>
      <c r="BK101" s="36">
        <v>137.3094</v>
      </c>
      <c r="BL101" s="36" t="s">
        <v>129</v>
      </c>
      <c r="BM101" s="36" t="s">
        <v>130</v>
      </c>
      <c r="BN101" s="36" t="s">
        <v>130</v>
      </c>
      <c r="BO101" s="36" t="s">
        <v>130</v>
      </c>
      <c r="BP101" s="36" t="s">
        <v>130</v>
      </c>
      <c r="BQ101" s="36" t="s">
        <v>608</v>
      </c>
      <c r="BR101" s="36" t="s">
        <v>608</v>
      </c>
      <c r="BS101" s="36" t="s">
        <v>609</v>
      </c>
      <c r="BT101" s="36" t="s">
        <v>165</v>
      </c>
      <c r="BU101" s="36" t="s">
        <v>130</v>
      </c>
      <c r="BV101" s="36" t="s">
        <v>130</v>
      </c>
      <c r="BW101" s="36" t="s">
        <v>130</v>
      </c>
      <c r="BX101" s="36" t="s">
        <v>130</v>
      </c>
      <c r="BY101" s="36" t="s">
        <v>130</v>
      </c>
      <c r="BZ101" s="36" t="s">
        <v>130</v>
      </c>
      <c r="CA101" s="36" t="s">
        <v>130</v>
      </c>
      <c r="CB101" s="36" t="s">
        <v>130</v>
      </c>
      <c r="CC101" s="36" t="s">
        <v>130</v>
      </c>
      <c r="CD101" s="36" t="s">
        <v>130</v>
      </c>
      <c r="CE101" s="36">
        <v>3.3</v>
      </c>
      <c r="CF101" s="36">
        <v>2.97</v>
      </c>
      <c r="CG101" s="36">
        <v>2.94</v>
      </c>
      <c r="CH101" s="36">
        <v>3.03</v>
      </c>
      <c r="CI101" s="36">
        <v>3.06</v>
      </c>
      <c r="CJ101" s="36" t="s">
        <v>133</v>
      </c>
      <c r="CK101" s="36" t="s">
        <v>133</v>
      </c>
      <c r="CL101" s="36" t="s">
        <v>133</v>
      </c>
      <c r="CM101" s="36" t="s">
        <v>133</v>
      </c>
      <c r="CN101" s="36" t="s">
        <v>133</v>
      </c>
      <c r="CO101" s="36">
        <v>0.006051</v>
      </c>
      <c r="CP101" s="36">
        <v>2e-6</v>
      </c>
      <c r="CQ101" s="37">
        <f t="shared" si="25"/>
        <v>0.000157587244211426</v>
      </c>
      <c r="CR101" s="37">
        <f t="shared" si="26"/>
        <v>6.34569127091503</v>
      </c>
      <c r="CS101" s="35"/>
      <c r="CT101" s="36">
        <f t="shared" si="27"/>
        <v>3.06</v>
      </c>
      <c r="CU101" s="20">
        <v>3.06</v>
      </c>
      <c r="CV101" s="20"/>
      <c r="CW101" s="20" t="str">
        <f t="shared" si="28"/>
        <v>Toyokawa Mitocho Solar Power Plant</v>
      </c>
      <c r="CX101" s="20">
        <f t="shared" si="29"/>
        <v>19417.815289</v>
      </c>
      <c r="CY101" s="20">
        <f t="shared" si="30"/>
        <v>1.8</v>
      </c>
      <c r="CZ101" s="20">
        <f t="shared" si="31"/>
        <v>3.06</v>
      </c>
      <c r="DA101" s="53">
        <f t="shared" si="22"/>
        <v>42686</v>
      </c>
      <c r="DB101" s="17"/>
      <c r="DC101" s="17"/>
      <c r="DD101" s="17"/>
      <c r="DE101" s="66"/>
      <c r="DF101" s="58"/>
      <c r="DH101" s="17"/>
      <c r="DI101" s="12">
        <f>30938.432971+G101</f>
        <v>50356.24826</v>
      </c>
      <c r="DK101">
        <f t="shared" si="37"/>
        <v>0</v>
      </c>
      <c r="DL101">
        <f t="shared" si="38"/>
        <v>50356.24826</v>
      </c>
      <c r="DM101" s="18">
        <f t="shared" si="39"/>
        <v>50356.24826</v>
      </c>
      <c r="DN101" s="18">
        <f t="shared" si="36"/>
        <v>1.8</v>
      </c>
      <c r="DS101">
        <f t="shared" si="40"/>
        <v>35.7453158683748</v>
      </c>
    </row>
    <row r="102" s="12" customFormat="1" spans="1:123">
      <c r="A102" s="20">
        <v>66661</v>
      </c>
      <c r="B102" s="20" t="s">
        <v>118</v>
      </c>
      <c r="C102" s="20">
        <v>1</v>
      </c>
      <c r="D102" s="20">
        <v>66184</v>
      </c>
      <c r="E102" s="20">
        <v>16546</v>
      </c>
      <c r="F102" s="20">
        <v>66250</v>
      </c>
      <c r="G102" s="20">
        <v>463683.073898</v>
      </c>
      <c r="H102" s="20" t="s">
        <v>188</v>
      </c>
      <c r="I102" s="20" t="s">
        <v>134</v>
      </c>
      <c r="J102" s="20" t="str">
        <f>VLOOKUP(K102,'[1]Attach_ISO_TO_COUNTRY NAME'!$A$2:$B$245,2,0)</f>
        <v>Japan</v>
      </c>
      <c r="K102" s="20" t="s">
        <v>120</v>
      </c>
      <c r="L102" s="20" t="s">
        <v>144</v>
      </c>
      <c r="M102" s="20">
        <v>1508.117318</v>
      </c>
      <c r="N102" s="20">
        <v>1230.162011</v>
      </c>
      <c r="O102" s="20">
        <v>35.944817</v>
      </c>
      <c r="P102" s="20"/>
      <c r="Q102" s="20" t="s">
        <v>610</v>
      </c>
      <c r="R102" s="20">
        <v>20</v>
      </c>
      <c r="S102" s="20">
        <v>20</v>
      </c>
      <c r="T102" s="20">
        <v>20</v>
      </c>
      <c r="U102" s="20">
        <v>20</v>
      </c>
      <c r="V102" s="20">
        <v>20</v>
      </c>
      <c r="W102" s="20">
        <v>20</v>
      </c>
      <c r="X102" s="20">
        <v>20</v>
      </c>
      <c r="Y102" s="20">
        <v>20</v>
      </c>
      <c r="Z102" s="20">
        <v>20</v>
      </c>
      <c r="AA102" s="20">
        <v>20</v>
      </c>
      <c r="AB102" s="20">
        <v>20</v>
      </c>
      <c r="AC102" s="20">
        <v>20</v>
      </c>
      <c r="AD102" s="20">
        <v>20</v>
      </c>
      <c r="AE102" s="20">
        <v>20</v>
      </c>
      <c r="AF102" s="20">
        <v>20</v>
      </c>
      <c r="AG102" s="20">
        <v>20</v>
      </c>
      <c r="AH102" s="20">
        <v>20</v>
      </c>
      <c r="AI102" s="20">
        <v>20</v>
      </c>
      <c r="AJ102" s="20">
        <v>20</v>
      </c>
      <c r="AK102" s="20">
        <v>20</v>
      </c>
      <c r="AL102" s="20">
        <v>20</v>
      </c>
      <c r="AM102" s="20">
        <v>20</v>
      </c>
      <c r="AN102" s="20">
        <v>20</v>
      </c>
      <c r="AO102" s="20">
        <v>20</v>
      </c>
      <c r="AP102" s="20">
        <v>20</v>
      </c>
      <c r="AQ102" s="20">
        <v>20</v>
      </c>
      <c r="AR102" s="20">
        <v>20</v>
      </c>
      <c r="AS102" s="20">
        <v>0.713875</v>
      </c>
      <c r="AT102" s="20" t="s">
        <v>123</v>
      </c>
      <c r="AU102" s="20">
        <v>0.51</v>
      </c>
      <c r="AV102" s="20">
        <v>0.146238</v>
      </c>
      <c r="AW102" s="20">
        <v>1.164664</v>
      </c>
      <c r="AX102" s="20">
        <v>0.987441</v>
      </c>
      <c r="AY102" s="20">
        <v>20</v>
      </c>
      <c r="AZ102" s="20">
        <v>20</v>
      </c>
      <c r="BA102" s="20" t="s">
        <v>124</v>
      </c>
      <c r="BB102" s="20" t="s">
        <v>125</v>
      </c>
      <c r="BC102" s="20" t="s">
        <v>126</v>
      </c>
      <c r="BD102" s="20" t="s">
        <v>611</v>
      </c>
      <c r="BE102" s="20" t="s">
        <v>612</v>
      </c>
      <c r="BF102" s="32">
        <f t="shared" si="23"/>
        <v>9.25200905854869e-5</v>
      </c>
      <c r="BG102" s="32">
        <f t="shared" si="24"/>
        <v>92.520090585487</v>
      </c>
      <c r="BH102" s="35"/>
      <c r="BI102" s="36">
        <v>42.9</v>
      </c>
      <c r="BJ102" s="36">
        <v>33.921</v>
      </c>
      <c r="BK102" s="36">
        <v>130.771</v>
      </c>
      <c r="BL102" s="36" t="s">
        <v>129</v>
      </c>
      <c r="BM102" s="36" t="s">
        <v>130</v>
      </c>
      <c r="BN102" s="36" t="s">
        <v>130</v>
      </c>
      <c r="BO102" s="36" t="s">
        <v>130</v>
      </c>
      <c r="BP102" s="36" t="s">
        <v>130</v>
      </c>
      <c r="BQ102" s="36" t="s">
        <v>130</v>
      </c>
      <c r="BR102" s="36" t="s">
        <v>131</v>
      </c>
      <c r="BS102" s="36" t="s">
        <v>132</v>
      </c>
      <c r="BT102" s="36" t="s">
        <v>131</v>
      </c>
      <c r="BU102" s="36" t="s">
        <v>130</v>
      </c>
      <c r="BV102" s="36" t="s">
        <v>130</v>
      </c>
      <c r="BW102" s="36" t="s">
        <v>130</v>
      </c>
      <c r="BX102" s="36" t="s">
        <v>130</v>
      </c>
      <c r="BY102" s="36" t="s">
        <v>130</v>
      </c>
      <c r="BZ102" s="36" t="s">
        <v>130</v>
      </c>
      <c r="CA102" s="36" t="s">
        <v>130</v>
      </c>
      <c r="CB102" s="36" t="s">
        <v>130</v>
      </c>
      <c r="CC102" s="36" t="s">
        <v>130</v>
      </c>
      <c r="CD102" s="36" t="s">
        <v>130</v>
      </c>
      <c r="CE102" s="36">
        <v>78.69</v>
      </c>
      <c r="CF102" s="36">
        <v>65.14</v>
      </c>
      <c r="CG102" s="36">
        <v>68.6</v>
      </c>
      <c r="CH102" s="36">
        <v>69.13</v>
      </c>
      <c r="CI102" s="36">
        <v>74.41</v>
      </c>
      <c r="CJ102" s="36" t="s">
        <v>133</v>
      </c>
      <c r="CK102" s="36" t="s">
        <v>133</v>
      </c>
      <c r="CL102" s="36" t="s">
        <v>133</v>
      </c>
      <c r="CM102" s="36" t="s">
        <v>133</v>
      </c>
      <c r="CN102" s="36" t="s">
        <v>133</v>
      </c>
      <c r="CO102" s="36">
        <v>0.037111</v>
      </c>
      <c r="CP102" s="36">
        <v>4.5e-5</v>
      </c>
      <c r="CQ102" s="37">
        <f t="shared" si="25"/>
        <v>0.000153540217462544</v>
      </c>
      <c r="CR102" s="37">
        <f t="shared" si="26"/>
        <v>6.51295156751974</v>
      </c>
      <c r="CS102" s="35"/>
      <c r="CT102" s="36">
        <f t="shared" si="27"/>
        <v>71.194</v>
      </c>
      <c r="CU102" s="20">
        <v>71.194</v>
      </c>
      <c r="CV102" s="20"/>
      <c r="CW102" s="20" t="str">
        <f t="shared" si="28"/>
        <v>Hibiki Takataya</v>
      </c>
      <c r="CX102" s="20">
        <f t="shared" si="29"/>
        <v>463683.073898</v>
      </c>
      <c r="CY102" s="20">
        <f t="shared" si="30"/>
        <v>42.9</v>
      </c>
      <c r="CZ102" s="20">
        <f t="shared" si="31"/>
        <v>71.194</v>
      </c>
      <c r="DA102" s="53" t="str">
        <f t="shared" si="22"/>
        <v>&lt;2016-06</v>
      </c>
      <c r="DB102" s="17"/>
      <c r="DC102" s="17"/>
      <c r="DD102" s="17"/>
      <c r="DE102" s="66"/>
      <c r="DF102" s="58"/>
      <c r="DH102" s="17"/>
      <c r="DI102" s="17">
        <f>G102</f>
        <v>463683.073898</v>
      </c>
      <c r="DJ102" s="12" t="s">
        <v>588</v>
      </c>
      <c r="DK102">
        <f t="shared" si="37"/>
        <v>0</v>
      </c>
      <c r="DL102">
        <f t="shared" si="38"/>
        <v>463683.073898</v>
      </c>
      <c r="DM102" s="18">
        <f t="shared" si="39"/>
        <v>463683.073898</v>
      </c>
      <c r="DN102" s="18">
        <f t="shared" si="36"/>
        <v>42.9</v>
      </c>
      <c r="DS102">
        <f t="shared" si="40"/>
        <v>92.520090585487</v>
      </c>
    </row>
    <row r="103" s="12" customFormat="1" spans="1:123">
      <c r="A103" s="20">
        <v>18980</v>
      </c>
      <c r="B103" s="20" t="s">
        <v>118</v>
      </c>
      <c r="C103" s="20">
        <v>1</v>
      </c>
      <c r="D103" s="20">
        <v>18761</v>
      </c>
      <c r="E103" s="20">
        <v>16747</v>
      </c>
      <c r="F103" s="20">
        <v>18816</v>
      </c>
      <c r="G103" s="20">
        <v>268073.540909</v>
      </c>
      <c r="H103" s="20" t="s">
        <v>119</v>
      </c>
      <c r="I103" s="20" t="s">
        <v>134</v>
      </c>
      <c r="J103" s="20" t="str">
        <f>VLOOKUP(K103,'[1]Attach_ISO_TO_COUNTRY NAME'!$A$2:$B$245,2,0)</f>
        <v>Japan</v>
      </c>
      <c r="K103" s="20" t="s">
        <v>120</v>
      </c>
      <c r="L103" s="20" t="s">
        <v>460</v>
      </c>
      <c r="M103" s="20">
        <v>1601.621334</v>
      </c>
      <c r="N103" s="20">
        <v>1344.120024</v>
      </c>
      <c r="O103" s="20">
        <v>20.198446</v>
      </c>
      <c r="P103" s="20" t="s">
        <v>613</v>
      </c>
      <c r="Q103" s="20" t="s">
        <v>614</v>
      </c>
      <c r="R103" s="20">
        <v>60</v>
      </c>
      <c r="S103" s="20">
        <v>60</v>
      </c>
      <c r="T103" s="20">
        <v>60</v>
      </c>
      <c r="U103" s="20">
        <v>60</v>
      </c>
      <c r="V103" s="20">
        <v>60</v>
      </c>
      <c r="W103" s="20">
        <v>60</v>
      </c>
      <c r="X103" s="20">
        <v>60</v>
      </c>
      <c r="Y103" s="20">
        <v>60</v>
      </c>
      <c r="Z103" s="20">
        <v>60</v>
      </c>
      <c r="AA103" s="20">
        <v>60</v>
      </c>
      <c r="AB103" s="20">
        <v>60</v>
      </c>
      <c r="AC103" s="20">
        <v>60</v>
      </c>
      <c r="AD103" s="20">
        <v>60</v>
      </c>
      <c r="AE103" s="20">
        <v>60</v>
      </c>
      <c r="AF103" s="20">
        <v>60</v>
      </c>
      <c r="AG103" s="20">
        <v>60</v>
      </c>
      <c r="AH103" s="20">
        <v>60</v>
      </c>
      <c r="AI103" s="20">
        <v>60</v>
      </c>
      <c r="AJ103" s="20">
        <v>60</v>
      </c>
      <c r="AK103" s="20">
        <v>60</v>
      </c>
      <c r="AL103" s="20">
        <v>60</v>
      </c>
      <c r="AM103" s="20">
        <v>60</v>
      </c>
      <c r="AN103" s="20">
        <v>60</v>
      </c>
      <c r="AO103" s="20">
        <v>60</v>
      </c>
      <c r="AP103" s="20">
        <v>60</v>
      </c>
      <c r="AQ103" s="20">
        <v>60</v>
      </c>
      <c r="AR103" s="20">
        <v>60</v>
      </c>
      <c r="AS103" s="20">
        <v>1</v>
      </c>
      <c r="AT103" s="20" t="s">
        <v>123</v>
      </c>
      <c r="AU103" s="20">
        <v>0.51</v>
      </c>
      <c r="AV103" s="20">
        <v>0.146238</v>
      </c>
      <c r="AW103" s="20">
        <v>1.164664</v>
      </c>
      <c r="AX103" s="20">
        <v>0.987441</v>
      </c>
      <c r="AY103" s="20">
        <v>60</v>
      </c>
      <c r="AZ103" s="20">
        <v>60</v>
      </c>
      <c r="BA103" s="20" t="s">
        <v>141</v>
      </c>
      <c r="BB103" s="20" t="s">
        <v>125</v>
      </c>
      <c r="BC103" s="20" t="s">
        <v>126</v>
      </c>
      <c r="BD103" s="20" t="s">
        <v>615</v>
      </c>
      <c r="BE103" s="20" t="s">
        <v>616</v>
      </c>
      <c r="BF103" s="32">
        <f t="shared" si="23"/>
        <v>9.25119275699745e-5</v>
      </c>
      <c r="BG103" s="32">
        <f t="shared" si="24"/>
        <v>92.5119275699745</v>
      </c>
      <c r="BH103" s="35"/>
      <c r="BI103" s="36">
        <v>24.8</v>
      </c>
      <c r="BJ103" s="36">
        <v>36.938</v>
      </c>
      <c r="BK103" s="36">
        <v>139.956</v>
      </c>
      <c r="BL103" s="36" t="s">
        <v>129</v>
      </c>
      <c r="BM103" s="36" t="s">
        <v>130</v>
      </c>
      <c r="BN103" s="36" t="s">
        <v>130</v>
      </c>
      <c r="BO103" s="36" t="s">
        <v>130</v>
      </c>
      <c r="BP103" s="36" t="s">
        <v>130</v>
      </c>
      <c r="BQ103" s="36" t="s">
        <v>130</v>
      </c>
      <c r="BR103" s="36" t="s">
        <v>131</v>
      </c>
      <c r="BS103" s="36" t="s">
        <v>132</v>
      </c>
      <c r="BT103" s="36" t="s">
        <v>131</v>
      </c>
      <c r="BU103" s="36" t="s">
        <v>130</v>
      </c>
      <c r="BV103" s="36" t="s">
        <v>130</v>
      </c>
      <c r="BW103" s="36" t="s">
        <v>130</v>
      </c>
      <c r="BX103" s="36" t="s">
        <v>130</v>
      </c>
      <c r="BY103" s="36" t="s">
        <v>130</v>
      </c>
      <c r="BZ103" s="36" t="s">
        <v>130</v>
      </c>
      <c r="CA103" s="36" t="s">
        <v>130</v>
      </c>
      <c r="CB103" s="36" t="s">
        <v>130</v>
      </c>
      <c r="CC103" s="36" t="s">
        <v>130</v>
      </c>
      <c r="CD103" s="36" t="s">
        <v>130</v>
      </c>
      <c r="CE103" s="36">
        <v>37.64</v>
      </c>
      <c r="CF103" s="36">
        <v>37.58</v>
      </c>
      <c r="CG103" s="36">
        <v>37.61</v>
      </c>
      <c r="CH103" s="36">
        <v>37.98</v>
      </c>
      <c r="CI103" s="36">
        <v>37.35</v>
      </c>
      <c r="CJ103" s="36" t="s">
        <v>133</v>
      </c>
      <c r="CK103" s="36" t="s">
        <v>133</v>
      </c>
      <c r="CL103" s="36" t="s">
        <v>133</v>
      </c>
      <c r="CM103" s="36" t="s">
        <v>133</v>
      </c>
      <c r="CN103" s="36" t="s">
        <v>133</v>
      </c>
      <c r="CO103" s="36">
        <v>0.02559</v>
      </c>
      <c r="CP103" s="36">
        <v>2.7e-5</v>
      </c>
      <c r="CQ103" s="37">
        <f t="shared" si="25"/>
        <v>0.000140379389448116</v>
      </c>
      <c r="CR103" s="37">
        <f t="shared" si="26"/>
        <v>7.12355285153593</v>
      </c>
      <c r="CS103" s="35"/>
      <c r="CT103" s="36">
        <f t="shared" si="27"/>
        <v>37.632</v>
      </c>
      <c r="CU103" s="20">
        <v>37.632</v>
      </c>
      <c r="CV103" s="20"/>
      <c r="CW103" s="20" t="str">
        <f t="shared" si="28"/>
        <v>Nasushiobara Renova</v>
      </c>
      <c r="CX103" s="20">
        <f t="shared" si="29"/>
        <v>268073.540909</v>
      </c>
      <c r="CY103" s="20">
        <f t="shared" si="30"/>
        <v>24.8</v>
      </c>
      <c r="CZ103" s="20">
        <f t="shared" si="31"/>
        <v>37.632</v>
      </c>
      <c r="DA103" s="53" t="str">
        <f t="shared" si="22"/>
        <v>&lt;2016-06</v>
      </c>
      <c r="DB103" s="17">
        <v>290000</v>
      </c>
      <c r="DC103" s="17">
        <v>26.2</v>
      </c>
      <c r="DD103" s="17">
        <v>28.3</v>
      </c>
      <c r="DE103" s="66"/>
      <c r="DF103" s="58"/>
      <c r="DH103" s="17"/>
      <c r="DI103" s="17"/>
      <c r="DK103">
        <f t="shared" si="37"/>
        <v>290000</v>
      </c>
      <c r="DL103">
        <f t="shared" si="38"/>
        <v>290000</v>
      </c>
      <c r="DM103" s="18">
        <f t="shared" si="39"/>
        <v>290000</v>
      </c>
      <c r="DN103" s="18">
        <f t="shared" si="36"/>
        <v>26.2</v>
      </c>
      <c r="DS103">
        <f t="shared" si="40"/>
        <v>90.3448275862069</v>
      </c>
    </row>
    <row r="104" s="12" customFormat="1" spans="1:123">
      <c r="A104" s="20">
        <v>19949</v>
      </c>
      <c r="B104" s="20" t="s">
        <v>118</v>
      </c>
      <c r="C104" s="20">
        <v>1</v>
      </c>
      <c r="D104" s="20">
        <v>19730</v>
      </c>
      <c r="E104" s="20">
        <v>16491</v>
      </c>
      <c r="F104" s="20">
        <v>19785</v>
      </c>
      <c r="G104" s="20">
        <v>232658.919194</v>
      </c>
      <c r="H104" s="20" t="s">
        <v>119</v>
      </c>
      <c r="I104" s="20" t="s">
        <v>134</v>
      </c>
      <c r="J104" s="20" t="str">
        <f>VLOOKUP(K104,'[1]Attach_ISO_TO_COUNTRY NAME'!$A$2:$B$245,2,0)</f>
        <v>Japan</v>
      </c>
      <c r="K104" s="20" t="s">
        <v>120</v>
      </c>
      <c r="L104" s="20" t="s">
        <v>121</v>
      </c>
      <c r="M104" s="20">
        <v>1545.007507</v>
      </c>
      <c r="N104" s="20">
        <v>1275.087727</v>
      </c>
      <c r="O104" s="20">
        <v>17.825941</v>
      </c>
      <c r="P104" s="20" t="s">
        <v>617</v>
      </c>
      <c r="Q104" s="20" t="s">
        <v>618</v>
      </c>
      <c r="R104" s="20">
        <v>30</v>
      </c>
      <c r="S104" s="20">
        <v>30</v>
      </c>
      <c r="T104" s="20">
        <v>30</v>
      </c>
      <c r="U104" s="20">
        <v>30</v>
      </c>
      <c r="V104" s="20">
        <v>30</v>
      </c>
      <c r="W104" s="20">
        <v>30</v>
      </c>
      <c r="X104" s="20">
        <v>30</v>
      </c>
      <c r="Y104" s="20">
        <v>30</v>
      </c>
      <c r="Z104" s="20">
        <v>30</v>
      </c>
      <c r="AA104" s="20">
        <v>30</v>
      </c>
      <c r="AB104" s="20">
        <v>30</v>
      </c>
      <c r="AC104" s="20">
        <v>30</v>
      </c>
      <c r="AD104" s="20">
        <v>30</v>
      </c>
      <c r="AE104" s="20">
        <v>30</v>
      </c>
      <c r="AF104" s="20">
        <v>30</v>
      </c>
      <c r="AG104" s="20">
        <v>30</v>
      </c>
      <c r="AH104" s="20">
        <v>30</v>
      </c>
      <c r="AI104" s="20">
        <v>30</v>
      </c>
      <c r="AJ104" s="20">
        <v>30</v>
      </c>
      <c r="AK104" s="20">
        <v>30</v>
      </c>
      <c r="AL104" s="20">
        <v>30</v>
      </c>
      <c r="AM104" s="20">
        <v>30</v>
      </c>
      <c r="AN104" s="20">
        <v>30</v>
      </c>
      <c r="AO104" s="20">
        <v>30</v>
      </c>
      <c r="AP104" s="20">
        <v>30</v>
      </c>
      <c r="AQ104" s="20">
        <v>30</v>
      </c>
      <c r="AR104" s="20">
        <v>30</v>
      </c>
      <c r="AS104" s="20">
        <v>0.429974</v>
      </c>
      <c r="AT104" s="20" t="s">
        <v>123</v>
      </c>
      <c r="AU104" s="20">
        <v>0.51</v>
      </c>
      <c r="AV104" s="20">
        <v>0.146238</v>
      </c>
      <c r="AW104" s="20">
        <v>1.164664</v>
      </c>
      <c r="AX104" s="20">
        <v>0.987441</v>
      </c>
      <c r="AY104" s="20">
        <v>30</v>
      </c>
      <c r="AZ104" s="20">
        <v>30</v>
      </c>
      <c r="BA104" s="20" t="s">
        <v>124</v>
      </c>
      <c r="BB104" s="20" t="s">
        <v>125</v>
      </c>
      <c r="BC104" s="20" t="s">
        <v>126</v>
      </c>
      <c r="BD104" s="20" t="s">
        <v>619</v>
      </c>
      <c r="BE104" s="20" t="s">
        <v>617</v>
      </c>
      <c r="BF104" s="32">
        <f t="shared" si="23"/>
        <v>9.24099539122868e-5</v>
      </c>
      <c r="BG104" s="32">
        <f t="shared" si="24"/>
        <v>92.4099539122868</v>
      </c>
      <c r="BH104" s="35"/>
      <c r="BI104" s="36">
        <v>21.5</v>
      </c>
      <c r="BJ104" s="36">
        <v>32.2093</v>
      </c>
      <c r="BK104" s="36">
        <v>130.477</v>
      </c>
      <c r="BL104" s="36" t="s">
        <v>129</v>
      </c>
      <c r="BM104" s="36" t="s">
        <v>130</v>
      </c>
      <c r="BN104" s="36" t="s">
        <v>130</v>
      </c>
      <c r="BO104" s="36" t="s">
        <v>130</v>
      </c>
      <c r="BP104" s="36" t="s">
        <v>130</v>
      </c>
      <c r="BQ104" s="36" t="s">
        <v>620</v>
      </c>
      <c r="BR104" s="36" t="s">
        <v>621</v>
      </c>
      <c r="BS104" s="36" t="s">
        <v>622</v>
      </c>
      <c r="BT104" s="36" t="s">
        <v>165</v>
      </c>
      <c r="BU104" s="36">
        <v>1111794</v>
      </c>
      <c r="BV104" s="36" t="s">
        <v>130</v>
      </c>
      <c r="BW104" s="36" t="s">
        <v>130</v>
      </c>
      <c r="BX104" s="36" t="s">
        <v>130</v>
      </c>
      <c r="BY104" s="36" t="s">
        <v>130</v>
      </c>
      <c r="BZ104" s="36" t="s">
        <v>130</v>
      </c>
      <c r="CA104" s="36" t="s">
        <v>130</v>
      </c>
      <c r="CB104" s="36" t="s">
        <v>130</v>
      </c>
      <c r="CC104" s="36" t="s">
        <v>130</v>
      </c>
      <c r="CD104" s="36" t="s">
        <v>130</v>
      </c>
      <c r="CE104" s="36">
        <v>40.45</v>
      </c>
      <c r="CF104" s="36">
        <v>36.9</v>
      </c>
      <c r="CG104" s="36">
        <v>35.94</v>
      </c>
      <c r="CH104" s="36">
        <v>36.55</v>
      </c>
      <c r="CI104" s="36">
        <v>37.57</v>
      </c>
      <c r="CJ104" s="36" t="s">
        <v>133</v>
      </c>
      <c r="CK104" s="36" t="s">
        <v>133</v>
      </c>
      <c r="CL104" s="36" t="s">
        <v>133</v>
      </c>
      <c r="CM104" s="36" t="s">
        <v>133</v>
      </c>
      <c r="CN104" s="36" t="s">
        <v>133</v>
      </c>
      <c r="CO104" s="36">
        <v>0.023578</v>
      </c>
      <c r="CP104" s="36">
        <v>2.2e-5</v>
      </c>
      <c r="CQ104" s="37">
        <f t="shared" si="25"/>
        <v>0.00016110278569955</v>
      </c>
      <c r="CR104" s="37">
        <f t="shared" si="26"/>
        <v>6.20721730948189</v>
      </c>
      <c r="CS104" s="35"/>
      <c r="CT104" s="36">
        <f t="shared" si="27"/>
        <v>37.482</v>
      </c>
      <c r="CU104" s="20">
        <v>37.482</v>
      </c>
      <c r="CV104" s="20"/>
      <c r="CW104" s="20" t="str">
        <f t="shared" si="28"/>
        <v>Ashikita Solar Power Plant</v>
      </c>
      <c r="CX104" s="20">
        <f t="shared" si="29"/>
        <v>232658.919194</v>
      </c>
      <c r="CY104" s="20">
        <f t="shared" si="30"/>
        <v>21.5</v>
      </c>
      <c r="CZ104" s="20">
        <f t="shared" si="31"/>
        <v>37.482</v>
      </c>
      <c r="DA104" s="53" t="str">
        <f t="shared" si="22"/>
        <v>&lt;2016-06</v>
      </c>
      <c r="DB104" s="17"/>
      <c r="DC104" s="17"/>
      <c r="DD104" s="17"/>
      <c r="DE104" s="66"/>
      <c r="DF104" s="58"/>
      <c r="DH104" s="17"/>
      <c r="DI104" s="12">
        <f>G104</f>
        <v>232658.919194</v>
      </c>
      <c r="DK104">
        <f t="shared" si="37"/>
        <v>0</v>
      </c>
      <c r="DL104">
        <f t="shared" si="38"/>
        <v>232658.919194</v>
      </c>
      <c r="DM104" s="18">
        <f t="shared" si="39"/>
        <v>232658.919194</v>
      </c>
      <c r="DN104" s="18">
        <f t="shared" si="36"/>
        <v>21.5</v>
      </c>
      <c r="DS104">
        <f t="shared" si="40"/>
        <v>92.4099539122868</v>
      </c>
    </row>
    <row r="105" s="12" customFormat="1" spans="1:123">
      <c r="A105" s="20">
        <v>16336</v>
      </c>
      <c r="B105" s="20" t="s">
        <v>118</v>
      </c>
      <c r="C105" s="20">
        <v>1</v>
      </c>
      <c r="D105" s="20">
        <v>16120</v>
      </c>
      <c r="E105" s="20">
        <v>16980</v>
      </c>
      <c r="F105" s="20">
        <v>16175</v>
      </c>
      <c r="G105" s="20">
        <v>49990.913371</v>
      </c>
      <c r="H105" s="20" t="s">
        <v>119</v>
      </c>
      <c r="I105" s="20" t="s">
        <v>134</v>
      </c>
      <c r="J105" s="20" t="str">
        <f>VLOOKUP(K105,'[1]Attach_ISO_TO_COUNTRY NAME'!$A$2:$B$245,2,0)</f>
        <v>Japan</v>
      </c>
      <c r="K105" s="20" t="s">
        <v>120</v>
      </c>
      <c r="L105" s="20" t="s">
        <v>460</v>
      </c>
      <c r="M105" s="20">
        <v>1630.841306</v>
      </c>
      <c r="N105" s="20">
        <v>1363.113041</v>
      </c>
      <c r="O105" s="20">
        <v>4.247262</v>
      </c>
      <c r="P105" s="20" t="s">
        <v>623</v>
      </c>
      <c r="Q105" s="20" t="s">
        <v>624</v>
      </c>
      <c r="R105" s="20">
        <v>70</v>
      </c>
      <c r="S105" s="20">
        <v>70</v>
      </c>
      <c r="T105" s="20">
        <v>70</v>
      </c>
      <c r="U105" s="20">
        <v>70</v>
      </c>
      <c r="V105" s="20">
        <v>70</v>
      </c>
      <c r="W105" s="20">
        <v>70</v>
      </c>
      <c r="X105" s="20">
        <v>70</v>
      </c>
      <c r="Y105" s="20">
        <v>70</v>
      </c>
      <c r="Z105" s="20">
        <v>70</v>
      </c>
      <c r="AA105" s="20">
        <v>70</v>
      </c>
      <c r="AB105" s="20">
        <v>70</v>
      </c>
      <c r="AC105" s="20">
        <v>70</v>
      </c>
      <c r="AD105" s="20">
        <v>70</v>
      </c>
      <c r="AE105" s="20">
        <v>70</v>
      </c>
      <c r="AF105" s="20">
        <v>70</v>
      </c>
      <c r="AG105" s="20">
        <v>70</v>
      </c>
      <c r="AH105" s="20">
        <v>70</v>
      </c>
      <c r="AI105" s="20">
        <v>70</v>
      </c>
      <c r="AJ105" s="20">
        <v>70</v>
      </c>
      <c r="AK105" s="20">
        <v>70</v>
      </c>
      <c r="AL105" s="20">
        <v>70</v>
      </c>
      <c r="AM105" s="20">
        <v>70</v>
      </c>
      <c r="AN105" s="20">
        <v>70</v>
      </c>
      <c r="AO105" s="20">
        <v>70</v>
      </c>
      <c r="AP105" s="20">
        <v>70</v>
      </c>
      <c r="AQ105" s="20">
        <v>70</v>
      </c>
      <c r="AR105" s="20">
        <v>70</v>
      </c>
      <c r="AS105" s="20">
        <v>0.971815</v>
      </c>
      <c r="AT105" s="20" t="s">
        <v>123</v>
      </c>
      <c r="AU105" s="20">
        <v>0.51</v>
      </c>
      <c r="AV105" s="20">
        <v>0.146238</v>
      </c>
      <c r="AW105" s="20">
        <v>1.164664</v>
      </c>
      <c r="AX105" s="20">
        <v>1.108938</v>
      </c>
      <c r="AY105" s="20">
        <v>70</v>
      </c>
      <c r="AZ105" s="20">
        <v>70</v>
      </c>
      <c r="BA105" s="20" t="s">
        <v>141</v>
      </c>
      <c r="BB105" s="20" t="s">
        <v>125</v>
      </c>
      <c r="BC105" s="20" t="s">
        <v>126</v>
      </c>
      <c r="BD105" s="20" t="s">
        <v>625</v>
      </c>
      <c r="BE105" s="20" t="s">
        <v>623</v>
      </c>
      <c r="BF105" s="32">
        <f t="shared" si="23"/>
        <v>9.20167224363715e-5</v>
      </c>
      <c r="BG105" s="32">
        <f t="shared" si="24"/>
        <v>92.0167224363715</v>
      </c>
      <c r="BH105" s="35"/>
      <c r="BI105" s="36">
        <v>4.6</v>
      </c>
      <c r="BJ105" s="36">
        <v>36.762</v>
      </c>
      <c r="BK105" s="36">
        <v>139.9298</v>
      </c>
      <c r="BL105" s="36" t="s">
        <v>129</v>
      </c>
      <c r="BM105" s="36" t="s">
        <v>130</v>
      </c>
      <c r="BN105" s="36" t="s">
        <v>130</v>
      </c>
      <c r="BO105" s="36" t="s">
        <v>130</v>
      </c>
      <c r="BP105" s="36" t="s">
        <v>130</v>
      </c>
      <c r="BQ105" s="36" t="s">
        <v>626</v>
      </c>
      <c r="BR105" s="36" t="s">
        <v>442</v>
      </c>
      <c r="BS105" s="36" t="s">
        <v>443</v>
      </c>
      <c r="BT105" s="36" t="s">
        <v>165</v>
      </c>
      <c r="BU105" s="36" t="s">
        <v>130</v>
      </c>
      <c r="BV105" s="36" t="s">
        <v>130</v>
      </c>
      <c r="BW105" s="36" t="s">
        <v>130</v>
      </c>
      <c r="BX105" s="36" t="s">
        <v>130</v>
      </c>
      <c r="BY105" s="36" t="s">
        <v>130</v>
      </c>
      <c r="BZ105" s="36" t="s">
        <v>130</v>
      </c>
      <c r="CA105" s="36" t="s">
        <v>130</v>
      </c>
      <c r="CB105" s="36" t="s">
        <v>130</v>
      </c>
      <c r="CC105" s="36" t="s">
        <v>130</v>
      </c>
      <c r="CD105" s="36" t="s">
        <v>130</v>
      </c>
      <c r="CE105" s="36">
        <v>7.7</v>
      </c>
      <c r="CF105" s="36">
        <v>7.51</v>
      </c>
      <c r="CG105" s="36">
        <v>7.48</v>
      </c>
      <c r="CH105" s="36">
        <v>7.67</v>
      </c>
      <c r="CI105" s="36">
        <v>7.35</v>
      </c>
      <c r="CJ105" s="36" t="s">
        <v>133</v>
      </c>
      <c r="CK105" s="36" t="s">
        <v>133</v>
      </c>
      <c r="CL105" s="36" t="s">
        <v>133</v>
      </c>
      <c r="CM105" s="36" t="s">
        <v>133</v>
      </c>
      <c r="CN105" s="36" t="s">
        <v>133</v>
      </c>
      <c r="CO105" s="36">
        <v>0.009001</v>
      </c>
      <c r="CP105" s="36">
        <v>5e-6</v>
      </c>
      <c r="CQ105" s="37">
        <f t="shared" si="25"/>
        <v>0.000150867417525025</v>
      </c>
      <c r="CR105" s="37">
        <f t="shared" si="26"/>
        <v>6.6283364321135</v>
      </c>
      <c r="CS105" s="35"/>
      <c r="CT105" s="36">
        <f t="shared" si="27"/>
        <v>7.542</v>
      </c>
      <c r="CU105" s="20">
        <v>7.542</v>
      </c>
      <c r="CV105" s="20"/>
      <c r="CW105" s="20" t="str">
        <f t="shared" si="28"/>
        <v>Yaita - Softbank Solar Power Plant</v>
      </c>
      <c r="CX105" s="20">
        <f t="shared" si="29"/>
        <v>49990.913371</v>
      </c>
      <c r="CY105" s="20">
        <f t="shared" si="30"/>
        <v>4.6</v>
      </c>
      <c r="CZ105" s="20">
        <f t="shared" si="31"/>
        <v>7.542</v>
      </c>
      <c r="DA105" s="53" t="str">
        <f t="shared" si="22"/>
        <v>&lt;2016-06</v>
      </c>
      <c r="DB105" s="17"/>
      <c r="DC105" s="17"/>
      <c r="DD105" s="17"/>
      <c r="DE105" s="66"/>
      <c r="DF105" s="58"/>
      <c r="DH105" s="17"/>
      <c r="DI105" s="12">
        <f>(4970.346499+4164.313131+27247.331208+G105+5195.060406+11590.275214)*4.6/6.3</f>
        <v>75321.8893989524</v>
      </c>
      <c r="DK105">
        <f t="shared" si="37"/>
        <v>0</v>
      </c>
      <c r="DL105">
        <f t="shared" si="38"/>
        <v>75321.8893989524</v>
      </c>
      <c r="DM105" s="18">
        <f t="shared" si="39"/>
        <v>75321.8893989524</v>
      </c>
      <c r="DN105" s="18">
        <f t="shared" si="36"/>
        <v>4.6</v>
      </c>
      <c r="DS105">
        <f t="shared" si="40"/>
        <v>61.0712242710149</v>
      </c>
    </row>
    <row r="106" s="12" customFormat="1" spans="1:123">
      <c r="A106" s="20">
        <v>17864</v>
      </c>
      <c r="B106" s="20" t="s">
        <v>118</v>
      </c>
      <c r="C106" s="20">
        <v>1</v>
      </c>
      <c r="D106" s="20">
        <v>17645</v>
      </c>
      <c r="E106" s="20">
        <v>16565</v>
      </c>
      <c r="F106" s="20">
        <v>17700</v>
      </c>
      <c r="G106" s="20">
        <v>486981.517603</v>
      </c>
      <c r="H106" s="20" t="s">
        <v>119</v>
      </c>
      <c r="I106" s="20" t="s">
        <v>134</v>
      </c>
      <c r="J106" s="20" t="str">
        <f>VLOOKUP(K106,'[1]Attach_ISO_TO_COUNTRY NAME'!$A$2:$B$245,2,0)</f>
        <v>Japan</v>
      </c>
      <c r="K106" s="20" t="s">
        <v>120</v>
      </c>
      <c r="L106" s="20" t="s">
        <v>368</v>
      </c>
      <c r="M106" s="20">
        <v>1603.447451</v>
      </c>
      <c r="N106" s="20">
        <v>1314.534742</v>
      </c>
      <c r="O106" s="20">
        <v>37.561019</v>
      </c>
      <c r="P106" s="20" t="s">
        <v>594</v>
      </c>
      <c r="Q106" s="20" t="s">
        <v>627</v>
      </c>
      <c r="R106" s="20">
        <v>70</v>
      </c>
      <c r="S106" s="20">
        <v>70</v>
      </c>
      <c r="T106" s="20">
        <v>70</v>
      </c>
      <c r="U106" s="20">
        <v>20</v>
      </c>
      <c r="V106" s="20">
        <v>20</v>
      </c>
      <c r="W106" s="20">
        <v>20</v>
      </c>
      <c r="X106" s="20">
        <v>20</v>
      </c>
      <c r="Y106" s="20">
        <v>20</v>
      </c>
      <c r="Z106" s="20">
        <v>20</v>
      </c>
      <c r="AA106" s="20">
        <v>20</v>
      </c>
      <c r="AB106" s="20">
        <v>20</v>
      </c>
      <c r="AC106" s="20">
        <v>20</v>
      </c>
      <c r="AD106" s="20">
        <v>20</v>
      </c>
      <c r="AE106" s="20">
        <v>20</v>
      </c>
      <c r="AF106" s="20">
        <v>20</v>
      </c>
      <c r="AG106" s="20">
        <v>20</v>
      </c>
      <c r="AH106" s="20">
        <v>20</v>
      </c>
      <c r="AI106" s="20">
        <v>20</v>
      </c>
      <c r="AJ106" s="20">
        <v>20</v>
      </c>
      <c r="AK106" s="20">
        <v>20</v>
      </c>
      <c r="AL106" s="20">
        <v>20</v>
      </c>
      <c r="AM106" s="20">
        <v>20</v>
      </c>
      <c r="AN106" s="20">
        <v>20</v>
      </c>
      <c r="AO106" s="20">
        <v>20</v>
      </c>
      <c r="AP106" s="20">
        <v>20</v>
      </c>
      <c r="AQ106" s="20">
        <v>20</v>
      </c>
      <c r="AR106" s="20">
        <v>20</v>
      </c>
      <c r="AS106" s="20">
        <v>0.244496</v>
      </c>
      <c r="AT106" s="20" t="s">
        <v>123</v>
      </c>
      <c r="AU106" s="20">
        <v>0.51</v>
      </c>
      <c r="AV106" s="20">
        <v>0.146238</v>
      </c>
      <c r="AW106" s="20">
        <v>1.164664</v>
      </c>
      <c r="AX106" s="20">
        <v>0.987441</v>
      </c>
      <c r="AY106" s="20">
        <v>20</v>
      </c>
      <c r="AZ106" s="20">
        <v>20</v>
      </c>
      <c r="BA106" s="20" t="s">
        <v>124</v>
      </c>
      <c r="BB106" s="20" t="s">
        <v>125</v>
      </c>
      <c r="BC106" s="20" t="s">
        <v>126</v>
      </c>
      <c r="BD106" s="20" t="s">
        <v>628</v>
      </c>
      <c r="BE106" s="20" t="s">
        <v>629</v>
      </c>
      <c r="BF106" s="32">
        <f t="shared" si="23"/>
        <v>9.19952778095413e-5</v>
      </c>
      <c r="BG106" s="32">
        <f t="shared" si="24"/>
        <v>91.9952778095413</v>
      </c>
      <c r="BH106" s="35"/>
      <c r="BI106" s="36">
        <v>44.8</v>
      </c>
      <c r="BJ106" s="36">
        <v>33.245</v>
      </c>
      <c r="BK106" s="36">
        <v>131.759</v>
      </c>
      <c r="BL106" s="36" t="s">
        <v>129</v>
      </c>
      <c r="BM106" s="36" t="s">
        <v>130</v>
      </c>
      <c r="BN106" s="36" t="s">
        <v>130</v>
      </c>
      <c r="BO106" s="36" t="s">
        <v>130</v>
      </c>
      <c r="BP106" s="36" t="s">
        <v>130</v>
      </c>
      <c r="BQ106" s="36" t="s">
        <v>130</v>
      </c>
      <c r="BR106" s="36" t="s">
        <v>131</v>
      </c>
      <c r="BS106" s="36" t="s">
        <v>132</v>
      </c>
      <c r="BT106" s="36" t="s">
        <v>131</v>
      </c>
      <c r="BU106" s="36" t="s">
        <v>130</v>
      </c>
      <c r="BV106" s="36" t="s">
        <v>130</v>
      </c>
      <c r="BW106" s="36" t="s">
        <v>130</v>
      </c>
      <c r="BX106" s="36" t="s">
        <v>130</v>
      </c>
      <c r="BY106" s="36" t="s">
        <v>130</v>
      </c>
      <c r="BZ106" s="36" t="s">
        <v>130</v>
      </c>
      <c r="CA106" s="36" t="s">
        <v>130</v>
      </c>
      <c r="CB106" s="36" t="s">
        <v>130</v>
      </c>
      <c r="CC106" s="36" t="s">
        <v>130</v>
      </c>
      <c r="CD106" s="36" t="s">
        <v>130</v>
      </c>
      <c r="CE106" s="36">
        <v>85.11</v>
      </c>
      <c r="CF106" s="36">
        <v>72.16</v>
      </c>
      <c r="CG106" s="36">
        <v>72.59</v>
      </c>
      <c r="CH106" s="36">
        <v>73.15</v>
      </c>
      <c r="CI106" s="36">
        <v>78.68</v>
      </c>
      <c r="CJ106" s="36" t="s">
        <v>133</v>
      </c>
      <c r="CK106" s="36" t="s">
        <v>133</v>
      </c>
      <c r="CL106" s="36" t="s">
        <v>133</v>
      </c>
      <c r="CM106" s="36" t="s">
        <v>133</v>
      </c>
      <c r="CN106" s="36" t="s">
        <v>133</v>
      </c>
      <c r="CO106" s="36">
        <v>0.027386</v>
      </c>
      <c r="CP106" s="36">
        <v>4.7e-5</v>
      </c>
      <c r="CQ106" s="37">
        <f t="shared" si="25"/>
        <v>0.000156757489228231</v>
      </c>
      <c r="CR106" s="37">
        <f t="shared" si="26"/>
        <v>6.37928053660038</v>
      </c>
      <c r="CS106" s="35"/>
      <c r="CT106" s="36">
        <f t="shared" si="27"/>
        <v>76.338</v>
      </c>
      <c r="CU106" s="20">
        <v>76.338</v>
      </c>
      <c r="CV106" s="20"/>
      <c r="CW106" s="20" t="str">
        <f t="shared" si="28"/>
        <v>Hiyoshibaru</v>
      </c>
      <c r="CX106" s="20">
        <f t="shared" si="29"/>
        <v>486981.517603</v>
      </c>
      <c r="CY106" s="20">
        <f t="shared" si="30"/>
        <v>44.8</v>
      </c>
      <c r="CZ106" s="20">
        <f t="shared" si="31"/>
        <v>76.338</v>
      </c>
      <c r="DA106" s="53" t="str">
        <f t="shared" si="22"/>
        <v>&lt;2016-06</v>
      </c>
      <c r="DB106" s="17">
        <v>460000</v>
      </c>
      <c r="DC106" s="17">
        <v>44.8</v>
      </c>
      <c r="DD106" s="17"/>
      <c r="DE106" s="66"/>
      <c r="DF106" s="58"/>
      <c r="DH106" s="17"/>
      <c r="DK106">
        <f t="shared" si="37"/>
        <v>460000</v>
      </c>
      <c r="DL106">
        <f t="shared" si="38"/>
        <v>460000</v>
      </c>
      <c r="DM106" s="18">
        <f t="shared" si="39"/>
        <v>460000</v>
      </c>
      <c r="DN106" s="18">
        <f t="shared" si="36"/>
        <v>44.8</v>
      </c>
      <c r="DS106">
        <f t="shared" si="40"/>
        <v>97.3913043478261</v>
      </c>
    </row>
    <row r="107" s="12" customFormat="1" spans="1:123">
      <c r="A107" s="20">
        <v>19929</v>
      </c>
      <c r="B107" s="20" t="s">
        <v>118</v>
      </c>
      <c r="C107" s="20">
        <v>1</v>
      </c>
      <c r="D107" s="20">
        <v>19710</v>
      </c>
      <c r="E107" s="20">
        <v>16915</v>
      </c>
      <c r="F107" s="20">
        <v>19765</v>
      </c>
      <c r="G107" s="20">
        <v>252069.096946</v>
      </c>
      <c r="H107" s="20" t="s">
        <v>119</v>
      </c>
      <c r="I107" s="24">
        <v>42586</v>
      </c>
      <c r="J107" s="20" t="str">
        <f>VLOOKUP(K107,'[1]Attach_ISO_TO_COUNTRY NAME'!$A$2:$B$245,2,0)</f>
        <v>Japan</v>
      </c>
      <c r="K107" s="20" t="s">
        <v>120</v>
      </c>
      <c r="L107" s="20" t="s">
        <v>630</v>
      </c>
      <c r="M107" s="20">
        <v>1528.936453</v>
      </c>
      <c r="N107" s="20">
        <v>1259.381983</v>
      </c>
      <c r="O107" s="20">
        <v>19.350571</v>
      </c>
      <c r="P107" s="20"/>
      <c r="Q107" s="20" t="s">
        <v>631</v>
      </c>
      <c r="R107" s="20">
        <v>60</v>
      </c>
      <c r="S107" s="20">
        <v>60</v>
      </c>
      <c r="T107" s="20">
        <v>60</v>
      </c>
      <c r="U107" s="20">
        <v>60</v>
      </c>
      <c r="V107" s="20">
        <v>60</v>
      </c>
      <c r="W107" s="20">
        <v>60</v>
      </c>
      <c r="X107" s="20">
        <v>60</v>
      </c>
      <c r="Y107" s="20">
        <v>60</v>
      </c>
      <c r="Z107" s="20">
        <v>60</v>
      </c>
      <c r="AA107" s="20">
        <v>60</v>
      </c>
      <c r="AB107" s="20">
        <v>60</v>
      </c>
      <c r="AC107" s="20">
        <v>60</v>
      </c>
      <c r="AD107" s="20">
        <v>60</v>
      </c>
      <c r="AE107" s="20">
        <v>60</v>
      </c>
      <c r="AF107" s="20">
        <v>60</v>
      </c>
      <c r="AG107" s="20">
        <v>60</v>
      </c>
      <c r="AH107" s="20">
        <v>60</v>
      </c>
      <c r="AI107" s="20">
        <v>60</v>
      </c>
      <c r="AJ107" s="20">
        <v>60</v>
      </c>
      <c r="AK107" s="20">
        <v>60</v>
      </c>
      <c r="AL107" s="20">
        <v>60</v>
      </c>
      <c r="AM107" s="20">
        <v>60</v>
      </c>
      <c r="AN107" s="20">
        <v>60</v>
      </c>
      <c r="AO107" s="20">
        <v>60</v>
      </c>
      <c r="AP107" s="20">
        <v>60</v>
      </c>
      <c r="AQ107" s="20">
        <v>60</v>
      </c>
      <c r="AR107" s="20">
        <v>60</v>
      </c>
      <c r="AS107" s="20">
        <v>0.901448</v>
      </c>
      <c r="AT107" s="20" t="s">
        <v>123</v>
      </c>
      <c r="AU107" s="20">
        <v>0.51</v>
      </c>
      <c r="AV107" s="20">
        <v>0.146238</v>
      </c>
      <c r="AW107" s="20">
        <v>1.164664</v>
      </c>
      <c r="AX107" s="20">
        <v>0.987441</v>
      </c>
      <c r="AY107" s="20">
        <v>60</v>
      </c>
      <c r="AZ107" s="20">
        <v>60</v>
      </c>
      <c r="BA107" s="20" t="s">
        <v>141</v>
      </c>
      <c r="BB107" s="20" t="s">
        <v>125</v>
      </c>
      <c r="BC107" s="20" t="s">
        <v>126</v>
      </c>
      <c r="BD107" s="20" t="s">
        <v>632</v>
      </c>
      <c r="BE107" s="20" t="s">
        <v>633</v>
      </c>
      <c r="BF107" s="32">
        <f t="shared" si="23"/>
        <v>9.12448224659892e-5</v>
      </c>
      <c r="BG107" s="32">
        <f t="shared" si="24"/>
        <v>91.2448224659892</v>
      </c>
      <c r="BH107" s="35"/>
      <c r="BI107" s="36">
        <v>23</v>
      </c>
      <c r="BJ107" s="36">
        <v>34.594</v>
      </c>
      <c r="BK107" s="36">
        <v>135.911</v>
      </c>
      <c r="BL107" s="36" t="s">
        <v>129</v>
      </c>
      <c r="BM107" s="36" t="s">
        <v>130</v>
      </c>
      <c r="BN107" s="36" t="s">
        <v>130</v>
      </c>
      <c r="BO107" s="36" t="s">
        <v>130</v>
      </c>
      <c r="BP107" s="36" t="s">
        <v>130</v>
      </c>
      <c r="BQ107" s="36" t="s">
        <v>130</v>
      </c>
      <c r="BR107" s="36" t="s">
        <v>131</v>
      </c>
      <c r="BS107" s="36" t="s">
        <v>132</v>
      </c>
      <c r="BT107" s="36" t="s">
        <v>131</v>
      </c>
      <c r="BU107" s="36" t="s">
        <v>130</v>
      </c>
      <c r="BV107" s="36" t="s">
        <v>130</v>
      </c>
      <c r="BW107" s="36" t="s">
        <v>130</v>
      </c>
      <c r="BX107" s="36" t="s">
        <v>130</v>
      </c>
      <c r="BY107" s="36" t="s">
        <v>130</v>
      </c>
      <c r="BZ107" s="36" t="s">
        <v>130</v>
      </c>
      <c r="CA107" s="36" t="s">
        <v>130</v>
      </c>
      <c r="CB107" s="36" t="s">
        <v>130</v>
      </c>
      <c r="CC107" s="36" t="s">
        <v>130</v>
      </c>
      <c r="CD107" s="36" t="s">
        <v>130</v>
      </c>
      <c r="CE107" s="36">
        <v>42.44</v>
      </c>
      <c r="CF107" s="36">
        <v>37.96</v>
      </c>
      <c r="CG107" s="36">
        <v>37.63</v>
      </c>
      <c r="CH107" s="36">
        <v>38.81</v>
      </c>
      <c r="CI107" s="36">
        <v>38.29</v>
      </c>
      <c r="CJ107" s="36" t="s">
        <v>133</v>
      </c>
      <c r="CK107" s="36" t="s">
        <v>133</v>
      </c>
      <c r="CL107" s="36" t="s">
        <v>133</v>
      </c>
      <c r="CM107" s="36" t="s">
        <v>133</v>
      </c>
      <c r="CN107" s="36" t="s">
        <v>133</v>
      </c>
      <c r="CO107" s="36">
        <v>0.022646</v>
      </c>
      <c r="CP107" s="36">
        <v>2.5e-5</v>
      </c>
      <c r="CQ107" s="37">
        <f t="shared" si="25"/>
        <v>0.000154822627893813</v>
      </c>
      <c r="CR107" s="37">
        <f t="shared" si="26"/>
        <v>6.45900417531902</v>
      </c>
      <c r="CS107" s="35"/>
      <c r="CT107" s="36">
        <f t="shared" si="27"/>
        <v>39.026</v>
      </c>
      <c r="CU107" s="20">
        <v>39.026</v>
      </c>
      <c r="CV107" s="20"/>
      <c r="CW107" s="20" t="str">
        <f t="shared" si="28"/>
        <v>Tenri I</v>
      </c>
      <c r="CX107" s="20">
        <f t="shared" si="29"/>
        <v>252069.096946</v>
      </c>
      <c r="CY107" s="20">
        <f t="shared" si="30"/>
        <v>23</v>
      </c>
      <c r="CZ107" s="20">
        <f t="shared" si="31"/>
        <v>39.026</v>
      </c>
      <c r="DA107" s="53">
        <f t="shared" ref="DA107:DA148" si="41">I107</f>
        <v>42586</v>
      </c>
      <c r="DB107" s="17">
        <v>2460000</v>
      </c>
      <c r="DC107" s="17">
        <v>23</v>
      </c>
      <c r="DD107" s="17"/>
      <c r="DE107" s="66"/>
      <c r="DF107" s="58"/>
      <c r="DH107" s="17"/>
      <c r="DK107">
        <f t="shared" si="37"/>
        <v>2460000</v>
      </c>
      <c r="DL107">
        <f t="shared" si="38"/>
        <v>2460000</v>
      </c>
      <c r="DM107" s="18">
        <f t="shared" si="39"/>
        <v>2460000</v>
      </c>
      <c r="DN107" s="18">
        <f t="shared" si="36"/>
        <v>23</v>
      </c>
      <c r="DS107">
        <f t="shared" si="40"/>
        <v>9.34959349593496</v>
      </c>
    </row>
    <row r="108" s="12" customFormat="1" spans="1:123">
      <c r="A108" s="20">
        <v>17904</v>
      </c>
      <c r="B108" s="20" t="s">
        <v>118</v>
      </c>
      <c r="C108" s="20">
        <v>1</v>
      </c>
      <c r="D108" s="20">
        <v>17685</v>
      </c>
      <c r="E108" s="20">
        <v>16892</v>
      </c>
      <c r="F108" s="20">
        <v>17740</v>
      </c>
      <c r="G108" s="20">
        <v>554579.54915</v>
      </c>
      <c r="H108" s="20" t="s">
        <v>119</v>
      </c>
      <c r="I108" s="24">
        <v>42586</v>
      </c>
      <c r="J108" s="20" t="str">
        <f>VLOOKUP(K108,'[1]Attach_ISO_TO_COUNTRY NAME'!$A$2:$B$245,2,0)</f>
        <v>Japan</v>
      </c>
      <c r="K108" s="20" t="s">
        <v>120</v>
      </c>
      <c r="L108" s="20" t="s">
        <v>317</v>
      </c>
      <c r="M108" s="20">
        <v>1744.068785</v>
      </c>
      <c r="N108" s="20">
        <v>1432.875786</v>
      </c>
      <c r="O108" s="20">
        <v>42.683609</v>
      </c>
      <c r="P108" s="20" t="s">
        <v>318</v>
      </c>
      <c r="Q108" s="20" t="s">
        <v>634</v>
      </c>
      <c r="R108" s="20">
        <v>10</v>
      </c>
      <c r="S108" s="20">
        <v>10</v>
      </c>
      <c r="T108" s="20">
        <v>10</v>
      </c>
      <c r="U108" s="20">
        <v>10</v>
      </c>
      <c r="V108" s="20">
        <v>10</v>
      </c>
      <c r="W108" s="20">
        <v>10</v>
      </c>
      <c r="X108" s="20">
        <v>10</v>
      </c>
      <c r="Y108" s="20">
        <v>10</v>
      </c>
      <c r="Z108" s="20">
        <v>10</v>
      </c>
      <c r="AA108" s="20">
        <v>10</v>
      </c>
      <c r="AB108" s="20">
        <v>10</v>
      </c>
      <c r="AC108" s="20">
        <v>10</v>
      </c>
      <c r="AD108" s="20">
        <v>10</v>
      </c>
      <c r="AE108" s="20">
        <v>10</v>
      </c>
      <c r="AF108" s="20">
        <v>10</v>
      </c>
      <c r="AG108" s="20">
        <v>10</v>
      </c>
      <c r="AH108" s="20">
        <v>10</v>
      </c>
      <c r="AI108" s="20">
        <v>10</v>
      </c>
      <c r="AJ108" s="20">
        <v>190</v>
      </c>
      <c r="AK108" s="20">
        <v>190</v>
      </c>
      <c r="AL108" s="20">
        <v>190</v>
      </c>
      <c r="AM108" s="20">
        <v>190</v>
      </c>
      <c r="AN108" s="20">
        <v>190</v>
      </c>
      <c r="AO108" s="20">
        <v>190</v>
      </c>
      <c r="AP108" s="20">
        <v>190</v>
      </c>
      <c r="AQ108" s="20">
        <v>190</v>
      </c>
      <c r="AR108" s="20">
        <v>190</v>
      </c>
      <c r="AS108" s="20">
        <v>0.989221</v>
      </c>
      <c r="AT108" s="20" t="s">
        <v>123</v>
      </c>
      <c r="AU108" s="20">
        <v>0.51</v>
      </c>
      <c r="AV108" s="20">
        <v>0.146238</v>
      </c>
      <c r="AW108" s="20">
        <v>1.164664</v>
      </c>
      <c r="AX108" s="20">
        <v>0.987441</v>
      </c>
      <c r="AY108" s="20">
        <v>10</v>
      </c>
      <c r="AZ108" s="20">
        <v>10</v>
      </c>
      <c r="BA108" s="20" t="s">
        <v>124</v>
      </c>
      <c r="BB108" s="20" t="s">
        <v>125</v>
      </c>
      <c r="BC108" s="20" t="s">
        <v>126</v>
      </c>
      <c r="BD108" s="20" t="s">
        <v>635</v>
      </c>
      <c r="BE108" s="20" t="s">
        <v>636</v>
      </c>
      <c r="BF108" s="32">
        <f t="shared" si="23"/>
        <v>9.01583913013645e-5</v>
      </c>
      <c r="BG108" s="32">
        <f t="shared" si="24"/>
        <v>90.1583913013645</v>
      </c>
      <c r="BH108" s="35"/>
      <c r="BI108" s="36">
        <v>50</v>
      </c>
      <c r="BJ108" s="36">
        <v>34.7135</v>
      </c>
      <c r="BK108" s="36">
        <v>137.2684</v>
      </c>
      <c r="BL108" s="36" t="s">
        <v>129</v>
      </c>
      <c r="BM108" s="36" t="s">
        <v>130</v>
      </c>
      <c r="BN108" s="36" t="s">
        <v>130</v>
      </c>
      <c r="BO108" s="36" t="s">
        <v>130</v>
      </c>
      <c r="BP108" s="36" t="s">
        <v>130</v>
      </c>
      <c r="BQ108" s="36" t="s">
        <v>637</v>
      </c>
      <c r="BR108" s="36" t="s">
        <v>638</v>
      </c>
      <c r="BS108" s="36" t="s">
        <v>639</v>
      </c>
      <c r="BT108" s="36" t="s">
        <v>165</v>
      </c>
      <c r="BU108" s="36" t="s">
        <v>130</v>
      </c>
      <c r="BV108" s="36" t="s">
        <v>130</v>
      </c>
      <c r="BW108" s="36" t="s">
        <v>130</v>
      </c>
      <c r="BX108" s="36" t="s">
        <v>130</v>
      </c>
      <c r="BY108" s="36" t="s">
        <v>130</v>
      </c>
      <c r="BZ108" s="36" t="s">
        <v>130</v>
      </c>
      <c r="CA108" s="36" t="s">
        <v>130</v>
      </c>
      <c r="CB108" s="36" t="s">
        <v>130</v>
      </c>
      <c r="CC108" s="36" t="s">
        <v>130</v>
      </c>
      <c r="CD108" s="36" t="s">
        <v>130</v>
      </c>
      <c r="CE108" s="36">
        <v>91.78</v>
      </c>
      <c r="CF108" s="36">
        <v>87.4</v>
      </c>
      <c r="CG108" s="36">
        <v>79.48</v>
      </c>
      <c r="CH108" s="36">
        <v>87.53</v>
      </c>
      <c r="CI108" s="36">
        <v>86.3</v>
      </c>
      <c r="CJ108" s="36" t="s">
        <v>133</v>
      </c>
      <c r="CK108" s="36" t="s">
        <v>133</v>
      </c>
      <c r="CL108" s="36" t="s">
        <v>133</v>
      </c>
      <c r="CM108" s="36" t="s">
        <v>133</v>
      </c>
      <c r="CN108" s="36" t="s">
        <v>133</v>
      </c>
      <c r="CO108" s="36">
        <v>0.035169</v>
      </c>
      <c r="CP108" s="36">
        <v>5.4e-5</v>
      </c>
      <c r="CQ108" s="37">
        <f t="shared" si="25"/>
        <v>0.000155970410615709</v>
      </c>
      <c r="CR108" s="37">
        <f t="shared" si="26"/>
        <v>6.41147250976901</v>
      </c>
      <c r="CS108" s="35"/>
      <c r="CT108" s="36">
        <f t="shared" si="27"/>
        <v>86.498</v>
      </c>
      <c r="CU108" s="20">
        <v>86.498</v>
      </c>
      <c r="CV108" s="20"/>
      <c r="CW108" s="20" t="str">
        <f t="shared" si="28"/>
        <v>Tahara Wind Solar Power Plant</v>
      </c>
      <c r="CX108" s="20">
        <f t="shared" si="29"/>
        <v>554579.54915</v>
      </c>
      <c r="CY108" s="20">
        <f t="shared" si="30"/>
        <v>50</v>
      </c>
      <c r="CZ108" s="20">
        <f t="shared" si="31"/>
        <v>86.498</v>
      </c>
      <c r="DA108" s="53">
        <f t="shared" si="41"/>
        <v>42586</v>
      </c>
      <c r="DB108" s="17"/>
      <c r="DC108" s="17"/>
      <c r="DD108" s="17"/>
      <c r="DE108" s="86" t="s">
        <v>640</v>
      </c>
      <c r="DF108" s="58"/>
      <c r="DH108" s="17"/>
      <c r="DI108" s="12">
        <f>G108</f>
        <v>554579.54915</v>
      </c>
      <c r="DK108">
        <f t="shared" si="37"/>
        <v>0</v>
      </c>
      <c r="DL108">
        <f t="shared" si="38"/>
        <v>554579.54915</v>
      </c>
      <c r="DM108" s="18">
        <f t="shared" si="39"/>
        <v>554579.54915</v>
      </c>
      <c r="DN108" s="18">
        <f t="shared" si="36"/>
        <v>50</v>
      </c>
      <c r="DS108">
        <f t="shared" si="40"/>
        <v>90.1583913013645</v>
      </c>
    </row>
    <row r="109" s="12" customFormat="1" spans="1:123">
      <c r="A109" s="20">
        <v>19673</v>
      </c>
      <c r="B109" s="20" t="s">
        <v>118</v>
      </c>
      <c r="C109" s="20">
        <v>1</v>
      </c>
      <c r="D109" s="20">
        <v>19454</v>
      </c>
      <c r="E109" s="20">
        <v>16743</v>
      </c>
      <c r="F109" s="20">
        <v>19509</v>
      </c>
      <c r="G109" s="20">
        <v>154235.920414</v>
      </c>
      <c r="H109" s="20" t="s">
        <v>119</v>
      </c>
      <c r="I109" s="24">
        <v>42613</v>
      </c>
      <c r="J109" s="20" t="str">
        <f>VLOOKUP(K109,'[1]Attach_ISO_TO_COUNTRY NAME'!$A$2:$B$245,2,0)</f>
        <v>Japan</v>
      </c>
      <c r="K109" s="20" t="s">
        <v>120</v>
      </c>
      <c r="L109" s="20" t="s">
        <v>460</v>
      </c>
      <c r="M109" s="20">
        <v>1593.950943</v>
      </c>
      <c r="N109" s="20">
        <v>1338.641236</v>
      </c>
      <c r="O109" s="20">
        <v>11.612842</v>
      </c>
      <c r="P109" s="20"/>
      <c r="Q109" s="20" t="s">
        <v>641</v>
      </c>
      <c r="R109" s="20">
        <v>30</v>
      </c>
      <c r="S109" s="20">
        <v>30</v>
      </c>
      <c r="T109" s="20">
        <v>30</v>
      </c>
      <c r="U109" s="20">
        <v>30</v>
      </c>
      <c r="V109" s="20">
        <v>30</v>
      </c>
      <c r="W109" s="20">
        <v>30</v>
      </c>
      <c r="X109" s="20">
        <v>30</v>
      </c>
      <c r="Y109" s="20">
        <v>30</v>
      </c>
      <c r="Z109" s="20">
        <v>30</v>
      </c>
      <c r="AA109" s="20">
        <v>30</v>
      </c>
      <c r="AB109" s="20">
        <v>30</v>
      </c>
      <c r="AC109" s="20">
        <v>30</v>
      </c>
      <c r="AD109" s="20">
        <v>30</v>
      </c>
      <c r="AE109" s="20">
        <v>30</v>
      </c>
      <c r="AF109" s="20">
        <v>30</v>
      </c>
      <c r="AG109" s="20">
        <v>30</v>
      </c>
      <c r="AH109" s="20">
        <v>30</v>
      </c>
      <c r="AI109" s="20">
        <v>30</v>
      </c>
      <c r="AJ109" s="20">
        <v>30</v>
      </c>
      <c r="AK109" s="20">
        <v>30</v>
      </c>
      <c r="AL109" s="20">
        <v>30</v>
      </c>
      <c r="AM109" s="20">
        <v>30</v>
      </c>
      <c r="AN109" s="20">
        <v>30</v>
      </c>
      <c r="AO109" s="20">
        <v>30</v>
      </c>
      <c r="AP109" s="20">
        <v>30</v>
      </c>
      <c r="AQ109" s="20">
        <v>30</v>
      </c>
      <c r="AR109" s="20">
        <v>30</v>
      </c>
      <c r="AS109" s="20">
        <v>0.979325</v>
      </c>
      <c r="AT109" s="20" t="s">
        <v>123</v>
      </c>
      <c r="AU109" s="20">
        <v>0.51</v>
      </c>
      <c r="AV109" s="20">
        <v>0.146238</v>
      </c>
      <c r="AW109" s="20">
        <v>1.164664</v>
      </c>
      <c r="AX109" s="20">
        <v>0.987441</v>
      </c>
      <c r="AY109" s="20">
        <v>30</v>
      </c>
      <c r="AZ109" s="20">
        <v>30</v>
      </c>
      <c r="BA109" s="20" t="s">
        <v>124</v>
      </c>
      <c r="BB109" s="20" t="s">
        <v>125</v>
      </c>
      <c r="BC109" s="20" t="s">
        <v>126</v>
      </c>
      <c r="BD109" s="20" t="s">
        <v>642</v>
      </c>
      <c r="BE109" s="20" t="s">
        <v>613</v>
      </c>
      <c r="BF109" s="32">
        <f t="shared" si="23"/>
        <v>9.01216782879736e-5</v>
      </c>
      <c r="BG109" s="32">
        <f t="shared" si="24"/>
        <v>90.1216782879736</v>
      </c>
      <c r="BH109" s="35"/>
      <c r="BI109" s="36">
        <v>13.9</v>
      </c>
      <c r="BJ109" s="36">
        <v>36.9384</v>
      </c>
      <c r="BK109" s="36">
        <v>139.9416</v>
      </c>
      <c r="BL109" s="36" t="s">
        <v>129</v>
      </c>
      <c r="BM109" s="36" t="s">
        <v>130</v>
      </c>
      <c r="BN109" s="36" t="s">
        <v>130</v>
      </c>
      <c r="BO109" s="36" t="s">
        <v>130</v>
      </c>
      <c r="BP109" s="36" t="s">
        <v>130</v>
      </c>
      <c r="BQ109" s="36" t="s">
        <v>643</v>
      </c>
      <c r="BR109" s="36" t="s">
        <v>442</v>
      </c>
      <c r="BS109" s="36" t="s">
        <v>443</v>
      </c>
      <c r="BT109" s="36" t="s">
        <v>165</v>
      </c>
      <c r="BU109" s="36">
        <v>1110682</v>
      </c>
      <c r="BV109" s="36" t="s">
        <v>130</v>
      </c>
      <c r="BW109" s="36" t="s">
        <v>130</v>
      </c>
      <c r="BX109" s="36" t="s">
        <v>130</v>
      </c>
      <c r="BY109" s="36" t="s">
        <v>130</v>
      </c>
      <c r="BZ109" s="36" t="s">
        <v>130</v>
      </c>
      <c r="CA109" s="36" t="s">
        <v>130</v>
      </c>
      <c r="CB109" s="36" t="s">
        <v>130</v>
      </c>
      <c r="CC109" s="36" t="s">
        <v>130</v>
      </c>
      <c r="CD109" s="36" t="s">
        <v>130</v>
      </c>
      <c r="CE109" s="36">
        <v>22.27</v>
      </c>
      <c r="CF109" s="36">
        <v>22.17</v>
      </c>
      <c r="CG109" s="36">
        <v>22.03</v>
      </c>
      <c r="CH109" s="36">
        <v>22.4</v>
      </c>
      <c r="CI109" s="36">
        <v>21.82</v>
      </c>
      <c r="CJ109" s="36" t="s">
        <v>133</v>
      </c>
      <c r="CK109" s="36" t="s">
        <v>133</v>
      </c>
      <c r="CL109" s="36" t="s">
        <v>133</v>
      </c>
      <c r="CM109" s="36" t="s">
        <v>133</v>
      </c>
      <c r="CN109" s="36" t="s">
        <v>133</v>
      </c>
      <c r="CO109" s="36">
        <v>0.015646</v>
      </c>
      <c r="CP109" s="36">
        <v>1.6e-5</v>
      </c>
      <c r="CQ109" s="37">
        <f t="shared" si="25"/>
        <v>0.000143533360715047</v>
      </c>
      <c r="CR109" s="37">
        <f t="shared" si="26"/>
        <v>6.96702142984913</v>
      </c>
      <c r="CS109" s="35"/>
      <c r="CT109" s="36">
        <f t="shared" si="27"/>
        <v>22.138</v>
      </c>
      <c r="CU109" s="20">
        <v>22.138</v>
      </c>
      <c r="CV109" s="20"/>
      <c r="CW109" s="20" t="str">
        <f t="shared" si="28"/>
        <v>Nasushiobara - Softbank Solar Power Plant (Under Construction)</v>
      </c>
      <c r="CX109" s="20">
        <f t="shared" si="29"/>
        <v>154235.920414</v>
      </c>
      <c r="CY109" s="20">
        <f t="shared" si="30"/>
        <v>13.9</v>
      </c>
      <c r="CZ109" s="20">
        <f t="shared" si="31"/>
        <v>22.138</v>
      </c>
      <c r="DA109" s="53">
        <f t="shared" si="41"/>
        <v>42613</v>
      </c>
      <c r="DB109" s="17">
        <v>270000</v>
      </c>
      <c r="DC109" s="17">
        <v>13.9</v>
      </c>
      <c r="DD109" s="17"/>
      <c r="DE109" s="66"/>
      <c r="DF109" s="58"/>
      <c r="DH109" s="17"/>
      <c r="DK109">
        <f t="shared" si="37"/>
        <v>270000</v>
      </c>
      <c r="DL109">
        <f t="shared" si="38"/>
        <v>270000</v>
      </c>
      <c r="DM109" s="18">
        <f t="shared" si="39"/>
        <v>270000</v>
      </c>
      <c r="DN109" s="18">
        <f t="shared" si="36"/>
        <v>13.9</v>
      </c>
      <c r="DS109">
        <f t="shared" si="40"/>
        <v>51.4814814814815</v>
      </c>
    </row>
    <row r="110" s="12" customFormat="1" spans="1:123">
      <c r="A110" s="20">
        <v>17739</v>
      </c>
      <c r="B110" s="20" t="s">
        <v>118</v>
      </c>
      <c r="C110" s="20">
        <v>1</v>
      </c>
      <c r="D110" s="20">
        <v>17520</v>
      </c>
      <c r="E110" s="20">
        <v>16705</v>
      </c>
      <c r="F110" s="20">
        <v>17575</v>
      </c>
      <c r="G110" s="20">
        <v>67049.674721</v>
      </c>
      <c r="H110" s="20" t="s">
        <v>119</v>
      </c>
      <c r="I110" s="20" t="s">
        <v>134</v>
      </c>
      <c r="J110" s="20" t="str">
        <f>VLOOKUP(K110,'[1]Attach_ISO_TO_COUNTRY NAME'!$A$2:$B$245,2,0)</f>
        <v>Japan</v>
      </c>
      <c r="K110" s="20" t="s">
        <v>120</v>
      </c>
      <c r="L110" s="20" t="s">
        <v>144</v>
      </c>
      <c r="M110" s="20">
        <v>1530.397521</v>
      </c>
      <c r="N110" s="20">
        <v>1244.771997</v>
      </c>
      <c r="O110" s="20">
        <v>5.853954</v>
      </c>
      <c r="P110" s="20"/>
      <c r="Q110" s="20" t="s">
        <v>644</v>
      </c>
      <c r="R110" s="20">
        <v>20</v>
      </c>
      <c r="S110" s="20">
        <v>20</v>
      </c>
      <c r="T110" s="20">
        <v>20</v>
      </c>
      <c r="U110" s="20">
        <v>20</v>
      </c>
      <c r="V110" s="20">
        <v>20</v>
      </c>
      <c r="W110" s="20">
        <v>20</v>
      </c>
      <c r="X110" s="20">
        <v>20</v>
      </c>
      <c r="Y110" s="20">
        <v>20</v>
      </c>
      <c r="Z110" s="20">
        <v>20</v>
      </c>
      <c r="AA110" s="20">
        <v>20</v>
      </c>
      <c r="AB110" s="20">
        <v>20</v>
      </c>
      <c r="AC110" s="20">
        <v>20</v>
      </c>
      <c r="AD110" s="20">
        <v>20</v>
      </c>
      <c r="AE110" s="20">
        <v>20</v>
      </c>
      <c r="AF110" s="20">
        <v>20</v>
      </c>
      <c r="AG110" s="20">
        <v>20</v>
      </c>
      <c r="AH110" s="20">
        <v>20</v>
      </c>
      <c r="AI110" s="20">
        <v>20</v>
      </c>
      <c r="AJ110" s="20">
        <v>20</v>
      </c>
      <c r="AK110" s="20">
        <v>20</v>
      </c>
      <c r="AL110" s="20">
        <v>20</v>
      </c>
      <c r="AM110" s="20">
        <v>20</v>
      </c>
      <c r="AN110" s="20">
        <v>20</v>
      </c>
      <c r="AO110" s="20">
        <v>20</v>
      </c>
      <c r="AP110" s="20">
        <v>20</v>
      </c>
      <c r="AQ110" s="20">
        <v>190</v>
      </c>
      <c r="AR110" s="20">
        <v>190</v>
      </c>
      <c r="AS110" s="20">
        <v>0.657728</v>
      </c>
      <c r="AT110" s="20" t="s">
        <v>123</v>
      </c>
      <c r="AU110" s="20">
        <v>0.51</v>
      </c>
      <c r="AV110" s="20">
        <v>0.146238</v>
      </c>
      <c r="AW110" s="20">
        <v>1.164664</v>
      </c>
      <c r="AX110" s="20">
        <v>1.108938</v>
      </c>
      <c r="AY110" s="20">
        <v>20</v>
      </c>
      <c r="AZ110" s="20">
        <v>20</v>
      </c>
      <c r="BA110" s="20" t="s">
        <v>124</v>
      </c>
      <c r="BB110" s="20" t="s">
        <v>125</v>
      </c>
      <c r="BC110" s="20" t="s">
        <v>126</v>
      </c>
      <c r="BD110" s="20" t="s">
        <v>645</v>
      </c>
      <c r="BE110" s="20" t="s">
        <v>646</v>
      </c>
      <c r="BF110" s="32">
        <f t="shared" si="23"/>
        <v>8.94858927349993e-5</v>
      </c>
      <c r="BG110" s="32">
        <f t="shared" si="24"/>
        <v>89.4858927349993</v>
      </c>
      <c r="BH110" s="35"/>
      <c r="BI110" s="36">
        <v>6</v>
      </c>
      <c r="BJ110" s="36">
        <v>33.6159</v>
      </c>
      <c r="BK110" s="36">
        <v>130.6929</v>
      </c>
      <c r="BL110" s="36" t="s">
        <v>129</v>
      </c>
      <c r="BM110" s="36" t="s">
        <v>130</v>
      </c>
      <c r="BN110" s="36" t="s">
        <v>130</v>
      </c>
      <c r="BO110" s="36" t="s">
        <v>130</v>
      </c>
      <c r="BP110" s="36" t="s">
        <v>130</v>
      </c>
      <c r="BQ110" s="36" t="s">
        <v>130</v>
      </c>
      <c r="BR110" s="36" t="s">
        <v>131</v>
      </c>
      <c r="BS110" s="36" t="s">
        <v>132</v>
      </c>
      <c r="BT110" s="36" t="s">
        <v>131</v>
      </c>
      <c r="BU110" s="36" t="s">
        <v>130</v>
      </c>
      <c r="BV110" s="36" t="s">
        <v>130</v>
      </c>
      <c r="BW110" s="36" t="s">
        <v>130</v>
      </c>
      <c r="BX110" s="36" t="s">
        <v>130</v>
      </c>
      <c r="BY110" s="36" t="s">
        <v>130</v>
      </c>
      <c r="BZ110" s="36" t="s">
        <v>130</v>
      </c>
      <c r="CA110" s="36" t="s">
        <v>130</v>
      </c>
      <c r="CB110" s="36" t="s">
        <v>130</v>
      </c>
      <c r="CC110" s="36" t="s">
        <v>130</v>
      </c>
      <c r="CD110" s="36" t="s">
        <v>130</v>
      </c>
      <c r="CE110" s="36">
        <v>11.09</v>
      </c>
      <c r="CF110" s="36">
        <v>10.15</v>
      </c>
      <c r="CG110" s="36">
        <v>10.34</v>
      </c>
      <c r="CH110" s="36">
        <v>9.94</v>
      </c>
      <c r="CI110" s="36">
        <v>10.76</v>
      </c>
      <c r="CJ110" s="36" t="s">
        <v>133</v>
      </c>
      <c r="CK110" s="36" t="s">
        <v>133</v>
      </c>
      <c r="CL110" s="36" t="s">
        <v>133</v>
      </c>
      <c r="CM110" s="36" t="s">
        <v>133</v>
      </c>
      <c r="CN110" s="36" t="s">
        <v>133</v>
      </c>
      <c r="CO110" s="36">
        <v>0.012303</v>
      </c>
      <c r="CP110" s="36">
        <v>6e-6</v>
      </c>
      <c r="CQ110" s="37">
        <f t="shared" si="25"/>
        <v>0.000155944082406192</v>
      </c>
      <c r="CR110" s="37">
        <f t="shared" si="26"/>
        <v>6.41255496566565</v>
      </c>
      <c r="CS110" s="35"/>
      <c r="CT110" s="36">
        <f t="shared" si="27"/>
        <v>10.456</v>
      </c>
      <c r="CU110" s="20">
        <v>10.456</v>
      </c>
      <c r="CV110" s="20"/>
      <c r="CW110" s="20" t="str">
        <f t="shared" si="28"/>
        <v>Minamio A</v>
      </c>
      <c r="CX110" s="20">
        <f t="shared" si="29"/>
        <v>67049.674721</v>
      </c>
      <c r="CY110" s="20">
        <f t="shared" si="30"/>
        <v>6</v>
      </c>
      <c r="CZ110" s="20">
        <f t="shared" si="31"/>
        <v>10.456</v>
      </c>
      <c r="DA110" s="53" t="str">
        <f t="shared" si="41"/>
        <v>&lt;2016-06</v>
      </c>
      <c r="DB110" s="17"/>
      <c r="DC110" s="17"/>
      <c r="DD110" s="17"/>
      <c r="DE110" s="66"/>
      <c r="DF110" s="58"/>
      <c r="DH110" s="17"/>
      <c r="DI110" s="12">
        <f>10400.407499+G110</f>
        <v>77450.08222</v>
      </c>
      <c r="DK110">
        <f t="shared" si="37"/>
        <v>0</v>
      </c>
      <c r="DL110">
        <f t="shared" si="38"/>
        <v>77450.08222</v>
      </c>
      <c r="DM110" s="18">
        <f t="shared" si="39"/>
        <v>77450.08222</v>
      </c>
      <c r="DN110" s="18">
        <f t="shared" si="36"/>
        <v>6</v>
      </c>
      <c r="DS110">
        <f t="shared" si="40"/>
        <v>77.4692528144356</v>
      </c>
    </row>
    <row r="111" s="12" customFormat="1" spans="1:123">
      <c r="A111" s="20">
        <v>28721</v>
      </c>
      <c r="B111" s="20" t="s">
        <v>118</v>
      </c>
      <c r="C111" s="20">
        <v>1</v>
      </c>
      <c r="D111" s="20">
        <v>28429</v>
      </c>
      <c r="E111" s="20">
        <v>16531</v>
      </c>
      <c r="F111" s="20">
        <v>28486</v>
      </c>
      <c r="G111" s="20">
        <v>89559.574044</v>
      </c>
      <c r="H111" s="20" t="s">
        <v>119</v>
      </c>
      <c r="I111" s="20" t="s">
        <v>134</v>
      </c>
      <c r="J111" s="20" t="str">
        <f>VLOOKUP(K111,'[1]Attach_ISO_TO_COUNTRY NAME'!$A$2:$B$245,2,0)</f>
        <v>Japan</v>
      </c>
      <c r="K111" s="20" t="s">
        <v>120</v>
      </c>
      <c r="L111" s="20" t="s">
        <v>179</v>
      </c>
      <c r="M111" s="20">
        <v>1486.932786</v>
      </c>
      <c r="N111" s="20">
        <v>1250.250786</v>
      </c>
      <c r="O111" s="20">
        <v>7.563876</v>
      </c>
      <c r="P111" s="20"/>
      <c r="Q111" s="20" t="s">
        <v>647</v>
      </c>
      <c r="R111" s="20">
        <v>30</v>
      </c>
      <c r="S111" s="20">
        <v>30</v>
      </c>
      <c r="T111" s="20">
        <v>30</v>
      </c>
      <c r="U111" s="20">
        <v>30</v>
      </c>
      <c r="V111" s="20">
        <v>30</v>
      </c>
      <c r="W111" s="20">
        <v>30</v>
      </c>
      <c r="X111" s="20">
        <v>30</v>
      </c>
      <c r="Y111" s="20">
        <v>30</v>
      </c>
      <c r="Z111" s="20">
        <v>30</v>
      </c>
      <c r="AA111" s="20">
        <v>30</v>
      </c>
      <c r="AB111" s="20">
        <v>30</v>
      </c>
      <c r="AC111" s="20">
        <v>30</v>
      </c>
      <c r="AD111" s="20">
        <v>30</v>
      </c>
      <c r="AE111" s="20">
        <v>30</v>
      </c>
      <c r="AF111" s="20">
        <v>30</v>
      </c>
      <c r="AG111" s="20">
        <v>30</v>
      </c>
      <c r="AH111" s="20">
        <v>30</v>
      </c>
      <c r="AI111" s="20">
        <v>30</v>
      </c>
      <c r="AJ111" s="20">
        <v>30</v>
      </c>
      <c r="AK111" s="20">
        <v>30</v>
      </c>
      <c r="AL111" s="20">
        <v>30</v>
      </c>
      <c r="AM111" s="20">
        <v>30</v>
      </c>
      <c r="AN111" s="20">
        <v>190</v>
      </c>
      <c r="AO111" s="20">
        <v>190</v>
      </c>
      <c r="AP111" s="20">
        <v>190</v>
      </c>
      <c r="AQ111" s="20">
        <v>190</v>
      </c>
      <c r="AR111" s="20">
        <v>190</v>
      </c>
      <c r="AS111" s="20">
        <v>0.739743</v>
      </c>
      <c r="AT111" s="20" t="s">
        <v>123</v>
      </c>
      <c r="AU111" s="20">
        <v>0.51</v>
      </c>
      <c r="AV111" s="20">
        <v>0.146238</v>
      </c>
      <c r="AW111" s="20">
        <v>1.164664</v>
      </c>
      <c r="AX111" s="20">
        <v>1.108938</v>
      </c>
      <c r="AY111" s="20">
        <v>30</v>
      </c>
      <c r="AZ111" s="20">
        <v>30</v>
      </c>
      <c r="BA111" s="20" t="s">
        <v>124</v>
      </c>
      <c r="BB111" s="20" t="s">
        <v>125</v>
      </c>
      <c r="BC111" s="20" t="s">
        <v>126</v>
      </c>
      <c r="BD111" s="20" t="s">
        <v>648</v>
      </c>
      <c r="BE111" s="20" t="s">
        <v>649</v>
      </c>
      <c r="BF111" s="32">
        <f t="shared" si="23"/>
        <v>8.93260166251981e-5</v>
      </c>
      <c r="BG111" s="32">
        <f t="shared" si="24"/>
        <v>89.3260166251981</v>
      </c>
      <c r="BH111" s="35"/>
      <c r="BI111" s="36">
        <v>8</v>
      </c>
      <c r="BJ111" s="36">
        <v>40.5506</v>
      </c>
      <c r="BK111" s="36">
        <v>141.4298</v>
      </c>
      <c r="BL111" s="36" t="s">
        <v>129</v>
      </c>
      <c r="BM111" s="36" t="s">
        <v>130</v>
      </c>
      <c r="BN111" s="36" t="s">
        <v>130</v>
      </c>
      <c r="BO111" s="36" t="s">
        <v>130</v>
      </c>
      <c r="BP111" s="36" t="s">
        <v>130</v>
      </c>
      <c r="BQ111" s="36" t="s">
        <v>650</v>
      </c>
      <c r="BR111" s="36" t="s">
        <v>261</v>
      </c>
      <c r="BS111" s="36" t="s">
        <v>262</v>
      </c>
      <c r="BT111" s="36" t="s">
        <v>165</v>
      </c>
      <c r="BU111" s="36">
        <v>1031451</v>
      </c>
      <c r="BV111" s="36" t="s">
        <v>130</v>
      </c>
      <c r="BW111" s="36" t="s">
        <v>130</v>
      </c>
      <c r="BX111" s="36" t="s">
        <v>130</v>
      </c>
      <c r="BY111" s="36" t="s">
        <v>130</v>
      </c>
      <c r="BZ111" s="36" t="s">
        <v>130</v>
      </c>
      <c r="CA111" s="36" t="s">
        <v>130</v>
      </c>
      <c r="CB111" s="36" t="s">
        <v>130</v>
      </c>
      <c r="CC111" s="36" t="s">
        <v>130</v>
      </c>
      <c r="CD111" s="36" t="s">
        <v>130</v>
      </c>
      <c r="CE111" s="36">
        <v>11.95</v>
      </c>
      <c r="CF111" s="36">
        <v>12.58</v>
      </c>
      <c r="CG111" s="36">
        <v>12.63</v>
      </c>
      <c r="CH111" s="36">
        <v>12.2</v>
      </c>
      <c r="CI111" s="36">
        <v>11.84</v>
      </c>
      <c r="CJ111" s="36" t="s">
        <v>133</v>
      </c>
      <c r="CK111" s="36" t="s">
        <v>133</v>
      </c>
      <c r="CL111" s="36" t="s">
        <v>133</v>
      </c>
      <c r="CM111" s="36" t="s">
        <v>133</v>
      </c>
      <c r="CN111" s="36" t="s">
        <v>133</v>
      </c>
      <c r="CO111" s="36">
        <v>0.013457</v>
      </c>
      <c r="CP111" s="36">
        <v>1e-5</v>
      </c>
      <c r="CQ111" s="37">
        <f t="shared" si="25"/>
        <v>0.000136668805436553</v>
      </c>
      <c r="CR111" s="37">
        <f t="shared" si="26"/>
        <v>7.31695866372549</v>
      </c>
      <c r="CS111" s="35"/>
      <c r="CT111" s="36">
        <f t="shared" si="27"/>
        <v>12.24</v>
      </c>
      <c r="CU111" s="20">
        <v>12.24</v>
      </c>
      <c r="CV111" s="20"/>
      <c r="CW111" s="20" t="str">
        <f t="shared" si="28"/>
        <v>Hachinohe - Mitsui Solar Power Plant</v>
      </c>
      <c r="CX111" s="20">
        <f t="shared" si="29"/>
        <v>89559.574044</v>
      </c>
      <c r="CY111" s="20">
        <f t="shared" si="30"/>
        <v>8</v>
      </c>
      <c r="CZ111" s="20">
        <f t="shared" si="31"/>
        <v>12.24</v>
      </c>
      <c r="DA111" s="53" t="str">
        <f t="shared" si="41"/>
        <v>&lt;2016-06</v>
      </c>
      <c r="DB111" s="17"/>
      <c r="DC111" s="17"/>
      <c r="DD111" s="17"/>
      <c r="DE111" s="66"/>
      <c r="DF111" s="58"/>
      <c r="DH111" s="17"/>
      <c r="DI111" s="12">
        <f>8653.705397+G111</f>
        <v>98213.279441</v>
      </c>
      <c r="DK111">
        <f t="shared" si="37"/>
        <v>0</v>
      </c>
      <c r="DL111">
        <f t="shared" si="38"/>
        <v>98213.279441</v>
      </c>
      <c r="DM111" s="18">
        <f t="shared" si="39"/>
        <v>98213.279441</v>
      </c>
      <c r="DN111" s="18">
        <f t="shared" si="36"/>
        <v>8</v>
      </c>
      <c r="DS111">
        <f t="shared" si="40"/>
        <v>81.4553800212513</v>
      </c>
    </row>
    <row r="112" s="12" customFormat="1" spans="1:123">
      <c r="A112" s="20">
        <v>19711</v>
      </c>
      <c r="B112" s="20" t="s">
        <v>118</v>
      </c>
      <c r="C112" s="20">
        <v>1</v>
      </c>
      <c r="D112" s="20">
        <v>19492</v>
      </c>
      <c r="E112" s="20">
        <v>16481</v>
      </c>
      <c r="F112" s="20">
        <v>19547</v>
      </c>
      <c r="G112" s="20">
        <v>45298.414522</v>
      </c>
      <c r="H112" s="20" t="s">
        <v>119</v>
      </c>
      <c r="I112" s="20" t="s">
        <v>134</v>
      </c>
      <c r="J112" s="20" t="str">
        <f>VLOOKUP(K112,'[1]Attach_ISO_TO_COUNTRY NAME'!$A$2:$B$245,2,0)</f>
        <v>Japan</v>
      </c>
      <c r="K112" s="20" t="s">
        <v>120</v>
      </c>
      <c r="L112" s="20" t="s">
        <v>144</v>
      </c>
      <c r="M112" s="20">
        <v>1530.032297</v>
      </c>
      <c r="N112" s="20">
        <v>1244.041463</v>
      </c>
      <c r="O112" s="20">
        <v>3.956279</v>
      </c>
      <c r="P112" s="20"/>
      <c r="Q112" s="20" t="s">
        <v>651</v>
      </c>
      <c r="R112" s="20">
        <v>70</v>
      </c>
      <c r="S112" s="20">
        <v>70</v>
      </c>
      <c r="T112" s="20">
        <v>70</v>
      </c>
      <c r="U112" s="20">
        <v>10</v>
      </c>
      <c r="V112" s="20">
        <v>10</v>
      </c>
      <c r="W112" s="20">
        <v>10</v>
      </c>
      <c r="X112" s="20">
        <v>10</v>
      </c>
      <c r="Y112" s="20">
        <v>10</v>
      </c>
      <c r="Z112" s="20">
        <v>10</v>
      </c>
      <c r="AA112" s="20">
        <v>10</v>
      </c>
      <c r="AB112" s="20">
        <v>10</v>
      </c>
      <c r="AC112" s="20">
        <v>10</v>
      </c>
      <c r="AD112" s="20">
        <v>10</v>
      </c>
      <c r="AE112" s="20">
        <v>10</v>
      </c>
      <c r="AF112" s="20">
        <v>10</v>
      </c>
      <c r="AG112" s="20">
        <v>10</v>
      </c>
      <c r="AH112" s="20">
        <v>10</v>
      </c>
      <c r="AI112" s="20">
        <v>10</v>
      </c>
      <c r="AJ112" s="20">
        <v>10</v>
      </c>
      <c r="AK112" s="20">
        <v>10</v>
      </c>
      <c r="AL112" s="20">
        <v>10</v>
      </c>
      <c r="AM112" s="20">
        <v>10</v>
      </c>
      <c r="AN112" s="20">
        <v>10</v>
      </c>
      <c r="AO112" s="20">
        <v>10</v>
      </c>
      <c r="AP112" s="20">
        <v>10</v>
      </c>
      <c r="AQ112" s="20">
        <v>10</v>
      </c>
      <c r="AR112" s="20">
        <v>10</v>
      </c>
      <c r="AS112" s="20">
        <v>0.657728</v>
      </c>
      <c r="AT112" s="20" t="s">
        <v>123</v>
      </c>
      <c r="AU112" s="20">
        <v>0.51</v>
      </c>
      <c r="AV112" s="20">
        <v>0.146238</v>
      </c>
      <c r="AW112" s="20">
        <v>1.164664</v>
      </c>
      <c r="AX112" s="20">
        <v>1.108938</v>
      </c>
      <c r="AY112" s="20">
        <v>10</v>
      </c>
      <c r="AZ112" s="20">
        <v>10</v>
      </c>
      <c r="BA112" s="20" t="s">
        <v>124</v>
      </c>
      <c r="BB112" s="20" t="s">
        <v>125</v>
      </c>
      <c r="BC112" s="20" t="s">
        <v>126</v>
      </c>
      <c r="BD112" s="20" t="s">
        <v>652</v>
      </c>
      <c r="BE112" s="20" t="s">
        <v>653</v>
      </c>
      <c r="BF112" s="32">
        <f t="shared" si="23"/>
        <v>8.83033113235636e-5</v>
      </c>
      <c r="BG112" s="32">
        <f t="shared" si="24"/>
        <v>88.3033113235636</v>
      </c>
      <c r="BH112" s="35"/>
      <c r="BI112" s="36">
        <v>4</v>
      </c>
      <c r="BJ112" s="36">
        <v>33.6186</v>
      </c>
      <c r="BK112" s="36">
        <v>130.7309</v>
      </c>
      <c r="BL112" s="36" t="s">
        <v>129</v>
      </c>
      <c r="BM112" s="36" t="s">
        <v>130</v>
      </c>
      <c r="BN112" s="36" t="s">
        <v>130</v>
      </c>
      <c r="BO112" s="36" t="s">
        <v>130</v>
      </c>
      <c r="BP112" s="36" t="s">
        <v>130</v>
      </c>
      <c r="BQ112" s="36" t="s">
        <v>130</v>
      </c>
      <c r="BR112" s="36" t="s">
        <v>131</v>
      </c>
      <c r="BS112" s="36" t="s">
        <v>132</v>
      </c>
      <c r="BT112" s="36" t="s">
        <v>131</v>
      </c>
      <c r="BU112" s="36" t="s">
        <v>130</v>
      </c>
      <c r="BV112" s="36" t="s">
        <v>130</v>
      </c>
      <c r="BW112" s="36" t="s">
        <v>130</v>
      </c>
      <c r="BX112" s="36" t="s">
        <v>130</v>
      </c>
      <c r="BY112" s="36" t="s">
        <v>130</v>
      </c>
      <c r="BZ112" s="36" t="s">
        <v>130</v>
      </c>
      <c r="CA112" s="36" t="s">
        <v>130</v>
      </c>
      <c r="CB112" s="36" t="s">
        <v>130</v>
      </c>
      <c r="CC112" s="36" t="s">
        <v>130</v>
      </c>
      <c r="CD112" s="36" t="s">
        <v>130</v>
      </c>
      <c r="CE112" s="36">
        <v>6.95</v>
      </c>
      <c r="CF112" s="36">
        <v>6.51</v>
      </c>
      <c r="CG112" s="36">
        <v>6.54</v>
      </c>
      <c r="CH112" s="36">
        <v>6.43</v>
      </c>
      <c r="CI112" s="36">
        <v>6.74</v>
      </c>
      <c r="CJ112" s="36" t="s">
        <v>133</v>
      </c>
      <c r="CK112" s="36" t="s">
        <v>133</v>
      </c>
      <c r="CL112" s="36" t="s">
        <v>133</v>
      </c>
      <c r="CM112" s="36" t="s">
        <v>133</v>
      </c>
      <c r="CN112" s="36" t="s">
        <v>133</v>
      </c>
      <c r="CO112" s="36">
        <v>0.008565</v>
      </c>
      <c r="CP112" s="36">
        <v>4e-6</v>
      </c>
      <c r="CQ112" s="37">
        <f t="shared" si="25"/>
        <v>0.00014645104183013</v>
      </c>
      <c r="CR112" s="37">
        <f t="shared" si="26"/>
        <v>6.82822045854688</v>
      </c>
      <c r="CS112" s="35"/>
      <c r="CT112" s="36">
        <f t="shared" si="27"/>
        <v>6.634</v>
      </c>
      <c r="CU112" s="20">
        <v>6.634</v>
      </c>
      <c r="CV112" s="20"/>
      <c r="CW112" s="20" t="str">
        <f t="shared" si="28"/>
        <v>Akasaka A</v>
      </c>
      <c r="CX112" s="20">
        <f t="shared" si="29"/>
        <v>45298.414522</v>
      </c>
      <c r="CY112" s="20">
        <f t="shared" si="30"/>
        <v>4</v>
      </c>
      <c r="CZ112" s="20">
        <f t="shared" si="31"/>
        <v>6.634</v>
      </c>
      <c r="DA112" s="53" t="str">
        <f t="shared" si="41"/>
        <v>&lt;2016-06</v>
      </c>
      <c r="DB112" s="17"/>
      <c r="DC112" s="17"/>
      <c r="DD112" s="17"/>
      <c r="DE112" s="66"/>
      <c r="DF112" s="58"/>
      <c r="DH112" s="17">
        <f>DO112+G112</f>
        <v>59945.414522</v>
      </c>
      <c r="DI112" s="17"/>
      <c r="DK112">
        <f t="shared" si="37"/>
        <v>59945.414522</v>
      </c>
      <c r="DL112">
        <f t="shared" si="38"/>
        <v>59945.414522</v>
      </c>
      <c r="DM112" s="18">
        <f t="shared" si="39"/>
        <v>59945.414522</v>
      </c>
      <c r="DN112" s="18">
        <f t="shared" si="36"/>
        <v>4</v>
      </c>
      <c r="DO112" s="12">
        <f>6652+6266+1729</f>
        <v>14647</v>
      </c>
      <c r="DS112">
        <f t="shared" si="40"/>
        <v>66.7273724253253</v>
      </c>
    </row>
    <row r="113" s="14" customFormat="1" spans="1:123">
      <c r="A113" s="74">
        <v>17686</v>
      </c>
      <c r="B113" s="74" t="s">
        <v>118</v>
      </c>
      <c r="C113" s="74">
        <v>1</v>
      </c>
      <c r="D113" s="74">
        <v>17467</v>
      </c>
      <c r="E113" s="74">
        <v>16803</v>
      </c>
      <c r="F113" s="74">
        <v>17522</v>
      </c>
      <c r="G113" s="74">
        <v>68197.809016</v>
      </c>
      <c r="H113" s="74" t="s">
        <v>119</v>
      </c>
      <c r="I113" s="74" t="s">
        <v>134</v>
      </c>
      <c r="J113" s="74" t="str">
        <f>VLOOKUP(K113,'[1]Attach_ISO_TO_COUNTRY NAME'!$A$2:$B$245,2,0)</f>
        <v>Japan</v>
      </c>
      <c r="K113" s="74" t="s">
        <v>120</v>
      </c>
      <c r="L113" s="74" t="s">
        <v>144</v>
      </c>
      <c r="M113" s="74">
        <v>1511.039281</v>
      </c>
      <c r="N113" s="74">
        <v>1229.431477</v>
      </c>
      <c r="O113" s="74">
        <v>5.952234</v>
      </c>
      <c r="P113" s="74"/>
      <c r="Q113" s="74" t="s">
        <v>654</v>
      </c>
      <c r="R113" s="74">
        <v>70</v>
      </c>
      <c r="S113" s="74">
        <v>70</v>
      </c>
      <c r="T113" s="74">
        <v>70</v>
      </c>
      <c r="U113" s="74">
        <v>40</v>
      </c>
      <c r="V113" s="74">
        <v>40</v>
      </c>
      <c r="W113" s="74">
        <v>40</v>
      </c>
      <c r="X113" s="74">
        <v>40</v>
      </c>
      <c r="Y113" s="74">
        <v>40</v>
      </c>
      <c r="Z113" s="74">
        <v>40</v>
      </c>
      <c r="AA113" s="74">
        <v>40</v>
      </c>
      <c r="AB113" s="74">
        <v>40</v>
      </c>
      <c r="AC113" s="74">
        <v>40</v>
      </c>
      <c r="AD113" s="74">
        <v>40</v>
      </c>
      <c r="AE113" s="74">
        <v>40</v>
      </c>
      <c r="AF113" s="74">
        <v>40</v>
      </c>
      <c r="AG113" s="74">
        <v>40</v>
      </c>
      <c r="AH113" s="74">
        <v>40</v>
      </c>
      <c r="AI113" s="74">
        <v>40</v>
      </c>
      <c r="AJ113" s="74">
        <v>40</v>
      </c>
      <c r="AK113" s="74">
        <v>40</v>
      </c>
      <c r="AL113" s="74">
        <v>40</v>
      </c>
      <c r="AM113" s="74">
        <v>40</v>
      </c>
      <c r="AN113" s="74">
        <v>40</v>
      </c>
      <c r="AO113" s="74">
        <v>40</v>
      </c>
      <c r="AP113" s="74">
        <v>40</v>
      </c>
      <c r="AQ113" s="74">
        <v>40</v>
      </c>
      <c r="AR113" s="74">
        <v>40</v>
      </c>
      <c r="AS113" s="74">
        <v>0.522088</v>
      </c>
      <c r="AT113" s="74" t="s">
        <v>123</v>
      </c>
      <c r="AU113" s="74">
        <v>0.51</v>
      </c>
      <c r="AV113" s="74">
        <v>0.146238</v>
      </c>
      <c r="AW113" s="74">
        <v>1.164664</v>
      </c>
      <c r="AX113" s="74">
        <v>1.108938</v>
      </c>
      <c r="AY113" s="74">
        <v>40</v>
      </c>
      <c r="AZ113" s="74">
        <v>40</v>
      </c>
      <c r="BA113" s="74" t="s">
        <v>124</v>
      </c>
      <c r="BB113" s="74" t="s">
        <v>125</v>
      </c>
      <c r="BC113" s="74" t="s">
        <v>126</v>
      </c>
      <c r="BD113" s="74" t="s">
        <v>655</v>
      </c>
      <c r="BE113" s="74" t="s">
        <v>656</v>
      </c>
      <c r="BF113" s="77">
        <f t="shared" si="23"/>
        <v>8.79793660026868e-5</v>
      </c>
      <c r="BG113" s="77">
        <f t="shared" si="24"/>
        <v>87.9793660026868</v>
      </c>
      <c r="BH113" s="78"/>
      <c r="BI113" s="79">
        <v>6</v>
      </c>
      <c r="BJ113" s="79">
        <v>33.5967</v>
      </c>
      <c r="BK113" s="79">
        <v>130.8442</v>
      </c>
      <c r="BL113" s="79" t="s">
        <v>129</v>
      </c>
      <c r="BM113" s="79" t="s">
        <v>130</v>
      </c>
      <c r="BN113" s="79" t="s">
        <v>130</v>
      </c>
      <c r="BO113" s="79" t="s">
        <v>130</v>
      </c>
      <c r="BP113" s="79" t="s">
        <v>130</v>
      </c>
      <c r="BQ113" s="79" t="s">
        <v>130</v>
      </c>
      <c r="BR113" s="79" t="s">
        <v>131</v>
      </c>
      <c r="BS113" s="79" t="s">
        <v>132</v>
      </c>
      <c r="BT113" s="79" t="s">
        <v>131</v>
      </c>
      <c r="BU113" s="79" t="s">
        <v>130</v>
      </c>
      <c r="BV113" s="79" t="s">
        <v>130</v>
      </c>
      <c r="BW113" s="79" t="s">
        <v>130</v>
      </c>
      <c r="BX113" s="79" t="s">
        <v>130</v>
      </c>
      <c r="BY113" s="79" t="s">
        <v>130</v>
      </c>
      <c r="BZ113" s="79" t="s">
        <v>130</v>
      </c>
      <c r="CA113" s="79" t="s">
        <v>130</v>
      </c>
      <c r="CB113" s="79" t="s">
        <v>130</v>
      </c>
      <c r="CC113" s="79" t="s">
        <v>130</v>
      </c>
      <c r="CD113" s="79" t="s">
        <v>130</v>
      </c>
      <c r="CE113" s="79">
        <v>10.99</v>
      </c>
      <c r="CF113" s="79">
        <v>10.18</v>
      </c>
      <c r="CG113" s="79">
        <v>10.23</v>
      </c>
      <c r="CH113" s="79">
        <v>9.95</v>
      </c>
      <c r="CI113" s="79">
        <v>10.51</v>
      </c>
      <c r="CJ113" s="79" t="s">
        <v>133</v>
      </c>
      <c r="CK113" s="79" t="s">
        <v>133</v>
      </c>
      <c r="CL113" s="79" t="s">
        <v>133</v>
      </c>
      <c r="CM113" s="79" t="s">
        <v>133</v>
      </c>
      <c r="CN113" s="79" t="s">
        <v>133</v>
      </c>
      <c r="CO113" s="79">
        <v>0.016115</v>
      </c>
      <c r="CP113" s="79">
        <v>7e-6</v>
      </c>
      <c r="CQ113" s="83">
        <f t="shared" si="25"/>
        <v>0.000152086997363311</v>
      </c>
      <c r="CR113" s="83">
        <f t="shared" si="26"/>
        <v>6.57518405476282</v>
      </c>
      <c r="CS113" s="78"/>
      <c r="CT113" s="79">
        <f t="shared" si="27"/>
        <v>10.372</v>
      </c>
      <c r="CU113" s="74">
        <v>10.372</v>
      </c>
      <c r="CV113" s="74"/>
      <c r="CW113" s="74" t="str">
        <f t="shared" si="28"/>
        <v>Oto A</v>
      </c>
      <c r="CX113" s="74">
        <f t="shared" si="29"/>
        <v>68197.809016</v>
      </c>
      <c r="CY113" s="74">
        <f t="shared" si="30"/>
        <v>6</v>
      </c>
      <c r="CZ113" s="74">
        <f t="shared" si="31"/>
        <v>10.372</v>
      </c>
      <c r="DA113" s="88" t="str">
        <f t="shared" si="41"/>
        <v>&lt;2016-06</v>
      </c>
      <c r="DB113" s="89"/>
      <c r="DC113" s="89"/>
      <c r="DD113" s="89"/>
      <c r="DE113" s="90"/>
      <c r="DF113" s="91"/>
      <c r="DH113" s="89">
        <f>G113+DO113</f>
        <v>181332.809016</v>
      </c>
      <c r="DI113" s="89"/>
      <c r="DK113">
        <f t="shared" si="37"/>
        <v>181332.809016</v>
      </c>
      <c r="DL113">
        <f t="shared" si="38"/>
        <v>181332.809016</v>
      </c>
      <c r="DM113" s="18">
        <f t="shared" si="39"/>
        <v>181332.809016</v>
      </c>
      <c r="DN113" s="18">
        <f t="shared" si="36"/>
        <v>6</v>
      </c>
      <c r="DO113" s="14">
        <f>21970+5049+86116</f>
        <v>113135</v>
      </c>
      <c r="DP113" s="12">
        <v>3</v>
      </c>
      <c r="DS113">
        <f t="shared" si="40"/>
        <v>33.0883309675669</v>
      </c>
    </row>
    <row r="114" s="12" customFormat="1" spans="1:123">
      <c r="A114" s="20">
        <v>28447</v>
      </c>
      <c r="B114" s="20" t="s">
        <v>118</v>
      </c>
      <c r="C114" s="20">
        <v>1</v>
      </c>
      <c r="D114" s="20">
        <v>28155</v>
      </c>
      <c r="E114" s="20">
        <v>16730</v>
      </c>
      <c r="F114" s="20">
        <v>28212</v>
      </c>
      <c r="G114" s="20">
        <v>95778.269993</v>
      </c>
      <c r="H114" s="20" t="s">
        <v>119</v>
      </c>
      <c r="I114" s="20" t="s">
        <v>134</v>
      </c>
      <c r="J114" s="20" t="str">
        <f>VLOOKUP(K114,'[1]Attach_ISO_TO_COUNTRY NAME'!$A$2:$B$245,2,0)</f>
        <v>Japan</v>
      </c>
      <c r="K114" s="20" t="s">
        <v>120</v>
      </c>
      <c r="L114" s="20" t="s">
        <v>657</v>
      </c>
      <c r="M114" s="20">
        <v>1559.982717</v>
      </c>
      <c r="N114" s="20">
        <v>1260.477741</v>
      </c>
      <c r="O114" s="20">
        <v>8.417629</v>
      </c>
      <c r="P114" s="20" t="s">
        <v>658</v>
      </c>
      <c r="Q114" s="20" t="s">
        <v>659</v>
      </c>
      <c r="R114" s="20">
        <v>30</v>
      </c>
      <c r="S114" s="20">
        <v>30</v>
      </c>
      <c r="T114" s="20">
        <v>30</v>
      </c>
      <c r="U114" s="20">
        <v>30</v>
      </c>
      <c r="V114" s="20">
        <v>30</v>
      </c>
      <c r="W114" s="20">
        <v>30</v>
      </c>
      <c r="X114" s="20">
        <v>30</v>
      </c>
      <c r="Y114" s="20">
        <v>30</v>
      </c>
      <c r="Z114" s="20">
        <v>30</v>
      </c>
      <c r="AA114" s="20">
        <v>30</v>
      </c>
      <c r="AB114" s="20">
        <v>30</v>
      </c>
      <c r="AC114" s="20">
        <v>30</v>
      </c>
      <c r="AD114" s="20">
        <v>30</v>
      </c>
      <c r="AE114" s="20">
        <v>30</v>
      </c>
      <c r="AF114" s="20">
        <v>30</v>
      </c>
      <c r="AG114" s="20">
        <v>30</v>
      </c>
      <c r="AH114" s="20">
        <v>30</v>
      </c>
      <c r="AI114" s="20">
        <v>30</v>
      </c>
      <c r="AJ114" s="20">
        <v>30</v>
      </c>
      <c r="AK114" s="20">
        <v>30</v>
      </c>
      <c r="AL114" s="20">
        <v>30</v>
      </c>
      <c r="AM114" s="20">
        <v>30</v>
      </c>
      <c r="AN114" s="20">
        <v>30</v>
      </c>
      <c r="AO114" s="20">
        <v>30</v>
      </c>
      <c r="AP114" s="20">
        <v>30</v>
      </c>
      <c r="AQ114" s="20">
        <v>30</v>
      </c>
      <c r="AR114" s="20">
        <v>30</v>
      </c>
      <c r="AS114" s="20">
        <v>0.202831</v>
      </c>
      <c r="AT114" s="20" t="s">
        <v>123</v>
      </c>
      <c r="AU114" s="20">
        <v>0.51</v>
      </c>
      <c r="AV114" s="20">
        <v>0.146238</v>
      </c>
      <c r="AW114" s="20">
        <v>1.164664</v>
      </c>
      <c r="AX114" s="20">
        <v>1.108938</v>
      </c>
      <c r="AY114" s="20">
        <v>30</v>
      </c>
      <c r="AZ114" s="20">
        <v>30</v>
      </c>
      <c r="BA114" s="20" t="s">
        <v>124</v>
      </c>
      <c r="BB114" s="20" t="s">
        <v>125</v>
      </c>
      <c r="BC114" s="20" t="s">
        <v>126</v>
      </c>
      <c r="BD114" s="20" t="s">
        <v>660</v>
      </c>
      <c r="BE114" s="20" t="s">
        <v>661</v>
      </c>
      <c r="BF114" s="32">
        <f t="shared" si="23"/>
        <v>8.77025655257077e-5</v>
      </c>
      <c r="BG114" s="32">
        <f t="shared" si="24"/>
        <v>87.7025655257077</v>
      </c>
      <c r="BH114" s="35"/>
      <c r="BI114" s="36">
        <v>8.4</v>
      </c>
      <c r="BJ114" s="36">
        <v>26.5451</v>
      </c>
      <c r="BK114" s="36">
        <v>128.0296</v>
      </c>
      <c r="BL114" s="36" t="s">
        <v>129</v>
      </c>
      <c r="BM114" s="36" t="s">
        <v>130</v>
      </c>
      <c r="BN114" s="36" t="s">
        <v>130</v>
      </c>
      <c r="BO114" s="36" t="s">
        <v>130</v>
      </c>
      <c r="BP114" s="36" t="s">
        <v>130</v>
      </c>
      <c r="BQ114" s="36" t="s">
        <v>608</v>
      </c>
      <c r="BR114" s="36" t="s">
        <v>608</v>
      </c>
      <c r="BS114" s="36" t="s">
        <v>609</v>
      </c>
      <c r="BT114" s="36" t="s">
        <v>165</v>
      </c>
      <c r="BU114" s="36" t="s">
        <v>130</v>
      </c>
      <c r="BV114" s="36" t="s">
        <v>130</v>
      </c>
      <c r="BW114" s="36" t="s">
        <v>130</v>
      </c>
      <c r="BX114" s="36" t="s">
        <v>130</v>
      </c>
      <c r="BY114" s="36" t="s">
        <v>130</v>
      </c>
      <c r="BZ114" s="36" t="s">
        <v>130</v>
      </c>
      <c r="CA114" s="36" t="s">
        <v>130</v>
      </c>
      <c r="CB114" s="36" t="s">
        <v>130</v>
      </c>
      <c r="CC114" s="36" t="s">
        <v>130</v>
      </c>
      <c r="CD114" s="36" t="s">
        <v>130</v>
      </c>
      <c r="CE114" s="36">
        <v>15.02</v>
      </c>
      <c r="CF114" s="36">
        <v>15.06</v>
      </c>
      <c r="CG114" s="36">
        <v>15.73</v>
      </c>
      <c r="CH114" s="36">
        <v>15.79</v>
      </c>
      <c r="CI114" s="36">
        <v>15.03</v>
      </c>
      <c r="CJ114" s="36" t="s">
        <v>133</v>
      </c>
      <c r="CK114" s="36" t="s">
        <v>133</v>
      </c>
      <c r="CL114" s="36" t="s">
        <v>133</v>
      </c>
      <c r="CM114" s="36" t="s">
        <v>133</v>
      </c>
      <c r="CN114" s="36" t="s">
        <v>133</v>
      </c>
      <c r="CO114" s="36">
        <v>0.014416</v>
      </c>
      <c r="CP114" s="36">
        <v>9e-6</v>
      </c>
      <c r="CQ114" s="37">
        <f t="shared" si="25"/>
        <v>0.000160015418957976</v>
      </c>
      <c r="CR114" s="37">
        <f t="shared" si="26"/>
        <v>6.24939775499152</v>
      </c>
      <c r="CS114" s="35"/>
      <c r="CT114" s="36">
        <f t="shared" si="27"/>
        <v>15.326</v>
      </c>
      <c r="CU114" s="20">
        <v>15.326</v>
      </c>
      <c r="CV114" s="20"/>
      <c r="CW114" s="20" t="str">
        <f t="shared" si="28"/>
        <v>Nago Futami Solar Power Plant</v>
      </c>
      <c r="CX114" s="20">
        <f t="shared" si="29"/>
        <v>95778.269993</v>
      </c>
      <c r="CY114" s="20">
        <f t="shared" si="30"/>
        <v>8.4</v>
      </c>
      <c r="CZ114" s="20">
        <f t="shared" si="31"/>
        <v>15.326</v>
      </c>
      <c r="DA114" s="53" t="str">
        <f t="shared" si="41"/>
        <v>&lt;2016-06</v>
      </c>
      <c r="DB114" s="17">
        <v>146217</v>
      </c>
      <c r="DC114" s="17">
        <v>8.44</v>
      </c>
      <c r="DD114" s="17"/>
      <c r="DE114" s="66"/>
      <c r="DF114" s="58"/>
      <c r="DH114" s="17"/>
      <c r="DI114" s="17"/>
      <c r="DK114">
        <f t="shared" si="37"/>
        <v>146217</v>
      </c>
      <c r="DL114">
        <f t="shared" si="38"/>
        <v>146217</v>
      </c>
      <c r="DM114" s="18">
        <f t="shared" si="39"/>
        <v>146217</v>
      </c>
      <c r="DN114" s="18">
        <f t="shared" si="36"/>
        <v>8.44</v>
      </c>
      <c r="DS114">
        <f t="shared" si="40"/>
        <v>57.7224262568648</v>
      </c>
    </row>
    <row r="115" s="12" customFormat="1" spans="1:123">
      <c r="A115" s="20">
        <v>19000</v>
      </c>
      <c r="B115" s="20" t="s">
        <v>118</v>
      </c>
      <c r="C115" s="20">
        <v>1</v>
      </c>
      <c r="D115" s="20">
        <v>18781</v>
      </c>
      <c r="E115" s="20">
        <v>16869</v>
      </c>
      <c r="F115" s="20">
        <v>18836</v>
      </c>
      <c r="G115" s="20">
        <v>286512.67367</v>
      </c>
      <c r="H115" s="20" t="s">
        <v>119</v>
      </c>
      <c r="I115" s="24">
        <v>42863</v>
      </c>
      <c r="J115" s="20" t="str">
        <f>VLOOKUP(K115,'[1]Attach_ISO_TO_COUNTRY NAME'!$A$2:$B$245,2,0)</f>
        <v>Japan</v>
      </c>
      <c r="K115" s="20" t="s">
        <v>120</v>
      </c>
      <c r="L115" s="20" t="s">
        <v>224</v>
      </c>
      <c r="M115" s="20">
        <v>1553.408171</v>
      </c>
      <c r="N115" s="20">
        <v>1298.828998</v>
      </c>
      <c r="O115" s="20">
        <v>21.668042</v>
      </c>
      <c r="P115" s="20"/>
      <c r="Q115" s="20" t="s">
        <v>662</v>
      </c>
      <c r="R115" s="20">
        <v>60</v>
      </c>
      <c r="S115" s="20">
        <v>60</v>
      </c>
      <c r="T115" s="20">
        <v>60</v>
      </c>
      <c r="U115" s="20">
        <v>60</v>
      </c>
      <c r="V115" s="20">
        <v>60</v>
      </c>
      <c r="W115" s="20">
        <v>60</v>
      </c>
      <c r="X115" s="20">
        <v>60</v>
      </c>
      <c r="Y115" s="20">
        <v>60</v>
      </c>
      <c r="Z115" s="20">
        <v>60</v>
      </c>
      <c r="AA115" s="20">
        <v>60</v>
      </c>
      <c r="AB115" s="20">
        <v>60</v>
      </c>
      <c r="AC115" s="20">
        <v>60</v>
      </c>
      <c r="AD115" s="20">
        <v>60</v>
      </c>
      <c r="AE115" s="20">
        <v>60</v>
      </c>
      <c r="AF115" s="20">
        <v>60</v>
      </c>
      <c r="AG115" s="20">
        <v>60</v>
      </c>
      <c r="AH115" s="20">
        <v>60</v>
      </c>
      <c r="AI115" s="20">
        <v>60</v>
      </c>
      <c r="AJ115" s="20">
        <v>60</v>
      </c>
      <c r="AK115" s="20">
        <v>60</v>
      </c>
      <c r="AL115" s="20">
        <v>60</v>
      </c>
      <c r="AM115" s="20">
        <v>60</v>
      </c>
      <c r="AN115" s="20">
        <v>60</v>
      </c>
      <c r="AO115" s="20">
        <v>60</v>
      </c>
      <c r="AP115" s="20">
        <v>60</v>
      </c>
      <c r="AQ115" s="20">
        <v>60</v>
      </c>
      <c r="AR115" s="20">
        <v>60</v>
      </c>
      <c r="AS115" s="20">
        <v>0.950678</v>
      </c>
      <c r="AT115" s="20" t="s">
        <v>123</v>
      </c>
      <c r="AU115" s="20">
        <v>0.51</v>
      </c>
      <c r="AV115" s="20">
        <v>0.146238</v>
      </c>
      <c r="AW115" s="20">
        <v>1.164664</v>
      </c>
      <c r="AX115" s="20">
        <v>0.987441</v>
      </c>
      <c r="AY115" s="20">
        <v>60</v>
      </c>
      <c r="AZ115" s="20">
        <v>60</v>
      </c>
      <c r="BA115" s="20" t="s">
        <v>141</v>
      </c>
      <c r="BB115" s="20" t="s">
        <v>125</v>
      </c>
      <c r="BC115" s="20" t="s">
        <v>126</v>
      </c>
      <c r="BD115" s="20" t="s">
        <v>663</v>
      </c>
      <c r="BE115" s="20" t="s">
        <v>664</v>
      </c>
      <c r="BF115" s="32">
        <f t="shared" si="23"/>
        <v>8.72561750228003e-5</v>
      </c>
      <c r="BG115" s="32">
        <f t="shared" si="24"/>
        <v>87.2561750228003</v>
      </c>
      <c r="BH115" s="35"/>
      <c r="BI115" s="36">
        <v>25</v>
      </c>
      <c r="BJ115" s="36">
        <v>37.13</v>
      </c>
      <c r="BK115" s="36">
        <v>140.237</v>
      </c>
      <c r="BL115" s="36" t="s">
        <v>129</v>
      </c>
      <c r="BM115" s="36" t="s">
        <v>130</v>
      </c>
      <c r="BN115" s="36" t="s">
        <v>130</v>
      </c>
      <c r="BO115" s="36" t="s">
        <v>130</v>
      </c>
      <c r="BP115" s="36" t="s">
        <v>130</v>
      </c>
      <c r="BQ115" s="36" t="s">
        <v>130</v>
      </c>
      <c r="BR115" s="36" t="s">
        <v>131</v>
      </c>
      <c r="BS115" s="36" t="s">
        <v>132</v>
      </c>
      <c r="BT115" s="36" t="s">
        <v>131</v>
      </c>
      <c r="BU115" s="36" t="s">
        <v>130</v>
      </c>
      <c r="BV115" s="36" t="s">
        <v>130</v>
      </c>
      <c r="BW115" s="36" t="s">
        <v>130</v>
      </c>
      <c r="BX115" s="36" t="s">
        <v>130</v>
      </c>
      <c r="BY115" s="36" t="s">
        <v>130</v>
      </c>
      <c r="BZ115" s="36" t="s">
        <v>130</v>
      </c>
      <c r="CA115" s="36" t="s">
        <v>130</v>
      </c>
      <c r="CB115" s="36" t="s">
        <v>130</v>
      </c>
      <c r="CC115" s="36" t="s">
        <v>130</v>
      </c>
      <c r="CD115" s="36" t="s">
        <v>130</v>
      </c>
      <c r="CE115" s="36">
        <v>37.61</v>
      </c>
      <c r="CF115" s="36">
        <v>38.09</v>
      </c>
      <c r="CG115" s="36">
        <v>37.96</v>
      </c>
      <c r="CH115" s="36">
        <v>38.43</v>
      </c>
      <c r="CI115" s="36">
        <v>37.7</v>
      </c>
      <c r="CJ115" s="36" t="s">
        <v>133</v>
      </c>
      <c r="CK115" s="36" t="s">
        <v>133</v>
      </c>
      <c r="CL115" s="36" t="s">
        <v>133</v>
      </c>
      <c r="CM115" s="36" t="s">
        <v>133</v>
      </c>
      <c r="CN115" s="36" t="s">
        <v>133</v>
      </c>
      <c r="CO115" s="36">
        <v>0.028597</v>
      </c>
      <c r="CP115" s="36">
        <v>2.9e-5</v>
      </c>
      <c r="CQ115" s="37">
        <f t="shared" si="25"/>
        <v>0.000132482795660618</v>
      </c>
      <c r="CR115" s="37">
        <f t="shared" si="26"/>
        <v>7.54814989383002</v>
      </c>
      <c r="CS115" s="35"/>
      <c r="CT115" s="36">
        <f t="shared" si="27"/>
        <v>37.958</v>
      </c>
      <c r="CU115" s="20">
        <v>37.958</v>
      </c>
      <c r="CV115" s="20"/>
      <c r="CW115" s="20" t="str">
        <f t="shared" si="28"/>
        <v>Shirakawa B</v>
      </c>
      <c r="CX115" s="20">
        <f t="shared" si="29"/>
        <v>286512.67367</v>
      </c>
      <c r="CY115" s="20">
        <f t="shared" si="30"/>
        <v>25</v>
      </c>
      <c r="CZ115" s="20">
        <f t="shared" si="31"/>
        <v>37.958</v>
      </c>
      <c r="DA115" s="53">
        <f t="shared" si="41"/>
        <v>42863</v>
      </c>
      <c r="DB115" s="17">
        <v>1280000</v>
      </c>
      <c r="DC115" s="17">
        <v>73.9</v>
      </c>
      <c r="DD115" s="17"/>
      <c r="DE115" s="86" t="s">
        <v>665</v>
      </c>
      <c r="DF115" s="58"/>
      <c r="DH115" s="17"/>
      <c r="DI115" s="17"/>
      <c r="DK115">
        <f t="shared" si="37"/>
        <v>1280000</v>
      </c>
      <c r="DL115">
        <f t="shared" si="38"/>
        <v>1280000</v>
      </c>
      <c r="DM115" s="18">
        <f t="shared" si="39"/>
        <v>1280000</v>
      </c>
      <c r="DN115" s="18">
        <f t="shared" si="36"/>
        <v>73.9</v>
      </c>
      <c r="DS115">
        <f t="shared" si="40"/>
        <v>57.734375</v>
      </c>
    </row>
    <row r="116" s="12" customFormat="1" spans="1:123">
      <c r="A116" s="20">
        <v>16871</v>
      </c>
      <c r="B116" s="20" t="s">
        <v>118</v>
      </c>
      <c r="C116" s="20">
        <v>1</v>
      </c>
      <c r="D116" s="20">
        <v>16652</v>
      </c>
      <c r="E116" s="20">
        <v>16967</v>
      </c>
      <c r="F116" s="20">
        <v>16707</v>
      </c>
      <c r="G116" s="20">
        <v>68777.107325</v>
      </c>
      <c r="H116" s="20" t="s">
        <v>119</v>
      </c>
      <c r="I116" s="20" t="s">
        <v>666</v>
      </c>
      <c r="J116" s="20" t="str">
        <f>VLOOKUP(K116,'[1]Attach_ISO_TO_COUNTRY NAME'!$A$2:$B$245,2,0)</f>
        <v>Japan</v>
      </c>
      <c r="K116" s="20" t="s">
        <v>120</v>
      </c>
      <c r="L116" s="20" t="s">
        <v>144</v>
      </c>
      <c r="M116" s="20">
        <v>1520.535789</v>
      </c>
      <c r="N116" s="20">
        <v>1236.73647</v>
      </c>
      <c r="O116" s="20">
        <v>6.004842</v>
      </c>
      <c r="P116" s="20"/>
      <c r="Q116" s="20" t="s">
        <v>667</v>
      </c>
      <c r="R116" s="20">
        <v>70</v>
      </c>
      <c r="S116" s="20">
        <v>70</v>
      </c>
      <c r="T116" s="20">
        <v>70</v>
      </c>
      <c r="U116" s="20">
        <v>10</v>
      </c>
      <c r="V116" s="20">
        <v>10</v>
      </c>
      <c r="W116" s="20">
        <v>10</v>
      </c>
      <c r="X116" s="20">
        <v>10</v>
      </c>
      <c r="Y116" s="20">
        <v>10</v>
      </c>
      <c r="Z116" s="20">
        <v>10</v>
      </c>
      <c r="AA116" s="20">
        <v>10</v>
      </c>
      <c r="AB116" s="20">
        <v>10</v>
      </c>
      <c r="AC116" s="20">
        <v>10</v>
      </c>
      <c r="AD116" s="20">
        <v>10</v>
      </c>
      <c r="AE116" s="20">
        <v>10</v>
      </c>
      <c r="AF116" s="20">
        <v>10</v>
      </c>
      <c r="AG116" s="20">
        <v>10</v>
      </c>
      <c r="AH116" s="20">
        <v>10</v>
      </c>
      <c r="AI116" s="20">
        <v>10</v>
      </c>
      <c r="AJ116" s="20">
        <v>10</v>
      </c>
      <c r="AK116" s="20">
        <v>10</v>
      </c>
      <c r="AL116" s="20">
        <v>10</v>
      </c>
      <c r="AM116" s="20">
        <v>10</v>
      </c>
      <c r="AN116" s="20">
        <v>10</v>
      </c>
      <c r="AO116" s="20">
        <v>10</v>
      </c>
      <c r="AP116" s="20">
        <v>10</v>
      </c>
      <c r="AQ116" s="20">
        <v>10</v>
      </c>
      <c r="AR116" s="20">
        <v>10</v>
      </c>
      <c r="AS116" s="20">
        <v>0.657728</v>
      </c>
      <c r="AT116" s="20" t="s">
        <v>123</v>
      </c>
      <c r="AU116" s="20">
        <v>0.51</v>
      </c>
      <c r="AV116" s="20">
        <v>0.146238</v>
      </c>
      <c r="AW116" s="20">
        <v>1.164664</v>
      </c>
      <c r="AX116" s="20">
        <v>1.108938</v>
      </c>
      <c r="AY116" s="20">
        <v>10</v>
      </c>
      <c r="AZ116" s="20">
        <v>10</v>
      </c>
      <c r="BA116" s="20" t="s">
        <v>124</v>
      </c>
      <c r="BB116" s="20" t="s">
        <v>125</v>
      </c>
      <c r="BC116" s="20" t="s">
        <v>126</v>
      </c>
      <c r="BD116" s="20" t="s">
        <v>668</v>
      </c>
      <c r="BE116" s="20" t="s">
        <v>669</v>
      </c>
      <c r="BF116" s="32">
        <f t="shared" si="23"/>
        <v>8.72383302142607e-5</v>
      </c>
      <c r="BG116" s="32">
        <f t="shared" si="24"/>
        <v>87.2383302142607</v>
      </c>
      <c r="BH116" s="35"/>
      <c r="BI116" s="36">
        <v>6</v>
      </c>
      <c r="BJ116" s="36">
        <v>33.5753</v>
      </c>
      <c r="BK116" s="36">
        <v>130.727</v>
      </c>
      <c r="BL116" s="36" t="s">
        <v>129</v>
      </c>
      <c r="BM116" s="36" t="s">
        <v>130</v>
      </c>
      <c r="BN116" s="36" t="s">
        <v>130</v>
      </c>
      <c r="BO116" s="36" t="s">
        <v>130</v>
      </c>
      <c r="BP116" s="36" t="s">
        <v>130</v>
      </c>
      <c r="BQ116" s="36" t="s">
        <v>130</v>
      </c>
      <c r="BR116" s="36" t="s">
        <v>131</v>
      </c>
      <c r="BS116" s="36" t="s">
        <v>132</v>
      </c>
      <c r="BT116" s="36" t="s">
        <v>131</v>
      </c>
      <c r="BU116" s="36" t="s">
        <v>130</v>
      </c>
      <c r="BV116" s="36" t="s">
        <v>130</v>
      </c>
      <c r="BW116" s="36" t="s">
        <v>130</v>
      </c>
      <c r="BX116" s="36" t="s">
        <v>130</v>
      </c>
      <c r="BY116" s="36" t="s">
        <v>130</v>
      </c>
      <c r="BZ116" s="36" t="s">
        <v>130</v>
      </c>
      <c r="CA116" s="36" t="s">
        <v>130</v>
      </c>
      <c r="CB116" s="36" t="s">
        <v>130</v>
      </c>
      <c r="CC116" s="36" t="s">
        <v>130</v>
      </c>
      <c r="CD116" s="36" t="s">
        <v>130</v>
      </c>
      <c r="CE116" s="36">
        <v>11.1</v>
      </c>
      <c r="CF116" s="36">
        <v>10.09</v>
      </c>
      <c r="CG116" s="36">
        <v>10.12</v>
      </c>
      <c r="CH116" s="36">
        <v>9.93</v>
      </c>
      <c r="CI116" s="36">
        <v>10.79</v>
      </c>
      <c r="CJ116" s="36" t="s">
        <v>133</v>
      </c>
      <c r="CK116" s="36" t="s">
        <v>133</v>
      </c>
      <c r="CL116" s="36" t="s">
        <v>133</v>
      </c>
      <c r="CM116" s="36" t="s">
        <v>133</v>
      </c>
      <c r="CN116" s="36" t="s">
        <v>133</v>
      </c>
      <c r="CO116" s="36">
        <v>0.012412</v>
      </c>
      <c r="CP116" s="36">
        <v>7e-6</v>
      </c>
      <c r="CQ116" s="37">
        <f t="shared" si="25"/>
        <v>0.000151300344034933</v>
      </c>
      <c r="CR116" s="37">
        <f t="shared" si="26"/>
        <v>6.60937029838555</v>
      </c>
      <c r="CS116" s="35"/>
      <c r="CT116" s="36">
        <f t="shared" si="27"/>
        <v>10.406</v>
      </c>
      <c r="CU116" s="20">
        <v>10.406</v>
      </c>
      <c r="CV116" s="20"/>
      <c r="CW116" s="20" t="str">
        <f t="shared" si="28"/>
        <v>Ushikuma A</v>
      </c>
      <c r="CX116" s="20">
        <f t="shared" si="29"/>
        <v>68777.107325</v>
      </c>
      <c r="CY116" s="20">
        <f t="shared" si="30"/>
        <v>6</v>
      </c>
      <c r="CZ116" s="20">
        <f t="shared" si="31"/>
        <v>10.406</v>
      </c>
      <c r="DA116" s="53" t="str">
        <f t="shared" si="41"/>
        <v>2016-08-10,2016-07-21</v>
      </c>
      <c r="DB116" s="17"/>
      <c r="DC116" s="17"/>
      <c r="DD116" s="17"/>
      <c r="DE116" s="66"/>
      <c r="DF116" s="58"/>
      <c r="DH116" s="17">
        <f>18875.007277+G116</f>
        <v>87652.114602</v>
      </c>
      <c r="DI116" s="71"/>
      <c r="DK116">
        <f t="shared" si="37"/>
        <v>87652.114602</v>
      </c>
      <c r="DL116">
        <f t="shared" si="38"/>
        <v>87652.114602</v>
      </c>
      <c r="DM116" s="18">
        <f t="shared" si="39"/>
        <v>87652.114602</v>
      </c>
      <c r="DN116" s="18">
        <f t="shared" si="36"/>
        <v>6</v>
      </c>
      <c r="DS116">
        <f t="shared" si="40"/>
        <v>68.452427271653</v>
      </c>
    </row>
    <row r="117" s="12" customFormat="1" spans="1:123">
      <c r="A117" s="20">
        <v>66697</v>
      </c>
      <c r="B117" s="20" t="s">
        <v>118</v>
      </c>
      <c r="C117" s="20">
        <v>1</v>
      </c>
      <c r="D117" s="20">
        <v>66219</v>
      </c>
      <c r="E117" s="20">
        <v>16714</v>
      </c>
      <c r="F117" s="20">
        <v>66285</v>
      </c>
      <c r="G117" s="20">
        <v>108263.577662</v>
      </c>
      <c r="H117" s="20" t="s">
        <v>188</v>
      </c>
      <c r="I117" s="20" t="s">
        <v>134</v>
      </c>
      <c r="J117" s="20" t="str">
        <f>VLOOKUP(K117,'[1]Attach_ISO_TO_COUNTRY NAME'!$A$2:$B$245,2,0)</f>
        <v>Japan</v>
      </c>
      <c r="K117" s="20" t="s">
        <v>120</v>
      </c>
      <c r="L117" s="20" t="s">
        <v>230</v>
      </c>
      <c r="M117" s="20">
        <v>1639.607193</v>
      </c>
      <c r="N117" s="20">
        <v>1356.903719</v>
      </c>
      <c r="O117" s="20">
        <v>8.272092</v>
      </c>
      <c r="P117" s="20"/>
      <c r="Q117" s="20" t="s">
        <v>670</v>
      </c>
      <c r="R117" s="20">
        <v>20</v>
      </c>
      <c r="S117" s="20">
        <v>20</v>
      </c>
      <c r="T117" s="20">
        <v>20</v>
      </c>
      <c r="U117" s="20">
        <v>20</v>
      </c>
      <c r="V117" s="20">
        <v>20</v>
      </c>
      <c r="W117" s="20">
        <v>20</v>
      </c>
      <c r="X117" s="20">
        <v>20</v>
      </c>
      <c r="Y117" s="20">
        <v>20</v>
      </c>
      <c r="Z117" s="20">
        <v>20</v>
      </c>
      <c r="AA117" s="20">
        <v>20</v>
      </c>
      <c r="AB117" s="20">
        <v>20</v>
      </c>
      <c r="AC117" s="20">
        <v>20</v>
      </c>
      <c r="AD117" s="20">
        <v>20</v>
      </c>
      <c r="AE117" s="20">
        <v>20</v>
      </c>
      <c r="AF117" s="20">
        <v>20</v>
      </c>
      <c r="AG117" s="20">
        <v>20</v>
      </c>
      <c r="AH117" s="20">
        <v>20</v>
      </c>
      <c r="AI117" s="20">
        <v>20</v>
      </c>
      <c r="AJ117" s="20">
        <v>20</v>
      </c>
      <c r="AK117" s="20">
        <v>20</v>
      </c>
      <c r="AL117" s="20">
        <v>20</v>
      </c>
      <c r="AM117" s="20">
        <v>20</v>
      </c>
      <c r="AN117" s="20">
        <v>20</v>
      </c>
      <c r="AO117" s="20">
        <v>20</v>
      </c>
      <c r="AP117" s="20">
        <v>20</v>
      </c>
      <c r="AQ117" s="20">
        <v>20</v>
      </c>
      <c r="AR117" s="20">
        <v>20</v>
      </c>
      <c r="AS117" s="20">
        <v>0.357582</v>
      </c>
      <c r="AT117" s="20" t="s">
        <v>123</v>
      </c>
      <c r="AU117" s="20">
        <v>0.51</v>
      </c>
      <c r="AV117" s="20">
        <v>0.146238</v>
      </c>
      <c r="AW117" s="20">
        <v>1.164664</v>
      </c>
      <c r="AX117" s="20">
        <v>0.987441</v>
      </c>
      <c r="AY117" s="20">
        <v>20</v>
      </c>
      <c r="AZ117" s="20">
        <v>20</v>
      </c>
      <c r="BA117" s="20" t="s">
        <v>124</v>
      </c>
      <c r="BB117" s="20" t="s">
        <v>125</v>
      </c>
      <c r="BC117" s="20" t="s">
        <v>126</v>
      </c>
      <c r="BD117" s="20" t="s">
        <v>671</v>
      </c>
      <c r="BE117" s="20" t="s">
        <v>672</v>
      </c>
      <c r="BF117" s="32">
        <f t="shared" si="23"/>
        <v>8.5901465671444e-5</v>
      </c>
      <c r="BG117" s="32">
        <f t="shared" si="24"/>
        <v>85.901465671444</v>
      </c>
      <c r="BH117" s="35"/>
      <c r="BI117" s="36">
        <v>9.3</v>
      </c>
      <c r="BJ117" s="36">
        <v>36.336</v>
      </c>
      <c r="BK117" s="36">
        <v>140.3775</v>
      </c>
      <c r="BL117" s="36" t="s">
        <v>129</v>
      </c>
      <c r="BM117" s="36" t="s">
        <v>130</v>
      </c>
      <c r="BN117" s="36" t="s">
        <v>130</v>
      </c>
      <c r="BO117" s="36" t="s">
        <v>130</v>
      </c>
      <c r="BP117" s="36" t="s">
        <v>130</v>
      </c>
      <c r="BQ117" s="36" t="s">
        <v>130</v>
      </c>
      <c r="BR117" s="36" t="s">
        <v>131</v>
      </c>
      <c r="BS117" s="36" t="s">
        <v>132</v>
      </c>
      <c r="BT117" s="36" t="s">
        <v>131</v>
      </c>
      <c r="BU117" s="36" t="s">
        <v>130</v>
      </c>
      <c r="BV117" s="36" t="s">
        <v>130</v>
      </c>
      <c r="BW117" s="36" t="s">
        <v>130</v>
      </c>
      <c r="BX117" s="36" t="s">
        <v>130</v>
      </c>
      <c r="BY117" s="36" t="s">
        <v>130</v>
      </c>
      <c r="BZ117" s="36" t="s">
        <v>130</v>
      </c>
      <c r="CA117" s="36" t="s">
        <v>130</v>
      </c>
      <c r="CB117" s="36" t="s">
        <v>130</v>
      </c>
      <c r="CC117" s="36" t="s">
        <v>130</v>
      </c>
      <c r="CD117" s="36" t="s">
        <v>130</v>
      </c>
      <c r="CE117" s="36">
        <v>16.11</v>
      </c>
      <c r="CF117" s="36">
        <v>15.97</v>
      </c>
      <c r="CG117" s="36">
        <v>15.74</v>
      </c>
      <c r="CH117" s="36">
        <v>15.81</v>
      </c>
      <c r="CI117" s="36">
        <v>15.37</v>
      </c>
      <c r="CJ117" s="36" t="s">
        <v>133</v>
      </c>
      <c r="CK117" s="36" t="s">
        <v>133</v>
      </c>
      <c r="CL117" s="36" t="s">
        <v>133</v>
      </c>
      <c r="CM117" s="36" t="s">
        <v>133</v>
      </c>
      <c r="CN117" s="36" t="s">
        <v>133</v>
      </c>
      <c r="CO117" s="36">
        <v>0.01529</v>
      </c>
      <c r="CP117" s="36">
        <v>1.1e-5</v>
      </c>
      <c r="CQ117" s="37">
        <f t="shared" si="25"/>
        <v>0.000145940124474066</v>
      </c>
      <c r="CR117" s="37">
        <f t="shared" si="26"/>
        <v>6.85212516848101</v>
      </c>
      <c r="CS117" s="35"/>
      <c r="CT117" s="36">
        <f t="shared" si="27"/>
        <v>15.8</v>
      </c>
      <c r="CU117" s="20">
        <v>15.8</v>
      </c>
      <c r="CV117" s="20"/>
      <c r="CW117" s="20" t="str">
        <f t="shared" si="28"/>
        <v>Mito Haru</v>
      </c>
      <c r="CX117" s="20">
        <f t="shared" si="29"/>
        <v>108263.577662</v>
      </c>
      <c r="CY117" s="20">
        <f t="shared" si="30"/>
        <v>9.3</v>
      </c>
      <c r="CZ117" s="20">
        <f t="shared" si="31"/>
        <v>15.8</v>
      </c>
      <c r="DA117" s="53" t="str">
        <f t="shared" si="41"/>
        <v>&lt;2016-06</v>
      </c>
      <c r="DB117" s="17">
        <v>500000</v>
      </c>
      <c r="DC117" s="17">
        <v>40</v>
      </c>
      <c r="DD117" s="17"/>
      <c r="DE117" s="66"/>
      <c r="DF117" s="58"/>
      <c r="DH117" s="17"/>
      <c r="DI117" s="71"/>
      <c r="DK117">
        <f t="shared" si="37"/>
        <v>500000</v>
      </c>
      <c r="DL117">
        <f t="shared" si="38"/>
        <v>500000</v>
      </c>
      <c r="DM117" s="18">
        <f t="shared" si="39"/>
        <v>500000</v>
      </c>
      <c r="DN117" s="18">
        <f t="shared" ref="DN117:DN148" si="42">IF(DC117&gt;0,DC117,CY117)</f>
        <v>40</v>
      </c>
      <c r="DS117">
        <f t="shared" si="40"/>
        <v>80</v>
      </c>
    </row>
    <row r="118" s="12" customFormat="1" spans="1:123">
      <c r="A118" s="20">
        <v>20111</v>
      </c>
      <c r="B118" s="20" t="s">
        <v>118</v>
      </c>
      <c r="C118" s="20">
        <v>1</v>
      </c>
      <c r="D118" s="20">
        <v>19892</v>
      </c>
      <c r="E118" s="20">
        <v>16985</v>
      </c>
      <c r="F118" s="20">
        <v>19947</v>
      </c>
      <c r="G118" s="20">
        <v>161436.686296</v>
      </c>
      <c r="H118" s="20" t="s">
        <v>148</v>
      </c>
      <c r="I118" s="24">
        <v>42623</v>
      </c>
      <c r="J118" s="20" t="str">
        <f>VLOOKUP(K118,'[1]Attach_ISO_TO_COUNTRY NAME'!$A$2:$B$245,2,0)</f>
        <v>Japan</v>
      </c>
      <c r="K118" s="20" t="s">
        <v>120</v>
      </c>
      <c r="L118" s="20" t="s">
        <v>149</v>
      </c>
      <c r="M118" s="20">
        <v>1604.543296</v>
      </c>
      <c r="N118" s="20">
        <v>1331.336243</v>
      </c>
      <c r="O118" s="20">
        <v>12.302918</v>
      </c>
      <c r="P118" s="20"/>
      <c r="Q118" s="20" t="s">
        <v>673</v>
      </c>
      <c r="R118" s="20">
        <v>70</v>
      </c>
      <c r="S118" s="20">
        <v>70</v>
      </c>
      <c r="T118" s="20">
        <v>70</v>
      </c>
      <c r="U118" s="20">
        <v>30</v>
      </c>
      <c r="V118" s="20">
        <v>30</v>
      </c>
      <c r="W118" s="20">
        <v>30</v>
      </c>
      <c r="X118" s="20">
        <v>30</v>
      </c>
      <c r="Y118" s="20">
        <v>30</v>
      </c>
      <c r="Z118" s="20">
        <v>30</v>
      </c>
      <c r="AA118" s="20">
        <v>30</v>
      </c>
      <c r="AB118" s="20">
        <v>30</v>
      </c>
      <c r="AC118" s="20">
        <v>30</v>
      </c>
      <c r="AD118" s="20">
        <v>30</v>
      </c>
      <c r="AE118" s="20">
        <v>30</v>
      </c>
      <c r="AF118" s="20">
        <v>30</v>
      </c>
      <c r="AG118" s="20">
        <v>30</v>
      </c>
      <c r="AH118" s="20">
        <v>30</v>
      </c>
      <c r="AI118" s="20">
        <v>30</v>
      </c>
      <c r="AJ118" s="20">
        <v>30</v>
      </c>
      <c r="AK118" s="20">
        <v>30</v>
      </c>
      <c r="AL118" s="20">
        <v>30</v>
      </c>
      <c r="AM118" s="20">
        <v>30</v>
      </c>
      <c r="AN118" s="20">
        <v>30</v>
      </c>
      <c r="AO118" s="20">
        <v>30</v>
      </c>
      <c r="AP118" s="20">
        <v>30</v>
      </c>
      <c r="AQ118" s="20">
        <v>30</v>
      </c>
      <c r="AR118" s="20">
        <v>30</v>
      </c>
      <c r="AS118" s="20">
        <v>0.655028</v>
      </c>
      <c r="AT118" s="20" t="s">
        <v>123</v>
      </c>
      <c r="AU118" s="20">
        <v>0.51</v>
      </c>
      <c r="AV118" s="20">
        <v>0.146238</v>
      </c>
      <c r="AW118" s="20">
        <v>1.164664</v>
      </c>
      <c r="AX118" s="20">
        <v>0.987441</v>
      </c>
      <c r="AY118" s="20">
        <v>30</v>
      </c>
      <c r="AZ118" s="20">
        <v>30</v>
      </c>
      <c r="BA118" s="20" t="s">
        <v>124</v>
      </c>
      <c r="BB118" s="20" t="s">
        <v>125</v>
      </c>
      <c r="BC118" s="20" t="s">
        <v>126</v>
      </c>
      <c r="BD118" s="20" t="s">
        <v>674</v>
      </c>
      <c r="BE118" s="20" t="s">
        <v>675</v>
      </c>
      <c r="BF118" s="32">
        <f t="shared" si="23"/>
        <v>8.48629906518309e-5</v>
      </c>
      <c r="BG118" s="32">
        <f t="shared" si="24"/>
        <v>84.8629906518309</v>
      </c>
      <c r="BH118" s="35"/>
      <c r="BI118" s="36">
        <v>13.7</v>
      </c>
      <c r="BJ118" s="36">
        <v>35.494</v>
      </c>
      <c r="BK118" s="36">
        <v>140.131</v>
      </c>
      <c r="BL118" s="36" t="s">
        <v>129</v>
      </c>
      <c r="BM118" s="36" t="s">
        <v>130</v>
      </c>
      <c r="BN118" s="36" t="s">
        <v>130</v>
      </c>
      <c r="BO118" s="36" t="s">
        <v>130</v>
      </c>
      <c r="BP118" s="36" t="s">
        <v>130</v>
      </c>
      <c r="BQ118" s="36" t="s">
        <v>130</v>
      </c>
      <c r="BR118" s="36" t="s">
        <v>131</v>
      </c>
      <c r="BS118" s="36" t="s">
        <v>132</v>
      </c>
      <c r="BT118" s="36" t="s">
        <v>131</v>
      </c>
      <c r="BU118" s="36" t="s">
        <v>130</v>
      </c>
      <c r="BV118" s="36" t="s">
        <v>130</v>
      </c>
      <c r="BW118" s="36" t="s">
        <v>130</v>
      </c>
      <c r="BX118" s="36" t="s">
        <v>130</v>
      </c>
      <c r="BY118" s="36" t="s">
        <v>130</v>
      </c>
      <c r="BZ118" s="36" t="s">
        <v>130</v>
      </c>
      <c r="CA118" s="36" t="s">
        <v>130</v>
      </c>
      <c r="CB118" s="36" t="s">
        <v>130</v>
      </c>
      <c r="CC118" s="36" t="s">
        <v>130</v>
      </c>
      <c r="CD118" s="36" t="s">
        <v>130</v>
      </c>
      <c r="CE118" s="36">
        <v>25.94</v>
      </c>
      <c r="CF118" s="36">
        <v>23.26</v>
      </c>
      <c r="CG118" s="36">
        <v>23.03</v>
      </c>
      <c r="CH118" s="36">
        <v>23.86</v>
      </c>
      <c r="CI118" s="36">
        <v>23.11</v>
      </c>
      <c r="CJ118" s="36" t="s">
        <v>133</v>
      </c>
      <c r="CK118" s="36" t="s">
        <v>133</v>
      </c>
      <c r="CL118" s="36" t="s">
        <v>133</v>
      </c>
      <c r="CM118" s="36" t="s">
        <v>133</v>
      </c>
      <c r="CN118" s="36" t="s">
        <v>133</v>
      </c>
      <c r="CO118" s="36">
        <v>0.019507</v>
      </c>
      <c r="CP118" s="36">
        <v>1.6e-5</v>
      </c>
      <c r="CQ118" s="37">
        <f t="shared" si="25"/>
        <v>0.000147673992491945</v>
      </c>
      <c r="CR118" s="37">
        <f t="shared" si="26"/>
        <v>6.77167308288591</v>
      </c>
      <c r="CS118" s="35"/>
      <c r="CT118" s="36">
        <f t="shared" si="27"/>
        <v>23.84</v>
      </c>
      <c r="CU118" s="20">
        <v>23.84</v>
      </c>
      <c r="CV118" s="20"/>
      <c r="CW118" s="20" t="str">
        <f t="shared" si="28"/>
        <v>Yamakura</v>
      </c>
      <c r="CX118" s="20">
        <f t="shared" si="29"/>
        <v>161436.686296</v>
      </c>
      <c r="CY118" s="20">
        <f t="shared" si="30"/>
        <v>13.7</v>
      </c>
      <c r="CZ118" s="20">
        <f t="shared" si="31"/>
        <v>23.84</v>
      </c>
      <c r="DA118" s="53">
        <f t="shared" si="41"/>
        <v>42623</v>
      </c>
      <c r="DB118" s="17"/>
      <c r="DC118" s="17"/>
      <c r="DD118" s="17"/>
      <c r="DE118" s="86" t="s">
        <v>676</v>
      </c>
      <c r="DF118" s="58"/>
      <c r="DH118" s="17"/>
      <c r="DI118" s="71">
        <f>302012.524882+33735.810495+10598.166795+5036.331568+G118+16164.08068+8291.961217</f>
        <v>537275.561933</v>
      </c>
      <c r="DK118">
        <f t="shared" si="37"/>
        <v>0</v>
      </c>
      <c r="DL118">
        <f t="shared" si="38"/>
        <v>537275.561933</v>
      </c>
      <c r="DM118" s="18">
        <f t="shared" si="39"/>
        <v>537275.561933</v>
      </c>
      <c r="DN118" s="18">
        <f t="shared" si="42"/>
        <v>13.7</v>
      </c>
      <c r="DS118">
        <f t="shared" si="40"/>
        <v>25.4990194430403</v>
      </c>
    </row>
    <row r="119" s="12" customFormat="1" spans="1:123">
      <c r="A119" s="20">
        <v>21387</v>
      </c>
      <c r="B119" s="20" t="s">
        <v>118</v>
      </c>
      <c r="C119" s="20">
        <v>1</v>
      </c>
      <c r="D119" s="20">
        <v>21168</v>
      </c>
      <c r="E119" s="20">
        <v>16791</v>
      </c>
      <c r="F119" s="20">
        <v>21223</v>
      </c>
      <c r="G119" s="20">
        <v>71087.764027</v>
      </c>
      <c r="H119" s="20" t="s">
        <v>148</v>
      </c>
      <c r="I119" s="24">
        <v>42580</v>
      </c>
      <c r="J119" s="20" t="str">
        <f>VLOOKUP(K119,'[1]Attach_ISO_TO_COUNTRY NAME'!$A$2:$B$245,2,0)</f>
        <v>Japan</v>
      </c>
      <c r="K119" s="20" t="s">
        <v>120</v>
      </c>
      <c r="L119" s="20" t="s">
        <v>224</v>
      </c>
      <c r="M119" s="20">
        <v>1652.025664</v>
      </c>
      <c r="N119" s="20">
        <v>1376.992493</v>
      </c>
      <c r="O119" s="20">
        <v>6.056452</v>
      </c>
      <c r="P119" s="20" t="s">
        <v>677</v>
      </c>
      <c r="Q119" s="20" t="s">
        <v>678</v>
      </c>
      <c r="R119" s="20">
        <v>11</v>
      </c>
      <c r="S119" s="20">
        <v>11</v>
      </c>
      <c r="T119" s="20">
        <v>11</v>
      </c>
      <c r="U119" s="20">
        <v>11</v>
      </c>
      <c r="V119" s="20">
        <v>11</v>
      </c>
      <c r="W119" s="20">
        <v>11</v>
      </c>
      <c r="X119" s="20">
        <v>11</v>
      </c>
      <c r="Y119" s="20">
        <v>11</v>
      </c>
      <c r="Z119" s="20">
        <v>11</v>
      </c>
      <c r="AA119" s="20">
        <v>11</v>
      </c>
      <c r="AB119" s="20">
        <v>11</v>
      </c>
      <c r="AC119" s="20">
        <v>11</v>
      </c>
      <c r="AD119" s="20">
        <v>11</v>
      </c>
      <c r="AE119" s="20">
        <v>11</v>
      </c>
      <c r="AF119" s="20">
        <v>11</v>
      </c>
      <c r="AG119" s="20">
        <v>190</v>
      </c>
      <c r="AH119" s="20">
        <v>190</v>
      </c>
      <c r="AI119" s="20">
        <v>190</v>
      </c>
      <c r="AJ119" s="20">
        <v>190</v>
      </c>
      <c r="AK119" s="20">
        <v>190</v>
      </c>
      <c r="AL119" s="20">
        <v>190</v>
      </c>
      <c r="AM119" s="20">
        <v>190</v>
      </c>
      <c r="AN119" s="20">
        <v>190</v>
      </c>
      <c r="AO119" s="20">
        <v>190</v>
      </c>
      <c r="AP119" s="20">
        <v>190</v>
      </c>
      <c r="AQ119" s="20">
        <v>190</v>
      </c>
      <c r="AR119" s="20">
        <v>190</v>
      </c>
      <c r="AS119" s="20">
        <v>0.064772</v>
      </c>
      <c r="AT119" s="20" t="s">
        <v>123</v>
      </c>
      <c r="AU119" s="20">
        <v>0.51</v>
      </c>
      <c r="AV119" s="20">
        <v>0.146238</v>
      </c>
      <c r="AW119" s="20">
        <v>1.164664</v>
      </c>
      <c r="AX119" s="20">
        <v>1.108938</v>
      </c>
      <c r="AY119" s="20">
        <v>11</v>
      </c>
      <c r="AZ119" s="20" t="s">
        <v>679</v>
      </c>
      <c r="BA119" s="20" t="s">
        <v>124</v>
      </c>
      <c r="BB119" s="20" t="s">
        <v>125</v>
      </c>
      <c r="BC119" s="20" t="s">
        <v>126</v>
      </c>
      <c r="BD119" s="20" t="s">
        <v>680</v>
      </c>
      <c r="BE119" s="20" t="s">
        <v>677</v>
      </c>
      <c r="BF119" s="32">
        <f t="shared" si="23"/>
        <v>8.44027109605125e-5</v>
      </c>
      <c r="BG119" s="32">
        <f t="shared" si="24"/>
        <v>84.4027109605125</v>
      </c>
      <c r="BH119" s="35"/>
      <c r="BI119" s="36">
        <v>6</v>
      </c>
      <c r="BJ119" s="36">
        <v>36.9331</v>
      </c>
      <c r="BK119" s="36">
        <v>140.8544</v>
      </c>
      <c r="BL119" s="36" t="s">
        <v>129</v>
      </c>
      <c r="BM119" s="36" t="s">
        <v>130</v>
      </c>
      <c r="BN119" s="36" t="s">
        <v>130</v>
      </c>
      <c r="BO119" s="36" t="s">
        <v>130</v>
      </c>
      <c r="BP119" s="36" t="s">
        <v>130</v>
      </c>
      <c r="BQ119" s="36" t="s">
        <v>681</v>
      </c>
      <c r="BR119" s="36" t="s">
        <v>575</v>
      </c>
      <c r="BS119" s="36" t="s">
        <v>576</v>
      </c>
      <c r="BT119" s="36" t="s">
        <v>165</v>
      </c>
      <c r="BU119" s="36">
        <v>1095831</v>
      </c>
      <c r="BV119" s="36" t="s">
        <v>130</v>
      </c>
      <c r="BW119" s="36" t="s">
        <v>130</v>
      </c>
      <c r="BX119" s="36" t="s">
        <v>130</v>
      </c>
      <c r="BY119" s="36" t="s">
        <v>130</v>
      </c>
      <c r="BZ119" s="36" t="s">
        <v>130</v>
      </c>
      <c r="CA119" s="36" t="s">
        <v>130</v>
      </c>
      <c r="CB119" s="36" t="s">
        <v>130</v>
      </c>
      <c r="CC119" s="36" t="s">
        <v>130</v>
      </c>
      <c r="CD119" s="36" t="s">
        <v>130</v>
      </c>
      <c r="CE119" s="36">
        <v>9.62</v>
      </c>
      <c r="CF119" s="36">
        <v>9.6</v>
      </c>
      <c r="CG119" s="36">
        <v>9.55</v>
      </c>
      <c r="CH119" s="36">
        <v>9.73</v>
      </c>
      <c r="CI119" s="36">
        <v>9.48</v>
      </c>
      <c r="CJ119" s="36" t="s">
        <v>133</v>
      </c>
      <c r="CK119" s="36" t="s">
        <v>133</v>
      </c>
      <c r="CL119" s="36" t="s">
        <v>133</v>
      </c>
      <c r="CM119" s="36" t="s">
        <v>133</v>
      </c>
      <c r="CN119" s="36" t="s">
        <v>133</v>
      </c>
      <c r="CO119" s="36">
        <v>0.017991</v>
      </c>
      <c r="CP119" s="36">
        <v>7e-6</v>
      </c>
      <c r="CQ119" s="37">
        <f t="shared" si="25"/>
        <v>0.000134988069062846</v>
      </c>
      <c r="CR119" s="37">
        <f t="shared" si="26"/>
        <v>7.40806211202584</v>
      </c>
      <c r="CS119" s="35"/>
      <c r="CT119" s="36">
        <f t="shared" si="27"/>
        <v>9.596</v>
      </c>
      <c r="CU119" s="20">
        <v>9.596</v>
      </c>
      <c r="CV119" s="20"/>
      <c r="CW119" s="20" t="str">
        <f t="shared" si="28"/>
        <v>Onahama 2 Solar Power Plant</v>
      </c>
      <c r="CX119" s="20">
        <f t="shared" si="29"/>
        <v>71087.764027</v>
      </c>
      <c r="CY119" s="20">
        <f t="shared" si="30"/>
        <v>6</v>
      </c>
      <c r="CZ119" s="20">
        <f t="shared" si="31"/>
        <v>9.596</v>
      </c>
      <c r="DA119" s="53">
        <f t="shared" si="41"/>
        <v>42580</v>
      </c>
      <c r="DB119" s="17">
        <v>240000</v>
      </c>
      <c r="DC119" s="17">
        <v>18.4</v>
      </c>
      <c r="DD119" s="17"/>
      <c r="DE119" s="66"/>
      <c r="DF119" s="58"/>
      <c r="DH119" s="17"/>
      <c r="DI119" s="71"/>
      <c r="DK119">
        <f t="shared" si="37"/>
        <v>240000</v>
      </c>
      <c r="DL119">
        <f t="shared" si="38"/>
        <v>240000</v>
      </c>
      <c r="DM119" s="18">
        <f t="shared" si="39"/>
        <v>240000</v>
      </c>
      <c r="DN119" s="18">
        <f t="shared" si="42"/>
        <v>18.4</v>
      </c>
      <c r="DS119">
        <f t="shared" si="40"/>
        <v>76.6666666666667</v>
      </c>
    </row>
    <row r="120" s="12" customFormat="1" spans="1:123">
      <c r="A120" s="20">
        <v>20116</v>
      </c>
      <c r="B120" s="20" t="s">
        <v>118</v>
      </c>
      <c r="C120" s="20">
        <v>1</v>
      </c>
      <c r="D120" s="20">
        <v>19897</v>
      </c>
      <c r="E120" s="20">
        <v>16667</v>
      </c>
      <c r="F120" s="20">
        <v>19952</v>
      </c>
      <c r="G120" s="20">
        <v>30810.919001</v>
      </c>
      <c r="H120" s="20" t="s">
        <v>119</v>
      </c>
      <c r="I120" s="20" t="s">
        <v>134</v>
      </c>
      <c r="J120" s="20" t="str">
        <f>VLOOKUP(K120,'[1]Attach_ISO_TO_COUNTRY NAME'!$A$2:$B$245,2,0)</f>
        <v>Japan</v>
      </c>
      <c r="K120" s="20" t="s">
        <v>120</v>
      </c>
      <c r="L120" s="20" t="s">
        <v>682</v>
      </c>
      <c r="M120" s="20">
        <v>1565.096194</v>
      </c>
      <c r="N120" s="20">
        <v>1282.39272</v>
      </c>
      <c r="O120" s="20">
        <v>2.670317</v>
      </c>
      <c r="P120" s="20" t="s">
        <v>683</v>
      </c>
      <c r="Q120" s="20" t="s">
        <v>684</v>
      </c>
      <c r="R120" s="20">
        <v>210</v>
      </c>
      <c r="S120" s="20">
        <v>210</v>
      </c>
      <c r="T120" s="20">
        <v>210</v>
      </c>
      <c r="U120" s="20">
        <v>210</v>
      </c>
      <c r="V120" s="20">
        <v>210</v>
      </c>
      <c r="W120" s="20">
        <v>210</v>
      </c>
      <c r="X120" s="20">
        <v>210</v>
      </c>
      <c r="Y120" s="20">
        <v>210</v>
      </c>
      <c r="Z120" s="20">
        <v>210</v>
      </c>
      <c r="AA120" s="20">
        <v>210</v>
      </c>
      <c r="AB120" s="20">
        <v>210</v>
      </c>
      <c r="AC120" s="20">
        <v>210</v>
      </c>
      <c r="AD120" s="20">
        <v>210</v>
      </c>
      <c r="AE120" s="20">
        <v>210</v>
      </c>
      <c r="AF120" s="20">
        <v>210</v>
      </c>
      <c r="AG120" s="20">
        <v>210</v>
      </c>
      <c r="AH120" s="20">
        <v>210</v>
      </c>
      <c r="AI120" s="20">
        <v>210</v>
      </c>
      <c r="AJ120" s="20">
        <v>210</v>
      </c>
      <c r="AK120" s="20">
        <v>210</v>
      </c>
      <c r="AL120" s="20">
        <v>210</v>
      </c>
      <c r="AM120" s="20">
        <v>210</v>
      </c>
      <c r="AN120" s="20">
        <v>210</v>
      </c>
      <c r="AO120" s="20">
        <v>210</v>
      </c>
      <c r="AP120" s="20">
        <v>210</v>
      </c>
      <c r="AQ120" s="20">
        <v>210</v>
      </c>
      <c r="AR120" s="20">
        <v>210</v>
      </c>
      <c r="AS120" s="20">
        <v>0.076915</v>
      </c>
      <c r="AT120" s="20" t="s">
        <v>123</v>
      </c>
      <c r="AU120" s="20">
        <v>0.51</v>
      </c>
      <c r="AV120" s="20">
        <v>0.146238</v>
      </c>
      <c r="AW120" s="20">
        <v>1.164664</v>
      </c>
      <c r="AX120" s="20">
        <v>1.108938</v>
      </c>
      <c r="AY120" s="20">
        <v>210</v>
      </c>
      <c r="AZ120" s="20" t="s">
        <v>293</v>
      </c>
      <c r="BA120" s="20" t="s">
        <v>141</v>
      </c>
      <c r="BB120" s="20" t="s">
        <v>125</v>
      </c>
      <c r="BC120" s="20" t="s">
        <v>126</v>
      </c>
      <c r="BD120" s="20" t="s">
        <v>685</v>
      </c>
      <c r="BE120" s="20" t="s">
        <v>683</v>
      </c>
      <c r="BF120" s="32">
        <f t="shared" si="23"/>
        <v>8.43856685974091e-5</v>
      </c>
      <c r="BG120" s="32">
        <f t="shared" si="24"/>
        <v>84.3856685974091</v>
      </c>
      <c r="BH120" s="35"/>
      <c r="BI120" s="36">
        <v>2.6</v>
      </c>
      <c r="BJ120" s="36">
        <v>32.6814</v>
      </c>
      <c r="BK120" s="36">
        <v>129.8025</v>
      </c>
      <c r="BL120" s="36" t="s">
        <v>129</v>
      </c>
      <c r="BM120" s="36" t="s">
        <v>130</v>
      </c>
      <c r="BN120" s="36" t="s">
        <v>130</v>
      </c>
      <c r="BO120" s="36" t="s">
        <v>130</v>
      </c>
      <c r="BP120" s="36" t="s">
        <v>130</v>
      </c>
      <c r="BQ120" s="36" t="s">
        <v>686</v>
      </c>
      <c r="BR120" s="36" t="s">
        <v>442</v>
      </c>
      <c r="BS120" s="36" t="s">
        <v>443</v>
      </c>
      <c r="BT120" s="36" t="s">
        <v>165</v>
      </c>
      <c r="BU120" s="36">
        <v>1099102</v>
      </c>
      <c r="BV120" s="36" t="s">
        <v>130</v>
      </c>
      <c r="BW120" s="36" t="s">
        <v>130</v>
      </c>
      <c r="BX120" s="36" t="s">
        <v>130</v>
      </c>
      <c r="BY120" s="36" t="s">
        <v>130</v>
      </c>
      <c r="BZ120" s="36" t="s">
        <v>130</v>
      </c>
      <c r="CA120" s="36" t="s">
        <v>130</v>
      </c>
      <c r="CB120" s="36" t="s">
        <v>130</v>
      </c>
      <c r="CC120" s="36" t="s">
        <v>130</v>
      </c>
      <c r="CD120" s="36" t="s">
        <v>130</v>
      </c>
      <c r="CE120" s="36">
        <v>4.7</v>
      </c>
      <c r="CF120" s="36">
        <v>4.53</v>
      </c>
      <c r="CG120" s="36">
        <v>4.42</v>
      </c>
      <c r="CH120" s="36">
        <v>4.33</v>
      </c>
      <c r="CI120" s="36">
        <v>4.46</v>
      </c>
      <c r="CJ120" s="36" t="s">
        <v>133</v>
      </c>
      <c r="CK120" s="36" t="s">
        <v>133</v>
      </c>
      <c r="CL120" s="36" t="s">
        <v>133</v>
      </c>
      <c r="CM120" s="36" t="s">
        <v>133</v>
      </c>
      <c r="CN120" s="36" t="s">
        <v>133</v>
      </c>
      <c r="CO120" s="36">
        <v>0.006484</v>
      </c>
      <c r="CP120" s="36">
        <v>3e-6</v>
      </c>
      <c r="CQ120" s="37">
        <f t="shared" si="25"/>
        <v>0.000145662646409682</v>
      </c>
      <c r="CR120" s="37">
        <f t="shared" si="26"/>
        <v>6.86517803052585</v>
      </c>
      <c r="CS120" s="35"/>
      <c r="CT120" s="36">
        <f t="shared" si="27"/>
        <v>4.488</v>
      </c>
      <c r="CU120" s="20">
        <v>4.488</v>
      </c>
      <c r="CV120" s="20"/>
      <c r="CW120" s="20" t="str">
        <f t="shared" si="28"/>
        <v>Koyagi Solar Power Plant</v>
      </c>
      <c r="CX120" s="20">
        <f t="shared" si="29"/>
        <v>30810.919001</v>
      </c>
      <c r="CY120" s="20">
        <f t="shared" si="30"/>
        <v>2.6</v>
      </c>
      <c r="CZ120" s="20">
        <f t="shared" si="31"/>
        <v>4.488</v>
      </c>
      <c r="DA120" s="53" t="str">
        <f t="shared" si="41"/>
        <v>&lt;2016-06</v>
      </c>
      <c r="DB120" s="17"/>
      <c r="DC120" s="17"/>
      <c r="DD120" s="17"/>
      <c r="DE120" s="86" t="s">
        <v>687</v>
      </c>
      <c r="DF120" s="58"/>
      <c r="DH120" s="17"/>
      <c r="DI120" s="12">
        <f>G120</f>
        <v>30810.919001</v>
      </c>
      <c r="DK120">
        <f t="shared" si="37"/>
        <v>0</v>
      </c>
      <c r="DL120">
        <f t="shared" si="38"/>
        <v>30810.919001</v>
      </c>
      <c r="DM120" s="18">
        <f t="shared" si="39"/>
        <v>30810.919001</v>
      </c>
      <c r="DN120" s="18">
        <f t="shared" si="42"/>
        <v>2.6</v>
      </c>
      <c r="DS120">
        <f t="shared" si="40"/>
        <v>84.3856685974091</v>
      </c>
    </row>
    <row r="121" s="12" customFormat="1" spans="1:123">
      <c r="A121" s="20">
        <v>19928</v>
      </c>
      <c r="B121" s="20" t="s">
        <v>118</v>
      </c>
      <c r="C121" s="20">
        <v>1</v>
      </c>
      <c r="D121" s="20">
        <v>19709</v>
      </c>
      <c r="E121" s="20">
        <v>16594</v>
      </c>
      <c r="F121" s="20">
        <v>19764</v>
      </c>
      <c r="G121" s="20">
        <v>338045.716382</v>
      </c>
      <c r="H121" s="20" t="s">
        <v>119</v>
      </c>
      <c r="I121" s="24">
        <v>42580</v>
      </c>
      <c r="J121" s="20" t="str">
        <f>VLOOKUP(K121,'[1]Attach_ISO_TO_COUNTRY NAME'!$A$2:$B$245,2,0)</f>
        <v>Japan</v>
      </c>
      <c r="K121" s="20" t="s">
        <v>120</v>
      </c>
      <c r="L121" s="20" t="s">
        <v>472</v>
      </c>
      <c r="M121" s="20">
        <v>1563.6353</v>
      </c>
      <c r="N121" s="20">
        <v>1309.421264</v>
      </c>
      <c r="O121" s="20">
        <v>25.525469</v>
      </c>
      <c r="P121" s="20" t="s">
        <v>688</v>
      </c>
      <c r="Q121" s="20" t="s">
        <v>689</v>
      </c>
      <c r="R121" s="20">
        <v>11</v>
      </c>
      <c r="S121" s="20">
        <v>11</v>
      </c>
      <c r="T121" s="20">
        <v>11</v>
      </c>
      <c r="U121" s="20">
        <v>11</v>
      </c>
      <c r="V121" s="20">
        <v>11</v>
      </c>
      <c r="W121" s="20">
        <v>11</v>
      </c>
      <c r="X121" s="20">
        <v>11</v>
      </c>
      <c r="Y121" s="20">
        <v>11</v>
      </c>
      <c r="Z121" s="20">
        <v>11</v>
      </c>
      <c r="AA121" s="20">
        <v>11</v>
      </c>
      <c r="AB121" s="20">
        <v>11</v>
      </c>
      <c r="AC121" s="20">
        <v>11</v>
      </c>
      <c r="AD121" s="20">
        <v>11</v>
      </c>
      <c r="AE121" s="20">
        <v>11</v>
      </c>
      <c r="AF121" s="20">
        <v>11</v>
      </c>
      <c r="AG121" s="20">
        <v>11</v>
      </c>
      <c r="AH121" s="20">
        <v>11</v>
      </c>
      <c r="AI121" s="20">
        <v>11</v>
      </c>
      <c r="AJ121" s="20">
        <v>11</v>
      </c>
      <c r="AK121" s="20">
        <v>11</v>
      </c>
      <c r="AL121" s="20">
        <v>11</v>
      </c>
      <c r="AM121" s="20">
        <v>11</v>
      </c>
      <c r="AN121" s="20">
        <v>11</v>
      </c>
      <c r="AO121" s="20">
        <v>11</v>
      </c>
      <c r="AP121" s="20">
        <v>11</v>
      </c>
      <c r="AQ121" s="20">
        <v>11</v>
      </c>
      <c r="AR121" s="20">
        <v>190</v>
      </c>
      <c r="AS121" s="20">
        <v>0.677734</v>
      </c>
      <c r="AT121" s="20" t="s">
        <v>123</v>
      </c>
      <c r="AU121" s="20">
        <v>0.51</v>
      </c>
      <c r="AV121" s="20">
        <v>0.146238</v>
      </c>
      <c r="AW121" s="20">
        <v>1.164664</v>
      </c>
      <c r="AX121" s="20">
        <v>0.987441</v>
      </c>
      <c r="AY121" s="20">
        <v>11</v>
      </c>
      <c r="AZ121" s="20">
        <v>11</v>
      </c>
      <c r="BA121" s="20" t="s">
        <v>124</v>
      </c>
      <c r="BB121" s="20" t="s">
        <v>125</v>
      </c>
      <c r="BC121" s="20" t="s">
        <v>126</v>
      </c>
      <c r="BD121" s="20" t="s">
        <v>690</v>
      </c>
      <c r="BE121" s="20" t="s">
        <v>688</v>
      </c>
      <c r="BF121" s="32">
        <f t="shared" si="23"/>
        <v>8.37164875298118e-5</v>
      </c>
      <c r="BG121" s="32">
        <f t="shared" si="24"/>
        <v>83.7164875298118</v>
      </c>
      <c r="BH121" s="35"/>
      <c r="BI121" s="36">
        <v>28.3</v>
      </c>
      <c r="BJ121" s="36">
        <v>38.1205</v>
      </c>
      <c r="BK121" s="36">
        <v>140.922</v>
      </c>
      <c r="BL121" s="36" t="s">
        <v>129</v>
      </c>
      <c r="BM121" s="36" t="s">
        <v>130</v>
      </c>
      <c r="BN121" s="36" t="s">
        <v>130</v>
      </c>
      <c r="BO121" s="36" t="s">
        <v>130</v>
      </c>
      <c r="BP121" s="36" t="s">
        <v>130</v>
      </c>
      <c r="BQ121" s="36" t="s">
        <v>691</v>
      </c>
      <c r="BR121" s="36" t="s">
        <v>213</v>
      </c>
      <c r="BS121" s="36" t="s">
        <v>692</v>
      </c>
      <c r="BT121" s="36" t="s">
        <v>165</v>
      </c>
      <c r="BU121" s="36" t="s">
        <v>130</v>
      </c>
      <c r="BV121" s="36" t="s">
        <v>130</v>
      </c>
      <c r="BW121" s="36" t="s">
        <v>130</v>
      </c>
      <c r="BX121" s="36" t="s">
        <v>130</v>
      </c>
      <c r="BY121" s="36" t="s">
        <v>130</v>
      </c>
      <c r="BZ121" s="36" t="s">
        <v>130</v>
      </c>
      <c r="CA121" s="36" t="s">
        <v>130</v>
      </c>
      <c r="CB121" s="36" t="s">
        <v>130</v>
      </c>
      <c r="CC121" s="36" t="s">
        <v>130</v>
      </c>
      <c r="CD121" s="36" t="s">
        <v>130</v>
      </c>
      <c r="CE121" s="36">
        <v>43.52</v>
      </c>
      <c r="CF121" s="36">
        <v>43.14</v>
      </c>
      <c r="CG121" s="36">
        <v>42.88</v>
      </c>
      <c r="CH121" s="36">
        <v>43.76</v>
      </c>
      <c r="CI121" s="36">
        <v>41.86</v>
      </c>
      <c r="CJ121" s="36" t="s">
        <v>133</v>
      </c>
      <c r="CK121" s="36" t="s">
        <v>133</v>
      </c>
      <c r="CL121" s="36" t="s">
        <v>133</v>
      </c>
      <c r="CM121" s="36" t="s">
        <v>133</v>
      </c>
      <c r="CN121" s="36" t="s">
        <v>133</v>
      </c>
      <c r="CO121" s="36">
        <v>0.035657</v>
      </c>
      <c r="CP121" s="36">
        <v>3.5e-5</v>
      </c>
      <c r="CQ121" s="37">
        <f t="shared" si="25"/>
        <v>0.000127296391921656</v>
      </c>
      <c r="CR121" s="37">
        <f t="shared" si="26"/>
        <v>7.85568219887526</v>
      </c>
      <c r="CS121" s="35"/>
      <c r="CT121" s="36">
        <f t="shared" si="27"/>
        <v>43.032</v>
      </c>
      <c r="CU121" s="20">
        <v>43.032</v>
      </c>
      <c r="CV121" s="20"/>
      <c r="CW121" s="20" t="str">
        <f t="shared" si="28"/>
        <v>Iwanuma - Marubeni Solar Power Plant</v>
      </c>
      <c r="CX121" s="20">
        <f t="shared" si="29"/>
        <v>338045.716382</v>
      </c>
      <c r="CY121" s="20">
        <f t="shared" si="30"/>
        <v>28.3</v>
      </c>
      <c r="CZ121" s="20">
        <f t="shared" si="31"/>
        <v>43.032</v>
      </c>
      <c r="DA121" s="53">
        <f t="shared" si="41"/>
        <v>42580</v>
      </c>
      <c r="DB121" s="17"/>
      <c r="DC121" s="17"/>
      <c r="DD121" s="17"/>
      <c r="DE121" s="66"/>
      <c r="DF121" s="58"/>
      <c r="DH121" s="17"/>
      <c r="DI121" s="12">
        <f>33077.338309+31493.060067+24604.76641+G121</f>
        <v>427220.881168</v>
      </c>
      <c r="DK121">
        <f t="shared" si="37"/>
        <v>0</v>
      </c>
      <c r="DL121">
        <f t="shared" si="38"/>
        <v>427220.881168</v>
      </c>
      <c r="DM121" s="18">
        <f t="shared" si="39"/>
        <v>427220.881168</v>
      </c>
      <c r="DN121" s="18">
        <f t="shared" si="42"/>
        <v>28.3</v>
      </c>
      <c r="DS121">
        <f t="shared" si="40"/>
        <v>66.2420804962277</v>
      </c>
    </row>
    <row r="122" s="12" customFormat="1" spans="1:123">
      <c r="A122" s="20">
        <v>66640</v>
      </c>
      <c r="B122" s="20" t="s">
        <v>118</v>
      </c>
      <c r="C122" s="20">
        <v>1</v>
      </c>
      <c r="D122" s="20">
        <v>66163</v>
      </c>
      <c r="E122" s="20">
        <v>16517</v>
      </c>
      <c r="F122" s="20">
        <v>66229</v>
      </c>
      <c r="G122" s="20">
        <v>93390.095624</v>
      </c>
      <c r="H122" s="20" t="s">
        <v>188</v>
      </c>
      <c r="I122" s="24">
        <v>42676</v>
      </c>
      <c r="J122" s="20" t="str">
        <f>VLOOKUP(K122,'[1]Attach_ISO_TO_COUNTRY NAME'!$A$2:$B$245,2,0)</f>
        <v>Japan</v>
      </c>
      <c r="K122" s="20" t="s">
        <v>120</v>
      </c>
      <c r="L122" s="20" t="s">
        <v>693</v>
      </c>
      <c r="M122" s="20">
        <v>1355.807961</v>
      </c>
      <c r="N122" s="20">
        <v>1111.455744</v>
      </c>
      <c r="O122" s="20">
        <v>8.089934</v>
      </c>
      <c r="P122" s="20"/>
      <c r="Q122" s="20" t="s">
        <v>694</v>
      </c>
      <c r="R122" s="20">
        <v>70</v>
      </c>
      <c r="S122" s="20">
        <v>70</v>
      </c>
      <c r="T122" s="20">
        <v>70</v>
      </c>
      <c r="U122" s="20">
        <v>70</v>
      </c>
      <c r="V122" s="20">
        <v>70</v>
      </c>
      <c r="W122" s="20">
        <v>70</v>
      </c>
      <c r="X122" s="20">
        <v>70</v>
      </c>
      <c r="Y122" s="20">
        <v>70</v>
      </c>
      <c r="Z122" s="20">
        <v>70</v>
      </c>
      <c r="AA122" s="20">
        <v>70</v>
      </c>
      <c r="AB122" s="20">
        <v>70</v>
      </c>
      <c r="AC122" s="20">
        <v>70</v>
      </c>
      <c r="AD122" s="20">
        <v>70</v>
      </c>
      <c r="AE122" s="20">
        <v>70</v>
      </c>
      <c r="AF122" s="20">
        <v>70</v>
      </c>
      <c r="AG122" s="20">
        <v>70</v>
      </c>
      <c r="AH122" s="20">
        <v>70</v>
      </c>
      <c r="AI122" s="20">
        <v>70</v>
      </c>
      <c r="AJ122" s="20">
        <v>70</v>
      </c>
      <c r="AK122" s="20">
        <v>70</v>
      </c>
      <c r="AL122" s="20">
        <v>70</v>
      </c>
      <c r="AM122" s="20">
        <v>70</v>
      </c>
      <c r="AN122" s="20">
        <v>70</v>
      </c>
      <c r="AO122" s="20">
        <v>70</v>
      </c>
      <c r="AP122" s="20">
        <v>70</v>
      </c>
      <c r="AQ122" s="20">
        <v>70</v>
      </c>
      <c r="AR122" s="20">
        <v>70</v>
      </c>
      <c r="AS122" s="20">
        <v>0.985641</v>
      </c>
      <c r="AT122" s="20" t="s">
        <v>123</v>
      </c>
      <c r="AU122" s="20">
        <v>0.51</v>
      </c>
      <c r="AV122" s="20">
        <v>0.146238</v>
      </c>
      <c r="AW122" s="20">
        <v>1.164664</v>
      </c>
      <c r="AX122" s="20">
        <v>1.108938</v>
      </c>
      <c r="AY122" s="20">
        <v>70</v>
      </c>
      <c r="AZ122" s="20">
        <v>70</v>
      </c>
      <c r="BA122" s="20" t="s">
        <v>141</v>
      </c>
      <c r="BB122" s="20" t="s">
        <v>125</v>
      </c>
      <c r="BC122" s="20" t="s">
        <v>126</v>
      </c>
      <c r="BD122" s="20" t="s">
        <v>695</v>
      </c>
      <c r="BE122" s="20" t="s">
        <v>696</v>
      </c>
      <c r="BF122" s="32">
        <f t="shared" si="23"/>
        <v>8.24498566850295e-5</v>
      </c>
      <c r="BG122" s="32">
        <f t="shared" si="24"/>
        <v>82.4498566850295</v>
      </c>
      <c r="BH122" s="35"/>
      <c r="BI122" s="36">
        <v>7.7</v>
      </c>
      <c r="BJ122" s="36">
        <v>36.5673</v>
      </c>
      <c r="BK122" s="36">
        <v>137.2367</v>
      </c>
      <c r="BL122" s="36" t="s">
        <v>129</v>
      </c>
      <c r="BM122" s="36" t="s">
        <v>130</v>
      </c>
      <c r="BN122" s="36" t="s">
        <v>130</v>
      </c>
      <c r="BO122" s="36" t="s">
        <v>130</v>
      </c>
      <c r="BP122" s="36" t="s">
        <v>130</v>
      </c>
      <c r="BQ122" s="36" t="s">
        <v>697</v>
      </c>
      <c r="BR122" s="36" t="s">
        <v>322</v>
      </c>
      <c r="BS122" s="36" t="s">
        <v>698</v>
      </c>
      <c r="BT122" s="36" t="s">
        <v>165</v>
      </c>
      <c r="BU122" s="36" t="s">
        <v>130</v>
      </c>
      <c r="BV122" s="36" t="s">
        <v>130</v>
      </c>
      <c r="BW122" s="36" t="s">
        <v>130</v>
      </c>
      <c r="BX122" s="36" t="s">
        <v>130</v>
      </c>
      <c r="BY122" s="36" t="s">
        <v>130</v>
      </c>
      <c r="BZ122" s="36" t="s">
        <v>130</v>
      </c>
      <c r="CA122" s="36" t="s">
        <v>130</v>
      </c>
      <c r="CB122" s="36" t="s">
        <v>130</v>
      </c>
      <c r="CC122" s="36" t="s">
        <v>130</v>
      </c>
      <c r="CD122" s="36" t="s">
        <v>130</v>
      </c>
      <c r="CE122" s="36">
        <v>12.1</v>
      </c>
      <c r="CF122" s="36">
        <v>11.96</v>
      </c>
      <c r="CG122" s="36">
        <v>12.07</v>
      </c>
      <c r="CH122" s="36">
        <v>12.26</v>
      </c>
      <c r="CI122" s="36">
        <v>11.76</v>
      </c>
      <c r="CJ122" s="36" t="s">
        <v>133</v>
      </c>
      <c r="CK122" s="36" t="s">
        <v>133</v>
      </c>
      <c r="CL122" s="36" t="s">
        <v>133</v>
      </c>
      <c r="CM122" s="36" t="s">
        <v>133</v>
      </c>
      <c r="CN122" s="36" t="s">
        <v>133</v>
      </c>
      <c r="CO122" s="36">
        <v>0.014953</v>
      </c>
      <c r="CP122" s="36">
        <v>9e-6</v>
      </c>
      <c r="CQ122" s="37">
        <f t="shared" si="25"/>
        <v>0.000128814516353364</v>
      </c>
      <c r="CR122" s="37">
        <f t="shared" si="26"/>
        <v>7.76310021812136</v>
      </c>
      <c r="CS122" s="35"/>
      <c r="CT122" s="36">
        <f t="shared" si="27"/>
        <v>12.03</v>
      </c>
      <c r="CU122" s="20">
        <v>12.03</v>
      </c>
      <c r="CV122" s="20"/>
      <c r="CW122" s="20" t="str">
        <f t="shared" si="28"/>
        <v>Funakura Solar Power Plant</v>
      </c>
      <c r="CX122" s="20">
        <f t="shared" si="29"/>
        <v>93390.095624</v>
      </c>
      <c r="CY122" s="20">
        <f t="shared" si="30"/>
        <v>7.7</v>
      </c>
      <c r="CZ122" s="20">
        <f t="shared" si="31"/>
        <v>12.03</v>
      </c>
      <c r="DA122" s="53">
        <f t="shared" si="41"/>
        <v>42676</v>
      </c>
      <c r="DB122" s="17"/>
      <c r="DC122" s="17"/>
      <c r="DD122" s="17"/>
      <c r="DE122" s="66"/>
      <c r="DF122" s="58"/>
      <c r="DH122" s="17"/>
      <c r="DI122" s="12">
        <f>86216.384282+G122</f>
        <v>179606.479906</v>
      </c>
      <c r="DK122">
        <f t="shared" si="37"/>
        <v>0</v>
      </c>
      <c r="DL122">
        <f t="shared" si="38"/>
        <v>179606.479906</v>
      </c>
      <c r="DM122" s="18">
        <f t="shared" si="39"/>
        <v>179606.479906</v>
      </c>
      <c r="DN122" s="18">
        <f t="shared" si="42"/>
        <v>7.7</v>
      </c>
      <c r="DS122">
        <f t="shared" si="40"/>
        <v>42.871504435864</v>
      </c>
    </row>
    <row r="123" s="12" customFormat="1" spans="1:123">
      <c r="A123" s="20">
        <v>18121</v>
      </c>
      <c r="B123" s="20" t="s">
        <v>118</v>
      </c>
      <c r="C123" s="20">
        <v>1</v>
      </c>
      <c r="D123" s="20">
        <v>17902</v>
      </c>
      <c r="E123" s="20">
        <v>16898</v>
      </c>
      <c r="F123" s="20">
        <v>17957</v>
      </c>
      <c r="G123" s="20">
        <v>41297.665433</v>
      </c>
      <c r="H123" s="20" t="s">
        <v>119</v>
      </c>
      <c r="I123" s="20" t="s">
        <v>134</v>
      </c>
      <c r="J123" s="20" t="str">
        <f>VLOOKUP(K123,'[1]Attach_ISO_TO_COUNTRY NAME'!$A$2:$B$245,2,0)</f>
        <v>Japan</v>
      </c>
      <c r="K123" s="20" t="s">
        <v>120</v>
      </c>
      <c r="L123" s="20" t="s">
        <v>167</v>
      </c>
      <c r="M123" s="20">
        <v>1664.809532</v>
      </c>
      <c r="N123" s="20">
        <v>1372.244239</v>
      </c>
      <c r="O123" s="20">
        <v>3.557925</v>
      </c>
      <c r="P123" s="20" t="s">
        <v>699</v>
      </c>
      <c r="Q123" s="20" t="s">
        <v>700</v>
      </c>
      <c r="R123" s="20">
        <v>190</v>
      </c>
      <c r="S123" s="20">
        <v>190</v>
      </c>
      <c r="T123" s="20">
        <v>190</v>
      </c>
      <c r="U123" s="20">
        <v>190</v>
      </c>
      <c r="V123" s="20">
        <v>190</v>
      </c>
      <c r="W123" s="20">
        <v>190</v>
      </c>
      <c r="X123" s="20">
        <v>190</v>
      </c>
      <c r="Y123" s="20">
        <v>190</v>
      </c>
      <c r="Z123" s="20">
        <v>190</v>
      </c>
      <c r="AA123" s="20">
        <v>190</v>
      </c>
      <c r="AB123" s="20">
        <v>190</v>
      </c>
      <c r="AC123" s="20">
        <v>190</v>
      </c>
      <c r="AD123" s="20">
        <v>190</v>
      </c>
      <c r="AE123" s="20">
        <v>190</v>
      </c>
      <c r="AF123" s="20">
        <v>190</v>
      </c>
      <c r="AG123" s="20">
        <v>190</v>
      </c>
      <c r="AH123" s="20">
        <v>190</v>
      </c>
      <c r="AI123" s="20">
        <v>190</v>
      </c>
      <c r="AJ123" s="20">
        <v>190</v>
      </c>
      <c r="AK123" s="20">
        <v>190</v>
      </c>
      <c r="AL123" s="20">
        <v>190</v>
      </c>
      <c r="AM123" s="20">
        <v>190</v>
      </c>
      <c r="AN123" s="20">
        <v>190</v>
      </c>
      <c r="AO123" s="20">
        <v>190</v>
      </c>
      <c r="AP123" s="20">
        <v>190</v>
      </c>
      <c r="AQ123" s="20">
        <v>190</v>
      </c>
      <c r="AR123" s="20">
        <v>190</v>
      </c>
      <c r="AS123" s="20">
        <v>0.847792</v>
      </c>
      <c r="AT123" s="20" t="s">
        <v>123</v>
      </c>
      <c r="AU123" s="20">
        <v>0.51</v>
      </c>
      <c r="AV123" s="20">
        <v>0.146238</v>
      </c>
      <c r="AW123" s="20">
        <v>1.164664</v>
      </c>
      <c r="AX123" s="20">
        <v>1.108938</v>
      </c>
      <c r="AY123" s="20">
        <v>190</v>
      </c>
      <c r="AZ123" s="20">
        <v>190</v>
      </c>
      <c r="BA123" s="20" t="s">
        <v>294</v>
      </c>
      <c r="BB123" s="20" t="s">
        <v>125</v>
      </c>
      <c r="BC123" s="20" t="s">
        <v>126</v>
      </c>
      <c r="BD123" s="20" t="s">
        <v>701</v>
      </c>
      <c r="BE123" s="20" t="s">
        <v>699</v>
      </c>
      <c r="BF123" s="32">
        <f t="shared" si="23"/>
        <v>8.23291090271446e-5</v>
      </c>
      <c r="BG123" s="32">
        <f t="shared" si="24"/>
        <v>82.3291090271446</v>
      </c>
      <c r="BH123" s="35"/>
      <c r="BI123" s="36">
        <v>3.4</v>
      </c>
      <c r="BJ123" s="36">
        <v>34.7634</v>
      </c>
      <c r="BK123" s="36">
        <v>134.7657</v>
      </c>
      <c r="BL123" s="36" t="s">
        <v>129</v>
      </c>
      <c r="BM123" s="36" t="s">
        <v>130</v>
      </c>
      <c r="BN123" s="36" t="s">
        <v>130</v>
      </c>
      <c r="BO123" s="36" t="s">
        <v>130</v>
      </c>
      <c r="BP123" s="36" t="s">
        <v>130</v>
      </c>
      <c r="BQ123" s="36" t="s">
        <v>702</v>
      </c>
      <c r="BR123" s="36" t="s">
        <v>442</v>
      </c>
      <c r="BS123" s="36" t="s">
        <v>443</v>
      </c>
      <c r="BT123" s="36" t="s">
        <v>165</v>
      </c>
      <c r="BU123" s="36" t="s">
        <v>130</v>
      </c>
      <c r="BV123" s="36" t="s">
        <v>130</v>
      </c>
      <c r="BW123" s="36" t="s">
        <v>130</v>
      </c>
      <c r="BX123" s="36" t="s">
        <v>130</v>
      </c>
      <c r="BY123" s="36" t="s">
        <v>130</v>
      </c>
      <c r="BZ123" s="36" t="s">
        <v>130</v>
      </c>
      <c r="CA123" s="36" t="s">
        <v>130</v>
      </c>
      <c r="CB123" s="36" t="s">
        <v>130</v>
      </c>
      <c r="CC123" s="36" t="s">
        <v>130</v>
      </c>
      <c r="CD123" s="36" t="s">
        <v>130</v>
      </c>
      <c r="CE123" s="36">
        <v>5.97</v>
      </c>
      <c r="CF123" s="36">
        <v>5.6</v>
      </c>
      <c r="CG123" s="36">
        <v>5.53</v>
      </c>
      <c r="CH123" s="36">
        <v>5.55</v>
      </c>
      <c r="CI123" s="36">
        <v>5.5</v>
      </c>
      <c r="CJ123" s="36" t="s">
        <v>133</v>
      </c>
      <c r="CK123" s="36" t="s">
        <v>133</v>
      </c>
      <c r="CL123" s="36" t="s">
        <v>133</v>
      </c>
      <c r="CM123" s="36" t="s">
        <v>133</v>
      </c>
      <c r="CN123" s="36" t="s">
        <v>133</v>
      </c>
      <c r="CO123" s="36">
        <v>0.007519</v>
      </c>
      <c r="CP123" s="36">
        <v>4e-6</v>
      </c>
      <c r="CQ123" s="37">
        <f t="shared" si="25"/>
        <v>0.000136327318771419</v>
      </c>
      <c r="CR123" s="37">
        <f t="shared" si="26"/>
        <v>7.3352869330373</v>
      </c>
      <c r="CS123" s="35"/>
      <c r="CT123" s="36">
        <f t="shared" si="27"/>
        <v>5.63</v>
      </c>
      <c r="CU123" s="20">
        <v>5.63</v>
      </c>
      <c r="CV123" s="20"/>
      <c r="CW123" s="20" t="str">
        <f t="shared" si="28"/>
        <v>Takasago - Softbank Solar Power Plant</v>
      </c>
      <c r="CX123" s="20">
        <f t="shared" si="29"/>
        <v>41297.665433</v>
      </c>
      <c r="CY123" s="20">
        <f t="shared" si="30"/>
        <v>3.4</v>
      </c>
      <c r="CZ123" s="20">
        <f t="shared" si="31"/>
        <v>5.63</v>
      </c>
      <c r="DA123" s="53" t="str">
        <f t="shared" si="41"/>
        <v>&lt;2016-06</v>
      </c>
      <c r="DB123" s="17"/>
      <c r="DC123" s="17"/>
      <c r="DD123" s="17"/>
      <c r="DE123" s="66"/>
      <c r="DF123" s="58"/>
      <c r="DH123" s="17"/>
      <c r="DI123" s="12">
        <f>11832.172577+2849.608945+G123</f>
        <v>55979.446955</v>
      </c>
      <c r="DK123">
        <f t="shared" si="37"/>
        <v>0</v>
      </c>
      <c r="DL123">
        <f t="shared" si="38"/>
        <v>55979.446955</v>
      </c>
      <c r="DM123" s="18">
        <f t="shared" si="39"/>
        <v>55979.446955</v>
      </c>
      <c r="DN123" s="18">
        <f t="shared" si="42"/>
        <v>3.4</v>
      </c>
      <c r="DS123">
        <f t="shared" si="40"/>
        <v>60.7365771714956</v>
      </c>
    </row>
    <row r="124" s="12" customFormat="1" spans="1:123">
      <c r="A124" s="20">
        <v>19316</v>
      </c>
      <c r="B124" s="20" t="s">
        <v>118</v>
      </c>
      <c r="C124" s="20">
        <v>1</v>
      </c>
      <c r="D124" s="20">
        <v>19097</v>
      </c>
      <c r="E124" s="20">
        <v>16813</v>
      </c>
      <c r="F124" s="20">
        <v>19152</v>
      </c>
      <c r="G124" s="20">
        <v>611222.123722</v>
      </c>
      <c r="H124" s="20" t="s">
        <v>119</v>
      </c>
      <c r="I124" s="24">
        <v>42593</v>
      </c>
      <c r="J124" s="20" t="str">
        <f>VLOOKUP(K124,'[1]Attach_ISO_TO_COUNTRY NAME'!$A$2:$B$245,2,0)</f>
        <v>Japan</v>
      </c>
      <c r="K124" s="20" t="s">
        <v>120</v>
      </c>
      <c r="L124" s="20" t="s">
        <v>179</v>
      </c>
      <c r="M124" s="20">
        <v>1402.559969</v>
      </c>
      <c r="N124" s="20">
        <v>1183.410003</v>
      </c>
      <c r="O124" s="20">
        <v>45.80654</v>
      </c>
      <c r="P124" s="20"/>
      <c r="Q124" s="20" t="s">
        <v>703</v>
      </c>
      <c r="R124" s="20">
        <v>90</v>
      </c>
      <c r="S124" s="20">
        <v>90</v>
      </c>
      <c r="T124" s="20">
        <v>90</v>
      </c>
      <c r="U124" s="20">
        <v>90</v>
      </c>
      <c r="V124" s="20">
        <v>90</v>
      </c>
      <c r="W124" s="20">
        <v>90</v>
      </c>
      <c r="X124" s="20">
        <v>90</v>
      </c>
      <c r="Y124" s="20">
        <v>90</v>
      </c>
      <c r="Z124" s="20">
        <v>90</v>
      </c>
      <c r="AA124" s="20">
        <v>10</v>
      </c>
      <c r="AB124" s="20">
        <v>10</v>
      </c>
      <c r="AC124" s="20">
        <v>10</v>
      </c>
      <c r="AD124" s="20">
        <v>10</v>
      </c>
      <c r="AE124" s="20">
        <v>10</v>
      </c>
      <c r="AF124" s="20">
        <v>10</v>
      </c>
      <c r="AG124" s="20">
        <v>10</v>
      </c>
      <c r="AH124" s="20">
        <v>10</v>
      </c>
      <c r="AI124" s="20">
        <v>10</v>
      </c>
      <c r="AJ124" s="20">
        <v>10</v>
      </c>
      <c r="AK124" s="20">
        <v>10</v>
      </c>
      <c r="AL124" s="20">
        <v>10</v>
      </c>
      <c r="AM124" s="20">
        <v>10</v>
      </c>
      <c r="AN124" s="20">
        <v>10</v>
      </c>
      <c r="AO124" s="20">
        <v>10</v>
      </c>
      <c r="AP124" s="20">
        <v>10</v>
      </c>
      <c r="AQ124" s="20">
        <v>10</v>
      </c>
      <c r="AR124" s="20">
        <v>10</v>
      </c>
      <c r="AS124" s="20">
        <v>0.224221</v>
      </c>
      <c r="AT124" s="20" t="s">
        <v>123</v>
      </c>
      <c r="AU124" s="20">
        <v>0.51</v>
      </c>
      <c r="AV124" s="20">
        <v>0.146238</v>
      </c>
      <c r="AW124" s="20">
        <v>1.164664</v>
      </c>
      <c r="AX124" s="20">
        <v>0.987441</v>
      </c>
      <c r="AY124" s="20">
        <v>10</v>
      </c>
      <c r="AZ124" s="20">
        <v>10</v>
      </c>
      <c r="BA124" s="20" t="s">
        <v>124</v>
      </c>
      <c r="BB124" s="20" t="s">
        <v>125</v>
      </c>
      <c r="BC124" s="20" t="s">
        <v>126</v>
      </c>
      <c r="BD124" s="20" t="s">
        <v>704</v>
      </c>
      <c r="BE124" s="20" t="s">
        <v>705</v>
      </c>
      <c r="BF124" s="32">
        <f t="shared" si="23"/>
        <v>8.18033216722065e-5</v>
      </c>
      <c r="BG124" s="32">
        <f t="shared" si="24"/>
        <v>81.8033216722066</v>
      </c>
      <c r="BH124" s="35"/>
      <c r="BI124" s="36">
        <v>50</v>
      </c>
      <c r="BJ124" s="36">
        <v>40.8964</v>
      </c>
      <c r="BK124" s="36">
        <v>141.2815</v>
      </c>
      <c r="BL124" s="36" t="s">
        <v>129</v>
      </c>
      <c r="BM124" s="36" t="s">
        <v>130</v>
      </c>
      <c r="BN124" s="36" t="s">
        <v>130</v>
      </c>
      <c r="BO124" s="36" t="s">
        <v>130</v>
      </c>
      <c r="BP124" s="36" t="s">
        <v>130</v>
      </c>
      <c r="BQ124" s="36" t="s">
        <v>706</v>
      </c>
      <c r="BR124" s="36" t="s">
        <v>707</v>
      </c>
      <c r="BS124" s="36" t="s">
        <v>708</v>
      </c>
      <c r="BT124" s="36" t="s">
        <v>165</v>
      </c>
      <c r="BU124" s="36" t="s">
        <v>130</v>
      </c>
      <c r="BV124" s="36" t="s">
        <v>130</v>
      </c>
      <c r="BW124" s="36" t="s">
        <v>130</v>
      </c>
      <c r="BX124" s="36" t="s">
        <v>130</v>
      </c>
      <c r="BY124" s="36" t="s">
        <v>130</v>
      </c>
      <c r="BZ124" s="36" t="s">
        <v>130</v>
      </c>
      <c r="CA124" s="36" t="s">
        <v>130</v>
      </c>
      <c r="CB124" s="36" t="s">
        <v>130</v>
      </c>
      <c r="CC124" s="36" t="s">
        <v>130</v>
      </c>
      <c r="CD124" s="36" t="s">
        <v>130</v>
      </c>
      <c r="CE124" s="36">
        <v>71.75</v>
      </c>
      <c r="CF124" s="36">
        <v>77.59</v>
      </c>
      <c r="CG124" s="36">
        <v>76.66</v>
      </c>
      <c r="CH124" s="36">
        <v>74.85</v>
      </c>
      <c r="CI124" s="36">
        <v>73.68</v>
      </c>
      <c r="CJ124" s="36" t="s">
        <v>133</v>
      </c>
      <c r="CK124" s="36" t="s">
        <v>133</v>
      </c>
      <c r="CL124" s="36" t="s">
        <v>133</v>
      </c>
      <c r="CM124" s="36" t="s">
        <v>133</v>
      </c>
      <c r="CN124" s="36" t="s">
        <v>133</v>
      </c>
      <c r="CO124" s="36">
        <v>0.060076</v>
      </c>
      <c r="CP124" s="36">
        <v>6.5e-5</v>
      </c>
      <c r="CQ124" s="37">
        <f t="shared" si="25"/>
        <v>0.000122551192263566</v>
      </c>
      <c r="CR124" s="37">
        <f t="shared" si="26"/>
        <v>8.15985533497984</v>
      </c>
      <c r="CS124" s="35"/>
      <c r="CT124" s="36">
        <f t="shared" si="27"/>
        <v>74.906</v>
      </c>
      <c r="CU124" s="20">
        <v>74.906</v>
      </c>
      <c r="CV124" s="20"/>
      <c r="CW124" s="20" t="str">
        <f t="shared" si="28"/>
        <v>Rokkasho - Chitosedaira North Solar Power Plant</v>
      </c>
      <c r="CX124" s="20">
        <f t="shared" si="29"/>
        <v>611222.123722</v>
      </c>
      <c r="CY124" s="20">
        <f t="shared" si="30"/>
        <v>50</v>
      </c>
      <c r="CZ124" s="20">
        <f t="shared" si="31"/>
        <v>74.906</v>
      </c>
      <c r="DA124" s="53">
        <f t="shared" si="41"/>
        <v>42593</v>
      </c>
      <c r="DB124" s="17"/>
      <c r="DC124" s="17"/>
      <c r="DD124" s="17"/>
      <c r="DE124" s="66"/>
      <c r="DF124" s="58"/>
      <c r="DH124" s="17"/>
      <c r="DI124" s="12">
        <f>11761.725912+11420.333068+118691.776714+G124</f>
        <v>753095.959416</v>
      </c>
      <c r="DK124">
        <f t="shared" si="37"/>
        <v>0</v>
      </c>
      <c r="DL124">
        <f t="shared" si="38"/>
        <v>753095.959416</v>
      </c>
      <c r="DM124" s="18">
        <f t="shared" si="39"/>
        <v>753095.959416</v>
      </c>
      <c r="DN124" s="18">
        <f t="shared" si="42"/>
        <v>50</v>
      </c>
      <c r="DS124">
        <f t="shared" si="40"/>
        <v>66.3926015998987</v>
      </c>
    </row>
    <row r="125" s="12" customFormat="1" spans="1:123">
      <c r="A125" s="20">
        <v>20813</v>
      </c>
      <c r="B125" s="20" t="s">
        <v>118</v>
      </c>
      <c r="C125" s="20">
        <v>1</v>
      </c>
      <c r="D125" s="20">
        <v>20594</v>
      </c>
      <c r="E125" s="20">
        <v>16861</v>
      </c>
      <c r="F125" s="20">
        <v>20649</v>
      </c>
      <c r="G125" s="20">
        <v>74159.076104</v>
      </c>
      <c r="H125" s="20" t="s">
        <v>148</v>
      </c>
      <c r="I125" s="20" t="s">
        <v>134</v>
      </c>
      <c r="J125" s="20" t="str">
        <f>VLOOKUP(K125,'[1]Attach_ISO_TO_COUNTRY NAME'!$A$2:$B$245,2,0)</f>
        <v>Japan</v>
      </c>
      <c r="K125" s="20" t="s">
        <v>120</v>
      </c>
      <c r="L125" s="20" t="s">
        <v>230</v>
      </c>
      <c r="M125" s="20">
        <v>1650.929993</v>
      </c>
      <c r="N125" s="20">
        <v>1364.574022</v>
      </c>
      <c r="O125" s="20">
        <v>6.371388</v>
      </c>
      <c r="P125" s="20"/>
      <c r="Q125" s="20" t="s">
        <v>709</v>
      </c>
      <c r="R125" s="20">
        <v>20</v>
      </c>
      <c r="S125" s="20">
        <v>20</v>
      </c>
      <c r="T125" s="20">
        <v>20</v>
      </c>
      <c r="U125" s="20">
        <v>20</v>
      </c>
      <c r="V125" s="20">
        <v>20</v>
      </c>
      <c r="W125" s="20">
        <v>20</v>
      </c>
      <c r="X125" s="20">
        <v>20</v>
      </c>
      <c r="Y125" s="20">
        <v>20</v>
      </c>
      <c r="Z125" s="20">
        <v>20</v>
      </c>
      <c r="AA125" s="20">
        <v>20</v>
      </c>
      <c r="AB125" s="20">
        <v>20</v>
      </c>
      <c r="AC125" s="20">
        <v>20</v>
      </c>
      <c r="AD125" s="20">
        <v>20</v>
      </c>
      <c r="AE125" s="20">
        <v>20</v>
      </c>
      <c r="AF125" s="20">
        <v>20</v>
      </c>
      <c r="AG125" s="20">
        <v>20</v>
      </c>
      <c r="AH125" s="20">
        <v>20</v>
      </c>
      <c r="AI125" s="20">
        <v>20</v>
      </c>
      <c r="AJ125" s="20">
        <v>20</v>
      </c>
      <c r="AK125" s="20">
        <v>20</v>
      </c>
      <c r="AL125" s="20">
        <v>20</v>
      </c>
      <c r="AM125" s="20">
        <v>20</v>
      </c>
      <c r="AN125" s="20">
        <v>20</v>
      </c>
      <c r="AO125" s="20">
        <v>20</v>
      </c>
      <c r="AP125" s="20">
        <v>20</v>
      </c>
      <c r="AQ125" s="20">
        <v>20</v>
      </c>
      <c r="AR125" s="20">
        <v>20</v>
      </c>
      <c r="AS125" s="20">
        <v>0.946708</v>
      </c>
      <c r="AT125" s="20" t="s">
        <v>123</v>
      </c>
      <c r="AU125" s="20">
        <v>0.51</v>
      </c>
      <c r="AV125" s="20">
        <v>0.146238</v>
      </c>
      <c r="AW125" s="20">
        <v>1.164664</v>
      </c>
      <c r="AX125" s="20">
        <v>1.108938</v>
      </c>
      <c r="AY125" s="20">
        <v>20</v>
      </c>
      <c r="AZ125" s="20">
        <v>20</v>
      </c>
      <c r="BA125" s="20" t="s">
        <v>124</v>
      </c>
      <c r="BB125" s="20" t="s">
        <v>125</v>
      </c>
      <c r="BC125" s="20" t="s">
        <v>126</v>
      </c>
      <c r="BD125" s="20" t="s">
        <v>710</v>
      </c>
      <c r="BE125" s="20" t="s">
        <v>711</v>
      </c>
      <c r="BF125" s="32">
        <f t="shared" si="23"/>
        <v>8.09071568203689e-5</v>
      </c>
      <c r="BG125" s="32">
        <f t="shared" si="24"/>
        <v>80.9071568203689</v>
      </c>
      <c r="BH125" s="35"/>
      <c r="BI125" s="36">
        <v>6</v>
      </c>
      <c r="BJ125" s="36">
        <v>36.143</v>
      </c>
      <c r="BK125" s="36">
        <v>140.1654</v>
      </c>
      <c r="BL125" s="36" t="s">
        <v>129</v>
      </c>
      <c r="BM125" s="36" t="s">
        <v>130</v>
      </c>
      <c r="BN125" s="36" t="s">
        <v>130</v>
      </c>
      <c r="BO125" s="36" t="s">
        <v>130</v>
      </c>
      <c r="BP125" s="36" t="s">
        <v>130</v>
      </c>
      <c r="BQ125" s="36" t="s">
        <v>130</v>
      </c>
      <c r="BR125" s="36" t="s">
        <v>131</v>
      </c>
      <c r="BS125" s="36" t="s">
        <v>132</v>
      </c>
      <c r="BT125" s="36" t="s">
        <v>131</v>
      </c>
      <c r="BU125" s="36" t="s">
        <v>130</v>
      </c>
      <c r="BV125" s="36" t="s">
        <v>130</v>
      </c>
      <c r="BW125" s="36" t="s">
        <v>130</v>
      </c>
      <c r="BX125" s="36" t="s">
        <v>130</v>
      </c>
      <c r="BY125" s="36" t="s">
        <v>130</v>
      </c>
      <c r="BZ125" s="36" t="s">
        <v>130</v>
      </c>
      <c r="CA125" s="36" t="s">
        <v>130</v>
      </c>
      <c r="CB125" s="36" t="s">
        <v>130</v>
      </c>
      <c r="CC125" s="36" t="s">
        <v>130</v>
      </c>
      <c r="CD125" s="36" t="s">
        <v>130</v>
      </c>
      <c r="CE125" s="36">
        <v>10.28</v>
      </c>
      <c r="CF125" s="36">
        <v>10.15</v>
      </c>
      <c r="CG125" s="36">
        <v>10.01</v>
      </c>
      <c r="CH125" s="36">
        <v>10.05</v>
      </c>
      <c r="CI125" s="36">
        <v>9.82</v>
      </c>
      <c r="CJ125" s="36" t="s">
        <v>133</v>
      </c>
      <c r="CK125" s="36" t="s">
        <v>133</v>
      </c>
      <c r="CL125" s="36" t="s">
        <v>133</v>
      </c>
      <c r="CM125" s="36" t="s">
        <v>133</v>
      </c>
      <c r="CN125" s="36" t="s">
        <v>133</v>
      </c>
      <c r="CO125" s="36">
        <v>0.011281</v>
      </c>
      <c r="CP125" s="36">
        <v>7e-6</v>
      </c>
      <c r="CQ125" s="37">
        <f t="shared" si="25"/>
        <v>0.000135681301987759</v>
      </c>
      <c r="CR125" s="37">
        <f t="shared" si="26"/>
        <v>7.37021229417611</v>
      </c>
      <c r="CS125" s="35"/>
      <c r="CT125" s="36">
        <f t="shared" si="27"/>
        <v>10.062</v>
      </c>
      <c r="CU125" s="20">
        <v>10.062</v>
      </c>
      <c r="CV125" s="20"/>
      <c r="CW125" s="20" t="str">
        <f t="shared" si="28"/>
        <v>Shinji</v>
      </c>
      <c r="CX125" s="20">
        <f t="shared" si="29"/>
        <v>74159.076104</v>
      </c>
      <c r="CY125" s="20">
        <f t="shared" si="30"/>
        <v>6</v>
      </c>
      <c r="CZ125" s="20">
        <f t="shared" si="31"/>
        <v>10.062</v>
      </c>
      <c r="DA125" s="53" t="str">
        <f t="shared" si="41"/>
        <v>&lt;2016-06</v>
      </c>
      <c r="DB125" s="17"/>
      <c r="DC125" s="17"/>
      <c r="DD125" s="17"/>
      <c r="DE125" s="66"/>
      <c r="DF125" s="58"/>
      <c r="DH125" s="17"/>
      <c r="DI125" s="12">
        <f>5428.718112+G125</f>
        <v>79587.794216</v>
      </c>
      <c r="DK125">
        <f t="shared" si="37"/>
        <v>0</v>
      </c>
      <c r="DL125">
        <f t="shared" si="38"/>
        <v>79587.794216</v>
      </c>
      <c r="DM125" s="18">
        <f t="shared" si="39"/>
        <v>79587.794216</v>
      </c>
      <c r="DN125" s="18">
        <f t="shared" si="42"/>
        <v>6</v>
      </c>
      <c r="DS125">
        <f t="shared" si="40"/>
        <v>75.3884444104092</v>
      </c>
    </row>
    <row r="126" s="12" customFormat="1" spans="1:123">
      <c r="A126" s="20">
        <v>17291</v>
      </c>
      <c r="B126" s="20" t="s">
        <v>118</v>
      </c>
      <c r="C126" s="20">
        <v>1</v>
      </c>
      <c r="D126" s="20">
        <v>17072</v>
      </c>
      <c r="E126" s="20">
        <v>16758</v>
      </c>
      <c r="F126" s="20">
        <v>17127</v>
      </c>
      <c r="G126" s="20">
        <v>94571.76797</v>
      </c>
      <c r="H126" s="20" t="s">
        <v>119</v>
      </c>
      <c r="I126" s="20" t="s">
        <v>134</v>
      </c>
      <c r="J126" s="20" t="str">
        <f>VLOOKUP(K126,'[1]Attach_ISO_TO_COUNTRY NAME'!$A$2:$B$245,2,0)</f>
        <v>Japan</v>
      </c>
      <c r="K126" s="20" t="s">
        <v>120</v>
      </c>
      <c r="L126" s="20" t="s">
        <v>519</v>
      </c>
      <c r="M126" s="20">
        <v>1384.297486</v>
      </c>
      <c r="N126" s="20">
        <v>1139.579958</v>
      </c>
      <c r="O126" s="20">
        <v>8.158011</v>
      </c>
      <c r="P126" s="20"/>
      <c r="Q126" s="20" t="s">
        <v>712</v>
      </c>
      <c r="R126" s="20">
        <v>20</v>
      </c>
      <c r="S126" s="20">
        <v>20</v>
      </c>
      <c r="T126" s="20">
        <v>20</v>
      </c>
      <c r="U126" s="20">
        <v>20</v>
      </c>
      <c r="V126" s="20">
        <v>20</v>
      </c>
      <c r="W126" s="20">
        <v>20</v>
      </c>
      <c r="X126" s="20">
        <v>20</v>
      </c>
      <c r="Y126" s="20">
        <v>20</v>
      </c>
      <c r="Z126" s="20">
        <v>20</v>
      </c>
      <c r="AA126" s="20">
        <v>20</v>
      </c>
      <c r="AB126" s="20">
        <v>20</v>
      </c>
      <c r="AC126" s="20">
        <v>20</v>
      </c>
      <c r="AD126" s="20">
        <v>20</v>
      </c>
      <c r="AE126" s="20">
        <v>20</v>
      </c>
      <c r="AF126" s="20">
        <v>20</v>
      </c>
      <c r="AG126" s="20">
        <v>20</v>
      </c>
      <c r="AH126" s="20">
        <v>20</v>
      </c>
      <c r="AI126" s="20">
        <v>20</v>
      </c>
      <c r="AJ126" s="20">
        <v>20</v>
      </c>
      <c r="AK126" s="20">
        <v>20</v>
      </c>
      <c r="AL126" s="20">
        <v>20</v>
      </c>
      <c r="AM126" s="20">
        <v>20</v>
      </c>
      <c r="AN126" s="20">
        <v>20</v>
      </c>
      <c r="AO126" s="20">
        <v>20</v>
      </c>
      <c r="AP126" s="20">
        <v>20</v>
      </c>
      <c r="AQ126" s="20">
        <v>20</v>
      </c>
      <c r="AR126" s="20">
        <v>20</v>
      </c>
      <c r="AS126" s="20">
        <v>1</v>
      </c>
      <c r="AT126" s="20" t="s">
        <v>123</v>
      </c>
      <c r="AU126" s="20">
        <v>0.51</v>
      </c>
      <c r="AV126" s="20">
        <v>0.146238</v>
      </c>
      <c r="AW126" s="20">
        <v>1.164664</v>
      </c>
      <c r="AX126" s="20">
        <v>1.108938</v>
      </c>
      <c r="AY126" s="20">
        <v>20</v>
      </c>
      <c r="AZ126" s="20">
        <v>20</v>
      </c>
      <c r="BA126" s="20" t="s">
        <v>124</v>
      </c>
      <c r="BB126" s="20" t="s">
        <v>125</v>
      </c>
      <c r="BC126" s="20" t="s">
        <v>126</v>
      </c>
      <c r="BD126" s="20" t="s">
        <v>713</v>
      </c>
      <c r="BE126" s="20" t="s">
        <v>714</v>
      </c>
      <c r="BF126" s="32">
        <f t="shared" si="23"/>
        <v>8.03622493597758e-5</v>
      </c>
      <c r="BG126" s="32">
        <f t="shared" si="24"/>
        <v>80.3622493597758</v>
      </c>
      <c r="BH126" s="35"/>
      <c r="BI126" s="36">
        <v>7.6</v>
      </c>
      <c r="BJ126" s="36">
        <v>37.953</v>
      </c>
      <c r="BK126" s="36">
        <v>139.19</v>
      </c>
      <c r="BL126" s="36" t="s">
        <v>129</v>
      </c>
      <c r="BM126" s="36" t="s">
        <v>130</v>
      </c>
      <c r="BN126" s="36" t="s">
        <v>130</v>
      </c>
      <c r="BO126" s="36" t="s">
        <v>130</v>
      </c>
      <c r="BP126" s="36" t="s">
        <v>130</v>
      </c>
      <c r="BQ126" s="36" t="s">
        <v>130</v>
      </c>
      <c r="BR126" s="36" t="s">
        <v>131</v>
      </c>
      <c r="BS126" s="36" t="s">
        <v>132</v>
      </c>
      <c r="BT126" s="36" t="s">
        <v>131</v>
      </c>
      <c r="BU126" s="36" t="s">
        <v>130</v>
      </c>
      <c r="BV126" s="36" t="s">
        <v>130</v>
      </c>
      <c r="BW126" s="36" t="s">
        <v>130</v>
      </c>
      <c r="BX126" s="36" t="s">
        <v>130</v>
      </c>
      <c r="BY126" s="36" t="s">
        <v>130</v>
      </c>
      <c r="BZ126" s="36" t="s">
        <v>130</v>
      </c>
      <c r="CA126" s="36" t="s">
        <v>130</v>
      </c>
      <c r="CB126" s="36" t="s">
        <v>130</v>
      </c>
      <c r="CC126" s="36" t="s">
        <v>130</v>
      </c>
      <c r="CD126" s="36" t="s">
        <v>130</v>
      </c>
      <c r="CE126" s="36">
        <v>11.81</v>
      </c>
      <c r="CF126" s="36">
        <v>12.17</v>
      </c>
      <c r="CG126" s="36">
        <v>12.48</v>
      </c>
      <c r="CH126" s="36">
        <v>12.49</v>
      </c>
      <c r="CI126" s="36">
        <v>11.68</v>
      </c>
      <c r="CJ126" s="36" t="s">
        <v>133</v>
      </c>
      <c r="CK126" s="36" t="s">
        <v>133</v>
      </c>
      <c r="CL126" s="36" t="s">
        <v>133</v>
      </c>
      <c r="CM126" s="36" t="s">
        <v>133</v>
      </c>
      <c r="CN126" s="36" t="s">
        <v>133</v>
      </c>
      <c r="CO126" s="36">
        <v>0.012745</v>
      </c>
      <c r="CP126" s="36">
        <v>1e-5</v>
      </c>
      <c r="CQ126" s="37">
        <f t="shared" si="25"/>
        <v>0.000128220083649558</v>
      </c>
      <c r="CR126" s="37">
        <f t="shared" si="26"/>
        <v>7.79909021688933</v>
      </c>
      <c r="CS126" s="35"/>
      <c r="CT126" s="36">
        <f t="shared" si="27"/>
        <v>12.126</v>
      </c>
      <c r="CU126" s="20">
        <v>12.126</v>
      </c>
      <c r="CV126" s="20"/>
      <c r="CW126" s="20" t="str">
        <f t="shared" si="28"/>
        <v>North Kitagata</v>
      </c>
      <c r="CX126" s="20">
        <f t="shared" si="29"/>
        <v>94571.76797</v>
      </c>
      <c r="CY126" s="20">
        <f t="shared" si="30"/>
        <v>7.6</v>
      </c>
      <c r="CZ126" s="20">
        <f t="shared" si="31"/>
        <v>12.126</v>
      </c>
      <c r="DA126" s="53" t="str">
        <f t="shared" si="41"/>
        <v>&lt;2016-06</v>
      </c>
      <c r="DB126" s="17"/>
      <c r="DC126" s="17"/>
      <c r="DD126" s="17"/>
      <c r="DE126" s="66"/>
      <c r="DF126" s="58"/>
      <c r="DH126" s="17"/>
      <c r="DI126" s="12">
        <f>18391.323695+G126</f>
        <v>112963.091665</v>
      </c>
      <c r="DK126">
        <f t="shared" si="37"/>
        <v>0</v>
      </c>
      <c r="DL126">
        <f t="shared" si="38"/>
        <v>112963.091665</v>
      </c>
      <c r="DM126" s="18">
        <f t="shared" si="39"/>
        <v>112963.091665</v>
      </c>
      <c r="DN126" s="18">
        <f t="shared" si="42"/>
        <v>7.6</v>
      </c>
      <c r="DS126">
        <f t="shared" si="40"/>
        <v>67.2786118720824</v>
      </c>
    </row>
    <row r="127" s="12" customFormat="1" spans="1:123">
      <c r="A127" s="20">
        <v>21239</v>
      </c>
      <c r="B127" s="20" t="s">
        <v>118</v>
      </c>
      <c r="C127" s="20">
        <v>1</v>
      </c>
      <c r="D127" s="20">
        <v>21020</v>
      </c>
      <c r="E127" s="20">
        <v>16762</v>
      </c>
      <c r="F127" s="20">
        <v>21075</v>
      </c>
      <c r="G127" s="20">
        <v>50565.26936</v>
      </c>
      <c r="H127" s="20" t="s">
        <v>148</v>
      </c>
      <c r="I127" s="20" t="s">
        <v>134</v>
      </c>
      <c r="J127" s="20" t="str">
        <f>VLOOKUP(K127,'[1]Attach_ISO_TO_COUNTRY NAME'!$A$2:$B$245,2,0)</f>
        <v>Japan</v>
      </c>
      <c r="K127" s="20" t="s">
        <v>120</v>
      </c>
      <c r="L127" s="20" t="s">
        <v>230</v>
      </c>
      <c r="M127" s="20">
        <v>1647.642807</v>
      </c>
      <c r="N127" s="20">
        <v>1362.017283</v>
      </c>
      <c r="O127" s="20">
        <v>4.343811</v>
      </c>
      <c r="P127" s="20"/>
      <c r="Q127" s="20" t="s">
        <v>715</v>
      </c>
      <c r="R127" s="20">
        <v>20</v>
      </c>
      <c r="S127" s="20">
        <v>20</v>
      </c>
      <c r="T127" s="20">
        <v>20</v>
      </c>
      <c r="U127" s="20">
        <v>20</v>
      </c>
      <c r="V127" s="20">
        <v>20</v>
      </c>
      <c r="W127" s="20">
        <v>20</v>
      </c>
      <c r="X127" s="20">
        <v>20</v>
      </c>
      <c r="Y127" s="20">
        <v>20</v>
      </c>
      <c r="Z127" s="20">
        <v>20</v>
      </c>
      <c r="AA127" s="20">
        <v>20</v>
      </c>
      <c r="AB127" s="20">
        <v>20</v>
      </c>
      <c r="AC127" s="20">
        <v>20</v>
      </c>
      <c r="AD127" s="20">
        <v>20</v>
      </c>
      <c r="AE127" s="20">
        <v>20</v>
      </c>
      <c r="AF127" s="20">
        <v>20</v>
      </c>
      <c r="AG127" s="20">
        <v>20</v>
      </c>
      <c r="AH127" s="20">
        <v>20</v>
      </c>
      <c r="AI127" s="20">
        <v>20</v>
      </c>
      <c r="AJ127" s="20">
        <v>20</v>
      </c>
      <c r="AK127" s="20">
        <v>20</v>
      </c>
      <c r="AL127" s="20">
        <v>20</v>
      </c>
      <c r="AM127" s="20">
        <v>20</v>
      </c>
      <c r="AN127" s="20">
        <v>20</v>
      </c>
      <c r="AO127" s="20">
        <v>20</v>
      </c>
      <c r="AP127" s="20">
        <v>20</v>
      </c>
      <c r="AQ127" s="20">
        <v>20</v>
      </c>
      <c r="AR127" s="20">
        <v>20</v>
      </c>
      <c r="AS127" s="20">
        <v>0.946708</v>
      </c>
      <c r="AT127" s="20" t="s">
        <v>123</v>
      </c>
      <c r="AU127" s="20">
        <v>0.51</v>
      </c>
      <c r="AV127" s="20">
        <v>0.146238</v>
      </c>
      <c r="AW127" s="20">
        <v>1.164664</v>
      </c>
      <c r="AX127" s="20">
        <v>1.108938</v>
      </c>
      <c r="AY127" s="20">
        <v>20</v>
      </c>
      <c r="AZ127" s="20">
        <v>20</v>
      </c>
      <c r="BA127" s="20" t="s">
        <v>124</v>
      </c>
      <c r="BB127" s="20" t="s">
        <v>125</v>
      </c>
      <c r="BC127" s="20" t="s">
        <v>126</v>
      </c>
      <c r="BD127" s="20" t="s">
        <v>716</v>
      </c>
      <c r="BE127" s="20" t="s">
        <v>717</v>
      </c>
      <c r="BF127" s="32">
        <f t="shared" si="23"/>
        <v>7.91056796617053e-5</v>
      </c>
      <c r="BG127" s="32">
        <f t="shared" si="24"/>
        <v>79.1056796617053</v>
      </c>
      <c r="BH127" s="35"/>
      <c r="BI127" s="36">
        <v>4</v>
      </c>
      <c r="BJ127" s="36">
        <v>36.1353</v>
      </c>
      <c r="BK127" s="36">
        <v>140.1699</v>
      </c>
      <c r="BL127" s="36" t="s">
        <v>129</v>
      </c>
      <c r="BM127" s="36" t="s">
        <v>130</v>
      </c>
      <c r="BN127" s="36" t="s">
        <v>130</v>
      </c>
      <c r="BO127" s="36" t="s">
        <v>130</v>
      </c>
      <c r="BP127" s="36" t="s">
        <v>130</v>
      </c>
      <c r="BQ127" s="36" t="s">
        <v>130</v>
      </c>
      <c r="BR127" s="36" t="s">
        <v>131</v>
      </c>
      <c r="BS127" s="36" t="s">
        <v>132</v>
      </c>
      <c r="BT127" s="36" t="s">
        <v>131</v>
      </c>
      <c r="BU127" s="36" t="s">
        <v>130</v>
      </c>
      <c r="BV127" s="36" t="s">
        <v>130</v>
      </c>
      <c r="BW127" s="36" t="s">
        <v>130</v>
      </c>
      <c r="BX127" s="36" t="s">
        <v>130</v>
      </c>
      <c r="BY127" s="36" t="s">
        <v>130</v>
      </c>
      <c r="BZ127" s="36" t="s">
        <v>130</v>
      </c>
      <c r="CA127" s="36" t="s">
        <v>130</v>
      </c>
      <c r="CB127" s="36" t="s">
        <v>130</v>
      </c>
      <c r="CC127" s="36" t="s">
        <v>130</v>
      </c>
      <c r="CD127" s="36" t="s">
        <v>130</v>
      </c>
      <c r="CE127" s="36">
        <v>6.59</v>
      </c>
      <c r="CF127" s="36">
        <v>6.53</v>
      </c>
      <c r="CG127" s="36">
        <v>6.49</v>
      </c>
      <c r="CH127" s="36">
        <v>6.52</v>
      </c>
      <c r="CI127" s="36">
        <v>6.37</v>
      </c>
      <c r="CJ127" s="36" t="s">
        <v>133</v>
      </c>
      <c r="CK127" s="36" t="s">
        <v>133</v>
      </c>
      <c r="CL127" s="36" t="s">
        <v>133</v>
      </c>
      <c r="CM127" s="36" t="s">
        <v>133</v>
      </c>
      <c r="CN127" s="36" t="s">
        <v>133</v>
      </c>
      <c r="CO127" s="36">
        <v>0.010336</v>
      </c>
      <c r="CP127" s="36">
        <v>5e-6</v>
      </c>
      <c r="CQ127" s="37">
        <f t="shared" si="25"/>
        <v>0.000128546729450271</v>
      </c>
      <c r="CR127" s="37">
        <f t="shared" si="26"/>
        <v>7.77927220923077</v>
      </c>
      <c r="CS127" s="35"/>
      <c r="CT127" s="36">
        <f t="shared" si="27"/>
        <v>6.5</v>
      </c>
      <c r="CU127" s="20">
        <v>6.5</v>
      </c>
      <c r="CV127" s="20"/>
      <c r="CW127" s="20" t="str">
        <f t="shared" si="28"/>
        <v>Obatake A</v>
      </c>
      <c r="CX127" s="20">
        <f t="shared" si="29"/>
        <v>50565.26936</v>
      </c>
      <c r="CY127" s="20">
        <f t="shared" si="30"/>
        <v>4</v>
      </c>
      <c r="CZ127" s="20">
        <f t="shared" si="31"/>
        <v>6.5</v>
      </c>
      <c r="DA127" s="53" t="str">
        <f t="shared" si="41"/>
        <v>&lt;2016-06</v>
      </c>
      <c r="DB127" s="17"/>
      <c r="DC127" s="17"/>
      <c r="DD127" s="17"/>
      <c r="DE127" s="66"/>
      <c r="DF127" s="58"/>
      <c r="DH127" s="17"/>
      <c r="DI127" s="12">
        <f>4119.177522+52440.506079+4119.177522</f>
        <v>60678.861123</v>
      </c>
      <c r="DK127">
        <f t="shared" si="37"/>
        <v>0</v>
      </c>
      <c r="DL127">
        <f t="shared" si="38"/>
        <v>60678.861123</v>
      </c>
      <c r="DM127" s="18">
        <f t="shared" si="39"/>
        <v>60678.861123</v>
      </c>
      <c r="DN127" s="18">
        <f t="shared" si="42"/>
        <v>4</v>
      </c>
      <c r="DS127">
        <f t="shared" si="40"/>
        <v>65.9208153543248</v>
      </c>
    </row>
    <row r="128" s="14" customFormat="1" spans="1:123">
      <c r="A128" s="74">
        <v>61131</v>
      </c>
      <c r="B128" s="74" t="s">
        <v>118</v>
      </c>
      <c r="C128" s="74">
        <v>1</v>
      </c>
      <c r="D128" s="74">
        <v>60743</v>
      </c>
      <c r="E128" s="74">
        <v>16999</v>
      </c>
      <c r="F128" s="74">
        <v>60804</v>
      </c>
      <c r="G128" s="74">
        <v>56893.496718</v>
      </c>
      <c r="H128" s="74" t="s">
        <v>148</v>
      </c>
      <c r="I128" s="76">
        <v>43157</v>
      </c>
      <c r="J128" s="74" t="str">
        <f>VLOOKUP(K128,'[1]Attach_ISO_TO_COUNTRY NAME'!$A$2:$B$245,2,0)</f>
        <v>Japan</v>
      </c>
      <c r="K128" s="74" t="s">
        <v>120</v>
      </c>
      <c r="L128" s="74" t="s">
        <v>274</v>
      </c>
      <c r="M128" s="74">
        <v>1589.93331</v>
      </c>
      <c r="N128" s="74">
        <v>1300.289979</v>
      </c>
      <c r="O128" s="74">
        <v>4.940143</v>
      </c>
      <c r="P128" s="74"/>
      <c r="Q128" s="74" t="s">
        <v>718</v>
      </c>
      <c r="R128" s="74">
        <v>70</v>
      </c>
      <c r="S128" s="74">
        <v>70</v>
      </c>
      <c r="T128" s="74">
        <v>70</v>
      </c>
      <c r="U128" s="74">
        <v>70</v>
      </c>
      <c r="V128" s="74">
        <v>70</v>
      </c>
      <c r="W128" s="74">
        <v>70</v>
      </c>
      <c r="X128" s="74">
        <v>70</v>
      </c>
      <c r="Y128" s="74">
        <v>70</v>
      </c>
      <c r="Z128" s="74">
        <v>70</v>
      </c>
      <c r="AA128" s="74">
        <v>70</v>
      </c>
      <c r="AB128" s="74">
        <v>70</v>
      </c>
      <c r="AC128" s="74">
        <v>70</v>
      </c>
      <c r="AD128" s="74">
        <v>70</v>
      </c>
      <c r="AE128" s="74">
        <v>70</v>
      </c>
      <c r="AF128" s="74">
        <v>70</v>
      </c>
      <c r="AG128" s="74">
        <v>70</v>
      </c>
      <c r="AH128" s="74">
        <v>70</v>
      </c>
      <c r="AI128" s="74">
        <v>70</v>
      </c>
      <c r="AJ128" s="74">
        <v>70</v>
      </c>
      <c r="AK128" s="74">
        <v>70</v>
      </c>
      <c r="AL128" s="74">
        <v>70</v>
      </c>
      <c r="AM128" s="74">
        <v>70</v>
      </c>
      <c r="AN128" s="74">
        <v>70</v>
      </c>
      <c r="AO128" s="74">
        <v>70</v>
      </c>
      <c r="AP128" s="74">
        <v>70</v>
      </c>
      <c r="AQ128" s="74">
        <v>70</v>
      </c>
      <c r="AR128" s="74">
        <v>70</v>
      </c>
      <c r="AS128" s="74">
        <v>0.510234</v>
      </c>
      <c r="AT128" s="74" t="s">
        <v>123</v>
      </c>
      <c r="AU128" s="74">
        <v>0.51</v>
      </c>
      <c r="AV128" s="74">
        <v>0.146238</v>
      </c>
      <c r="AW128" s="74">
        <v>1.164664</v>
      </c>
      <c r="AX128" s="74">
        <v>1.108938</v>
      </c>
      <c r="AY128" s="74">
        <v>70</v>
      </c>
      <c r="AZ128" s="74">
        <v>70</v>
      </c>
      <c r="BA128" s="74" t="s">
        <v>141</v>
      </c>
      <c r="BB128" s="74" t="s">
        <v>125</v>
      </c>
      <c r="BC128" s="74" t="s">
        <v>126</v>
      </c>
      <c r="BD128" s="74" t="s">
        <v>719</v>
      </c>
      <c r="BE128" s="74" t="s">
        <v>720</v>
      </c>
      <c r="BF128" s="77">
        <f t="shared" si="23"/>
        <v>7.9095156029956e-5</v>
      </c>
      <c r="BG128" s="77">
        <f t="shared" si="24"/>
        <v>79.095156029956</v>
      </c>
      <c r="BH128" s="78"/>
      <c r="BI128" s="79">
        <v>4.5</v>
      </c>
      <c r="BJ128" s="79">
        <v>31.9555</v>
      </c>
      <c r="BK128" s="79">
        <v>130.7485</v>
      </c>
      <c r="BL128" s="79" t="s">
        <v>129</v>
      </c>
      <c r="BM128" s="79" t="s">
        <v>130</v>
      </c>
      <c r="BN128" s="79" t="s">
        <v>130</v>
      </c>
      <c r="BO128" s="79" t="s">
        <v>130</v>
      </c>
      <c r="BP128" s="79" t="s">
        <v>130</v>
      </c>
      <c r="BQ128" s="79" t="s">
        <v>130</v>
      </c>
      <c r="BR128" s="79" t="s">
        <v>131</v>
      </c>
      <c r="BS128" s="79" t="s">
        <v>132</v>
      </c>
      <c r="BT128" s="79" t="s">
        <v>131</v>
      </c>
      <c r="BU128" s="79" t="s">
        <v>130</v>
      </c>
      <c r="BV128" s="79" t="s">
        <v>130</v>
      </c>
      <c r="BW128" s="79" t="s">
        <v>130</v>
      </c>
      <c r="BX128" s="79" t="s">
        <v>130</v>
      </c>
      <c r="BY128" s="79" t="s">
        <v>130</v>
      </c>
      <c r="BZ128" s="79" t="s">
        <v>130</v>
      </c>
      <c r="CA128" s="79" t="s">
        <v>130</v>
      </c>
      <c r="CB128" s="79" t="s">
        <v>130</v>
      </c>
      <c r="CC128" s="79" t="s">
        <v>130</v>
      </c>
      <c r="CD128" s="79" t="s">
        <v>130</v>
      </c>
      <c r="CE128" s="79">
        <v>8.17</v>
      </c>
      <c r="CF128" s="79">
        <v>7.3</v>
      </c>
      <c r="CG128" s="79">
        <v>7.09</v>
      </c>
      <c r="CH128" s="79">
        <v>7.32</v>
      </c>
      <c r="CI128" s="79">
        <v>7.08</v>
      </c>
      <c r="CJ128" s="79" t="s">
        <v>133</v>
      </c>
      <c r="CK128" s="79" t="s">
        <v>133</v>
      </c>
      <c r="CL128" s="79" t="s">
        <v>133</v>
      </c>
      <c r="CM128" s="79" t="s">
        <v>133</v>
      </c>
      <c r="CN128" s="79" t="s">
        <v>133</v>
      </c>
      <c r="CO128" s="79">
        <v>0.013339</v>
      </c>
      <c r="CP128" s="79">
        <v>5e-6</v>
      </c>
      <c r="CQ128" s="83">
        <f t="shared" si="25"/>
        <v>0.000129926976305208</v>
      </c>
      <c r="CR128" s="83">
        <f t="shared" si="26"/>
        <v>7.69663104951299</v>
      </c>
      <c r="CS128" s="78"/>
      <c r="CT128" s="79">
        <f t="shared" si="27"/>
        <v>7.392</v>
      </c>
      <c r="CU128" s="74">
        <v>7.392</v>
      </c>
      <c r="CV128" s="74"/>
      <c r="CW128" s="74" t="str">
        <f t="shared" si="28"/>
        <v>Yūsui B</v>
      </c>
      <c r="CX128" s="74">
        <f t="shared" si="29"/>
        <v>56893.496718</v>
      </c>
      <c r="CY128" s="74">
        <f t="shared" si="30"/>
        <v>4.5</v>
      </c>
      <c r="CZ128" s="74">
        <f t="shared" si="31"/>
        <v>7.392</v>
      </c>
      <c r="DA128" s="88">
        <f t="shared" si="41"/>
        <v>43157</v>
      </c>
      <c r="DB128" s="89"/>
      <c r="DC128" s="89"/>
      <c r="DD128" s="89"/>
      <c r="DE128" s="90"/>
      <c r="DF128" s="91"/>
      <c r="DH128" s="89">
        <f>G128+DO128</f>
        <v>95115.496718</v>
      </c>
      <c r="DI128" s="96"/>
      <c r="DK128">
        <f t="shared" si="37"/>
        <v>95115.496718</v>
      </c>
      <c r="DL128">
        <f t="shared" si="38"/>
        <v>95115.496718</v>
      </c>
      <c r="DM128" s="18">
        <f t="shared" si="39"/>
        <v>95115.496718</v>
      </c>
      <c r="DN128" s="18">
        <f t="shared" si="42"/>
        <v>4.5</v>
      </c>
      <c r="DO128" s="14">
        <f>2498+7409+2203+6349+2953+9786+7024</f>
        <v>38222</v>
      </c>
      <c r="DP128" s="14">
        <v>4</v>
      </c>
      <c r="DS128">
        <f t="shared" si="40"/>
        <v>47.3109025897397</v>
      </c>
    </row>
    <row r="129" s="12" customFormat="1" spans="1:123">
      <c r="A129" s="20">
        <v>18052</v>
      </c>
      <c r="B129" s="20" t="s">
        <v>118</v>
      </c>
      <c r="C129" s="20">
        <v>1</v>
      </c>
      <c r="D129" s="20">
        <v>17833</v>
      </c>
      <c r="E129" s="20">
        <v>16556</v>
      </c>
      <c r="F129" s="20">
        <v>17888</v>
      </c>
      <c r="G129" s="20">
        <v>128629.926369</v>
      </c>
      <c r="H129" s="20" t="s">
        <v>119</v>
      </c>
      <c r="I129" s="20" t="s">
        <v>134</v>
      </c>
      <c r="J129" s="20" t="str">
        <f>VLOOKUP(K129,'[1]Attach_ISO_TO_COUNTRY NAME'!$A$2:$B$245,2,0)</f>
        <v>Japan</v>
      </c>
      <c r="K129" s="20" t="s">
        <v>120</v>
      </c>
      <c r="L129" s="20" t="s">
        <v>167</v>
      </c>
      <c r="M129" s="20">
        <v>1667.366271</v>
      </c>
      <c r="N129" s="20">
        <v>1372.609462</v>
      </c>
      <c r="O129" s="20">
        <v>9.880258</v>
      </c>
      <c r="P129" s="20" t="s">
        <v>721</v>
      </c>
      <c r="Q129" s="20" t="s">
        <v>722</v>
      </c>
      <c r="R129" s="20">
        <v>10</v>
      </c>
      <c r="S129" s="20">
        <v>10</v>
      </c>
      <c r="T129" s="20">
        <v>10</v>
      </c>
      <c r="U129" s="20">
        <v>10</v>
      </c>
      <c r="V129" s="20">
        <v>10</v>
      </c>
      <c r="W129" s="20">
        <v>10</v>
      </c>
      <c r="X129" s="20">
        <v>10</v>
      </c>
      <c r="Y129" s="20">
        <v>10</v>
      </c>
      <c r="Z129" s="20">
        <v>10</v>
      </c>
      <c r="AA129" s="20">
        <v>10</v>
      </c>
      <c r="AB129" s="20">
        <v>10</v>
      </c>
      <c r="AC129" s="20">
        <v>10</v>
      </c>
      <c r="AD129" s="20">
        <v>10</v>
      </c>
      <c r="AE129" s="20">
        <v>10</v>
      </c>
      <c r="AF129" s="20">
        <v>10</v>
      </c>
      <c r="AG129" s="20">
        <v>10</v>
      </c>
      <c r="AH129" s="20">
        <v>10</v>
      </c>
      <c r="AI129" s="20">
        <v>10</v>
      </c>
      <c r="AJ129" s="20">
        <v>190</v>
      </c>
      <c r="AK129" s="20">
        <v>190</v>
      </c>
      <c r="AL129" s="20">
        <v>190</v>
      </c>
      <c r="AM129" s="20">
        <v>190</v>
      </c>
      <c r="AN129" s="20">
        <v>190</v>
      </c>
      <c r="AO129" s="20">
        <v>190</v>
      </c>
      <c r="AP129" s="20">
        <v>190</v>
      </c>
      <c r="AQ129" s="20">
        <v>190</v>
      </c>
      <c r="AR129" s="20">
        <v>190</v>
      </c>
      <c r="AS129" s="20">
        <v>0.892748</v>
      </c>
      <c r="AT129" s="20" t="s">
        <v>123</v>
      </c>
      <c r="AU129" s="20">
        <v>0.51</v>
      </c>
      <c r="AV129" s="20">
        <v>0.146238</v>
      </c>
      <c r="AW129" s="20">
        <v>1.164664</v>
      </c>
      <c r="AX129" s="20">
        <v>0.987441</v>
      </c>
      <c r="AY129" s="20">
        <v>10</v>
      </c>
      <c r="AZ129" s="20">
        <v>10</v>
      </c>
      <c r="BA129" s="20" t="s">
        <v>124</v>
      </c>
      <c r="BB129" s="20" t="s">
        <v>125</v>
      </c>
      <c r="BC129" s="20" t="s">
        <v>126</v>
      </c>
      <c r="BD129" s="20" t="s">
        <v>723</v>
      </c>
      <c r="BE129" s="20" t="s">
        <v>721</v>
      </c>
      <c r="BF129" s="32">
        <f t="shared" si="23"/>
        <v>7.7742406314632e-5</v>
      </c>
      <c r="BG129" s="32">
        <f t="shared" si="24"/>
        <v>77.742406314632</v>
      </c>
      <c r="BH129" s="35"/>
      <c r="BI129" s="36">
        <v>10</v>
      </c>
      <c r="BJ129" s="36">
        <v>34.779</v>
      </c>
      <c r="BK129" s="36">
        <v>134.6942</v>
      </c>
      <c r="BL129" s="36" t="s">
        <v>129</v>
      </c>
      <c r="BM129" s="36" t="s">
        <v>130</v>
      </c>
      <c r="BN129" s="36" t="s">
        <v>130</v>
      </c>
      <c r="BO129" s="36" t="s">
        <v>130</v>
      </c>
      <c r="BP129" s="36" t="s">
        <v>130</v>
      </c>
      <c r="BQ129" s="36" t="s">
        <v>724</v>
      </c>
      <c r="BR129" s="36" t="s">
        <v>725</v>
      </c>
      <c r="BS129" s="36" t="s">
        <v>726</v>
      </c>
      <c r="BT129" s="36" t="s">
        <v>165</v>
      </c>
      <c r="BU129" s="36">
        <v>1106419</v>
      </c>
      <c r="BV129" s="36" t="s">
        <v>130</v>
      </c>
      <c r="BW129" s="36" t="s">
        <v>130</v>
      </c>
      <c r="BX129" s="36" t="s">
        <v>130</v>
      </c>
      <c r="BY129" s="36" t="s">
        <v>130</v>
      </c>
      <c r="BZ129" s="36" t="s">
        <v>130</v>
      </c>
      <c r="CA129" s="36" t="s">
        <v>130</v>
      </c>
      <c r="CB129" s="36" t="s">
        <v>130</v>
      </c>
      <c r="CC129" s="36" t="s">
        <v>130</v>
      </c>
      <c r="CD129" s="36" t="s">
        <v>130</v>
      </c>
      <c r="CE129" s="36">
        <v>18.36</v>
      </c>
      <c r="CF129" s="36">
        <v>17.02</v>
      </c>
      <c r="CG129" s="36">
        <v>16.76</v>
      </c>
      <c r="CH129" s="36">
        <v>16.91</v>
      </c>
      <c r="CI129" s="36">
        <v>16.84</v>
      </c>
      <c r="CJ129" s="36" t="s">
        <v>133</v>
      </c>
      <c r="CK129" s="36" t="s">
        <v>133</v>
      </c>
      <c r="CL129" s="36" t="s">
        <v>133</v>
      </c>
      <c r="CM129" s="36" t="s">
        <v>133</v>
      </c>
      <c r="CN129" s="36" t="s">
        <v>133</v>
      </c>
      <c r="CO129" s="36">
        <v>0.016997</v>
      </c>
      <c r="CP129" s="36">
        <v>1.3e-5</v>
      </c>
      <c r="CQ129" s="37">
        <f t="shared" si="25"/>
        <v>0.000133545905567275</v>
      </c>
      <c r="CR129" s="37">
        <f t="shared" si="26"/>
        <v>7.48806184474328</v>
      </c>
      <c r="CS129" s="35"/>
      <c r="CT129" s="36">
        <f t="shared" si="27"/>
        <v>17.178</v>
      </c>
      <c r="CU129" s="20">
        <v>17.178</v>
      </c>
      <c r="CV129" s="20"/>
      <c r="CW129" s="20" t="str">
        <f t="shared" si="28"/>
        <v>Himeji Solar Power Plant</v>
      </c>
      <c r="CX129" s="20">
        <f t="shared" si="29"/>
        <v>128629.926369</v>
      </c>
      <c r="CY129" s="20">
        <f t="shared" si="30"/>
        <v>10</v>
      </c>
      <c r="CZ129" s="20">
        <f t="shared" si="31"/>
        <v>17.178</v>
      </c>
      <c r="DA129" s="53" t="str">
        <f t="shared" si="41"/>
        <v>&lt;2016-06</v>
      </c>
      <c r="DB129" s="17">
        <v>217000</v>
      </c>
      <c r="DC129" s="17">
        <v>14.7</v>
      </c>
      <c r="DD129" s="17"/>
      <c r="DE129" s="66"/>
      <c r="DF129" s="58"/>
      <c r="DH129" s="17"/>
      <c r="DI129" s="71"/>
      <c r="DK129">
        <f t="shared" si="37"/>
        <v>217000</v>
      </c>
      <c r="DL129">
        <f t="shared" si="38"/>
        <v>217000</v>
      </c>
      <c r="DM129" s="18">
        <f t="shared" si="39"/>
        <v>217000</v>
      </c>
      <c r="DN129" s="18">
        <f t="shared" si="42"/>
        <v>14.7</v>
      </c>
      <c r="DS129">
        <f t="shared" si="40"/>
        <v>67.741935483871</v>
      </c>
    </row>
    <row r="130" s="12" customFormat="1" spans="1:123">
      <c r="A130" s="20">
        <v>18668</v>
      </c>
      <c r="B130" s="20" t="s">
        <v>118</v>
      </c>
      <c r="C130" s="20">
        <v>1</v>
      </c>
      <c r="D130" s="20">
        <v>18449</v>
      </c>
      <c r="E130" s="20">
        <v>16944</v>
      </c>
      <c r="F130" s="20">
        <v>18504</v>
      </c>
      <c r="G130" s="20">
        <v>353789.731278</v>
      </c>
      <c r="H130" s="20" t="s">
        <v>119</v>
      </c>
      <c r="I130" s="20" t="s">
        <v>134</v>
      </c>
      <c r="J130" s="20" t="str">
        <f>VLOOKUP(K130,'[1]Attach_ISO_TO_COUNTRY NAME'!$A$2:$B$245,2,0)</f>
        <v>Japan</v>
      </c>
      <c r="K130" s="20" t="s">
        <v>120</v>
      </c>
      <c r="L130" s="20" t="s">
        <v>208</v>
      </c>
      <c r="M130" s="20">
        <v>1688.550803</v>
      </c>
      <c r="N130" s="20">
        <v>1443.833275</v>
      </c>
      <c r="O130" s="20">
        <v>26.162819</v>
      </c>
      <c r="P130" s="20" t="s">
        <v>727</v>
      </c>
      <c r="Q130" s="20" t="s">
        <v>728</v>
      </c>
      <c r="R130" s="20">
        <v>10</v>
      </c>
      <c r="S130" s="20">
        <v>10</v>
      </c>
      <c r="T130" s="20">
        <v>10</v>
      </c>
      <c r="U130" s="20">
        <v>10</v>
      </c>
      <c r="V130" s="20">
        <v>10</v>
      </c>
      <c r="W130" s="20">
        <v>10</v>
      </c>
      <c r="X130" s="20">
        <v>10</v>
      </c>
      <c r="Y130" s="20">
        <v>10</v>
      </c>
      <c r="Z130" s="20">
        <v>10</v>
      </c>
      <c r="AA130" s="20">
        <v>10</v>
      </c>
      <c r="AB130" s="20">
        <v>10</v>
      </c>
      <c r="AC130" s="20">
        <v>10</v>
      </c>
      <c r="AD130" s="20">
        <v>10</v>
      </c>
      <c r="AE130" s="20">
        <v>10</v>
      </c>
      <c r="AF130" s="20">
        <v>10</v>
      </c>
      <c r="AG130" s="20">
        <v>10</v>
      </c>
      <c r="AH130" s="20">
        <v>10</v>
      </c>
      <c r="AI130" s="20">
        <v>10</v>
      </c>
      <c r="AJ130" s="20">
        <v>10</v>
      </c>
      <c r="AK130" s="20">
        <v>10</v>
      </c>
      <c r="AL130" s="20">
        <v>10</v>
      </c>
      <c r="AM130" s="20">
        <v>10</v>
      </c>
      <c r="AN130" s="20">
        <v>10</v>
      </c>
      <c r="AO130" s="20">
        <v>10</v>
      </c>
      <c r="AP130" s="20">
        <v>10</v>
      </c>
      <c r="AQ130" s="20">
        <v>10</v>
      </c>
      <c r="AR130" s="20">
        <v>10</v>
      </c>
      <c r="AS130" s="20">
        <v>0.900298</v>
      </c>
      <c r="AT130" s="20" t="s">
        <v>123</v>
      </c>
      <c r="AU130" s="20">
        <v>0.51</v>
      </c>
      <c r="AV130" s="20">
        <v>0.146238</v>
      </c>
      <c r="AW130" s="20">
        <v>1.164664</v>
      </c>
      <c r="AX130" s="20">
        <v>0.987441</v>
      </c>
      <c r="AY130" s="20">
        <v>10</v>
      </c>
      <c r="AZ130" s="20">
        <v>10</v>
      </c>
      <c r="BA130" s="20" t="s">
        <v>124</v>
      </c>
      <c r="BB130" s="20" t="s">
        <v>125</v>
      </c>
      <c r="BC130" s="20" t="s">
        <v>126</v>
      </c>
      <c r="BD130" s="20" t="s">
        <v>729</v>
      </c>
      <c r="BE130" s="20" t="s">
        <v>727</v>
      </c>
      <c r="BF130" s="32">
        <f t="shared" ref="BF130:BF148" si="43">BI130/G130</f>
        <v>7.74471319476192e-5</v>
      </c>
      <c r="BG130" s="32">
        <f t="shared" ref="BG130:BG148" si="44">BF130*1000000</f>
        <v>77.4471319476192</v>
      </c>
      <c r="BH130" s="35"/>
      <c r="BI130" s="36">
        <v>27.4</v>
      </c>
      <c r="BJ130" s="36">
        <v>42.7962</v>
      </c>
      <c r="BK130" s="36">
        <v>143.4918</v>
      </c>
      <c r="BL130" s="36" t="s">
        <v>129</v>
      </c>
      <c r="BM130" s="36" t="s">
        <v>130</v>
      </c>
      <c r="BN130" s="36" t="s">
        <v>130</v>
      </c>
      <c r="BO130" s="36" t="s">
        <v>130</v>
      </c>
      <c r="BP130" s="36" t="s">
        <v>130</v>
      </c>
      <c r="BQ130" s="36" t="s">
        <v>730</v>
      </c>
      <c r="BR130" s="36" t="s">
        <v>707</v>
      </c>
      <c r="BS130" s="36" t="s">
        <v>708</v>
      </c>
      <c r="BT130" s="36" t="s">
        <v>165</v>
      </c>
      <c r="BU130" s="36">
        <v>1099654</v>
      </c>
      <c r="BV130" s="36" t="s">
        <v>130</v>
      </c>
      <c r="BW130" s="36" t="s">
        <v>130</v>
      </c>
      <c r="BX130" s="36" t="s">
        <v>130</v>
      </c>
      <c r="BY130" s="36" t="s">
        <v>130</v>
      </c>
      <c r="BZ130" s="36" t="s">
        <v>130</v>
      </c>
      <c r="CA130" s="36" t="s">
        <v>130</v>
      </c>
      <c r="CB130" s="36" t="s">
        <v>130</v>
      </c>
      <c r="CC130" s="36" t="s">
        <v>130</v>
      </c>
      <c r="CD130" s="36" t="s">
        <v>130</v>
      </c>
      <c r="CE130" s="36">
        <v>40.92</v>
      </c>
      <c r="CF130" s="36">
        <v>40.92</v>
      </c>
      <c r="CG130" s="36">
        <v>38.39</v>
      </c>
      <c r="CH130" s="36">
        <v>41.06</v>
      </c>
      <c r="CI130" s="36">
        <v>39.97</v>
      </c>
      <c r="CJ130" s="36" t="s">
        <v>133</v>
      </c>
      <c r="CK130" s="36" t="s">
        <v>133</v>
      </c>
      <c r="CL130" s="36" t="s">
        <v>133</v>
      </c>
      <c r="CM130" s="36" t="s">
        <v>133</v>
      </c>
      <c r="CN130" s="36" t="s">
        <v>133</v>
      </c>
      <c r="CO130" s="36">
        <v>0.057838</v>
      </c>
      <c r="CP130" s="36">
        <v>3.9e-5</v>
      </c>
      <c r="CQ130" s="37">
        <f t="shared" ref="CQ130:CQ148" si="45">CT130/G130</f>
        <v>0.00011377379398378</v>
      </c>
      <c r="CR130" s="37">
        <f t="shared" ref="CR130:CR148" si="46">1/(CQ130*1000)</f>
        <v>8.78937024937891</v>
      </c>
      <c r="CS130" s="35"/>
      <c r="CT130" s="36">
        <f t="shared" ref="CT130:CT148" si="47">AVERAGE(CE130:CI130)</f>
        <v>40.252</v>
      </c>
      <c r="CU130" s="20">
        <v>40.252</v>
      </c>
      <c r="CV130" s="20"/>
      <c r="CW130" s="20" t="str">
        <f t="shared" ref="CW130:CW148" si="48">BD130</f>
        <v>Toyokoro Solar Power Plant</v>
      </c>
      <c r="CX130" s="20">
        <f t="shared" ref="CX130:CX148" si="49">G130</f>
        <v>353789.731278</v>
      </c>
      <c r="CY130" s="20">
        <f t="shared" ref="CY130:CY148" si="50">BI130</f>
        <v>27.4</v>
      </c>
      <c r="CZ130" s="20">
        <f t="shared" ref="CZ130:CZ148" si="51">CT130</f>
        <v>40.252</v>
      </c>
      <c r="DA130" s="53" t="str">
        <f t="shared" si="41"/>
        <v>&lt;2016-06</v>
      </c>
      <c r="DB130" s="17">
        <v>450000</v>
      </c>
      <c r="DC130" s="17">
        <v>27.4</v>
      </c>
      <c r="DD130" s="17"/>
      <c r="DE130" s="66"/>
      <c r="DF130" s="58"/>
      <c r="DH130" s="17"/>
      <c r="DI130" s="71"/>
      <c r="DK130">
        <f t="shared" si="37"/>
        <v>450000</v>
      </c>
      <c r="DL130">
        <f t="shared" si="38"/>
        <v>450000</v>
      </c>
      <c r="DM130" s="18">
        <f t="shared" si="39"/>
        <v>450000</v>
      </c>
      <c r="DN130" s="18">
        <f t="shared" si="42"/>
        <v>27.4</v>
      </c>
      <c r="DS130">
        <f t="shared" si="40"/>
        <v>60.8888888888889</v>
      </c>
    </row>
    <row r="131" s="12" customFormat="1" spans="1:123">
      <c r="A131" s="20">
        <v>19009</v>
      </c>
      <c r="B131" s="20" t="s">
        <v>118</v>
      </c>
      <c r="C131" s="20">
        <v>1</v>
      </c>
      <c r="D131" s="20">
        <v>18790</v>
      </c>
      <c r="E131" s="20">
        <v>16632</v>
      </c>
      <c r="F131" s="20">
        <v>18845</v>
      </c>
      <c r="G131" s="20">
        <v>65076.451308</v>
      </c>
      <c r="H131" s="20" t="s">
        <v>119</v>
      </c>
      <c r="I131" s="20" t="s">
        <v>134</v>
      </c>
      <c r="J131" s="20" t="str">
        <f>VLOOKUP(K131,'[1]Attach_ISO_TO_COUNTRY NAME'!$A$2:$B$245,2,0)</f>
        <v>Japan</v>
      </c>
      <c r="K131" s="20" t="s">
        <v>120</v>
      </c>
      <c r="L131" s="20" t="s">
        <v>144</v>
      </c>
      <c r="M131" s="20">
        <v>1535.510999</v>
      </c>
      <c r="N131" s="20">
        <v>1249.520251</v>
      </c>
      <c r="O131" s="20">
        <v>5.678997</v>
      </c>
      <c r="P131" s="20"/>
      <c r="Q131" s="20" t="s">
        <v>731</v>
      </c>
      <c r="R131" s="20">
        <v>40</v>
      </c>
      <c r="S131" s="20">
        <v>40</v>
      </c>
      <c r="T131" s="20">
        <v>40</v>
      </c>
      <c r="U131" s="20">
        <v>40</v>
      </c>
      <c r="V131" s="20">
        <v>40</v>
      </c>
      <c r="W131" s="20">
        <v>40</v>
      </c>
      <c r="X131" s="20">
        <v>40</v>
      </c>
      <c r="Y131" s="20">
        <v>40</v>
      </c>
      <c r="Z131" s="20">
        <v>40</v>
      </c>
      <c r="AA131" s="20">
        <v>40</v>
      </c>
      <c r="AB131" s="20">
        <v>40</v>
      </c>
      <c r="AC131" s="20">
        <v>40</v>
      </c>
      <c r="AD131" s="20">
        <v>40</v>
      </c>
      <c r="AE131" s="20">
        <v>40</v>
      </c>
      <c r="AF131" s="20">
        <v>40</v>
      </c>
      <c r="AG131" s="20">
        <v>40</v>
      </c>
      <c r="AH131" s="20">
        <v>40</v>
      </c>
      <c r="AI131" s="20">
        <v>40</v>
      </c>
      <c r="AJ131" s="20">
        <v>40</v>
      </c>
      <c r="AK131" s="20">
        <v>40</v>
      </c>
      <c r="AL131" s="20">
        <v>40</v>
      </c>
      <c r="AM131" s="20">
        <v>40</v>
      </c>
      <c r="AN131" s="20">
        <v>40</v>
      </c>
      <c r="AO131" s="20">
        <v>40</v>
      </c>
      <c r="AP131" s="20">
        <v>40</v>
      </c>
      <c r="AQ131" s="20">
        <v>40</v>
      </c>
      <c r="AR131" s="20">
        <v>40</v>
      </c>
      <c r="AS131" s="20">
        <v>0.522088</v>
      </c>
      <c r="AT131" s="20" t="s">
        <v>123</v>
      </c>
      <c r="AU131" s="20">
        <v>0.51</v>
      </c>
      <c r="AV131" s="20">
        <v>0.146238</v>
      </c>
      <c r="AW131" s="20">
        <v>1.164664</v>
      </c>
      <c r="AX131" s="20">
        <v>1.108938</v>
      </c>
      <c r="AY131" s="20">
        <v>40</v>
      </c>
      <c r="AZ131" s="20">
        <v>40</v>
      </c>
      <c r="BA131" s="20" t="s">
        <v>124</v>
      </c>
      <c r="BB131" s="20" t="s">
        <v>125</v>
      </c>
      <c r="BC131" s="20" t="s">
        <v>126</v>
      </c>
      <c r="BD131" s="20" t="s">
        <v>732</v>
      </c>
      <c r="BE131" s="20" t="s">
        <v>733</v>
      </c>
      <c r="BF131" s="32">
        <f t="shared" si="43"/>
        <v>7.68327082915988e-5</v>
      </c>
      <c r="BG131" s="32">
        <f t="shared" si="44"/>
        <v>76.8327082915988</v>
      </c>
      <c r="BH131" s="35"/>
      <c r="BI131" s="36">
        <v>5</v>
      </c>
      <c r="BJ131" s="36">
        <v>33.6186</v>
      </c>
      <c r="BK131" s="36">
        <v>130.8108</v>
      </c>
      <c r="BL131" s="36" t="s">
        <v>129</v>
      </c>
      <c r="BM131" s="36" t="s">
        <v>130</v>
      </c>
      <c r="BN131" s="36" t="s">
        <v>130</v>
      </c>
      <c r="BO131" s="36" t="s">
        <v>130</v>
      </c>
      <c r="BP131" s="36" t="s">
        <v>130</v>
      </c>
      <c r="BQ131" s="36" t="s">
        <v>130</v>
      </c>
      <c r="BR131" s="36" t="s">
        <v>131</v>
      </c>
      <c r="BS131" s="36" t="s">
        <v>132</v>
      </c>
      <c r="BT131" s="36" t="s">
        <v>131</v>
      </c>
      <c r="BU131" s="36" t="s">
        <v>130</v>
      </c>
      <c r="BV131" s="36" t="s">
        <v>130</v>
      </c>
      <c r="BW131" s="36" t="s">
        <v>130</v>
      </c>
      <c r="BX131" s="36" t="s">
        <v>130</v>
      </c>
      <c r="BY131" s="36" t="s">
        <v>130</v>
      </c>
      <c r="BZ131" s="36" t="s">
        <v>130</v>
      </c>
      <c r="CA131" s="36" t="s">
        <v>130</v>
      </c>
      <c r="CB131" s="36" t="s">
        <v>130</v>
      </c>
      <c r="CC131" s="36" t="s">
        <v>130</v>
      </c>
      <c r="CD131" s="36" t="s">
        <v>130</v>
      </c>
      <c r="CE131" s="36">
        <v>9.22</v>
      </c>
      <c r="CF131" s="36">
        <v>8.55</v>
      </c>
      <c r="CG131" s="36">
        <v>8.57</v>
      </c>
      <c r="CH131" s="36">
        <v>8.34</v>
      </c>
      <c r="CI131" s="36">
        <v>8.53</v>
      </c>
      <c r="CJ131" s="36" t="s">
        <v>133</v>
      </c>
      <c r="CK131" s="36" t="s">
        <v>133</v>
      </c>
      <c r="CL131" s="36" t="s">
        <v>133</v>
      </c>
      <c r="CM131" s="36" t="s">
        <v>133</v>
      </c>
      <c r="CN131" s="36" t="s">
        <v>133</v>
      </c>
      <c r="CO131" s="36">
        <v>0.01178</v>
      </c>
      <c r="CP131" s="36">
        <v>6e-6</v>
      </c>
      <c r="CQ131" s="37">
        <f t="shared" si="45"/>
        <v>0.000132797653011199</v>
      </c>
      <c r="CR131" s="37">
        <f t="shared" si="46"/>
        <v>7.53025356491553</v>
      </c>
      <c r="CS131" s="35"/>
      <c r="CT131" s="36">
        <f t="shared" si="47"/>
        <v>8.642</v>
      </c>
      <c r="CU131" s="20">
        <v>8.642</v>
      </c>
      <c r="CV131" s="20"/>
      <c r="CW131" s="20" t="str">
        <f t="shared" si="48"/>
        <v>Kawasaki A</v>
      </c>
      <c r="CX131" s="20">
        <f t="shared" si="49"/>
        <v>65076.451308</v>
      </c>
      <c r="CY131" s="20">
        <f t="shared" si="50"/>
        <v>5</v>
      </c>
      <c r="CZ131" s="20">
        <f t="shared" si="51"/>
        <v>8.642</v>
      </c>
      <c r="DA131" s="53" t="str">
        <f t="shared" si="41"/>
        <v>&lt;2016-06</v>
      </c>
      <c r="DB131" s="17">
        <v>360000</v>
      </c>
      <c r="DC131" s="17">
        <v>19.8</v>
      </c>
      <c r="DD131" s="17"/>
      <c r="DE131" s="66"/>
      <c r="DF131" s="58"/>
      <c r="DH131" s="17"/>
      <c r="DI131" s="17"/>
      <c r="DK131">
        <f t="shared" ref="DK131:DK148" si="52">IF(DB131&gt;0,DB131,DH131)</f>
        <v>360000</v>
      </c>
      <c r="DL131">
        <f t="shared" ref="DL131:DL148" si="53">IF(DK131&gt;0,DK131,DI131)</f>
        <v>360000</v>
      </c>
      <c r="DM131" s="18">
        <f t="shared" ref="DM131:DM148" si="54">MAX(DH131:DI131,DB131)</f>
        <v>360000</v>
      </c>
      <c r="DN131" s="18">
        <f t="shared" si="42"/>
        <v>19.8</v>
      </c>
      <c r="DS131">
        <f t="shared" ref="DS131:DS148" si="55">DN131*1000000/DM131</f>
        <v>55</v>
      </c>
    </row>
    <row r="132" s="12" customFormat="1" spans="1:123">
      <c r="A132" s="20">
        <v>18365</v>
      </c>
      <c r="B132" s="20" t="s">
        <v>118</v>
      </c>
      <c r="C132" s="20">
        <v>1</v>
      </c>
      <c r="D132" s="20">
        <v>18146</v>
      </c>
      <c r="E132" s="20">
        <v>16523</v>
      </c>
      <c r="F132" s="20">
        <v>18201</v>
      </c>
      <c r="G132" s="20">
        <v>547635.344767</v>
      </c>
      <c r="H132" s="20" t="s">
        <v>119</v>
      </c>
      <c r="I132" s="20" t="s">
        <v>134</v>
      </c>
      <c r="J132" s="20" t="str">
        <f>VLOOKUP(K132,'[1]Attach_ISO_TO_COUNTRY NAME'!$A$2:$B$245,2,0)</f>
        <v>Japan</v>
      </c>
      <c r="K132" s="20" t="s">
        <v>120</v>
      </c>
      <c r="L132" s="20" t="s">
        <v>149</v>
      </c>
      <c r="M132" s="20">
        <v>1611.483065</v>
      </c>
      <c r="N132" s="20">
        <v>1334.623516</v>
      </c>
      <c r="O132" s="20">
        <v>41.811973</v>
      </c>
      <c r="P132" s="20" t="s">
        <v>734</v>
      </c>
      <c r="Q132" s="20" t="s">
        <v>735</v>
      </c>
      <c r="R132" s="20">
        <v>20</v>
      </c>
      <c r="S132" s="20">
        <v>20</v>
      </c>
      <c r="T132" s="20">
        <v>20</v>
      </c>
      <c r="U132" s="20">
        <v>20</v>
      </c>
      <c r="V132" s="20">
        <v>20</v>
      </c>
      <c r="W132" s="20">
        <v>20</v>
      </c>
      <c r="X132" s="20">
        <v>20</v>
      </c>
      <c r="Y132" s="20">
        <v>20</v>
      </c>
      <c r="Z132" s="20">
        <v>20</v>
      </c>
      <c r="AA132" s="20">
        <v>20</v>
      </c>
      <c r="AB132" s="20">
        <v>20</v>
      </c>
      <c r="AC132" s="20">
        <v>20</v>
      </c>
      <c r="AD132" s="20">
        <v>20</v>
      </c>
      <c r="AE132" s="20">
        <v>20</v>
      </c>
      <c r="AF132" s="20">
        <v>20</v>
      </c>
      <c r="AG132" s="20">
        <v>20</v>
      </c>
      <c r="AH132" s="20">
        <v>20</v>
      </c>
      <c r="AI132" s="20">
        <v>20</v>
      </c>
      <c r="AJ132" s="20">
        <v>20</v>
      </c>
      <c r="AK132" s="20">
        <v>20</v>
      </c>
      <c r="AL132" s="20">
        <v>20</v>
      </c>
      <c r="AM132" s="20">
        <v>20</v>
      </c>
      <c r="AN132" s="20">
        <v>20</v>
      </c>
      <c r="AO132" s="20">
        <v>20</v>
      </c>
      <c r="AP132" s="20">
        <v>20</v>
      </c>
      <c r="AQ132" s="20">
        <v>20</v>
      </c>
      <c r="AR132" s="20">
        <v>20</v>
      </c>
      <c r="AS132" s="20">
        <v>0.242909</v>
      </c>
      <c r="AT132" s="20" t="s">
        <v>123</v>
      </c>
      <c r="AU132" s="20">
        <v>0.51</v>
      </c>
      <c r="AV132" s="20">
        <v>0.146238</v>
      </c>
      <c r="AW132" s="20">
        <v>1.164664</v>
      </c>
      <c r="AX132" s="20">
        <v>0.987441</v>
      </c>
      <c r="AY132" s="20">
        <v>20</v>
      </c>
      <c r="AZ132" s="20">
        <v>20</v>
      </c>
      <c r="BA132" s="20" t="s">
        <v>124</v>
      </c>
      <c r="BB132" s="20" t="s">
        <v>125</v>
      </c>
      <c r="BC132" s="20" t="s">
        <v>126</v>
      </c>
      <c r="BD132" s="20" t="s">
        <v>736</v>
      </c>
      <c r="BE132" s="20" t="s">
        <v>734</v>
      </c>
      <c r="BF132" s="32">
        <f t="shared" si="43"/>
        <v>7.66933697785149e-5</v>
      </c>
      <c r="BG132" s="32">
        <f t="shared" si="44"/>
        <v>76.6933697785149</v>
      </c>
      <c r="BH132" s="35"/>
      <c r="BI132" s="36">
        <v>42</v>
      </c>
      <c r="BJ132" s="36">
        <v>35.236</v>
      </c>
      <c r="BK132" s="36">
        <v>139.8965</v>
      </c>
      <c r="BL132" s="36" t="s">
        <v>129</v>
      </c>
      <c r="BM132" s="36" t="s">
        <v>130</v>
      </c>
      <c r="BN132" s="36" t="s">
        <v>130</v>
      </c>
      <c r="BO132" s="36" t="s">
        <v>130</v>
      </c>
      <c r="BP132" s="36" t="s">
        <v>130</v>
      </c>
      <c r="BQ132" s="36" t="s">
        <v>737</v>
      </c>
      <c r="BR132" s="36" t="s">
        <v>738</v>
      </c>
      <c r="BS132" s="36" t="s">
        <v>739</v>
      </c>
      <c r="BT132" s="36" t="s">
        <v>165</v>
      </c>
      <c r="BU132" s="36">
        <v>1107562</v>
      </c>
      <c r="BV132" s="36" t="s">
        <v>130</v>
      </c>
      <c r="BW132" s="36" t="s">
        <v>130</v>
      </c>
      <c r="BX132" s="36" t="s">
        <v>130</v>
      </c>
      <c r="BY132" s="36" t="s">
        <v>130</v>
      </c>
      <c r="BZ132" s="36" t="s">
        <v>130</v>
      </c>
      <c r="CA132" s="36" t="s">
        <v>130</v>
      </c>
      <c r="CB132" s="36" t="s">
        <v>130</v>
      </c>
      <c r="CC132" s="36" t="s">
        <v>130</v>
      </c>
      <c r="CD132" s="36" t="s">
        <v>130</v>
      </c>
      <c r="CE132" s="36">
        <v>77.63</v>
      </c>
      <c r="CF132" s="36">
        <v>74.59</v>
      </c>
      <c r="CG132" s="36">
        <v>68.03</v>
      </c>
      <c r="CH132" s="36">
        <v>67.18</v>
      </c>
      <c r="CI132" s="36">
        <v>69.5</v>
      </c>
      <c r="CJ132" s="36" t="s">
        <v>133</v>
      </c>
      <c r="CK132" s="36" t="s">
        <v>133</v>
      </c>
      <c r="CL132" s="36" t="s">
        <v>133</v>
      </c>
      <c r="CM132" s="36" t="s">
        <v>133</v>
      </c>
      <c r="CN132" s="36" t="s">
        <v>133</v>
      </c>
      <c r="CO132" s="36">
        <v>0.03588</v>
      </c>
      <c r="CP132" s="36">
        <v>5.4e-5</v>
      </c>
      <c r="CQ132" s="37">
        <f t="shared" si="45"/>
        <v>0.000130353164166882</v>
      </c>
      <c r="CR132" s="37">
        <f t="shared" si="46"/>
        <v>7.67146702108256</v>
      </c>
      <c r="CS132" s="35"/>
      <c r="CT132" s="36">
        <f t="shared" si="47"/>
        <v>71.386</v>
      </c>
      <c r="CU132" s="20">
        <v>71.386</v>
      </c>
      <c r="CV132" s="20"/>
      <c r="CW132" s="20" t="str">
        <f t="shared" si="48"/>
        <v>Futtsu Solar Power Plant</v>
      </c>
      <c r="CX132" s="20">
        <f t="shared" si="49"/>
        <v>547635.344767</v>
      </c>
      <c r="CY132" s="20">
        <f t="shared" si="50"/>
        <v>42</v>
      </c>
      <c r="CZ132" s="20">
        <f t="shared" si="51"/>
        <v>71.386</v>
      </c>
      <c r="DA132" s="53" t="str">
        <f t="shared" si="41"/>
        <v>&lt;2016-06</v>
      </c>
      <c r="DB132" s="17">
        <v>440000</v>
      </c>
      <c r="DC132" s="17">
        <v>40.4</v>
      </c>
      <c r="DD132" s="17"/>
      <c r="DE132" s="66"/>
      <c r="DF132" s="58"/>
      <c r="DH132" s="17"/>
      <c r="DI132" s="17"/>
      <c r="DK132">
        <f t="shared" si="52"/>
        <v>440000</v>
      </c>
      <c r="DL132">
        <f t="shared" si="53"/>
        <v>440000</v>
      </c>
      <c r="DM132" s="18">
        <f t="shared" si="54"/>
        <v>440000</v>
      </c>
      <c r="DN132" s="18">
        <f t="shared" si="42"/>
        <v>40.4</v>
      </c>
      <c r="DS132">
        <f t="shared" si="55"/>
        <v>91.8181818181818</v>
      </c>
    </row>
    <row r="133" s="12" customFormat="1" spans="1:123">
      <c r="A133" s="20">
        <v>66742</v>
      </c>
      <c r="B133" s="20" t="s">
        <v>118</v>
      </c>
      <c r="C133" s="20">
        <v>1</v>
      </c>
      <c r="D133" s="20">
        <v>66263</v>
      </c>
      <c r="E133" s="20">
        <v>16545</v>
      </c>
      <c r="F133" s="20">
        <v>66329</v>
      </c>
      <c r="G133" s="20">
        <v>268776.616843</v>
      </c>
      <c r="H133" s="20" t="s">
        <v>188</v>
      </c>
      <c r="I133" s="20" t="s">
        <v>134</v>
      </c>
      <c r="J133" s="20" t="str">
        <f>VLOOKUP(K133,'[1]Attach_ISO_TO_COUNTRY NAME'!$A$2:$B$245,2,0)</f>
        <v>Japan</v>
      </c>
      <c r="K133" s="20" t="s">
        <v>120</v>
      </c>
      <c r="L133" s="20" t="s">
        <v>144</v>
      </c>
      <c r="M133" s="20">
        <v>1514.326467</v>
      </c>
      <c r="N133" s="20">
        <v>1234.910265</v>
      </c>
      <c r="O133" s="20">
        <v>20.840965</v>
      </c>
      <c r="P133" s="20"/>
      <c r="Q133" s="20" t="s">
        <v>740</v>
      </c>
      <c r="R133" s="20">
        <v>20</v>
      </c>
      <c r="S133" s="20">
        <v>20</v>
      </c>
      <c r="T133" s="20">
        <v>20</v>
      </c>
      <c r="U133" s="20">
        <v>20</v>
      </c>
      <c r="V133" s="20">
        <v>20</v>
      </c>
      <c r="W133" s="20">
        <v>20</v>
      </c>
      <c r="X133" s="20">
        <v>20</v>
      </c>
      <c r="Y133" s="20">
        <v>20</v>
      </c>
      <c r="Z133" s="20">
        <v>20</v>
      </c>
      <c r="AA133" s="20">
        <v>20</v>
      </c>
      <c r="AB133" s="20">
        <v>20</v>
      </c>
      <c r="AC133" s="20">
        <v>20</v>
      </c>
      <c r="AD133" s="20">
        <v>20</v>
      </c>
      <c r="AE133" s="20">
        <v>20</v>
      </c>
      <c r="AF133" s="20">
        <v>20</v>
      </c>
      <c r="AG133" s="20">
        <v>20</v>
      </c>
      <c r="AH133" s="20">
        <v>20</v>
      </c>
      <c r="AI133" s="20">
        <v>20</v>
      </c>
      <c r="AJ133" s="20">
        <v>20</v>
      </c>
      <c r="AK133" s="20">
        <v>20</v>
      </c>
      <c r="AL133" s="20">
        <v>20</v>
      </c>
      <c r="AM133" s="20">
        <v>20</v>
      </c>
      <c r="AN133" s="20">
        <v>20</v>
      </c>
      <c r="AO133" s="20">
        <v>20</v>
      </c>
      <c r="AP133" s="20">
        <v>20</v>
      </c>
      <c r="AQ133" s="20">
        <v>190</v>
      </c>
      <c r="AR133" s="20">
        <v>190</v>
      </c>
      <c r="AS133" s="20">
        <v>0.713875</v>
      </c>
      <c r="AT133" s="20" t="s">
        <v>123</v>
      </c>
      <c r="AU133" s="20">
        <v>0.51</v>
      </c>
      <c r="AV133" s="20">
        <v>0.146238</v>
      </c>
      <c r="AW133" s="20">
        <v>1.164664</v>
      </c>
      <c r="AX133" s="20">
        <v>0.987441</v>
      </c>
      <c r="AY133" s="20">
        <v>20</v>
      </c>
      <c r="AZ133" s="20">
        <v>20</v>
      </c>
      <c r="BA133" s="20" t="s">
        <v>124</v>
      </c>
      <c r="BB133" s="20" t="s">
        <v>125</v>
      </c>
      <c r="BC133" s="20" t="s">
        <v>126</v>
      </c>
      <c r="BD133" s="20" t="s">
        <v>741</v>
      </c>
      <c r="BE133" s="20" t="s">
        <v>742</v>
      </c>
      <c r="BF133" s="32">
        <f t="shared" si="43"/>
        <v>7.62715158810658e-5</v>
      </c>
      <c r="BG133" s="32">
        <f t="shared" si="44"/>
        <v>76.2715158810658</v>
      </c>
      <c r="BH133" s="35"/>
      <c r="BI133" s="36">
        <v>20.5</v>
      </c>
      <c r="BJ133" s="36">
        <v>33.9215</v>
      </c>
      <c r="BK133" s="36">
        <v>130.7774</v>
      </c>
      <c r="BL133" s="36" t="s">
        <v>129</v>
      </c>
      <c r="BM133" s="36" t="s">
        <v>130</v>
      </c>
      <c r="BN133" s="36" t="s">
        <v>130</v>
      </c>
      <c r="BO133" s="36" t="s">
        <v>130</v>
      </c>
      <c r="BP133" s="36" t="s">
        <v>130</v>
      </c>
      <c r="BQ133" s="36" t="s">
        <v>743</v>
      </c>
      <c r="BR133" s="36" t="s">
        <v>744</v>
      </c>
      <c r="BS133" s="36" t="s">
        <v>745</v>
      </c>
      <c r="BT133" s="36" t="s">
        <v>165</v>
      </c>
      <c r="BU133" s="36" t="s">
        <v>130</v>
      </c>
      <c r="BV133" s="36" t="s">
        <v>130</v>
      </c>
      <c r="BW133" s="36" t="s">
        <v>130</v>
      </c>
      <c r="BX133" s="36" t="s">
        <v>130</v>
      </c>
      <c r="BY133" s="36" t="s">
        <v>130</v>
      </c>
      <c r="BZ133" s="36" t="s">
        <v>130</v>
      </c>
      <c r="CA133" s="36" t="s">
        <v>130</v>
      </c>
      <c r="CB133" s="36" t="s">
        <v>130</v>
      </c>
      <c r="CC133" s="36" t="s">
        <v>130</v>
      </c>
      <c r="CD133" s="36" t="s">
        <v>130</v>
      </c>
      <c r="CE133" s="36">
        <v>39.42</v>
      </c>
      <c r="CF133" s="36">
        <v>33.99</v>
      </c>
      <c r="CG133" s="36">
        <v>35.55</v>
      </c>
      <c r="CH133" s="36">
        <v>35.39</v>
      </c>
      <c r="CI133" s="36">
        <v>36.98</v>
      </c>
      <c r="CJ133" s="36" t="s">
        <v>133</v>
      </c>
      <c r="CK133" s="36" t="s">
        <v>133</v>
      </c>
      <c r="CL133" s="36" t="s">
        <v>133</v>
      </c>
      <c r="CM133" s="36" t="s">
        <v>133</v>
      </c>
      <c r="CN133" s="36" t="s">
        <v>133</v>
      </c>
      <c r="CO133" s="36">
        <v>0.020969</v>
      </c>
      <c r="CP133" s="36">
        <v>2.6e-5</v>
      </c>
      <c r="CQ133" s="37">
        <f t="shared" si="45"/>
        <v>0.000134929892436231</v>
      </c>
      <c r="CR133" s="37">
        <f t="shared" si="46"/>
        <v>7.41125618604202</v>
      </c>
      <c r="CS133" s="35"/>
      <c r="CT133" s="36">
        <f t="shared" si="47"/>
        <v>36.266</v>
      </c>
      <c r="CU133" s="20">
        <v>36.266</v>
      </c>
      <c r="CV133" s="20"/>
      <c r="CW133" s="20" t="str">
        <f t="shared" si="48"/>
        <v>Hibiki - Eneseed Solar Power Plant</v>
      </c>
      <c r="CX133" s="20">
        <f t="shared" si="49"/>
        <v>268776.616843</v>
      </c>
      <c r="CY133" s="20">
        <f t="shared" si="50"/>
        <v>20.5</v>
      </c>
      <c r="CZ133" s="20">
        <f t="shared" si="51"/>
        <v>36.266</v>
      </c>
      <c r="DA133" s="53" t="str">
        <f t="shared" si="41"/>
        <v>&lt;2016-06</v>
      </c>
      <c r="DB133" s="17"/>
      <c r="DC133" s="17"/>
      <c r="DD133" s="17"/>
      <c r="DE133" s="86" t="s">
        <v>746</v>
      </c>
      <c r="DF133" s="58"/>
      <c r="DH133" s="17"/>
      <c r="DI133" s="17">
        <f>31146.733775+4033.044576+2499.090458+G133</f>
        <v>306455.485652</v>
      </c>
      <c r="DK133">
        <f t="shared" si="52"/>
        <v>0</v>
      </c>
      <c r="DL133">
        <f t="shared" si="53"/>
        <v>306455.485652</v>
      </c>
      <c r="DM133" s="18">
        <f t="shared" si="54"/>
        <v>306455.485652</v>
      </c>
      <c r="DN133" s="18">
        <f t="shared" si="42"/>
        <v>20.5</v>
      </c>
      <c r="DS133">
        <f t="shared" si="55"/>
        <v>66.8938914778607</v>
      </c>
    </row>
    <row r="134" s="12" customFormat="1" spans="1:123">
      <c r="A134" s="20">
        <v>20249</v>
      </c>
      <c r="B134" s="20" t="s">
        <v>118</v>
      </c>
      <c r="C134" s="20">
        <v>1</v>
      </c>
      <c r="D134" s="20">
        <v>20030</v>
      </c>
      <c r="E134" s="20">
        <v>16735</v>
      </c>
      <c r="F134" s="20">
        <v>20085</v>
      </c>
      <c r="G134" s="20">
        <v>262506.28148</v>
      </c>
      <c r="H134" s="20" t="s">
        <v>119</v>
      </c>
      <c r="I134" s="20" t="s">
        <v>134</v>
      </c>
      <c r="J134" s="20" t="str">
        <f>VLOOKUP(K134,'[1]Attach_ISO_TO_COUNTRY NAME'!$A$2:$B$245,2,0)</f>
        <v>Japan</v>
      </c>
      <c r="K134" s="20" t="s">
        <v>120</v>
      </c>
      <c r="L134" s="20" t="s">
        <v>135</v>
      </c>
      <c r="M134" s="20">
        <v>1776.210719</v>
      </c>
      <c r="N134" s="20">
        <v>1459.904242</v>
      </c>
      <c r="O134" s="20">
        <v>20.19538</v>
      </c>
      <c r="P134" s="20"/>
      <c r="Q134" s="20" t="s">
        <v>747</v>
      </c>
      <c r="R134" s="20">
        <v>60</v>
      </c>
      <c r="S134" s="20">
        <v>60</v>
      </c>
      <c r="T134" s="20">
        <v>60</v>
      </c>
      <c r="U134" s="20">
        <v>60</v>
      </c>
      <c r="V134" s="20">
        <v>60</v>
      </c>
      <c r="W134" s="20">
        <v>60</v>
      </c>
      <c r="X134" s="20">
        <v>60</v>
      </c>
      <c r="Y134" s="20">
        <v>60</v>
      </c>
      <c r="Z134" s="20">
        <v>60</v>
      </c>
      <c r="AA134" s="20">
        <v>60</v>
      </c>
      <c r="AB134" s="20">
        <v>60</v>
      </c>
      <c r="AC134" s="20">
        <v>60</v>
      </c>
      <c r="AD134" s="20">
        <v>60</v>
      </c>
      <c r="AE134" s="20">
        <v>60</v>
      </c>
      <c r="AF134" s="20">
        <v>60</v>
      </c>
      <c r="AG134" s="20">
        <v>60</v>
      </c>
      <c r="AH134" s="20">
        <v>60</v>
      </c>
      <c r="AI134" s="20">
        <v>60</v>
      </c>
      <c r="AJ134" s="20">
        <v>30</v>
      </c>
      <c r="AK134" s="20">
        <v>30</v>
      </c>
      <c r="AL134" s="20">
        <v>30</v>
      </c>
      <c r="AM134" s="20">
        <v>30</v>
      </c>
      <c r="AN134" s="20">
        <v>30</v>
      </c>
      <c r="AO134" s="20">
        <v>30</v>
      </c>
      <c r="AP134" s="20">
        <v>30</v>
      </c>
      <c r="AQ134" s="20">
        <v>30</v>
      </c>
      <c r="AR134" s="20">
        <v>30</v>
      </c>
      <c r="AS134" s="20">
        <v>0.081838</v>
      </c>
      <c r="AT134" s="20" t="s">
        <v>123</v>
      </c>
      <c r="AU134" s="20">
        <v>0.51</v>
      </c>
      <c r="AV134" s="20">
        <v>0.146238</v>
      </c>
      <c r="AW134" s="20">
        <v>1.164664</v>
      </c>
      <c r="AX134" s="20">
        <v>0.987441</v>
      </c>
      <c r="AY134" s="20">
        <v>60</v>
      </c>
      <c r="AZ134" s="20" t="s">
        <v>748</v>
      </c>
      <c r="BA134" s="20" t="s">
        <v>512</v>
      </c>
      <c r="BB134" s="20" t="s">
        <v>125</v>
      </c>
      <c r="BC134" s="20" t="s">
        <v>126</v>
      </c>
      <c r="BD134" s="20" t="s">
        <v>749</v>
      </c>
      <c r="BE134" s="20" t="s">
        <v>750</v>
      </c>
      <c r="BF134" s="32">
        <f t="shared" si="43"/>
        <v>7.61886530380942e-5</v>
      </c>
      <c r="BG134" s="32">
        <f t="shared" si="44"/>
        <v>76.1886530380941</v>
      </c>
      <c r="BH134" s="35"/>
      <c r="BI134" s="36">
        <v>20</v>
      </c>
      <c r="BJ134" s="36">
        <v>34.722</v>
      </c>
      <c r="BK134" s="36">
        <v>138.172</v>
      </c>
      <c r="BL134" s="36" t="s">
        <v>129</v>
      </c>
      <c r="BM134" s="36" t="s">
        <v>130</v>
      </c>
      <c r="BN134" s="36" t="s">
        <v>130</v>
      </c>
      <c r="BO134" s="36" t="s">
        <v>130</v>
      </c>
      <c r="BP134" s="36" t="s">
        <v>130</v>
      </c>
      <c r="BQ134" s="36" t="s">
        <v>130</v>
      </c>
      <c r="BR134" s="36" t="s">
        <v>131</v>
      </c>
      <c r="BS134" s="36" t="s">
        <v>132</v>
      </c>
      <c r="BT134" s="36" t="s">
        <v>131</v>
      </c>
      <c r="BU134" s="36" t="s">
        <v>130</v>
      </c>
      <c r="BV134" s="36" t="s">
        <v>130</v>
      </c>
      <c r="BW134" s="36" t="s">
        <v>130</v>
      </c>
      <c r="BX134" s="36" t="s">
        <v>130</v>
      </c>
      <c r="BY134" s="36" t="s">
        <v>130</v>
      </c>
      <c r="BZ134" s="36" t="s">
        <v>130</v>
      </c>
      <c r="CA134" s="36" t="s">
        <v>130</v>
      </c>
      <c r="CB134" s="36" t="s">
        <v>130</v>
      </c>
      <c r="CC134" s="36" t="s">
        <v>130</v>
      </c>
      <c r="CD134" s="36" t="s">
        <v>130</v>
      </c>
      <c r="CE134" s="36">
        <v>38.13</v>
      </c>
      <c r="CF134" s="36">
        <v>37.77</v>
      </c>
      <c r="CG134" s="36">
        <v>33.86</v>
      </c>
      <c r="CH134" s="36">
        <v>36.13</v>
      </c>
      <c r="CI134" s="36">
        <v>36.05</v>
      </c>
      <c r="CJ134" s="36" t="s">
        <v>133</v>
      </c>
      <c r="CK134" s="36" t="s">
        <v>133</v>
      </c>
      <c r="CL134" s="36" t="s">
        <v>133</v>
      </c>
      <c r="CM134" s="36" t="s">
        <v>133</v>
      </c>
      <c r="CN134" s="36" t="s">
        <v>133</v>
      </c>
      <c r="CO134" s="36">
        <v>0.026654</v>
      </c>
      <c r="CP134" s="36">
        <v>2.6e-5</v>
      </c>
      <c r="CQ134" s="37">
        <f t="shared" si="45"/>
        <v>0.000138617635337508</v>
      </c>
      <c r="CR134" s="37">
        <f t="shared" si="46"/>
        <v>7.21408930086842</v>
      </c>
      <c r="CS134" s="35"/>
      <c r="CT134" s="36">
        <f t="shared" si="47"/>
        <v>36.388</v>
      </c>
      <c r="CU134" s="20">
        <v>36.388</v>
      </c>
      <c r="CV134" s="20"/>
      <c r="CW134" s="20" t="str">
        <f t="shared" si="48"/>
        <v>Nakanishi A</v>
      </c>
      <c r="CX134" s="20">
        <f t="shared" si="49"/>
        <v>262506.28148</v>
      </c>
      <c r="CY134" s="20">
        <f t="shared" si="50"/>
        <v>20</v>
      </c>
      <c r="CZ134" s="20">
        <f t="shared" si="51"/>
        <v>36.388</v>
      </c>
      <c r="DA134" s="53" t="str">
        <f t="shared" si="41"/>
        <v>&lt;2016-06</v>
      </c>
      <c r="DB134" s="17"/>
      <c r="DC134" s="17"/>
      <c r="DD134" s="17"/>
      <c r="DE134" s="66"/>
      <c r="DF134" s="58"/>
      <c r="DH134" s="17"/>
      <c r="DI134" s="12">
        <f>32794.793164+G134</f>
        <v>295301.074644</v>
      </c>
      <c r="DK134">
        <f t="shared" si="52"/>
        <v>0</v>
      </c>
      <c r="DL134">
        <f t="shared" si="53"/>
        <v>295301.074644</v>
      </c>
      <c r="DM134" s="18">
        <f t="shared" si="54"/>
        <v>295301.074644</v>
      </c>
      <c r="DN134" s="18">
        <f t="shared" si="42"/>
        <v>20</v>
      </c>
      <c r="DS134">
        <f t="shared" si="55"/>
        <v>67.7274880361035</v>
      </c>
    </row>
    <row r="135" s="12" customFormat="1" spans="1:123">
      <c r="A135" s="20">
        <v>18467</v>
      </c>
      <c r="B135" s="20" t="s">
        <v>118</v>
      </c>
      <c r="C135" s="20">
        <v>1</v>
      </c>
      <c r="D135" s="20">
        <v>18248</v>
      </c>
      <c r="E135" s="20">
        <v>16746</v>
      </c>
      <c r="F135" s="20">
        <v>18303</v>
      </c>
      <c r="G135" s="20">
        <v>78898.760315</v>
      </c>
      <c r="H135" s="20" t="s">
        <v>119</v>
      </c>
      <c r="I135" s="24">
        <v>42613</v>
      </c>
      <c r="J135" s="20" t="str">
        <f>VLOOKUP(K135,'[1]Attach_ISO_TO_COUNTRY NAME'!$A$2:$B$245,2,0)</f>
        <v>Japan</v>
      </c>
      <c r="K135" s="20" t="s">
        <v>120</v>
      </c>
      <c r="L135" s="20" t="s">
        <v>460</v>
      </c>
      <c r="M135" s="20">
        <v>1591.394204</v>
      </c>
      <c r="N135" s="20">
        <v>1336.815031</v>
      </c>
      <c r="O135" s="20">
        <v>6.669831</v>
      </c>
      <c r="P135" s="20"/>
      <c r="Q135" s="20" t="s">
        <v>751</v>
      </c>
      <c r="R135" s="20">
        <v>30</v>
      </c>
      <c r="S135" s="20">
        <v>30</v>
      </c>
      <c r="T135" s="20">
        <v>30</v>
      </c>
      <c r="U135" s="20">
        <v>30</v>
      </c>
      <c r="V135" s="20">
        <v>30</v>
      </c>
      <c r="W135" s="20">
        <v>30</v>
      </c>
      <c r="X135" s="20">
        <v>30</v>
      </c>
      <c r="Y135" s="20">
        <v>30</v>
      </c>
      <c r="Z135" s="20">
        <v>30</v>
      </c>
      <c r="AA135" s="20">
        <v>30</v>
      </c>
      <c r="AB135" s="20">
        <v>30</v>
      </c>
      <c r="AC135" s="20">
        <v>30</v>
      </c>
      <c r="AD135" s="20">
        <v>30</v>
      </c>
      <c r="AE135" s="20">
        <v>30</v>
      </c>
      <c r="AF135" s="20">
        <v>30</v>
      </c>
      <c r="AG135" s="20">
        <v>30</v>
      </c>
      <c r="AH135" s="20">
        <v>30</v>
      </c>
      <c r="AI135" s="20">
        <v>30</v>
      </c>
      <c r="AJ135" s="20">
        <v>30</v>
      </c>
      <c r="AK135" s="20">
        <v>30</v>
      </c>
      <c r="AL135" s="20">
        <v>30</v>
      </c>
      <c r="AM135" s="20">
        <v>30</v>
      </c>
      <c r="AN135" s="20">
        <v>30</v>
      </c>
      <c r="AO135" s="20">
        <v>30</v>
      </c>
      <c r="AP135" s="20">
        <v>30</v>
      </c>
      <c r="AQ135" s="20">
        <v>30</v>
      </c>
      <c r="AR135" s="20">
        <v>30</v>
      </c>
      <c r="AS135" s="20">
        <v>0.576898</v>
      </c>
      <c r="AT135" s="20" t="s">
        <v>123</v>
      </c>
      <c r="AU135" s="20">
        <v>0.51</v>
      </c>
      <c r="AV135" s="20">
        <v>0.146238</v>
      </c>
      <c r="AW135" s="20">
        <v>1.164664</v>
      </c>
      <c r="AX135" s="20">
        <v>1.108938</v>
      </c>
      <c r="AY135" s="20">
        <v>30</v>
      </c>
      <c r="AZ135" s="20">
        <v>30</v>
      </c>
      <c r="BA135" s="20" t="s">
        <v>124</v>
      </c>
      <c r="BB135" s="20" t="s">
        <v>125</v>
      </c>
      <c r="BC135" s="20" t="s">
        <v>126</v>
      </c>
      <c r="BD135" s="20" t="s">
        <v>752</v>
      </c>
      <c r="BE135" s="20" t="s">
        <v>753</v>
      </c>
      <c r="BF135" s="32">
        <f t="shared" si="43"/>
        <v>7.60468222320002e-5</v>
      </c>
      <c r="BG135" s="32">
        <f t="shared" si="44"/>
        <v>76.0468222320002</v>
      </c>
      <c r="BH135" s="35"/>
      <c r="BI135" s="36">
        <v>6</v>
      </c>
      <c r="BJ135" s="36">
        <v>36.9506</v>
      </c>
      <c r="BK135" s="36">
        <v>139.9586</v>
      </c>
      <c r="BL135" s="36" t="s">
        <v>129</v>
      </c>
      <c r="BM135" s="36" t="s">
        <v>130</v>
      </c>
      <c r="BN135" s="36" t="s">
        <v>130</v>
      </c>
      <c r="BO135" s="36" t="s">
        <v>130</v>
      </c>
      <c r="BP135" s="36" t="s">
        <v>130</v>
      </c>
      <c r="BQ135" s="36" t="s">
        <v>130</v>
      </c>
      <c r="BR135" s="36" t="s">
        <v>131</v>
      </c>
      <c r="BS135" s="36" t="s">
        <v>132</v>
      </c>
      <c r="BT135" s="36" t="s">
        <v>131</v>
      </c>
      <c r="BU135" s="36" t="s">
        <v>130</v>
      </c>
      <c r="BV135" s="36" t="s">
        <v>130</v>
      </c>
      <c r="BW135" s="36" t="s">
        <v>130</v>
      </c>
      <c r="BX135" s="36" t="s">
        <v>130</v>
      </c>
      <c r="BY135" s="36" t="s">
        <v>130</v>
      </c>
      <c r="BZ135" s="36" t="s">
        <v>130</v>
      </c>
      <c r="CA135" s="36" t="s">
        <v>130</v>
      </c>
      <c r="CB135" s="36" t="s">
        <v>130</v>
      </c>
      <c r="CC135" s="36" t="s">
        <v>130</v>
      </c>
      <c r="CD135" s="36" t="s">
        <v>130</v>
      </c>
      <c r="CE135" s="36">
        <v>9.42</v>
      </c>
      <c r="CF135" s="36">
        <v>9.38</v>
      </c>
      <c r="CG135" s="36">
        <v>9.46</v>
      </c>
      <c r="CH135" s="36">
        <v>9.48</v>
      </c>
      <c r="CI135" s="36">
        <v>9.14</v>
      </c>
      <c r="CJ135" s="36" t="s">
        <v>133</v>
      </c>
      <c r="CK135" s="36" t="s">
        <v>133</v>
      </c>
      <c r="CL135" s="36" t="s">
        <v>133</v>
      </c>
      <c r="CM135" s="36" t="s">
        <v>133</v>
      </c>
      <c r="CN135" s="36" t="s">
        <v>133</v>
      </c>
      <c r="CO135" s="36">
        <v>0.012539</v>
      </c>
      <c r="CP135" s="36">
        <v>8e-6</v>
      </c>
      <c r="CQ135" s="37">
        <f t="shared" si="45"/>
        <v>0.000118835834207872</v>
      </c>
      <c r="CR135" s="37">
        <f t="shared" si="46"/>
        <v>8.41497017011519</v>
      </c>
      <c r="CS135" s="35"/>
      <c r="CT135" s="36">
        <f t="shared" si="47"/>
        <v>9.376</v>
      </c>
      <c r="CU135" s="20">
        <v>9.376</v>
      </c>
      <c r="CV135" s="20"/>
      <c r="CW135" s="20" t="str">
        <f t="shared" si="48"/>
        <v>Nasushiobara C</v>
      </c>
      <c r="CX135" s="20">
        <f t="shared" si="49"/>
        <v>78898.760315</v>
      </c>
      <c r="CY135" s="20">
        <f t="shared" si="50"/>
        <v>6</v>
      </c>
      <c r="CZ135" s="20">
        <f t="shared" si="51"/>
        <v>9.376</v>
      </c>
      <c r="DA135" s="53">
        <f t="shared" si="41"/>
        <v>42613</v>
      </c>
      <c r="DB135" s="17"/>
      <c r="DC135" s="17"/>
      <c r="DD135" s="17"/>
      <c r="DE135" s="66"/>
      <c r="DF135" s="58"/>
      <c r="DH135" s="17"/>
      <c r="DI135" s="12">
        <f>18960.611731+G135</f>
        <v>97859.372046</v>
      </c>
      <c r="DK135">
        <f t="shared" si="52"/>
        <v>0</v>
      </c>
      <c r="DL135">
        <f t="shared" si="53"/>
        <v>97859.372046</v>
      </c>
      <c r="DM135" s="18">
        <f t="shared" si="54"/>
        <v>97859.372046</v>
      </c>
      <c r="DN135" s="18">
        <f t="shared" si="42"/>
        <v>6</v>
      </c>
      <c r="DS135">
        <f t="shared" si="55"/>
        <v>61.3124719130593</v>
      </c>
    </row>
    <row r="136" s="13" customFormat="1" spans="1:123">
      <c r="A136" s="75">
        <v>18458</v>
      </c>
      <c r="B136" s="75" t="s">
        <v>118</v>
      </c>
      <c r="C136" s="75">
        <v>1</v>
      </c>
      <c r="D136" s="75">
        <v>18239</v>
      </c>
      <c r="E136" s="75">
        <v>16604</v>
      </c>
      <c r="F136" s="75">
        <v>18294</v>
      </c>
      <c r="G136" s="75">
        <v>87327.949935</v>
      </c>
      <c r="H136" s="75" t="s">
        <v>119</v>
      </c>
      <c r="I136" s="97">
        <v>42773</v>
      </c>
      <c r="J136" s="75" t="str">
        <f>VLOOKUP(K136,'[1]Attach_ISO_TO_COUNTRY NAME'!$A$2:$B$245,2,0)</f>
        <v>Japan</v>
      </c>
      <c r="K136" s="75" t="s">
        <v>120</v>
      </c>
      <c r="L136" s="75" t="s">
        <v>135</v>
      </c>
      <c r="M136" s="75">
        <v>1769.636173</v>
      </c>
      <c r="N136" s="75">
        <v>1456.251746</v>
      </c>
      <c r="O136" s="75">
        <v>7.535967</v>
      </c>
      <c r="P136" s="75"/>
      <c r="Q136" s="75" t="s">
        <v>754</v>
      </c>
      <c r="R136" s="75">
        <v>60</v>
      </c>
      <c r="S136" s="75">
        <v>60</v>
      </c>
      <c r="T136" s="75">
        <v>60</v>
      </c>
      <c r="U136" s="75">
        <v>60</v>
      </c>
      <c r="V136" s="75">
        <v>60</v>
      </c>
      <c r="W136" s="75">
        <v>60</v>
      </c>
      <c r="X136" s="75">
        <v>60</v>
      </c>
      <c r="Y136" s="75">
        <v>60</v>
      </c>
      <c r="Z136" s="75">
        <v>60</v>
      </c>
      <c r="AA136" s="75">
        <v>60</v>
      </c>
      <c r="AB136" s="75">
        <v>60</v>
      </c>
      <c r="AC136" s="75">
        <v>60</v>
      </c>
      <c r="AD136" s="75">
        <v>60</v>
      </c>
      <c r="AE136" s="75">
        <v>60</v>
      </c>
      <c r="AF136" s="75">
        <v>60</v>
      </c>
      <c r="AG136" s="75">
        <v>60</v>
      </c>
      <c r="AH136" s="75">
        <v>60</v>
      </c>
      <c r="AI136" s="75">
        <v>60</v>
      </c>
      <c r="AJ136" s="75">
        <v>60</v>
      </c>
      <c r="AK136" s="75">
        <v>60</v>
      </c>
      <c r="AL136" s="75">
        <v>60</v>
      </c>
      <c r="AM136" s="75">
        <v>60</v>
      </c>
      <c r="AN136" s="75">
        <v>60</v>
      </c>
      <c r="AO136" s="75">
        <v>60</v>
      </c>
      <c r="AP136" s="75">
        <v>60</v>
      </c>
      <c r="AQ136" s="75">
        <v>60</v>
      </c>
      <c r="AR136" s="75">
        <v>60</v>
      </c>
      <c r="AS136" s="75">
        <v>0.999075</v>
      </c>
      <c r="AT136" s="75" t="s">
        <v>123</v>
      </c>
      <c r="AU136" s="75">
        <v>0.51</v>
      </c>
      <c r="AV136" s="75">
        <v>0.146238</v>
      </c>
      <c r="AW136" s="75">
        <v>1.164664</v>
      </c>
      <c r="AX136" s="75">
        <v>1.108938</v>
      </c>
      <c r="AY136" s="75">
        <v>60</v>
      </c>
      <c r="AZ136" s="75">
        <v>60</v>
      </c>
      <c r="BA136" s="75" t="s">
        <v>141</v>
      </c>
      <c r="BB136" s="75" t="s">
        <v>125</v>
      </c>
      <c r="BC136" s="75" t="s">
        <v>126</v>
      </c>
      <c r="BD136" s="75" t="s">
        <v>755</v>
      </c>
      <c r="BE136" s="75" t="s">
        <v>756</v>
      </c>
      <c r="BF136" s="80">
        <f t="shared" si="43"/>
        <v>7.44320690550744e-5</v>
      </c>
      <c r="BG136" s="80">
        <f t="shared" si="44"/>
        <v>74.4320690550744</v>
      </c>
      <c r="BH136" s="81"/>
      <c r="BI136" s="82">
        <v>6.5</v>
      </c>
      <c r="BJ136" s="82">
        <v>34.6395</v>
      </c>
      <c r="BK136" s="82">
        <v>138.185</v>
      </c>
      <c r="BL136" s="82" t="s">
        <v>129</v>
      </c>
      <c r="BM136" s="82" t="s">
        <v>130</v>
      </c>
      <c r="BN136" s="82" t="s">
        <v>130</v>
      </c>
      <c r="BO136" s="82" t="s">
        <v>130</v>
      </c>
      <c r="BP136" s="82" t="s">
        <v>130</v>
      </c>
      <c r="BQ136" s="82" t="s">
        <v>130</v>
      </c>
      <c r="BR136" s="82" t="s">
        <v>131</v>
      </c>
      <c r="BS136" s="82" t="s">
        <v>132</v>
      </c>
      <c r="BT136" s="82" t="s">
        <v>131</v>
      </c>
      <c r="BU136" s="82" t="s">
        <v>130</v>
      </c>
      <c r="BV136" s="82" t="s">
        <v>130</v>
      </c>
      <c r="BW136" s="82" t="s">
        <v>130</v>
      </c>
      <c r="BX136" s="82" t="s">
        <v>130</v>
      </c>
      <c r="BY136" s="82" t="s">
        <v>130</v>
      </c>
      <c r="BZ136" s="82" t="s">
        <v>130</v>
      </c>
      <c r="CA136" s="82" t="s">
        <v>130</v>
      </c>
      <c r="CB136" s="82" t="s">
        <v>130</v>
      </c>
      <c r="CC136" s="82" t="s">
        <v>130</v>
      </c>
      <c r="CD136" s="82" t="s">
        <v>130</v>
      </c>
      <c r="CE136" s="82">
        <v>12.01</v>
      </c>
      <c r="CF136" s="82">
        <v>12.14</v>
      </c>
      <c r="CG136" s="82">
        <v>11.58</v>
      </c>
      <c r="CH136" s="82">
        <v>11.32</v>
      </c>
      <c r="CI136" s="82">
        <v>11.67</v>
      </c>
      <c r="CJ136" s="82" t="s">
        <v>133</v>
      </c>
      <c r="CK136" s="82" t="s">
        <v>133</v>
      </c>
      <c r="CL136" s="82" t="s">
        <v>133</v>
      </c>
      <c r="CM136" s="82" t="s">
        <v>133</v>
      </c>
      <c r="CN136" s="82" t="s">
        <v>133</v>
      </c>
      <c r="CO136" s="82">
        <v>0.013747</v>
      </c>
      <c r="CP136" s="82">
        <v>9e-6</v>
      </c>
      <c r="CQ136" s="84">
        <f t="shared" si="45"/>
        <v>0.000134481572151199</v>
      </c>
      <c r="CR136" s="84">
        <f t="shared" si="46"/>
        <v>7.43596303942439</v>
      </c>
      <c r="CS136" s="81"/>
      <c r="CT136" s="82">
        <f t="shared" si="47"/>
        <v>11.744</v>
      </c>
      <c r="CU136" s="75">
        <v>11.744</v>
      </c>
      <c r="CV136" s="75"/>
      <c r="CW136" s="75" t="str">
        <f t="shared" si="48"/>
        <v>Jitōgata B</v>
      </c>
      <c r="CX136" s="75">
        <f t="shared" si="49"/>
        <v>87327.949935</v>
      </c>
      <c r="CY136" s="75">
        <f t="shared" si="50"/>
        <v>6.5</v>
      </c>
      <c r="CZ136" s="75">
        <f t="shared" si="51"/>
        <v>11.744</v>
      </c>
      <c r="DA136" s="92">
        <f t="shared" si="41"/>
        <v>42773</v>
      </c>
      <c r="DB136" s="93"/>
      <c r="DC136" s="93"/>
      <c r="DD136" s="93"/>
      <c r="DE136" s="98"/>
      <c r="DF136" s="95"/>
      <c r="DH136" s="93">
        <f>198821+128126+43592+6208+18664+4665+22409</f>
        <v>422485</v>
      </c>
      <c r="DK136">
        <f t="shared" si="52"/>
        <v>422485</v>
      </c>
      <c r="DL136">
        <f t="shared" si="53"/>
        <v>422485</v>
      </c>
      <c r="DM136" s="18">
        <f t="shared" si="54"/>
        <v>422485</v>
      </c>
      <c r="DN136" s="18">
        <f t="shared" si="42"/>
        <v>6.5</v>
      </c>
      <c r="DP136" s="13">
        <v>1</v>
      </c>
      <c r="DS136">
        <f t="shared" si="55"/>
        <v>15.3851616033705</v>
      </c>
    </row>
    <row r="137" s="12" customFormat="1" spans="1:123">
      <c r="A137" s="20">
        <v>20693</v>
      </c>
      <c r="B137" s="20" t="s">
        <v>118</v>
      </c>
      <c r="C137" s="20">
        <v>1</v>
      </c>
      <c r="D137" s="20">
        <v>20474</v>
      </c>
      <c r="E137" s="20">
        <v>16935</v>
      </c>
      <c r="F137" s="20">
        <v>20529</v>
      </c>
      <c r="G137" s="20">
        <v>344727.954852</v>
      </c>
      <c r="H137" s="20" t="s">
        <v>148</v>
      </c>
      <c r="I137" s="24">
        <v>42983</v>
      </c>
      <c r="J137" s="20" t="str">
        <f>VLOOKUP(K137,'[1]Attach_ISO_TO_COUNTRY NAME'!$A$2:$B$245,2,0)</f>
        <v>Japan</v>
      </c>
      <c r="K137" s="20" t="s">
        <v>120</v>
      </c>
      <c r="L137" s="20" t="s">
        <v>224</v>
      </c>
      <c r="M137" s="20">
        <v>1591.759428</v>
      </c>
      <c r="N137" s="20">
        <v>1328.04897</v>
      </c>
      <c r="O137" s="20">
        <v>26.12655</v>
      </c>
      <c r="P137" s="20"/>
      <c r="Q137" s="20" t="s">
        <v>757</v>
      </c>
      <c r="R137" s="20">
        <v>20</v>
      </c>
      <c r="S137" s="20">
        <v>20</v>
      </c>
      <c r="T137" s="20">
        <v>20</v>
      </c>
      <c r="U137" s="20">
        <v>20</v>
      </c>
      <c r="V137" s="20">
        <v>20</v>
      </c>
      <c r="W137" s="20">
        <v>20</v>
      </c>
      <c r="X137" s="20">
        <v>20</v>
      </c>
      <c r="Y137" s="20">
        <v>20</v>
      </c>
      <c r="Z137" s="20">
        <v>20</v>
      </c>
      <c r="AA137" s="20">
        <v>20</v>
      </c>
      <c r="AB137" s="20">
        <v>20</v>
      </c>
      <c r="AC137" s="20">
        <v>20</v>
      </c>
      <c r="AD137" s="20">
        <v>20</v>
      </c>
      <c r="AE137" s="20">
        <v>20</v>
      </c>
      <c r="AF137" s="20">
        <v>20</v>
      </c>
      <c r="AG137" s="20">
        <v>20</v>
      </c>
      <c r="AH137" s="20">
        <v>20</v>
      </c>
      <c r="AI137" s="20">
        <v>20</v>
      </c>
      <c r="AJ137" s="20">
        <v>20</v>
      </c>
      <c r="AK137" s="20">
        <v>20</v>
      </c>
      <c r="AL137" s="20">
        <v>20</v>
      </c>
      <c r="AM137" s="20">
        <v>20</v>
      </c>
      <c r="AN137" s="20">
        <v>20</v>
      </c>
      <c r="AO137" s="20">
        <v>20</v>
      </c>
      <c r="AP137" s="20">
        <v>20</v>
      </c>
      <c r="AQ137" s="20">
        <v>20</v>
      </c>
      <c r="AR137" s="20">
        <v>20</v>
      </c>
      <c r="AS137" s="20">
        <v>0.375481</v>
      </c>
      <c r="AT137" s="20" t="s">
        <v>123</v>
      </c>
      <c r="AU137" s="20">
        <v>0.51</v>
      </c>
      <c r="AV137" s="20">
        <v>0.146238</v>
      </c>
      <c r="AW137" s="20">
        <v>1.164664</v>
      </c>
      <c r="AX137" s="20">
        <v>0.987441</v>
      </c>
      <c r="AY137" s="20">
        <v>20</v>
      </c>
      <c r="AZ137" s="20">
        <v>20</v>
      </c>
      <c r="BA137" s="20" t="s">
        <v>124</v>
      </c>
      <c r="BB137" s="20" t="s">
        <v>125</v>
      </c>
      <c r="BC137" s="20" t="s">
        <v>126</v>
      </c>
      <c r="BD137" s="20" t="s">
        <v>758</v>
      </c>
      <c r="BE137" s="20" t="s">
        <v>759</v>
      </c>
      <c r="BF137" s="32">
        <f t="shared" si="43"/>
        <v>7.25209535464947e-5</v>
      </c>
      <c r="BG137" s="32">
        <f t="shared" si="44"/>
        <v>72.5209535464947</v>
      </c>
      <c r="BH137" s="35"/>
      <c r="BI137" s="36">
        <v>25</v>
      </c>
      <c r="BJ137" s="36">
        <v>37.367</v>
      </c>
      <c r="BK137" s="36">
        <v>140.985</v>
      </c>
      <c r="BL137" s="36" t="s">
        <v>129</v>
      </c>
      <c r="BM137" s="36" t="s">
        <v>130</v>
      </c>
      <c r="BN137" s="36" t="s">
        <v>130</v>
      </c>
      <c r="BO137" s="36" t="s">
        <v>130</v>
      </c>
      <c r="BP137" s="36" t="s">
        <v>130</v>
      </c>
      <c r="BQ137" s="36" t="s">
        <v>130</v>
      </c>
      <c r="BR137" s="36" t="s">
        <v>131</v>
      </c>
      <c r="BS137" s="36" t="s">
        <v>132</v>
      </c>
      <c r="BT137" s="36" t="s">
        <v>131</v>
      </c>
      <c r="BU137" s="36" t="s">
        <v>130</v>
      </c>
      <c r="BV137" s="36" t="s">
        <v>130</v>
      </c>
      <c r="BW137" s="36" t="s">
        <v>130</v>
      </c>
      <c r="BX137" s="36" t="s">
        <v>130</v>
      </c>
      <c r="BY137" s="36" t="s">
        <v>130</v>
      </c>
      <c r="BZ137" s="36" t="s">
        <v>130</v>
      </c>
      <c r="CA137" s="36" t="s">
        <v>130</v>
      </c>
      <c r="CB137" s="36" t="s">
        <v>130</v>
      </c>
      <c r="CC137" s="36" t="s">
        <v>130</v>
      </c>
      <c r="CD137" s="36" t="s">
        <v>130</v>
      </c>
      <c r="CE137" s="36">
        <v>40.54</v>
      </c>
      <c r="CF137" s="36">
        <v>39.6</v>
      </c>
      <c r="CG137" s="36">
        <v>40.2</v>
      </c>
      <c r="CH137" s="36">
        <v>40.82</v>
      </c>
      <c r="CI137" s="36">
        <v>38.22</v>
      </c>
      <c r="CJ137" s="36" t="s">
        <v>133</v>
      </c>
      <c r="CK137" s="36" t="s">
        <v>133</v>
      </c>
      <c r="CL137" s="36" t="s">
        <v>133</v>
      </c>
      <c r="CM137" s="36" t="s">
        <v>133</v>
      </c>
      <c r="CN137" s="36" t="s">
        <v>133</v>
      </c>
      <c r="CO137" s="36">
        <v>0.048752</v>
      </c>
      <c r="CP137" s="36">
        <v>3.5e-5</v>
      </c>
      <c r="CQ137" s="37">
        <f t="shared" si="45"/>
        <v>0.000115673821744801</v>
      </c>
      <c r="CR137" s="37">
        <f t="shared" si="46"/>
        <v>8.64499836623533</v>
      </c>
      <c r="CS137" s="35"/>
      <c r="CT137" s="36">
        <f t="shared" si="47"/>
        <v>39.876</v>
      </c>
      <c r="CU137" s="20">
        <v>39.876</v>
      </c>
      <c r="CV137" s="20"/>
      <c r="CW137" s="20" t="str">
        <f t="shared" si="48"/>
        <v>Tomioka B</v>
      </c>
      <c r="CX137" s="20">
        <f t="shared" si="49"/>
        <v>344727.954852</v>
      </c>
      <c r="CY137" s="20">
        <f t="shared" si="50"/>
        <v>25</v>
      </c>
      <c r="CZ137" s="20">
        <f t="shared" si="51"/>
        <v>39.876</v>
      </c>
      <c r="DA137" s="53">
        <f t="shared" si="41"/>
        <v>42983</v>
      </c>
      <c r="DB137" s="17">
        <v>400000</v>
      </c>
      <c r="DC137" s="17">
        <v>30</v>
      </c>
      <c r="DD137" s="17"/>
      <c r="DE137" s="66"/>
      <c r="DF137" s="58"/>
      <c r="DH137" s="17"/>
      <c r="DK137">
        <f t="shared" si="52"/>
        <v>400000</v>
      </c>
      <c r="DL137">
        <f t="shared" si="53"/>
        <v>400000</v>
      </c>
      <c r="DM137" s="18">
        <f t="shared" si="54"/>
        <v>400000</v>
      </c>
      <c r="DN137" s="18">
        <f t="shared" si="42"/>
        <v>30</v>
      </c>
      <c r="DS137">
        <f t="shared" si="55"/>
        <v>75</v>
      </c>
    </row>
    <row r="138" s="13" customFormat="1" spans="1:123">
      <c r="A138" s="75">
        <v>66679</v>
      </c>
      <c r="B138" s="75" t="s">
        <v>118</v>
      </c>
      <c r="C138" s="75">
        <v>1</v>
      </c>
      <c r="D138" s="75">
        <v>66202</v>
      </c>
      <c r="E138" s="75">
        <v>16713</v>
      </c>
      <c r="F138" s="75">
        <v>66268</v>
      </c>
      <c r="G138" s="75">
        <v>496468.741583</v>
      </c>
      <c r="H138" s="75" t="s">
        <v>188</v>
      </c>
      <c r="I138" s="97">
        <v>42613</v>
      </c>
      <c r="J138" s="75" t="str">
        <f>VLOOKUP(K138,'[1]Attach_ISO_TO_COUNTRY NAME'!$A$2:$B$245,2,0)</f>
        <v>Japan</v>
      </c>
      <c r="K138" s="75" t="s">
        <v>120</v>
      </c>
      <c r="L138" s="75" t="s">
        <v>230</v>
      </c>
      <c r="M138" s="75">
        <v>1634.493715</v>
      </c>
      <c r="N138" s="75">
        <v>1354.34698</v>
      </c>
      <c r="O138" s="75">
        <v>37.886758</v>
      </c>
      <c r="P138" s="75"/>
      <c r="Q138" s="75" t="s">
        <v>760</v>
      </c>
      <c r="R138" s="75">
        <v>10</v>
      </c>
      <c r="S138" s="75">
        <v>10</v>
      </c>
      <c r="T138" s="75">
        <v>10</v>
      </c>
      <c r="U138" s="75">
        <v>10</v>
      </c>
      <c r="V138" s="75">
        <v>10</v>
      </c>
      <c r="W138" s="75">
        <v>10</v>
      </c>
      <c r="X138" s="75">
        <v>10</v>
      </c>
      <c r="Y138" s="75">
        <v>10</v>
      </c>
      <c r="Z138" s="75">
        <v>10</v>
      </c>
      <c r="AA138" s="75">
        <v>10</v>
      </c>
      <c r="AB138" s="75">
        <v>10</v>
      </c>
      <c r="AC138" s="75">
        <v>10</v>
      </c>
      <c r="AD138" s="75">
        <v>10</v>
      </c>
      <c r="AE138" s="75">
        <v>10</v>
      </c>
      <c r="AF138" s="75">
        <v>10</v>
      </c>
      <c r="AG138" s="75">
        <v>10</v>
      </c>
      <c r="AH138" s="75">
        <v>10</v>
      </c>
      <c r="AI138" s="75">
        <v>10</v>
      </c>
      <c r="AJ138" s="75">
        <v>10</v>
      </c>
      <c r="AK138" s="75">
        <v>10</v>
      </c>
      <c r="AL138" s="75">
        <v>10</v>
      </c>
      <c r="AM138" s="75">
        <v>10</v>
      </c>
      <c r="AN138" s="75">
        <v>10</v>
      </c>
      <c r="AO138" s="75">
        <v>10</v>
      </c>
      <c r="AP138" s="75">
        <v>10</v>
      </c>
      <c r="AQ138" s="75">
        <v>10</v>
      </c>
      <c r="AR138" s="75">
        <v>10</v>
      </c>
      <c r="AS138" s="75">
        <v>0.537751</v>
      </c>
      <c r="AT138" s="75" t="s">
        <v>123</v>
      </c>
      <c r="AU138" s="75">
        <v>0.51</v>
      </c>
      <c r="AV138" s="75">
        <v>0.146238</v>
      </c>
      <c r="AW138" s="75">
        <v>1.164664</v>
      </c>
      <c r="AX138" s="75">
        <v>0.987441</v>
      </c>
      <c r="AY138" s="75">
        <v>10</v>
      </c>
      <c r="AZ138" s="75">
        <v>10</v>
      </c>
      <c r="BA138" s="75" t="s">
        <v>124</v>
      </c>
      <c r="BB138" s="75" t="s">
        <v>125</v>
      </c>
      <c r="BC138" s="75" t="s">
        <v>126</v>
      </c>
      <c r="BD138" s="75" t="s">
        <v>761</v>
      </c>
      <c r="BE138" s="75" t="s">
        <v>762</v>
      </c>
      <c r="BF138" s="80">
        <f t="shared" si="43"/>
        <v>7.25121180544284e-5</v>
      </c>
      <c r="BG138" s="80">
        <f t="shared" si="44"/>
        <v>72.5121180544284</v>
      </c>
      <c r="BH138" s="81"/>
      <c r="BI138" s="82">
        <v>36</v>
      </c>
      <c r="BJ138" s="82">
        <v>36.403</v>
      </c>
      <c r="BK138" s="82">
        <v>140.353</v>
      </c>
      <c r="BL138" s="82" t="s">
        <v>129</v>
      </c>
      <c r="BM138" s="82" t="s">
        <v>130</v>
      </c>
      <c r="BN138" s="82" t="s">
        <v>130</v>
      </c>
      <c r="BO138" s="82" t="s">
        <v>130</v>
      </c>
      <c r="BP138" s="82" t="s">
        <v>130</v>
      </c>
      <c r="BQ138" s="82" t="s">
        <v>130</v>
      </c>
      <c r="BR138" s="82" t="s">
        <v>131</v>
      </c>
      <c r="BS138" s="82" t="s">
        <v>132</v>
      </c>
      <c r="BT138" s="82" t="s">
        <v>131</v>
      </c>
      <c r="BU138" s="82" t="s">
        <v>130</v>
      </c>
      <c r="BV138" s="82" t="s">
        <v>130</v>
      </c>
      <c r="BW138" s="82" t="s">
        <v>130</v>
      </c>
      <c r="BX138" s="82" t="s">
        <v>130</v>
      </c>
      <c r="BY138" s="82" t="s">
        <v>130</v>
      </c>
      <c r="BZ138" s="82" t="s">
        <v>130</v>
      </c>
      <c r="CA138" s="82" t="s">
        <v>130</v>
      </c>
      <c r="CB138" s="82" t="s">
        <v>130</v>
      </c>
      <c r="CC138" s="82" t="s">
        <v>130</v>
      </c>
      <c r="CD138" s="82" t="s">
        <v>130</v>
      </c>
      <c r="CE138" s="82">
        <v>59.71</v>
      </c>
      <c r="CF138" s="82">
        <v>58.59</v>
      </c>
      <c r="CG138" s="82">
        <v>57.7</v>
      </c>
      <c r="CH138" s="82">
        <v>58.1</v>
      </c>
      <c r="CI138" s="82">
        <v>57.34</v>
      </c>
      <c r="CJ138" s="82" t="s">
        <v>133</v>
      </c>
      <c r="CK138" s="82" t="s">
        <v>133</v>
      </c>
      <c r="CL138" s="82" t="s">
        <v>133</v>
      </c>
      <c r="CM138" s="82" t="s">
        <v>133</v>
      </c>
      <c r="CN138" s="82" t="s">
        <v>133</v>
      </c>
      <c r="CO138" s="82">
        <v>0.079523</v>
      </c>
      <c r="CP138" s="82">
        <v>5e-5</v>
      </c>
      <c r="CQ138" s="84">
        <f t="shared" si="45"/>
        <v>0.000117405176032126</v>
      </c>
      <c r="CR138" s="84">
        <f t="shared" si="46"/>
        <v>8.51751203649122</v>
      </c>
      <c r="CS138" s="81"/>
      <c r="CT138" s="82">
        <f t="shared" si="47"/>
        <v>58.288</v>
      </c>
      <c r="CU138" s="75">
        <v>58.288</v>
      </c>
      <c r="CV138" s="75"/>
      <c r="CW138" s="75" t="str">
        <f t="shared" si="48"/>
        <v>Mito Equis</v>
      </c>
      <c r="CX138" s="75">
        <f t="shared" si="49"/>
        <v>496468.741583</v>
      </c>
      <c r="CY138" s="75">
        <f t="shared" si="50"/>
        <v>36</v>
      </c>
      <c r="CZ138" s="75">
        <f t="shared" si="51"/>
        <v>58.288</v>
      </c>
      <c r="DA138" s="92">
        <f t="shared" si="41"/>
        <v>42613</v>
      </c>
      <c r="DB138" s="93"/>
      <c r="DC138" s="93"/>
      <c r="DD138" s="93"/>
      <c r="DE138" s="98"/>
      <c r="DF138" s="95"/>
      <c r="DH138" s="93">
        <f>91884+91988+133507+1744+13501+15424+14374+6974+6324+9289+16011+8987</f>
        <v>410007</v>
      </c>
      <c r="DK138">
        <f t="shared" si="52"/>
        <v>410007</v>
      </c>
      <c r="DL138">
        <f t="shared" si="53"/>
        <v>410007</v>
      </c>
      <c r="DM138" s="18">
        <f t="shared" si="54"/>
        <v>410007</v>
      </c>
      <c r="DN138" s="18">
        <f t="shared" si="42"/>
        <v>36</v>
      </c>
      <c r="DS138">
        <f t="shared" si="55"/>
        <v>87.8033789667006</v>
      </c>
    </row>
    <row r="139" s="12" customFormat="1" spans="1:123">
      <c r="A139" s="20">
        <v>20262</v>
      </c>
      <c r="B139" s="20" t="s">
        <v>118</v>
      </c>
      <c r="C139" s="20">
        <v>1</v>
      </c>
      <c r="D139" s="20">
        <v>20043</v>
      </c>
      <c r="E139" s="20">
        <v>16933</v>
      </c>
      <c r="F139" s="20">
        <v>20098</v>
      </c>
      <c r="G139" s="20">
        <v>387036.679238</v>
      </c>
      <c r="H139" s="20" t="s">
        <v>148</v>
      </c>
      <c r="I139" s="24">
        <v>43218</v>
      </c>
      <c r="J139" s="20" t="str">
        <f>VLOOKUP(K139,'[1]Attach_ISO_TO_COUNTRY NAME'!$A$2:$B$245,2,0)</f>
        <v>Japan</v>
      </c>
      <c r="K139" s="20" t="s">
        <v>120</v>
      </c>
      <c r="L139" s="20" t="s">
        <v>224</v>
      </c>
      <c r="M139" s="20">
        <v>1586.280726</v>
      </c>
      <c r="N139" s="20">
        <v>1324.03125</v>
      </c>
      <c r="O139" s="20">
        <v>29.320823</v>
      </c>
      <c r="P139" s="20"/>
      <c r="Q139" s="20" t="s">
        <v>763</v>
      </c>
      <c r="R139" s="20">
        <v>10</v>
      </c>
      <c r="S139" s="20">
        <v>10</v>
      </c>
      <c r="T139" s="20">
        <v>10</v>
      </c>
      <c r="U139" s="20">
        <v>10</v>
      </c>
      <c r="V139" s="20">
        <v>10</v>
      </c>
      <c r="W139" s="20">
        <v>10</v>
      </c>
      <c r="X139" s="20">
        <v>10</v>
      </c>
      <c r="Y139" s="20">
        <v>10</v>
      </c>
      <c r="Z139" s="20">
        <v>10</v>
      </c>
      <c r="AA139" s="20">
        <v>10</v>
      </c>
      <c r="AB139" s="20">
        <v>10</v>
      </c>
      <c r="AC139" s="20">
        <v>10</v>
      </c>
      <c r="AD139" s="20">
        <v>10</v>
      </c>
      <c r="AE139" s="20">
        <v>10</v>
      </c>
      <c r="AF139" s="20">
        <v>10</v>
      </c>
      <c r="AG139" s="20">
        <v>10</v>
      </c>
      <c r="AH139" s="20">
        <v>10</v>
      </c>
      <c r="AI139" s="20">
        <v>10</v>
      </c>
      <c r="AJ139" s="20">
        <v>10</v>
      </c>
      <c r="AK139" s="20">
        <v>10</v>
      </c>
      <c r="AL139" s="20">
        <v>10</v>
      </c>
      <c r="AM139" s="20">
        <v>10</v>
      </c>
      <c r="AN139" s="20">
        <v>10</v>
      </c>
      <c r="AO139" s="20">
        <v>10</v>
      </c>
      <c r="AP139" s="20">
        <v>10</v>
      </c>
      <c r="AQ139" s="20">
        <v>10</v>
      </c>
      <c r="AR139" s="20">
        <v>10</v>
      </c>
      <c r="AS139" s="20">
        <v>0.348913</v>
      </c>
      <c r="AT139" s="20" t="s">
        <v>123</v>
      </c>
      <c r="AU139" s="20">
        <v>0.51</v>
      </c>
      <c r="AV139" s="20">
        <v>0.146238</v>
      </c>
      <c r="AW139" s="20">
        <v>1.164664</v>
      </c>
      <c r="AX139" s="20">
        <v>0.987441</v>
      </c>
      <c r="AY139" s="20">
        <v>10</v>
      </c>
      <c r="AZ139" s="20">
        <v>10</v>
      </c>
      <c r="BA139" s="20" t="s">
        <v>124</v>
      </c>
      <c r="BB139" s="20" t="s">
        <v>125</v>
      </c>
      <c r="BC139" s="20" t="s">
        <v>126</v>
      </c>
      <c r="BD139" s="20" t="s">
        <v>764</v>
      </c>
      <c r="BE139" s="20" t="s">
        <v>765</v>
      </c>
      <c r="BF139" s="32">
        <f t="shared" si="43"/>
        <v>7.23445644870831e-5</v>
      </c>
      <c r="BG139" s="32">
        <f t="shared" si="44"/>
        <v>72.3445644870831</v>
      </c>
      <c r="BH139" s="35"/>
      <c r="BI139" s="36">
        <v>28</v>
      </c>
      <c r="BJ139" s="36">
        <v>37.347</v>
      </c>
      <c r="BK139" s="36">
        <v>140.973</v>
      </c>
      <c r="BL139" s="36" t="s">
        <v>129</v>
      </c>
      <c r="BM139" s="36" t="s">
        <v>130</v>
      </c>
      <c r="BN139" s="36" t="s">
        <v>130</v>
      </c>
      <c r="BO139" s="36" t="s">
        <v>130</v>
      </c>
      <c r="BP139" s="36" t="s">
        <v>130</v>
      </c>
      <c r="BQ139" s="36" t="s">
        <v>130</v>
      </c>
      <c r="BR139" s="36" t="s">
        <v>131</v>
      </c>
      <c r="BS139" s="36" t="s">
        <v>132</v>
      </c>
      <c r="BT139" s="36" t="s">
        <v>131</v>
      </c>
      <c r="BU139" s="36" t="s">
        <v>130</v>
      </c>
      <c r="BV139" s="36" t="s">
        <v>130</v>
      </c>
      <c r="BW139" s="36" t="s">
        <v>130</v>
      </c>
      <c r="BX139" s="36" t="s">
        <v>130</v>
      </c>
      <c r="BY139" s="36" t="s">
        <v>130</v>
      </c>
      <c r="BZ139" s="36" t="s">
        <v>130</v>
      </c>
      <c r="CA139" s="36" t="s">
        <v>130</v>
      </c>
      <c r="CB139" s="36" t="s">
        <v>130</v>
      </c>
      <c r="CC139" s="36" t="s">
        <v>130</v>
      </c>
      <c r="CD139" s="36" t="s">
        <v>130</v>
      </c>
      <c r="CE139" s="36">
        <v>44.43</v>
      </c>
      <c r="CF139" s="36">
        <v>43.59</v>
      </c>
      <c r="CG139" s="36">
        <v>44.06</v>
      </c>
      <c r="CH139" s="36">
        <v>44.76</v>
      </c>
      <c r="CI139" s="36">
        <v>42.84</v>
      </c>
      <c r="CJ139" s="36" t="s">
        <v>133</v>
      </c>
      <c r="CK139" s="36" t="s">
        <v>133</v>
      </c>
      <c r="CL139" s="36" t="s">
        <v>133</v>
      </c>
      <c r="CM139" s="36" t="s">
        <v>133</v>
      </c>
      <c r="CN139" s="36" t="s">
        <v>133</v>
      </c>
      <c r="CO139" s="36">
        <v>0.064726</v>
      </c>
      <c r="CP139" s="36">
        <v>3.9e-5</v>
      </c>
      <c r="CQ139" s="37">
        <f t="shared" si="45"/>
        <v>0.000113518956618017</v>
      </c>
      <c r="CR139" s="37">
        <f t="shared" si="46"/>
        <v>8.80910140290423</v>
      </c>
      <c r="CS139" s="35"/>
      <c r="CT139" s="36">
        <f t="shared" si="47"/>
        <v>43.936</v>
      </c>
      <c r="CU139" s="20">
        <v>43.936</v>
      </c>
      <c r="CV139" s="20"/>
      <c r="CW139" s="20" t="str">
        <f t="shared" si="48"/>
        <v>Tomioka</v>
      </c>
      <c r="CX139" s="20">
        <f t="shared" si="49"/>
        <v>387036.679238</v>
      </c>
      <c r="CY139" s="20">
        <f t="shared" si="50"/>
        <v>28</v>
      </c>
      <c r="CZ139" s="20">
        <f t="shared" si="51"/>
        <v>43.936</v>
      </c>
      <c r="DA139" s="53">
        <f t="shared" si="41"/>
        <v>43218</v>
      </c>
      <c r="DB139" s="17">
        <v>400000</v>
      </c>
      <c r="DC139" s="17">
        <v>28</v>
      </c>
      <c r="DD139" s="17"/>
      <c r="DE139" s="66"/>
      <c r="DF139" s="58"/>
      <c r="DH139" s="17"/>
      <c r="DK139">
        <f t="shared" si="52"/>
        <v>400000</v>
      </c>
      <c r="DL139">
        <f t="shared" si="53"/>
        <v>400000</v>
      </c>
      <c r="DM139" s="18">
        <f t="shared" si="54"/>
        <v>400000</v>
      </c>
      <c r="DN139" s="18">
        <f t="shared" si="42"/>
        <v>28</v>
      </c>
      <c r="DS139">
        <f t="shared" si="55"/>
        <v>70</v>
      </c>
    </row>
    <row r="140" s="12" customFormat="1" spans="1:123">
      <c r="A140" s="20">
        <v>21492</v>
      </c>
      <c r="B140" s="20" t="s">
        <v>118</v>
      </c>
      <c r="C140" s="20">
        <v>1</v>
      </c>
      <c r="D140" s="20">
        <v>21273</v>
      </c>
      <c r="E140" s="20">
        <v>16764</v>
      </c>
      <c r="F140" s="20">
        <v>21328</v>
      </c>
      <c r="G140" s="20">
        <v>276391.714189</v>
      </c>
      <c r="H140" s="20" t="s">
        <v>148</v>
      </c>
      <c r="I140" s="20" t="s">
        <v>134</v>
      </c>
      <c r="J140" s="20" t="str">
        <f>VLOOKUP(K140,'[1]Attach_ISO_TO_COUNTRY NAME'!$A$2:$B$245,2,0)</f>
        <v>Japan</v>
      </c>
      <c r="K140" s="20" t="s">
        <v>120</v>
      </c>
      <c r="L140" s="20" t="s">
        <v>189</v>
      </c>
      <c r="M140" s="20">
        <v>1454.06023</v>
      </c>
      <c r="N140" s="20">
        <v>1232.71875</v>
      </c>
      <c r="O140" s="20">
        <v>20.615109</v>
      </c>
      <c r="P140" s="20" t="s">
        <v>766</v>
      </c>
      <c r="Q140" s="20" t="s">
        <v>767</v>
      </c>
      <c r="R140" s="20">
        <v>60</v>
      </c>
      <c r="S140" s="20">
        <v>60</v>
      </c>
      <c r="T140" s="20">
        <v>60</v>
      </c>
      <c r="U140" s="20">
        <v>60</v>
      </c>
      <c r="V140" s="20">
        <v>60</v>
      </c>
      <c r="W140" s="20">
        <v>60</v>
      </c>
      <c r="X140" s="20">
        <v>60</v>
      </c>
      <c r="Y140" s="20">
        <v>60</v>
      </c>
      <c r="Z140" s="20">
        <v>60</v>
      </c>
      <c r="AA140" s="20">
        <v>60</v>
      </c>
      <c r="AB140" s="20">
        <v>60</v>
      </c>
      <c r="AC140" s="20">
        <v>60</v>
      </c>
      <c r="AD140" s="20">
        <v>60</v>
      </c>
      <c r="AE140" s="20">
        <v>60</v>
      </c>
      <c r="AF140" s="20">
        <v>60</v>
      </c>
      <c r="AG140" s="20">
        <v>60</v>
      </c>
      <c r="AH140" s="20">
        <v>60</v>
      </c>
      <c r="AI140" s="20">
        <v>60</v>
      </c>
      <c r="AJ140" s="20">
        <v>60</v>
      </c>
      <c r="AK140" s="20">
        <v>60</v>
      </c>
      <c r="AL140" s="20">
        <v>60</v>
      </c>
      <c r="AM140" s="20">
        <v>60</v>
      </c>
      <c r="AN140" s="20">
        <v>60</v>
      </c>
      <c r="AO140" s="20">
        <v>60</v>
      </c>
      <c r="AP140" s="20">
        <v>60</v>
      </c>
      <c r="AQ140" s="20">
        <v>60</v>
      </c>
      <c r="AR140" s="20">
        <v>60</v>
      </c>
      <c r="AS140" s="20">
        <v>0.288758</v>
      </c>
      <c r="AT140" s="20" t="s">
        <v>123</v>
      </c>
      <c r="AU140" s="20">
        <v>0.51</v>
      </c>
      <c r="AV140" s="20">
        <v>0.146238</v>
      </c>
      <c r="AW140" s="20">
        <v>1.164664</v>
      </c>
      <c r="AX140" s="20">
        <v>0.987441</v>
      </c>
      <c r="AY140" s="20">
        <v>60</v>
      </c>
      <c r="AZ140" s="20">
        <v>60</v>
      </c>
      <c r="BA140" s="20" t="s">
        <v>141</v>
      </c>
      <c r="BB140" s="20" t="s">
        <v>125</v>
      </c>
      <c r="BC140" s="20" t="s">
        <v>126</v>
      </c>
      <c r="BD140" s="20" t="s">
        <v>768</v>
      </c>
      <c r="BE140" s="20" t="s">
        <v>766</v>
      </c>
      <c r="BF140" s="32">
        <f t="shared" si="43"/>
        <v>7.16374586629631e-5</v>
      </c>
      <c r="BG140" s="32">
        <f t="shared" si="44"/>
        <v>71.6374586629631</v>
      </c>
      <c r="BH140" s="35"/>
      <c r="BI140" s="36">
        <v>19.8</v>
      </c>
      <c r="BJ140" s="36">
        <v>39.1713</v>
      </c>
      <c r="BK140" s="36">
        <v>141.7256</v>
      </c>
      <c r="BL140" s="36" t="s">
        <v>129</v>
      </c>
      <c r="BM140" s="36" t="s">
        <v>130</v>
      </c>
      <c r="BN140" s="36" t="s">
        <v>130</v>
      </c>
      <c r="BO140" s="36" t="s">
        <v>130</v>
      </c>
      <c r="BP140" s="36">
        <v>2015</v>
      </c>
      <c r="BQ140" s="36" t="s">
        <v>769</v>
      </c>
      <c r="BR140" s="36" t="s">
        <v>769</v>
      </c>
      <c r="BS140" s="36" t="s">
        <v>770</v>
      </c>
      <c r="BT140" s="36" t="s">
        <v>165</v>
      </c>
      <c r="BU140" s="36" t="s">
        <v>130</v>
      </c>
      <c r="BV140" s="36" t="s">
        <v>130</v>
      </c>
      <c r="BW140" s="36" t="s">
        <v>130</v>
      </c>
      <c r="BX140" s="36" t="s">
        <v>130</v>
      </c>
      <c r="BY140" s="36" t="s">
        <v>130</v>
      </c>
      <c r="BZ140" s="36" t="s">
        <v>130</v>
      </c>
      <c r="CA140" s="36" t="s">
        <v>130</v>
      </c>
      <c r="CB140" s="36" t="s">
        <v>130</v>
      </c>
      <c r="CC140" s="36" t="s">
        <v>130</v>
      </c>
      <c r="CD140" s="36" t="s">
        <v>130</v>
      </c>
      <c r="CE140" s="36" t="s">
        <v>130</v>
      </c>
      <c r="CF140" s="36" t="s">
        <v>130</v>
      </c>
      <c r="CG140" s="36" t="s">
        <v>130</v>
      </c>
      <c r="CH140" s="36">
        <v>32.07</v>
      </c>
      <c r="CI140" s="36">
        <v>31.74</v>
      </c>
      <c r="CJ140" s="36" t="s">
        <v>771</v>
      </c>
      <c r="CK140" s="36" t="s">
        <v>771</v>
      </c>
      <c r="CL140" s="36" t="s">
        <v>771</v>
      </c>
      <c r="CM140" s="36" t="s">
        <v>772</v>
      </c>
      <c r="CN140" s="36" t="s">
        <v>772</v>
      </c>
      <c r="CO140" s="36">
        <v>0.041122</v>
      </c>
      <c r="CP140" s="36">
        <v>2.9e-5</v>
      </c>
      <c r="CQ140" s="37">
        <f t="shared" si="45"/>
        <v>0.000115433995891002</v>
      </c>
      <c r="CR140" s="37">
        <f t="shared" si="46"/>
        <v>8.66295922861621</v>
      </c>
      <c r="CS140" s="35"/>
      <c r="CT140" s="36">
        <f t="shared" si="47"/>
        <v>31.905</v>
      </c>
      <c r="CU140" s="20">
        <v>31.905</v>
      </c>
      <c r="CV140" s="20"/>
      <c r="CW140" s="20" t="str">
        <f t="shared" si="48"/>
        <v>Ofunato Solar Power Plant</v>
      </c>
      <c r="CX140" s="20">
        <f t="shared" si="49"/>
        <v>276391.714189</v>
      </c>
      <c r="CY140" s="20">
        <f t="shared" si="50"/>
        <v>19.8</v>
      </c>
      <c r="CZ140" s="20">
        <f t="shared" si="51"/>
        <v>31.905</v>
      </c>
      <c r="DA140" s="53" t="str">
        <f t="shared" si="41"/>
        <v>&lt;2016-06</v>
      </c>
      <c r="DB140" s="17"/>
      <c r="DC140" s="17"/>
      <c r="DD140" s="17"/>
      <c r="DE140" s="86" t="s">
        <v>773</v>
      </c>
      <c r="DF140" s="58"/>
      <c r="DH140" s="17"/>
      <c r="DI140" s="12">
        <f>149026.704873+G140</f>
        <v>425418.419062</v>
      </c>
      <c r="DK140">
        <f t="shared" si="52"/>
        <v>0</v>
      </c>
      <c r="DL140">
        <f t="shared" si="53"/>
        <v>425418.419062</v>
      </c>
      <c r="DM140" s="18">
        <f t="shared" si="54"/>
        <v>425418.419062</v>
      </c>
      <c r="DN140" s="18">
        <f t="shared" si="42"/>
        <v>19.8</v>
      </c>
      <c r="DS140">
        <f t="shared" si="55"/>
        <v>46.5424135693438</v>
      </c>
    </row>
    <row r="141" s="14" customFormat="1" spans="1:123">
      <c r="A141" s="74">
        <v>68420</v>
      </c>
      <c r="B141" s="74" t="s">
        <v>118</v>
      </c>
      <c r="C141" s="74">
        <v>1</v>
      </c>
      <c r="D141" s="74">
        <v>67931</v>
      </c>
      <c r="E141" s="74">
        <v>16916</v>
      </c>
      <c r="F141" s="74">
        <v>67998</v>
      </c>
      <c r="G141" s="74">
        <v>147071.756641</v>
      </c>
      <c r="H141" s="74" t="s">
        <v>188</v>
      </c>
      <c r="I141" s="76">
        <v>43276</v>
      </c>
      <c r="J141" s="74" t="str">
        <f>VLOOKUP(K141,'[1]Attach_ISO_TO_COUNTRY NAME'!$A$2:$B$245,2,0)</f>
        <v>Japan</v>
      </c>
      <c r="K141" s="74" t="s">
        <v>120</v>
      </c>
      <c r="L141" s="74" t="s">
        <v>630</v>
      </c>
      <c r="M141" s="74">
        <v>1528.936453</v>
      </c>
      <c r="N141" s="74">
        <v>1259.381983</v>
      </c>
      <c r="O141" s="74">
        <v>11.290247</v>
      </c>
      <c r="P141" s="74"/>
      <c r="Q141" s="74" t="s">
        <v>774</v>
      </c>
      <c r="R141" s="74">
        <v>60</v>
      </c>
      <c r="S141" s="74">
        <v>60</v>
      </c>
      <c r="T141" s="74">
        <v>60</v>
      </c>
      <c r="U141" s="74">
        <v>60</v>
      </c>
      <c r="V141" s="74">
        <v>60</v>
      </c>
      <c r="W141" s="74">
        <v>60</v>
      </c>
      <c r="X141" s="74">
        <v>60</v>
      </c>
      <c r="Y141" s="74">
        <v>60</v>
      </c>
      <c r="Z141" s="74">
        <v>60</v>
      </c>
      <c r="AA141" s="74">
        <v>60</v>
      </c>
      <c r="AB141" s="74">
        <v>60</v>
      </c>
      <c r="AC141" s="74">
        <v>60</v>
      </c>
      <c r="AD141" s="74">
        <v>60</v>
      </c>
      <c r="AE141" s="74">
        <v>60</v>
      </c>
      <c r="AF141" s="74">
        <v>60</v>
      </c>
      <c r="AG141" s="74">
        <v>60</v>
      </c>
      <c r="AH141" s="74">
        <v>60</v>
      </c>
      <c r="AI141" s="74">
        <v>60</v>
      </c>
      <c r="AJ141" s="74">
        <v>60</v>
      </c>
      <c r="AK141" s="74">
        <v>60</v>
      </c>
      <c r="AL141" s="74">
        <v>60</v>
      </c>
      <c r="AM141" s="74">
        <v>60</v>
      </c>
      <c r="AN141" s="74">
        <v>60</v>
      </c>
      <c r="AO141" s="74">
        <v>60</v>
      </c>
      <c r="AP141" s="74">
        <v>60</v>
      </c>
      <c r="AQ141" s="74">
        <v>60</v>
      </c>
      <c r="AR141" s="74">
        <v>60</v>
      </c>
      <c r="AS141" s="74">
        <v>0.901448</v>
      </c>
      <c r="AT141" s="74" t="s">
        <v>123</v>
      </c>
      <c r="AU141" s="74">
        <v>0.51</v>
      </c>
      <c r="AV141" s="74">
        <v>0.146238</v>
      </c>
      <c r="AW141" s="74">
        <v>1.164664</v>
      </c>
      <c r="AX141" s="74">
        <v>0.987441</v>
      </c>
      <c r="AY141" s="74">
        <v>60</v>
      </c>
      <c r="AZ141" s="74">
        <v>60</v>
      </c>
      <c r="BA141" s="74" t="s">
        <v>141</v>
      </c>
      <c r="BB141" s="74" t="s">
        <v>125</v>
      </c>
      <c r="BC141" s="74" t="s">
        <v>126</v>
      </c>
      <c r="BD141" s="74" t="s">
        <v>775</v>
      </c>
      <c r="BE141" s="74" t="s">
        <v>776</v>
      </c>
      <c r="BF141" s="77">
        <f t="shared" si="43"/>
        <v>7.13937212678458e-5</v>
      </c>
      <c r="BG141" s="77">
        <f t="shared" si="44"/>
        <v>71.3937212678458</v>
      </c>
      <c r="BH141" s="78"/>
      <c r="BI141" s="79">
        <v>10.5</v>
      </c>
      <c r="BJ141" s="79">
        <v>34.599</v>
      </c>
      <c r="BK141" s="79">
        <v>135.915</v>
      </c>
      <c r="BL141" s="79" t="s">
        <v>129</v>
      </c>
      <c r="BM141" s="79" t="s">
        <v>130</v>
      </c>
      <c r="BN141" s="79" t="s">
        <v>130</v>
      </c>
      <c r="BO141" s="79" t="s">
        <v>130</v>
      </c>
      <c r="BP141" s="79" t="s">
        <v>130</v>
      </c>
      <c r="BQ141" s="79" t="s">
        <v>130</v>
      </c>
      <c r="BR141" s="79" t="s">
        <v>131</v>
      </c>
      <c r="BS141" s="79" t="s">
        <v>132</v>
      </c>
      <c r="BT141" s="79" t="s">
        <v>131</v>
      </c>
      <c r="BU141" s="79" t="s">
        <v>130</v>
      </c>
      <c r="BV141" s="79" t="s">
        <v>130</v>
      </c>
      <c r="BW141" s="79" t="s">
        <v>130</v>
      </c>
      <c r="BX141" s="79" t="s">
        <v>130</v>
      </c>
      <c r="BY141" s="79" t="s">
        <v>130</v>
      </c>
      <c r="BZ141" s="79" t="s">
        <v>130</v>
      </c>
      <c r="CA141" s="79" t="s">
        <v>130</v>
      </c>
      <c r="CB141" s="79" t="s">
        <v>130</v>
      </c>
      <c r="CC141" s="79" t="s">
        <v>130</v>
      </c>
      <c r="CD141" s="79" t="s">
        <v>130</v>
      </c>
      <c r="CE141" s="79">
        <v>20.43</v>
      </c>
      <c r="CF141" s="79">
        <v>18.45</v>
      </c>
      <c r="CG141" s="79">
        <v>18.27</v>
      </c>
      <c r="CH141" s="79">
        <v>18.85</v>
      </c>
      <c r="CI141" s="79">
        <v>18.36</v>
      </c>
      <c r="CJ141" s="79" t="s">
        <v>133</v>
      </c>
      <c r="CK141" s="79" t="s">
        <v>133</v>
      </c>
      <c r="CL141" s="79" t="s">
        <v>133</v>
      </c>
      <c r="CM141" s="79" t="s">
        <v>133</v>
      </c>
      <c r="CN141" s="79" t="s">
        <v>133</v>
      </c>
      <c r="CO141" s="79">
        <v>0.016197</v>
      </c>
      <c r="CP141" s="79">
        <v>1.4e-5</v>
      </c>
      <c r="CQ141" s="83">
        <f t="shared" si="45"/>
        <v>0.000128318315025408</v>
      </c>
      <c r="CR141" s="83">
        <f t="shared" si="46"/>
        <v>7.79311978809877</v>
      </c>
      <c r="CS141" s="78"/>
      <c r="CT141" s="79">
        <f t="shared" si="47"/>
        <v>18.872</v>
      </c>
      <c r="CU141" s="74">
        <v>18.872</v>
      </c>
      <c r="CV141" s="74"/>
      <c r="CW141" s="74" t="str">
        <f t="shared" si="48"/>
        <v>Tenri II</v>
      </c>
      <c r="CX141" s="74">
        <f t="shared" si="49"/>
        <v>147071.756641</v>
      </c>
      <c r="CY141" s="74">
        <f t="shared" si="50"/>
        <v>10.5</v>
      </c>
      <c r="CZ141" s="74">
        <f t="shared" si="51"/>
        <v>18.872</v>
      </c>
      <c r="DA141" s="88">
        <f t="shared" si="41"/>
        <v>43276</v>
      </c>
      <c r="DB141" s="89"/>
      <c r="DC141" s="89"/>
      <c r="DD141" s="89"/>
      <c r="DE141" s="90"/>
      <c r="DF141" s="91"/>
      <c r="DH141" s="89">
        <f>G141+DO141</f>
        <v>176925.756641</v>
      </c>
      <c r="DK141">
        <f t="shared" si="52"/>
        <v>176925.756641</v>
      </c>
      <c r="DL141">
        <f t="shared" si="53"/>
        <v>176925.756641</v>
      </c>
      <c r="DM141" s="18">
        <f t="shared" si="54"/>
        <v>176925.756641</v>
      </c>
      <c r="DN141" s="18">
        <f t="shared" si="42"/>
        <v>10.5</v>
      </c>
      <c r="DO141" s="14">
        <f>3458+5524+11605+9267</f>
        <v>29854</v>
      </c>
      <c r="DP141" s="14">
        <v>3</v>
      </c>
      <c r="DS141">
        <f t="shared" si="55"/>
        <v>59.3469272046441</v>
      </c>
    </row>
    <row r="142" s="12" customFormat="1" spans="1:123">
      <c r="A142" s="20">
        <v>66703</v>
      </c>
      <c r="B142" s="20" t="s">
        <v>118</v>
      </c>
      <c r="C142" s="20">
        <v>1</v>
      </c>
      <c r="D142" s="20">
        <v>66225</v>
      </c>
      <c r="E142" s="20">
        <v>16979</v>
      </c>
      <c r="F142" s="20">
        <v>66291</v>
      </c>
      <c r="G142" s="20">
        <v>575560.772221</v>
      </c>
      <c r="H142" s="20" t="s">
        <v>188</v>
      </c>
      <c r="I142" s="20" t="s">
        <v>777</v>
      </c>
      <c r="J142" s="20" t="str">
        <f>VLOOKUP(K142,'[1]Attach_ISO_TO_COUNTRY NAME'!$A$2:$B$245,2,0)</f>
        <v>Japan</v>
      </c>
      <c r="K142" s="20" t="s">
        <v>120</v>
      </c>
      <c r="L142" s="20" t="s">
        <v>460</v>
      </c>
      <c r="M142" s="20">
        <v>1638.511522</v>
      </c>
      <c r="N142" s="20">
        <v>1368.956966</v>
      </c>
      <c r="O142" s="20">
        <v>43.560526</v>
      </c>
      <c r="P142" s="20"/>
      <c r="Q142" s="20" t="s">
        <v>778</v>
      </c>
      <c r="R142" s="20">
        <v>10</v>
      </c>
      <c r="S142" s="20">
        <v>10</v>
      </c>
      <c r="T142" s="20">
        <v>10</v>
      </c>
      <c r="U142" s="20">
        <v>10</v>
      </c>
      <c r="V142" s="20">
        <v>10</v>
      </c>
      <c r="W142" s="20">
        <v>10</v>
      </c>
      <c r="X142" s="20">
        <v>10</v>
      </c>
      <c r="Y142" s="20">
        <v>10</v>
      </c>
      <c r="Z142" s="20">
        <v>10</v>
      </c>
      <c r="AA142" s="20">
        <v>10</v>
      </c>
      <c r="AB142" s="20">
        <v>10</v>
      </c>
      <c r="AC142" s="20">
        <v>10</v>
      </c>
      <c r="AD142" s="20">
        <v>10</v>
      </c>
      <c r="AE142" s="20">
        <v>10</v>
      </c>
      <c r="AF142" s="20">
        <v>10</v>
      </c>
      <c r="AG142" s="20">
        <v>10</v>
      </c>
      <c r="AH142" s="20">
        <v>10</v>
      </c>
      <c r="AI142" s="20">
        <v>10</v>
      </c>
      <c r="AJ142" s="20">
        <v>10</v>
      </c>
      <c r="AK142" s="20">
        <v>10</v>
      </c>
      <c r="AL142" s="20">
        <v>10</v>
      </c>
      <c r="AM142" s="20">
        <v>10</v>
      </c>
      <c r="AN142" s="20">
        <v>10</v>
      </c>
      <c r="AO142" s="20">
        <v>10</v>
      </c>
      <c r="AP142" s="20">
        <v>10</v>
      </c>
      <c r="AQ142" s="20">
        <v>10</v>
      </c>
      <c r="AR142" s="20">
        <v>10</v>
      </c>
      <c r="AS142" s="20">
        <v>0.862191</v>
      </c>
      <c r="AT142" s="20" t="s">
        <v>123</v>
      </c>
      <c r="AU142" s="20">
        <v>0.51</v>
      </c>
      <c r="AV142" s="20">
        <v>0.146238</v>
      </c>
      <c r="AW142" s="20">
        <v>1.164664</v>
      </c>
      <c r="AX142" s="20">
        <v>0.987441</v>
      </c>
      <c r="AY142" s="20">
        <v>10</v>
      </c>
      <c r="AZ142" s="20">
        <v>10</v>
      </c>
      <c r="BA142" s="20" t="s">
        <v>124</v>
      </c>
      <c r="BB142" s="20" t="s">
        <v>125</v>
      </c>
      <c r="BC142" s="20" t="s">
        <v>126</v>
      </c>
      <c r="BD142" s="20" t="s">
        <v>779</v>
      </c>
      <c r="BE142" s="20" t="s">
        <v>780</v>
      </c>
      <c r="BF142" s="32">
        <f t="shared" si="43"/>
        <v>7.12348755836631e-5</v>
      </c>
      <c r="BG142" s="32">
        <f t="shared" si="44"/>
        <v>71.2348755836631</v>
      </c>
      <c r="BH142" s="35"/>
      <c r="BI142" s="36">
        <v>41</v>
      </c>
      <c r="BJ142" s="36">
        <v>36.78</v>
      </c>
      <c r="BK142" s="36">
        <v>139.975</v>
      </c>
      <c r="BL142" s="36" t="s">
        <v>129</v>
      </c>
      <c r="BM142" s="36" t="s">
        <v>130</v>
      </c>
      <c r="BN142" s="36" t="s">
        <v>130</v>
      </c>
      <c r="BO142" s="36" t="s">
        <v>130</v>
      </c>
      <c r="BP142" s="36" t="s">
        <v>130</v>
      </c>
      <c r="BQ142" s="36" t="s">
        <v>130</v>
      </c>
      <c r="BR142" s="36" t="s">
        <v>131</v>
      </c>
      <c r="BS142" s="36" t="s">
        <v>132</v>
      </c>
      <c r="BT142" s="36" t="s">
        <v>131</v>
      </c>
      <c r="BU142" s="36" t="s">
        <v>130</v>
      </c>
      <c r="BV142" s="36" t="s">
        <v>130</v>
      </c>
      <c r="BW142" s="36" t="s">
        <v>130</v>
      </c>
      <c r="BX142" s="36" t="s">
        <v>130</v>
      </c>
      <c r="BY142" s="36" t="s">
        <v>130</v>
      </c>
      <c r="BZ142" s="36" t="s">
        <v>130</v>
      </c>
      <c r="CA142" s="36" t="s">
        <v>130</v>
      </c>
      <c r="CB142" s="36" t="s">
        <v>130</v>
      </c>
      <c r="CC142" s="36" t="s">
        <v>130</v>
      </c>
      <c r="CD142" s="36" t="s">
        <v>130</v>
      </c>
      <c r="CE142" s="36">
        <v>62.22</v>
      </c>
      <c r="CF142" s="36">
        <v>61.59</v>
      </c>
      <c r="CG142" s="36">
        <v>61.96</v>
      </c>
      <c r="CH142" s="36">
        <v>62.11</v>
      </c>
      <c r="CI142" s="36">
        <v>61.5</v>
      </c>
      <c r="CJ142" s="36" t="s">
        <v>133</v>
      </c>
      <c r="CK142" s="36" t="s">
        <v>133</v>
      </c>
      <c r="CL142" s="36" t="s">
        <v>133</v>
      </c>
      <c r="CM142" s="36" t="s">
        <v>133</v>
      </c>
      <c r="CN142" s="36" t="s">
        <v>133</v>
      </c>
      <c r="CO142" s="36">
        <v>0.075509</v>
      </c>
      <c r="CP142" s="36">
        <v>5.8e-5</v>
      </c>
      <c r="CQ142" s="37">
        <f t="shared" si="45"/>
        <v>0.000107505589307677</v>
      </c>
      <c r="CR142" s="37">
        <f t="shared" si="46"/>
        <v>9.30184194552007</v>
      </c>
      <c r="CS142" s="35"/>
      <c r="CT142" s="36">
        <f t="shared" si="47"/>
        <v>61.876</v>
      </c>
      <c r="CU142" s="20">
        <v>61.876</v>
      </c>
      <c r="CV142" s="20"/>
      <c r="CW142" s="20" t="str">
        <f t="shared" si="48"/>
        <v>Yaita</v>
      </c>
      <c r="CX142" s="20">
        <f t="shared" si="49"/>
        <v>575560.772221</v>
      </c>
      <c r="CY142" s="20">
        <f t="shared" si="50"/>
        <v>41</v>
      </c>
      <c r="CZ142" s="20">
        <f t="shared" si="51"/>
        <v>61.876</v>
      </c>
      <c r="DA142" s="53" t="str">
        <f t="shared" si="41"/>
        <v>2017-12-09,2017-12-14</v>
      </c>
      <c r="DB142" s="17"/>
      <c r="DC142" s="17"/>
      <c r="DD142" s="17"/>
      <c r="DE142" s="66"/>
      <c r="DF142" s="58"/>
      <c r="DH142" s="17"/>
      <c r="DI142" s="12">
        <f>7486.780086+14514.500885+G142</f>
        <v>597562.053192</v>
      </c>
      <c r="DK142">
        <f t="shared" si="52"/>
        <v>0</v>
      </c>
      <c r="DL142">
        <f t="shared" si="53"/>
        <v>597562.053192</v>
      </c>
      <c r="DM142" s="18">
        <f t="shared" si="54"/>
        <v>597562.053192</v>
      </c>
      <c r="DN142" s="18">
        <f t="shared" si="42"/>
        <v>41</v>
      </c>
      <c r="DS142">
        <f t="shared" si="55"/>
        <v>68.6121211696595</v>
      </c>
    </row>
    <row r="143" s="12" customFormat="1" spans="1:123">
      <c r="A143" s="20">
        <v>16425</v>
      </c>
      <c r="B143" s="20" t="s">
        <v>118</v>
      </c>
      <c r="C143" s="20">
        <v>1</v>
      </c>
      <c r="D143" s="20">
        <v>16208</v>
      </c>
      <c r="E143" s="20">
        <v>16568</v>
      </c>
      <c r="F143" s="20">
        <v>16263</v>
      </c>
      <c r="G143" s="20">
        <v>83641.019742</v>
      </c>
      <c r="H143" s="20" t="s">
        <v>119</v>
      </c>
      <c r="I143" s="20" t="s">
        <v>134</v>
      </c>
      <c r="J143" s="20" t="str">
        <f>VLOOKUP(K143,'[1]Attach_ISO_TO_COUNTRY NAME'!$A$2:$B$245,2,0)</f>
        <v>Japan</v>
      </c>
      <c r="K143" s="20" t="s">
        <v>120</v>
      </c>
      <c r="L143" s="20" t="s">
        <v>781</v>
      </c>
      <c r="M143" s="20">
        <v>1789.725035</v>
      </c>
      <c r="N143" s="20">
        <v>1501.177549</v>
      </c>
      <c r="O143" s="20">
        <v>7.08128</v>
      </c>
      <c r="P143" s="20"/>
      <c r="Q143" s="20" t="s">
        <v>782</v>
      </c>
      <c r="R143" s="20">
        <v>60</v>
      </c>
      <c r="S143" s="20">
        <v>60</v>
      </c>
      <c r="T143" s="20">
        <v>60</v>
      </c>
      <c r="U143" s="20">
        <v>60</v>
      </c>
      <c r="V143" s="20">
        <v>60</v>
      </c>
      <c r="W143" s="20">
        <v>60</v>
      </c>
      <c r="X143" s="20">
        <v>60</v>
      </c>
      <c r="Y143" s="20">
        <v>60</v>
      </c>
      <c r="Z143" s="20">
        <v>60</v>
      </c>
      <c r="AA143" s="20">
        <v>60</v>
      </c>
      <c r="AB143" s="20">
        <v>60</v>
      </c>
      <c r="AC143" s="20">
        <v>60</v>
      </c>
      <c r="AD143" s="20">
        <v>60</v>
      </c>
      <c r="AE143" s="20">
        <v>60</v>
      </c>
      <c r="AF143" s="20">
        <v>60</v>
      </c>
      <c r="AG143" s="20">
        <v>60</v>
      </c>
      <c r="AH143" s="20">
        <v>60</v>
      </c>
      <c r="AI143" s="20">
        <v>60</v>
      </c>
      <c r="AJ143" s="20">
        <v>60</v>
      </c>
      <c r="AK143" s="20">
        <v>60</v>
      </c>
      <c r="AL143" s="20">
        <v>60</v>
      </c>
      <c r="AM143" s="20">
        <v>60</v>
      </c>
      <c r="AN143" s="20">
        <v>60</v>
      </c>
      <c r="AO143" s="20">
        <v>60</v>
      </c>
      <c r="AP143" s="20">
        <v>60</v>
      </c>
      <c r="AQ143" s="20">
        <v>60</v>
      </c>
      <c r="AR143" s="20">
        <v>60</v>
      </c>
      <c r="AS143" s="20">
        <v>0.864869</v>
      </c>
      <c r="AT143" s="20" t="s">
        <v>123</v>
      </c>
      <c r="AU143" s="20">
        <v>0.51</v>
      </c>
      <c r="AV143" s="20">
        <v>0.146238</v>
      </c>
      <c r="AW143" s="20">
        <v>1.164664</v>
      </c>
      <c r="AX143" s="20">
        <v>1.108938</v>
      </c>
      <c r="AY143" s="20">
        <v>60</v>
      </c>
      <c r="AZ143" s="20">
        <v>60</v>
      </c>
      <c r="BA143" s="20" t="s">
        <v>141</v>
      </c>
      <c r="BB143" s="20" t="s">
        <v>125</v>
      </c>
      <c r="BC143" s="20" t="s">
        <v>126</v>
      </c>
      <c r="BD143" s="20" t="s">
        <v>783</v>
      </c>
      <c r="BE143" s="20" t="s">
        <v>784</v>
      </c>
      <c r="BF143" s="32">
        <f t="shared" si="43"/>
        <v>7.05395512656255e-5</v>
      </c>
      <c r="BG143" s="32">
        <f t="shared" si="44"/>
        <v>70.5395512656255</v>
      </c>
      <c r="BH143" s="35"/>
      <c r="BI143" s="36">
        <v>5.9</v>
      </c>
      <c r="BJ143" s="36">
        <v>35.897</v>
      </c>
      <c r="BK143" s="36">
        <v>138.48</v>
      </c>
      <c r="BL143" s="36" t="s">
        <v>129</v>
      </c>
      <c r="BM143" s="36" t="s">
        <v>130</v>
      </c>
      <c r="BN143" s="36" t="s">
        <v>130</v>
      </c>
      <c r="BO143" s="36" t="s">
        <v>130</v>
      </c>
      <c r="BP143" s="36" t="s">
        <v>130</v>
      </c>
      <c r="BQ143" s="36" t="s">
        <v>130</v>
      </c>
      <c r="BR143" s="36" t="s">
        <v>131</v>
      </c>
      <c r="BS143" s="36" t="s">
        <v>132</v>
      </c>
      <c r="BT143" s="36" t="s">
        <v>131</v>
      </c>
      <c r="BU143" s="36" t="s">
        <v>130</v>
      </c>
      <c r="BV143" s="36" t="s">
        <v>130</v>
      </c>
      <c r="BW143" s="36" t="s">
        <v>130</v>
      </c>
      <c r="BX143" s="36" t="s">
        <v>130</v>
      </c>
      <c r="BY143" s="36" t="s">
        <v>130</v>
      </c>
      <c r="BZ143" s="36" t="s">
        <v>130</v>
      </c>
      <c r="CA143" s="36" t="s">
        <v>130</v>
      </c>
      <c r="CB143" s="36" t="s">
        <v>130</v>
      </c>
      <c r="CC143" s="36" t="s">
        <v>130</v>
      </c>
      <c r="CD143" s="36" t="s">
        <v>130</v>
      </c>
      <c r="CE143" s="36">
        <v>9.48</v>
      </c>
      <c r="CF143" s="36">
        <v>9.51</v>
      </c>
      <c r="CG143" s="36">
        <v>9.46</v>
      </c>
      <c r="CH143" s="36">
        <v>9.4</v>
      </c>
      <c r="CI143" s="36">
        <v>9.25</v>
      </c>
      <c r="CJ143" s="36" t="s">
        <v>133</v>
      </c>
      <c r="CK143" s="36" t="s">
        <v>133</v>
      </c>
      <c r="CL143" s="36" t="s">
        <v>133</v>
      </c>
      <c r="CM143" s="36" t="s">
        <v>133</v>
      </c>
      <c r="CN143" s="36" t="s">
        <v>133</v>
      </c>
      <c r="CO143" s="36">
        <v>0.01979</v>
      </c>
      <c r="CP143" s="36">
        <v>8e-6</v>
      </c>
      <c r="CQ143" s="37">
        <f t="shared" si="45"/>
        <v>0.000112624164902066</v>
      </c>
      <c r="CR143" s="37">
        <f t="shared" si="46"/>
        <v>8.87908914458599</v>
      </c>
      <c r="CS143" s="35"/>
      <c r="CT143" s="36">
        <f t="shared" si="47"/>
        <v>9.42</v>
      </c>
      <c r="CU143" s="20">
        <v>9.42</v>
      </c>
      <c r="CV143" s="20"/>
      <c r="CW143" s="20" t="str">
        <f t="shared" si="48"/>
        <v>Hokuto C</v>
      </c>
      <c r="CX143" s="20">
        <f t="shared" si="49"/>
        <v>83641.019742</v>
      </c>
      <c r="CY143" s="20">
        <f t="shared" si="50"/>
        <v>5.9</v>
      </c>
      <c r="CZ143" s="20">
        <f t="shared" si="51"/>
        <v>9.42</v>
      </c>
      <c r="DA143" s="53" t="str">
        <f t="shared" si="41"/>
        <v>&lt;2016-06</v>
      </c>
      <c r="DB143" s="17"/>
      <c r="DC143" s="17"/>
      <c r="DD143" s="17"/>
      <c r="DE143" s="66"/>
      <c r="DF143" s="58"/>
      <c r="DH143" s="17"/>
      <c r="DI143" s="12">
        <f>4562.382682+G143</f>
        <v>88203.402424</v>
      </c>
      <c r="DK143">
        <f t="shared" si="52"/>
        <v>0</v>
      </c>
      <c r="DL143">
        <f t="shared" si="53"/>
        <v>88203.402424</v>
      </c>
      <c r="DM143" s="18">
        <f t="shared" si="54"/>
        <v>88203.402424</v>
      </c>
      <c r="DN143" s="18">
        <f t="shared" si="42"/>
        <v>5.9</v>
      </c>
      <c r="DS143">
        <f t="shared" si="55"/>
        <v>66.8908436393222</v>
      </c>
    </row>
    <row r="144" s="14" customFormat="1" spans="1:123">
      <c r="A144" s="74">
        <v>66702</v>
      </c>
      <c r="B144" s="74" t="s">
        <v>118</v>
      </c>
      <c r="C144" s="74">
        <v>1</v>
      </c>
      <c r="D144" s="74">
        <v>66224</v>
      </c>
      <c r="E144" s="74">
        <v>16801</v>
      </c>
      <c r="F144" s="74">
        <v>66290</v>
      </c>
      <c r="G144" s="74">
        <v>191571.493712</v>
      </c>
      <c r="H144" s="74" t="s">
        <v>188</v>
      </c>
      <c r="I144" s="76">
        <v>42703</v>
      </c>
      <c r="J144" s="74" t="str">
        <f>VLOOKUP(K144,'[1]Attach_ISO_TO_COUNTRY NAME'!$A$2:$B$245,2,0)</f>
        <v>Japan</v>
      </c>
      <c r="K144" s="74" t="s">
        <v>120</v>
      </c>
      <c r="L144" s="74" t="s">
        <v>460</v>
      </c>
      <c r="M144" s="74">
        <v>1631.206529</v>
      </c>
      <c r="N144" s="74">
        <v>1356.903719</v>
      </c>
      <c r="O144" s="74">
        <v>14.562402</v>
      </c>
      <c r="P144" s="74"/>
      <c r="Q144" s="74" t="s">
        <v>785</v>
      </c>
      <c r="R144" s="74">
        <v>100</v>
      </c>
      <c r="S144" s="74">
        <v>100</v>
      </c>
      <c r="T144" s="74">
        <v>100</v>
      </c>
      <c r="U144" s="74">
        <v>100</v>
      </c>
      <c r="V144" s="74">
        <v>100</v>
      </c>
      <c r="W144" s="74">
        <v>100</v>
      </c>
      <c r="X144" s="74">
        <v>100</v>
      </c>
      <c r="Y144" s="74">
        <v>100</v>
      </c>
      <c r="Z144" s="74">
        <v>100</v>
      </c>
      <c r="AA144" s="74">
        <v>100</v>
      </c>
      <c r="AB144" s="74">
        <v>100</v>
      </c>
      <c r="AC144" s="74">
        <v>100</v>
      </c>
      <c r="AD144" s="74">
        <v>100</v>
      </c>
      <c r="AE144" s="74">
        <v>100</v>
      </c>
      <c r="AF144" s="74">
        <v>100</v>
      </c>
      <c r="AG144" s="74">
        <v>100</v>
      </c>
      <c r="AH144" s="74">
        <v>100</v>
      </c>
      <c r="AI144" s="74">
        <v>100</v>
      </c>
      <c r="AJ144" s="74">
        <v>100</v>
      </c>
      <c r="AK144" s="74">
        <v>100</v>
      </c>
      <c r="AL144" s="74">
        <v>100</v>
      </c>
      <c r="AM144" s="74">
        <v>100</v>
      </c>
      <c r="AN144" s="74">
        <v>100</v>
      </c>
      <c r="AO144" s="74">
        <v>100</v>
      </c>
      <c r="AP144" s="74">
        <v>100</v>
      </c>
      <c r="AQ144" s="74">
        <v>100</v>
      </c>
      <c r="AR144" s="74">
        <v>100</v>
      </c>
      <c r="AS144" s="74">
        <v>0.615147</v>
      </c>
      <c r="AT144" s="74" t="s">
        <v>123</v>
      </c>
      <c r="AU144" s="74">
        <v>0.51</v>
      </c>
      <c r="AV144" s="74">
        <v>0.146238</v>
      </c>
      <c r="AW144" s="74">
        <v>1.164664</v>
      </c>
      <c r="AX144" s="74">
        <v>0.987441</v>
      </c>
      <c r="AY144" s="74">
        <v>100</v>
      </c>
      <c r="AZ144" s="74">
        <v>100</v>
      </c>
      <c r="BA144" s="74" t="s">
        <v>408</v>
      </c>
      <c r="BB144" s="74" t="s">
        <v>125</v>
      </c>
      <c r="BC144" s="74" t="s">
        <v>126</v>
      </c>
      <c r="BD144" s="74" t="s">
        <v>786</v>
      </c>
      <c r="BE144" s="74" t="s">
        <v>787</v>
      </c>
      <c r="BF144" s="77">
        <f t="shared" si="43"/>
        <v>6.78597830402869e-5</v>
      </c>
      <c r="BG144" s="77">
        <f t="shared" si="44"/>
        <v>67.8597830402869</v>
      </c>
      <c r="BH144" s="78"/>
      <c r="BI144" s="79">
        <v>13</v>
      </c>
      <c r="BJ144" s="79">
        <v>36.908</v>
      </c>
      <c r="BK144" s="79">
        <v>140.107</v>
      </c>
      <c r="BL144" s="79" t="s">
        <v>129</v>
      </c>
      <c r="BM144" s="79" t="s">
        <v>130</v>
      </c>
      <c r="BN144" s="79" t="s">
        <v>130</v>
      </c>
      <c r="BO144" s="79" t="s">
        <v>130</v>
      </c>
      <c r="BP144" s="79" t="s">
        <v>130</v>
      </c>
      <c r="BQ144" s="79" t="s">
        <v>130</v>
      </c>
      <c r="BR144" s="79" t="s">
        <v>131</v>
      </c>
      <c r="BS144" s="79" t="s">
        <v>132</v>
      </c>
      <c r="BT144" s="79" t="s">
        <v>131</v>
      </c>
      <c r="BU144" s="79" t="s">
        <v>130</v>
      </c>
      <c r="BV144" s="79" t="s">
        <v>130</v>
      </c>
      <c r="BW144" s="79" t="s">
        <v>130</v>
      </c>
      <c r="BX144" s="79" t="s">
        <v>130</v>
      </c>
      <c r="BY144" s="79" t="s">
        <v>130</v>
      </c>
      <c r="BZ144" s="79" t="s">
        <v>130</v>
      </c>
      <c r="CA144" s="79" t="s">
        <v>130</v>
      </c>
      <c r="CB144" s="79" t="s">
        <v>130</v>
      </c>
      <c r="CC144" s="79" t="s">
        <v>130</v>
      </c>
      <c r="CD144" s="79" t="s">
        <v>130</v>
      </c>
      <c r="CE144" s="79">
        <v>20.74</v>
      </c>
      <c r="CF144" s="79">
        <v>20.76</v>
      </c>
      <c r="CG144" s="79">
        <v>20.63</v>
      </c>
      <c r="CH144" s="79">
        <v>20.75</v>
      </c>
      <c r="CI144" s="79">
        <v>20.48</v>
      </c>
      <c r="CJ144" s="79" t="s">
        <v>133</v>
      </c>
      <c r="CK144" s="79" t="s">
        <v>133</v>
      </c>
      <c r="CL144" s="79" t="s">
        <v>133</v>
      </c>
      <c r="CM144" s="79" t="s">
        <v>133</v>
      </c>
      <c r="CN144" s="79" t="s">
        <v>133</v>
      </c>
      <c r="CO144" s="79">
        <v>0.020499</v>
      </c>
      <c r="CP144" s="79">
        <v>1.9e-5</v>
      </c>
      <c r="CQ144" s="83">
        <f t="shared" si="45"/>
        <v>0.000107907495000678</v>
      </c>
      <c r="CR144" s="83">
        <f t="shared" si="46"/>
        <v>9.26719687074303</v>
      </c>
      <c r="CS144" s="78"/>
      <c r="CT144" s="79">
        <f t="shared" si="47"/>
        <v>20.672</v>
      </c>
      <c r="CU144" s="74">
        <v>20.672</v>
      </c>
      <c r="CV144" s="74"/>
      <c r="CW144" s="74" t="str">
        <f t="shared" si="48"/>
        <v>Otawara A</v>
      </c>
      <c r="CX144" s="74">
        <f t="shared" si="49"/>
        <v>191571.493712</v>
      </c>
      <c r="CY144" s="74">
        <f t="shared" si="50"/>
        <v>13</v>
      </c>
      <c r="CZ144" s="74">
        <f t="shared" si="51"/>
        <v>20.672</v>
      </c>
      <c r="DA144" s="88">
        <f t="shared" si="41"/>
        <v>42703</v>
      </c>
      <c r="DB144" s="89"/>
      <c r="DC144" s="89"/>
      <c r="DD144" s="89"/>
      <c r="DE144" s="90"/>
      <c r="DF144" s="91"/>
      <c r="DH144" s="14">
        <f>(44469+131463+55885+7905+18261+13078+22083+21145+147925+58577+45745+17212+10125+9642+230608+8729+7279+16924+18637+2542+20825+8503+17364+43880+208313+142226+245302+18105+59058+156972+34875+49576+20481+114880+18153+10581+1406+11414+11470+1640+34106+266002+12342+4446+118007+19245+41375+26929+26091)*13/18</f>
        <v>1900745.16666667</v>
      </c>
      <c r="DJ144" s="89"/>
      <c r="DK144">
        <f t="shared" si="52"/>
        <v>1900745.16666667</v>
      </c>
      <c r="DL144">
        <f t="shared" si="53"/>
        <v>1900745.16666667</v>
      </c>
      <c r="DM144" s="18">
        <f t="shared" si="54"/>
        <v>1900745.16666667</v>
      </c>
      <c r="DN144" s="18">
        <f t="shared" si="42"/>
        <v>13</v>
      </c>
      <c r="DP144" s="14">
        <v>1</v>
      </c>
      <c r="DS144">
        <f t="shared" si="55"/>
        <v>6.83942288949658</v>
      </c>
    </row>
    <row r="145" s="12" customFormat="1" spans="1:123">
      <c r="A145" s="20">
        <v>16438</v>
      </c>
      <c r="B145" s="20" t="s">
        <v>118</v>
      </c>
      <c r="C145" s="20">
        <v>1</v>
      </c>
      <c r="D145" s="20">
        <v>16221</v>
      </c>
      <c r="E145" s="20">
        <v>16637</v>
      </c>
      <c r="F145" s="20">
        <v>16276</v>
      </c>
      <c r="G145" s="20">
        <v>112279.243379</v>
      </c>
      <c r="H145" s="20" t="s">
        <v>119</v>
      </c>
      <c r="I145" s="20" t="s">
        <v>134</v>
      </c>
      <c r="J145" s="20" t="str">
        <f>VLOOKUP(K145,'[1]Attach_ISO_TO_COUNTRY NAME'!$A$2:$B$245,2,0)</f>
        <v>Japan</v>
      </c>
      <c r="K145" s="20" t="s">
        <v>120</v>
      </c>
      <c r="L145" s="20" t="s">
        <v>135</v>
      </c>
      <c r="M145" s="20">
        <v>1799.95199</v>
      </c>
      <c r="N145" s="20">
        <v>1478.897172</v>
      </c>
      <c r="O145" s="20">
        <v>8.641013</v>
      </c>
      <c r="P145" s="20" t="s">
        <v>553</v>
      </c>
      <c r="Q145" s="20" t="s">
        <v>788</v>
      </c>
      <c r="R145" s="20">
        <v>60</v>
      </c>
      <c r="S145" s="20">
        <v>60</v>
      </c>
      <c r="T145" s="20">
        <v>60</v>
      </c>
      <c r="U145" s="20">
        <v>60</v>
      </c>
      <c r="V145" s="20">
        <v>60</v>
      </c>
      <c r="W145" s="20">
        <v>60</v>
      </c>
      <c r="X145" s="20">
        <v>60</v>
      </c>
      <c r="Y145" s="20">
        <v>60</v>
      </c>
      <c r="Z145" s="20">
        <v>60</v>
      </c>
      <c r="AA145" s="20">
        <v>60</v>
      </c>
      <c r="AB145" s="20">
        <v>60</v>
      </c>
      <c r="AC145" s="20">
        <v>60</v>
      </c>
      <c r="AD145" s="20">
        <v>60</v>
      </c>
      <c r="AE145" s="20">
        <v>60</v>
      </c>
      <c r="AF145" s="20">
        <v>60</v>
      </c>
      <c r="AG145" s="20">
        <v>60</v>
      </c>
      <c r="AH145" s="20">
        <v>60</v>
      </c>
      <c r="AI145" s="20">
        <v>60</v>
      </c>
      <c r="AJ145" s="20">
        <v>60</v>
      </c>
      <c r="AK145" s="20">
        <v>60</v>
      </c>
      <c r="AL145" s="20">
        <v>60</v>
      </c>
      <c r="AM145" s="20">
        <v>60</v>
      </c>
      <c r="AN145" s="20">
        <v>60</v>
      </c>
      <c r="AO145" s="20">
        <v>60</v>
      </c>
      <c r="AP145" s="20">
        <v>60</v>
      </c>
      <c r="AQ145" s="20">
        <v>60</v>
      </c>
      <c r="AR145" s="20">
        <v>60</v>
      </c>
      <c r="AS145" s="20">
        <v>0.384058</v>
      </c>
      <c r="AT145" s="20" t="s">
        <v>123</v>
      </c>
      <c r="AU145" s="20">
        <v>0.51</v>
      </c>
      <c r="AV145" s="20">
        <v>0.146238</v>
      </c>
      <c r="AW145" s="20">
        <v>1.164664</v>
      </c>
      <c r="AX145" s="20">
        <v>0.987441</v>
      </c>
      <c r="AY145" s="20">
        <v>60</v>
      </c>
      <c r="AZ145" s="20">
        <v>60</v>
      </c>
      <c r="BA145" s="20" t="s">
        <v>141</v>
      </c>
      <c r="BB145" s="20" t="s">
        <v>125</v>
      </c>
      <c r="BC145" s="20" t="s">
        <v>126</v>
      </c>
      <c r="BD145" s="20" t="s">
        <v>789</v>
      </c>
      <c r="BE145" s="20" t="s">
        <v>790</v>
      </c>
      <c r="BF145" s="32">
        <f t="shared" si="43"/>
        <v>6.76883791810576e-5</v>
      </c>
      <c r="BG145" s="32">
        <f t="shared" si="44"/>
        <v>67.6883791810576</v>
      </c>
      <c r="BH145" s="35"/>
      <c r="BI145" s="36">
        <v>7.6</v>
      </c>
      <c r="BJ145" s="36">
        <v>34.664</v>
      </c>
      <c r="BK145" s="36">
        <v>138.1015</v>
      </c>
      <c r="BL145" s="36" t="s">
        <v>129</v>
      </c>
      <c r="BM145" s="36" t="s">
        <v>130</v>
      </c>
      <c r="BN145" s="36" t="s">
        <v>130</v>
      </c>
      <c r="BO145" s="36" t="s">
        <v>130</v>
      </c>
      <c r="BP145" s="36" t="s">
        <v>130</v>
      </c>
      <c r="BQ145" s="36" t="s">
        <v>130</v>
      </c>
      <c r="BR145" s="36" t="s">
        <v>131</v>
      </c>
      <c r="BS145" s="36" t="s">
        <v>132</v>
      </c>
      <c r="BT145" s="36" t="s">
        <v>131</v>
      </c>
      <c r="BU145" s="36" t="s">
        <v>130</v>
      </c>
      <c r="BV145" s="36" t="s">
        <v>130</v>
      </c>
      <c r="BW145" s="36" t="s">
        <v>130</v>
      </c>
      <c r="BX145" s="36" t="s">
        <v>130</v>
      </c>
      <c r="BY145" s="36" t="s">
        <v>130</v>
      </c>
      <c r="BZ145" s="36" t="s">
        <v>130</v>
      </c>
      <c r="CA145" s="36" t="s">
        <v>130</v>
      </c>
      <c r="CB145" s="36" t="s">
        <v>130</v>
      </c>
      <c r="CC145" s="36" t="s">
        <v>130</v>
      </c>
      <c r="CD145" s="36" t="s">
        <v>130</v>
      </c>
      <c r="CE145" s="36">
        <v>14.07</v>
      </c>
      <c r="CF145" s="36">
        <v>14.29</v>
      </c>
      <c r="CG145" s="36">
        <v>12.57</v>
      </c>
      <c r="CH145" s="36">
        <v>13.23</v>
      </c>
      <c r="CI145" s="36">
        <v>13.58</v>
      </c>
      <c r="CJ145" s="36" t="s">
        <v>133</v>
      </c>
      <c r="CK145" s="36" t="s">
        <v>133</v>
      </c>
      <c r="CL145" s="36" t="s">
        <v>133</v>
      </c>
      <c r="CM145" s="36" t="s">
        <v>133</v>
      </c>
      <c r="CN145" s="36" t="s">
        <v>133</v>
      </c>
      <c r="CO145" s="36">
        <v>0.015729</v>
      </c>
      <c r="CP145" s="36">
        <v>1.1e-5</v>
      </c>
      <c r="CQ145" s="37">
        <f t="shared" si="45"/>
        <v>0.000120663442255917</v>
      </c>
      <c r="CR145" s="37">
        <f t="shared" si="46"/>
        <v>8.28751427361972</v>
      </c>
      <c r="CS145" s="35"/>
      <c r="CT145" s="36">
        <f t="shared" si="47"/>
        <v>13.548</v>
      </c>
      <c r="CU145" s="20">
        <v>13.548</v>
      </c>
      <c r="CV145" s="20"/>
      <c r="CW145" s="20" t="str">
        <f t="shared" si="48"/>
        <v>Kikugawa B</v>
      </c>
      <c r="CX145" s="20">
        <f t="shared" si="49"/>
        <v>112279.243379</v>
      </c>
      <c r="CY145" s="20">
        <f t="shared" si="50"/>
        <v>7.6</v>
      </c>
      <c r="CZ145" s="20">
        <f t="shared" si="51"/>
        <v>13.548</v>
      </c>
      <c r="DA145" s="53" t="str">
        <f t="shared" si="41"/>
        <v>&lt;2016-06</v>
      </c>
      <c r="DB145" s="17"/>
      <c r="DC145" s="17"/>
      <c r="DD145" s="17"/>
      <c r="DE145" s="66"/>
      <c r="DF145" s="58"/>
      <c r="DH145" s="17"/>
      <c r="DI145" s="12">
        <f>3199+G145</f>
        <v>115478.243379</v>
      </c>
      <c r="DK145">
        <f t="shared" si="52"/>
        <v>0</v>
      </c>
      <c r="DL145">
        <f t="shared" si="53"/>
        <v>115478.243379</v>
      </c>
      <c r="DM145" s="18">
        <f t="shared" si="54"/>
        <v>115478.243379</v>
      </c>
      <c r="DN145" s="18">
        <f t="shared" si="42"/>
        <v>7.6</v>
      </c>
      <c r="DS145">
        <f t="shared" si="55"/>
        <v>65.8132629802548</v>
      </c>
    </row>
    <row r="146" s="12" customFormat="1" spans="1:123">
      <c r="A146" s="20">
        <v>16928</v>
      </c>
      <c r="B146" s="20" t="s">
        <v>118</v>
      </c>
      <c r="C146" s="20">
        <v>1</v>
      </c>
      <c r="D146" s="20">
        <v>16709</v>
      </c>
      <c r="E146" s="20">
        <v>16532</v>
      </c>
      <c r="F146" s="20">
        <v>16764</v>
      </c>
      <c r="G146" s="20">
        <v>22166.771421</v>
      </c>
      <c r="H146" s="20" t="s">
        <v>119</v>
      </c>
      <c r="I146" s="20" t="s">
        <v>134</v>
      </c>
      <c r="J146" s="20" t="str">
        <f>VLOOKUP(K146,'[1]Attach_ISO_TO_COUNTRY NAME'!$A$2:$B$245,2,0)</f>
        <v>Japan</v>
      </c>
      <c r="K146" s="20" t="s">
        <v>120</v>
      </c>
      <c r="L146" s="20" t="s">
        <v>179</v>
      </c>
      <c r="M146" s="20">
        <v>1468.304993</v>
      </c>
      <c r="N146" s="20">
        <v>1233.449284</v>
      </c>
      <c r="O146" s="20">
        <v>1.873853</v>
      </c>
      <c r="P146" s="20" t="s">
        <v>791</v>
      </c>
      <c r="Q146" s="20" t="s">
        <v>792</v>
      </c>
      <c r="R146" s="20">
        <v>130</v>
      </c>
      <c r="S146" s="20">
        <v>130</v>
      </c>
      <c r="T146" s="20">
        <v>130</v>
      </c>
      <c r="U146" s="20">
        <v>130</v>
      </c>
      <c r="V146" s="20">
        <v>130</v>
      </c>
      <c r="W146" s="20">
        <v>130</v>
      </c>
      <c r="X146" s="20">
        <v>130</v>
      </c>
      <c r="Y146" s="20">
        <v>130</v>
      </c>
      <c r="Z146" s="20">
        <v>130</v>
      </c>
      <c r="AA146" s="20">
        <v>130</v>
      </c>
      <c r="AB146" s="20">
        <v>130</v>
      </c>
      <c r="AC146" s="20">
        <v>130</v>
      </c>
      <c r="AD146" s="20">
        <v>130</v>
      </c>
      <c r="AE146" s="20">
        <v>130</v>
      </c>
      <c r="AF146" s="20">
        <v>130</v>
      </c>
      <c r="AG146" s="20">
        <v>130</v>
      </c>
      <c r="AH146" s="20">
        <v>130</v>
      </c>
      <c r="AI146" s="20">
        <v>130</v>
      </c>
      <c r="AJ146" s="20">
        <v>130</v>
      </c>
      <c r="AK146" s="20">
        <v>130</v>
      </c>
      <c r="AL146" s="20">
        <v>130</v>
      </c>
      <c r="AM146" s="20">
        <v>130</v>
      </c>
      <c r="AN146" s="20">
        <v>130</v>
      </c>
      <c r="AO146" s="20">
        <v>130</v>
      </c>
      <c r="AP146" s="20">
        <v>130</v>
      </c>
      <c r="AQ146" s="20">
        <v>190</v>
      </c>
      <c r="AR146" s="20">
        <v>190</v>
      </c>
      <c r="AS146" s="20">
        <v>0.649497</v>
      </c>
      <c r="AT146" s="20" t="s">
        <v>123</v>
      </c>
      <c r="AU146" s="20">
        <v>0.51</v>
      </c>
      <c r="AV146" s="20">
        <v>0.146238</v>
      </c>
      <c r="AW146" s="20">
        <v>1.164664</v>
      </c>
      <c r="AX146" s="20">
        <v>1.108938</v>
      </c>
      <c r="AY146" s="20">
        <v>130</v>
      </c>
      <c r="AZ146" s="20">
        <v>130</v>
      </c>
      <c r="BA146" s="20" t="s">
        <v>583</v>
      </c>
      <c r="BB146" s="20" t="s">
        <v>125</v>
      </c>
      <c r="BC146" s="20" t="s">
        <v>126</v>
      </c>
      <c r="BD146" s="20" t="s">
        <v>793</v>
      </c>
      <c r="BE146" s="20" t="s">
        <v>791</v>
      </c>
      <c r="BF146" s="32">
        <f t="shared" si="43"/>
        <v>6.76688531456121e-5</v>
      </c>
      <c r="BG146" s="32">
        <f t="shared" si="44"/>
        <v>67.6688531456121</v>
      </c>
      <c r="BH146" s="35"/>
      <c r="BI146" s="36">
        <v>1.5</v>
      </c>
      <c r="BJ146" s="36">
        <v>40.535</v>
      </c>
      <c r="BK146" s="36">
        <v>141.5121</v>
      </c>
      <c r="BL146" s="36" t="s">
        <v>129</v>
      </c>
      <c r="BM146" s="36" t="s">
        <v>130</v>
      </c>
      <c r="BN146" s="36" t="s">
        <v>130</v>
      </c>
      <c r="BO146" s="36" t="s">
        <v>130</v>
      </c>
      <c r="BP146" s="36" t="s">
        <v>130</v>
      </c>
      <c r="BQ146" s="36" t="s">
        <v>794</v>
      </c>
      <c r="BR146" s="36" t="s">
        <v>795</v>
      </c>
      <c r="BS146" s="36" t="s">
        <v>796</v>
      </c>
      <c r="BT146" s="36" t="s">
        <v>165</v>
      </c>
      <c r="BU146" s="36" t="s">
        <v>130</v>
      </c>
      <c r="BV146" s="36" t="s">
        <v>130</v>
      </c>
      <c r="BW146" s="36" t="s">
        <v>130</v>
      </c>
      <c r="BX146" s="36" t="s">
        <v>130</v>
      </c>
      <c r="BY146" s="36" t="s">
        <v>130</v>
      </c>
      <c r="BZ146" s="36" t="s">
        <v>130</v>
      </c>
      <c r="CA146" s="36" t="s">
        <v>130</v>
      </c>
      <c r="CB146" s="36" t="s">
        <v>130</v>
      </c>
      <c r="CC146" s="36" t="s">
        <v>130</v>
      </c>
      <c r="CD146" s="36" t="s">
        <v>130</v>
      </c>
      <c r="CE146" s="36">
        <v>2.04</v>
      </c>
      <c r="CF146" s="36">
        <v>2.3</v>
      </c>
      <c r="CG146" s="36">
        <v>2.27</v>
      </c>
      <c r="CH146" s="36">
        <v>2.16</v>
      </c>
      <c r="CI146" s="36">
        <v>2.02</v>
      </c>
      <c r="CJ146" s="36" t="s">
        <v>133</v>
      </c>
      <c r="CK146" s="36" t="s">
        <v>133</v>
      </c>
      <c r="CL146" s="36" t="s">
        <v>133</v>
      </c>
      <c r="CM146" s="36" t="s">
        <v>133</v>
      </c>
      <c r="CN146" s="36" t="s">
        <v>133</v>
      </c>
      <c r="CO146" s="36">
        <v>0.00782</v>
      </c>
      <c r="CP146" s="36">
        <v>2e-6</v>
      </c>
      <c r="CQ146" s="37">
        <f t="shared" si="45"/>
        <v>9.73529233921539e-5</v>
      </c>
      <c r="CR146" s="37">
        <f t="shared" si="46"/>
        <v>10.271905199722</v>
      </c>
      <c r="CS146" s="35"/>
      <c r="CT146" s="36">
        <f t="shared" si="47"/>
        <v>2.158</v>
      </c>
      <c r="CU146" s="20">
        <v>2.158</v>
      </c>
      <c r="CV146" s="20"/>
      <c r="CW146" s="20" t="str">
        <f t="shared" si="48"/>
        <v>Hachinohe - Tohoku Electric Solar Power Plant</v>
      </c>
      <c r="CX146" s="20">
        <f t="shared" si="49"/>
        <v>22166.771421</v>
      </c>
      <c r="CY146" s="20">
        <f t="shared" si="50"/>
        <v>1.5</v>
      </c>
      <c r="CZ146" s="20">
        <f t="shared" si="51"/>
        <v>2.158</v>
      </c>
      <c r="DA146" s="53" t="str">
        <f t="shared" si="41"/>
        <v>&lt;2016-06</v>
      </c>
      <c r="DB146" s="17"/>
      <c r="DC146" s="17"/>
      <c r="DD146" s="17"/>
      <c r="DE146" s="66"/>
      <c r="DF146" s="58"/>
      <c r="DH146" s="17"/>
      <c r="DI146" s="12">
        <f>G146</f>
        <v>22166.771421</v>
      </c>
      <c r="DK146">
        <f t="shared" si="52"/>
        <v>0</v>
      </c>
      <c r="DL146">
        <f t="shared" si="53"/>
        <v>22166.771421</v>
      </c>
      <c r="DM146" s="18">
        <f t="shared" si="54"/>
        <v>22166.771421</v>
      </c>
      <c r="DN146" s="18">
        <f t="shared" si="42"/>
        <v>1.5</v>
      </c>
      <c r="DS146">
        <f t="shared" si="55"/>
        <v>67.6688531456121</v>
      </c>
    </row>
    <row r="147" s="12" customFormat="1" spans="1:123">
      <c r="A147" s="20">
        <v>19579</v>
      </c>
      <c r="B147" s="20" t="s">
        <v>118</v>
      </c>
      <c r="C147" s="20">
        <v>1</v>
      </c>
      <c r="D147" s="20">
        <v>19360</v>
      </c>
      <c r="E147" s="20">
        <v>16864</v>
      </c>
      <c r="F147" s="20">
        <v>19415</v>
      </c>
      <c r="G147" s="20">
        <v>35668.810646</v>
      </c>
      <c r="H147" s="20" t="s">
        <v>119</v>
      </c>
      <c r="I147" s="24">
        <v>42613</v>
      </c>
      <c r="J147" s="20" t="str">
        <f>VLOOKUP(K147,'[1]Attach_ISO_TO_COUNTRY NAME'!$A$2:$B$245,2,0)</f>
        <v>Japan</v>
      </c>
      <c r="K147" s="20" t="s">
        <v>120</v>
      </c>
      <c r="L147" s="20" t="s">
        <v>264</v>
      </c>
      <c r="M147" s="20">
        <v>1673.940817</v>
      </c>
      <c r="N147" s="20">
        <v>1424.840258</v>
      </c>
      <c r="O147" s="20">
        <v>2.975779</v>
      </c>
      <c r="P147" s="20" t="s">
        <v>797</v>
      </c>
      <c r="Q147" s="20" t="s">
        <v>798</v>
      </c>
      <c r="R147" s="20">
        <v>70</v>
      </c>
      <c r="S147" s="20">
        <v>70</v>
      </c>
      <c r="T147" s="20">
        <v>70</v>
      </c>
      <c r="U147" s="20">
        <v>70</v>
      </c>
      <c r="V147" s="20">
        <v>70</v>
      </c>
      <c r="W147" s="20">
        <v>70</v>
      </c>
      <c r="X147" s="20">
        <v>70</v>
      </c>
      <c r="Y147" s="20">
        <v>70</v>
      </c>
      <c r="Z147" s="20">
        <v>70</v>
      </c>
      <c r="AA147" s="20">
        <v>70</v>
      </c>
      <c r="AB147" s="20">
        <v>70</v>
      </c>
      <c r="AC147" s="20">
        <v>70</v>
      </c>
      <c r="AD147" s="20">
        <v>70</v>
      </c>
      <c r="AE147" s="20">
        <v>70</v>
      </c>
      <c r="AF147" s="20">
        <v>70</v>
      </c>
      <c r="AG147" s="20">
        <v>70</v>
      </c>
      <c r="AH147" s="20">
        <v>70</v>
      </c>
      <c r="AI147" s="20">
        <v>70</v>
      </c>
      <c r="AJ147" s="20">
        <v>70</v>
      </c>
      <c r="AK147" s="20">
        <v>70</v>
      </c>
      <c r="AL147" s="20">
        <v>70</v>
      </c>
      <c r="AM147" s="20">
        <v>70</v>
      </c>
      <c r="AN147" s="20">
        <v>70</v>
      </c>
      <c r="AO147" s="20">
        <v>70</v>
      </c>
      <c r="AP147" s="20">
        <v>70</v>
      </c>
      <c r="AQ147" s="20">
        <v>70</v>
      </c>
      <c r="AR147" s="20">
        <v>70</v>
      </c>
      <c r="AS147" s="20">
        <v>0.942529</v>
      </c>
      <c r="AT147" s="20" t="s">
        <v>123</v>
      </c>
      <c r="AU147" s="20">
        <v>0.51</v>
      </c>
      <c r="AV147" s="20">
        <v>0.146238</v>
      </c>
      <c r="AW147" s="20">
        <v>1.164664</v>
      </c>
      <c r="AX147" s="20">
        <v>1.108938</v>
      </c>
      <c r="AY147" s="20">
        <v>70</v>
      </c>
      <c r="AZ147" s="20">
        <v>70</v>
      </c>
      <c r="BA147" s="20" t="s">
        <v>141</v>
      </c>
      <c r="BB147" s="20" t="s">
        <v>125</v>
      </c>
      <c r="BC147" s="20" t="s">
        <v>126</v>
      </c>
      <c r="BD147" s="20" t="s">
        <v>799</v>
      </c>
      <c r="BE147" s="20" t="s">
        <v>797</v>
      </c>
      <c r="BF147" s="32">
        <f t="shared" si="43"/>
        <v>6.72856749786005e-5</v>
      </c>
      <c r="BG147" s="32">
        <f t="shared" si="44"/>
        <v>67.2856749786005</v>
      </c>
      <c r="BH147" s="35"/>
      <c r="BI147" s="36">
        <v>2.4</v>
      </c>
      <c r="BJ147" s="36">
        <v>36.465</v>
      </c>
      <c r="BK147" s="36">
        <v>138.9225</v>
      </c>
      <c r="BL147" s="36" t="s">
        <v>129</v>
      </c>
      <c r="BM147" s="36" t="s">
        <v>130</v>
      </c>
      <c r="BN147" s="36" t="s">
        <v>130</v>
      </c>
      <c r="BO147" s="36" t="s">
        <v>130</v>
      </c>
      <c r="BP147" s="36" t="s">
        <v>130</v>
      </c>
      <c r="BQ147" s="36" t="s">
        <v>800</v>
      </c>
      <c r="BR147" s="36" t="s">
        <v>442</v>
      </c>
      <c r="BS147" s="36" t="s">
        <v>443</v>
      </c>
      <c r="BT147" s="36" t="s">
        <v>165</v>
      </c>
      <c r="BU147" s="36">
        <v>1090375</v>
      </c>
      <c r="BV147" s="36" t="s">
        <v>130</v>
      </c>
      <c r="BW147" s="36" t="s">
        <v>130</v>
      </c>
      <c r="BX147" s="36" t="s">
        <v>130</v>
      </c>
      <c r="BY147" s="36" t="s">
        <v>130</v>
      </c>
      <c r="BZ147" s="36" t="s">
        <v>130</v>
      </c>
      <c r="CA147" s="36" t="s">
        <v>130</v>
      </c>
      <c r="CB147" s="36" t="s">
        <v>130</v>
      </c>
      <c r="CC147" s="36" t="s">
        <v>130</v>
      </c>
      <c r="CD147" s="36" t="s">
        <v>130</v>
      </c>
      <c r="CE147" s="36">
        <v>3.86</v>
      </c>
      <c r="CF147" s="36">
        <v>3.62</v>
      </c>
      <c r="CG147" s="36">
        <v>3.59</v>
      </c>
      <c r="CH147" s="36">
        <v>3.63</v>
      </c>
      <c r="CI147" s="36">
        <v>3.44</v>
      </c>
      <c r="CJ147" s="36" t="s">
        <v>133</v>
      </c>
      <c r="CK147" s="36" t="s">
        <v>133</v>
      </c>
      <c r="CL147" s="36" t="s">
        <v>133</v>
      </c>
      <c r="CM147" s="36" t="s">
        <v>133</v>
      </c>
      <c r="CN147" s="36" t="s">
        <v>133</v>
      </c>
      <c r="CO147" s="36">
        <v>0.007559</v>
      </c>
      <c r="CP147" s="36">
        <v>4e-6</v>
      </c>
      <c r="CQ147" s="37">
        <f t="shared" si="45"/>
        <v>0.000101713512009318</v>
      </c>
      <c r="CR147" s="37">
        <f t="shared" si="46"/>
        <v>9.83153545920617</v>
      </c>
      <c r="CS147" s="35"/>
      <c r="CT147" s="36">
        <f t="shared" si="47"/>
        <v>3.628</v>
      </c>
      <c r="CU147" s="20">
        <v>3.628</v>
      </c>
      <c r="CV147" s="20"/>
      <c r="CW147" s="20" t="str">
        <f t="shared" si="48"/>
        <v>Shinto - Softbank Solar Power Plant</v>
      </c>
      <c r="CX147" s="20">
        <f t="shared" si="49"/>
        <v>35668.810646</v>
      </c>
      <c r="CY147" s="20">
        <f t="shared" si="50"/>
        <v>2.4</v>
      </c>
      <c r="CZ147" s="20">
        <f t="shared" si="51"/>
        <v>3.628</v>
      </c>
      <c r="DA147" s="53">
        <f t="shared" si="41"/>
        <v>42613</v>
      </c>
      <c r="DB147" s="17"/>
      <c r="DC147" s="17"/>
      <c r="DD147" s="17"/>
      <c r="DE147" s="66"/>
      <c r="DF147" s="58"/>
      <c r="DH147" s="17"/>
      <c r="DI147" s="12">
        <f>25623.649599+G147</f>
        <v>61292.460245</v>
      </c>
      <c r="DK147">
        <f t="shared" si="52"/>
        <v>0</v>
      </c>
      <c r="DL147">
        <f t="shared" si="53"/>
        <v>61292.460245</v>
      </c>
      <c r="DM147" s="18">
        <f t="shared" si="54"/>
        <v>61292.460245</v>
      </c>
      <c r="DN147" s="18">
        <f t="shared" si="42"/>
        <v>2.4</v>
      </c>
      <c r="DS147">
        <f t="shared" si="55"/>
        <v>39.1565290478902</v>
      </c>
    </row>
    <row r="148" s="14" customFormat="1" spans="1:123">
      <c r="A148" s="74">
        <v>62156</v>
      </c>
      <c r="B148" s="74" t="s">
        <v>118</v>
      </c>
      <c r="C148" s="74">
        <v>1</v>
      </c>
      <c r="D148" s="74">
        <v>61760</v>
      </c>
      <c r="E148" s="74">
        <v>16575</v>
      </c>
      <c r="F148" s="74">
        <v>61821</v>
      </c>
      <c r="G148" s="74">
        <v>353638.163584</v>
      </c>
      <c r="H148" s="74" t="s">
        <v>148</v>
      </c>
      <c r="I148" s="76">
        <v>42613</v>
      </c>
      <c r="J148" s="74" t="str">
        <f>VLOOKUP(K148,'[1]Attach_ISO_TO_COUNTRY NAME'!$A$2:$B$245,2,0)</f>
        <v>Japan</v>
      </c>
      <c r="K148" s="74" t="s">
        <v>120</v>
      </c>
      <c r="L148" s="74" t="s">
        <v>224</v>
      </c>
      <c r="M148" s="74">
        <v>1527.840782</v>
      </c>
      <c r="N148" s="74">
        <v>1285.679993</v>
      </c>
      <c r="O148" s="74">
        <v>26.573365</v>
      </c>
      <c r="P148" s="74"/>
      <c r="Q148" s="74" t="s">
        <v>801</v>
      </c>
      <c r="R148" s="74">
        <v>70</v>
      </c>
      <c r="S148" s="74">
        <v>70</v>
      </c>
      <c r="T148" s="74">
        <v>70</v>
      </c>
      <c r="U148" s="74">
        <v>70</v>
      </c>
      <c r="V148" s="74">
        <v>70</v>
      </c>
      <c r="W148" s="74">
        <v>70</v>
      </c>
      <c r="X148" s="74">
        <v>70</v>
      </c>
      <c r="Y148" s="74">
        <v>10</v>
      </c>
      <c r="Z148" s="74">
        <v>10</v>
      </c>
      <c r="AA148" s="74">
        <v>10</v>
      </c>
      <c r="AB148" s="74">
        <v>10</v>
      </c>
      <c r="AC148" s="74">
        <v>10</v>
      </c>
      <c r="AD148" s="74">
        <v>10</v>
      </c>
      <c r="AE148" s="74">
        <v>10</v>
      </c>
      <c r="AF148" s="74">
        <v>10</v>
      </c>
      <c r="AG148" s="74">
        <v>10</v>
      </c>
      <c r="AH148" s="74">
        <v>10</v>
      </c>
      <c r="AI148" s="74">
        <v>10</v>
      </c>
      <c r="AJ148" s="74">
        <v>10</v>
      </c>
      <c r="AK148" s="74">
        <v>10</v>
      </c>
      <c r="AL148" s="74">
        <v>10</v>
      </c>
      <c r="AM148" s="74">
        <v>10</v>
      </c>
      <c r="AN148" s="74">
        <v>10</v>
      </c>
      <c r="AO148" s="74">
        <v>10</v>
      </c>
      <c r="AP148" s="74">
        <v>10</v>
      </c>
      <c r="AQ148" s="74">
        <v>10</v>
      </c>
      <c r="AR148" s="74">
        <v>10</v>
      </c>
      <c r="AS148" s="74">
        <v>0.861623</v>
      </c>
      <c r="AT148" s="74" t="s">
        <v>123</v>
      </c>
      <c r="AU148" s="74">
        <v>0.51</v>
      </c>
      <c r="AV148" s="74">
        <v>0.146238</v>
      </c>
      <c r="AW148" s="74">
        <v>1.164664</v>
      </c>
      <c r="AX148" s="74">
        <v>0.987441</v>
      </c>
      <c r="AY148" s="74">
        <v>10</v>
      </c>
      <c r="AZ148" s="74">
        <v>10</v>
      </c>
      <c r="BA148" s="74" t="s">
        <v>124</v>
      </c>
      <c r="BB148" s="74" t="s">
        <v>125</v>
      </c>
      <c r="BC148" s="74" t="s">
        <v>126</v>
      </c>
      <c r="BD148" s="74" t="s">
        <v>802</v>
      </c>
      <c r="BE148" s="74" t="s">
        <v>803</v>
      </c>
      <c r="BF148" s="77">
        <f t="shared" si="43"/>
        <v>6.61693290193828e-5</v>
      </c>
      <c r="BG148" s="77">
        <f t="shared" si="44"/>
        <v>66.1693290193828</v>
      </c>
      <c r="BH148" s="78"/>
      <c r="BI148" s="79">
        <v>23.4</v>
      </c>
      <c r="BJ148" s="79">
        <v>37.688</v>
      </c>
      <c r="BK148" s="79">
        <v>140.722</v>
      </c>
      <c r="BL148" s="79" t="s">
        <v>129</v>
      </c>
      <c r="BM148" s="79" t="s">
        <v>130</v>
      </c>
      <c r="BN148" s="79" t="s">
        <v>130</v>
      </c>
      <c r="BO148" s="79" t="s">
        <v>130</v>
      </c>
      <c r="BP148" s="79" t="s">
        <v>130</v>
      </c>
      <c r="BQ148" s="79" t="s">
        <v>130</v>
      </c>
      <c r="BR148" s="79" t="s">
        <v>131</v>
      </c>
      <c r="BS148" s="79" t="s">
        <v>132</v>
      </c>
      <c r="BT148" s="79" t="s">
        <v>131</v>
      </c>
      <c r="BU148" s="79" t="s">
        <v>130</v>
      </c>
      <c r="BV148" s="79" t="s">
        <v>130</v>
      </c>
      <c r="BW148" s="79" t="s">
        <v>130</v>
      </c>
      <c r="BX148" s="79" t="s">
        <v>130</v>
      </c>
      <c r="BY148" s="79" t="s">
        <v>130</v>
      </c>
      <c r="BZ148" s="79" t="s">
        <v>130</v>
      </c>
      <c r="CA148" s="79" t="s">
        <v>130</v>
      </c>
      <c r="CB148" s="79" t="s">
        <v>130</v>
      </c>
      <c r="CC148" s="79" t="s">
        <v>130</v>
      </c>
      <c r="CD148" s="79" t="s">
        <v>130</v>
      </c>
      <c r="CE148" s="79">
        <v>37.12</v>
      </c>
      <c r="CF148" s="79">
        <v>36.72</v>
      </c>
      <c r="CG148" s="79">
        <v>36.69</v>
      </c>
      <c r="CH148" s="79">
        <v>36.69</v>
      </c>
      <c r="CI148" s="79">
        <v>36.61</v>
      </c>
      <c r="CJ148" s="79" t="s">
        <v>133</v>
      </c>
      <c r="CK148" s="79" t="s">
        <v>133</v>
      </c>
      <c r="CL148" s="79" t="s">
        <v>133</v>
      </c>
      <c r="CM148" s="79" t="s">
        <v>133</v>
      </c>
      <c r="CN148" s="79" t="s">
        <v>133</v>
      </c>
      <c r="CO148" s="79">
        <v>0.053685</v>
      </c>
      <c r="CP148" s="79">
        <v>3.6e-5</v>
      </c>
      <c r="CQ148" s="83">
        <f t="shared" si="45"/>
        <v>0.000103965023535326</v>
      </c>
      <c r="CR148" s="83">
        <f t="shared" si="46"/>
        <v>9.61861947407931</v>
      </c>
      <c r="CS148" s="78"/>
      <c r="CT148" s="79">
        <f t="shared" si="47"/>
        <v>36.766</v>
      </c>
      <c r="CU148" s="74">
        <v>36.766</v>
      </c>
      <c r="CV148" s="74"/>
      <c r="CW148" s="74" t="str">
        <f t="shared" si="48"/>
        <v>Iitate</v>
      </c>
      <c r="CX148" s="74">
        <f t="shared" si="49"/>
        <v>353638.163584</v>
      </c>
      <c r="CY148" s="74">
        <f t="shared" si="50"/>
        <v>23.4</v>
      </c>
      <c r="CZ148" s="74">
        <f t="shared" si="51"/>
        <v>36.766</v>
      </c>
      <c r="DA148" s="88">
        <f t="shared" si="41"/>
        <v>42613</v>
      </c>
      <c r="DB148" s="89"/>
      <c r="DC148" s="89"/>
      <c r="DD148" s="89"/>
      <c r="DE148" s="90"/>
      <c r="DF148" s="91"/>
      <c r="DH148" s="89">
        <f>G148+DO148</f>
        <v>392833.163584</v>
      </c>
      <c r="DI148" s="89"/>
      <c r="DK148">
        <f t="shared" si="52"/>
        <v>392833.163584</v>
      </c>
      <c r="DL148">
        <f t="shared" si="53"/>
        <v>392833.163584</v>
      </c>
      <c r="DM148" s="18">
        <f t="shared" si="54"/>
        <v>392833.163584</v>
      </c>
      <c r="DN148" s="18">
        <f t="shared" si="42"/>
        <v>23.4</v>
      </c>
      <c r="DO148" s="14">
        <f>9214+792+1569+27620</f>
        <v>39195</v>
      </c>
      <c r="DP148" s="14">
        <v>5</v>
      </c>
      <c r="DS148">
        <f t="shared" si="55"/>
        <v>59.5672722397236</v>
      </c>
    </row>
  </sheetData>
  <autoFilter ref="DJ1:DJ148">
    <extLst/>
  </autoFilter>
  <hyperlinks>
    <hyperlink ref="DE15" r:id="rId2" display="https://www.renovainc.com/en/business/power_plant/ozu-solar/"/>
    <hyperlink ref="DE13" r:id="rId3" display="Ichinoseki-Global Power Synergy Solar PV Park, Japan (power-technology.com)" tooltip="https://www.power-technology.com/marketdata/ichinoseki-global-power-synergy-solar-pv-park-japan/"/>
    <hyperlink ref="DE21" r:id="rId4" display="https://www.sumitomocorp.com/en/jp/news/release/2019/group/11250 ; https://www.power-technology.com/marketdata/minamisoma-sumitomo-solar-pv-park-1-japan/"/>
    <hyperlink ref="DE41" r:id="rId5" display="https://global.kyocera.com/news-archive/2018/0301_wvfh.html"/>
    <hyperlink ref="DE52" r:id="rId6" display="https://www.power-technology.com/marketdata/tomakomai-solar-park-1-japan/"/>
    <hyperlink ref="DE53" r:id="rId7" display="https://www.power-technology.com/marketdata/shizukuishi-etrion-solar-pv-park-japan/"/>
    <hyperlink ref="DE54" r:id="rId8" display="https://global-power-plants.datasettes.com/global-power-plants/global-power-plants?_facet=geolocation_source&amp;_facet_size=max&amp;owner=K+Clean+Energy"/>
    <hyperlink ref="DE55" r:id="rId9" display="https://global-power-plants.datasettes.com/global-power-plants/global-power-plants/16638"/>
    <hyperlink ref="DE58" r:id="rId10" display="https://global-power-plants.datasettes.com/global-power-plants/global-power-plants/16574"/>
    <hyperlink ref="DE60" r:id="rId11" display="https://www.power-technology.com/marketdata/pacifico-energy-hosoe-mega-solar-pv-park-japan/"/>
    <hyperlink ref="DE61" r:id="rId12" display="https://www.power-technology.com/marketdata/tokyo-energy-kirishima-solar-pv-park-japan/"/>
    <hyperlink ref="DE62" r:id="rId13" display="https://global-power-plants.datasettes.com/global-power-plants/global-power-plants?country_long=Japan&amp;_next=16578"/>
    <hyperlink ref="DE63" r:id="rId14" display="https://global-power-plants.datasettes.com/global-power-plants/global-power-plants?country_long=Japan&amp;primary_fuel=Solar"/>
    <hyperlink ref="DE65" r:id="rId15" display="https://www.power-technology.com/marketdata/ashigara-oi-solarway-solar-pv-park-japan/"/>
    <hyperlink ref="DE66" r:id="rId16" display="https://www.power-technology.com/marketdata/juwi-shizen-kirishima-solar-pv-park-japan/"/>
    <hyperlink ref="DE70" r:id="rId17" display="https://global-power-plants.datasettes.com/global-power-plants/global-power-plants?owner=Mirai+Power+Corporation"/>
    <hyperlink ref="DE75" r:id="rId18" display="https://www.bcm-co.jp/en/project/renewable/plant_list/high-pressure/tsumagoi.php"/>
    <hyperlink ref="DE76" r:id="rId19" display="https://www.eurus-energy.com/en/project/project-jp/9913/"/>
    <hyperlink ref="DE78" r:id="rId20" display="https://www.renovainc.com/en/business/power_plant/futtsu-solar/"/>
    <hyperlink ref="DE79" r:id="rId21" display="https://www.power-technology.com/marketdata/tomioka-machi-solar-pv-park-japan/"/>
    <hyperlink ref="DE81" r:id="rId22" display="https://www.power-technology.com/marketdata/dream-solar-wakayama-city-solar-pv-park-japan/"/>
    <hyperlink ref="DE115" r:id="rId23" display="https://www.ichigo-green.co.jp/en/portfolio/9.html"/>
    <hyperlink ref="DE118" r:id="rId24" display="https://www.power-technology.com/marketdata/mito-new-town-mega-solar-operation-project-japan/"/>
    <hyperlink ref="DE120" r:id="rId25" display="https://www.power-technology.com/marketdata/onahama-solar-pv-park-japan/"/>
    <hyperlink ref="DE133" r:id="rId26" display="https://www.power-technology.com/marketdata/futtsu-solar-power-plant-japan/"/>
    <hyperlink ref="DE140" r:id="rId27" display="https://www.ippjournal.com/project/28-mw-tomioka-reconstruction-mega-solar-power-plant"/>
    <hyperlink ref="DE83" r:id="rId28" display="https://solarlove.org/former-airport-to-be-covered-in-solar-in-japan/#:~:text=Artistic%20rendition%20of%20Makurazaki%20Power%20Plant%20%28tentative%20name%29,of%20the%20Makurazaki%20Airport%20%28Makurazaki%20City%2C%20Kagoshima%20Prefecture%29."/>
    <hyperlink ref="DE84" r:id="rId29" display="https://www.power-technology.com/marketdata/ntt-facilities-oshu-solar-pv-park-japan/"/>
    <hyperlink ref="DE87" r:id="rId30" display="https://www.power-technology.com/marketdata/tokyo-energy-kirishima-solar-pv-park-japan/#:~:text=Tokyo%20Energy%20Kirishima%20Solar%20PV%20Park%20is%20a,in%20Kagoshima%2C%20Japan.%20The%20project%20is%20currently%20active."/>
    <hyperlink ref="DE89" r:id="rId31" display="https://www.power-technology.com/marketdata/mukawa-solar-pv-park-japan/#:~:text=Mukawa%20Solar%20PV%20Park%20is%20a%20ground-mounted%20solar,%28CO2%29%20a%20year.%20The%20project%20cost%20is%20%2483.388m."/>
    <hyperlink ref="DE90" r:id="rId32" display="https://www.renovainc.com/en/business/power_plant/kikugawa-i-solar/"/>
    <hyperlink ref="DE95" r:id="rId33" display="https://www.power-technology.com/marketdata/onahama-solar-pv-park-japan/#:~:text=Onahama%20Solar%20PV%20Park%20is%20an%2018.4MW%20solar,of%20construction%2C%20the%20project%20got%20commissioned%20in%202014."/>
    <hyperlink ref="DE99" r:id="rId34" display="https://www.power-technology.com/marketdata/mitsui-oita-solar-pv-park-japan/"/>
    <hyperlink ref="DE108" r:id="rId35" display="https://www.globaldata.com/store/report/kcenc-tenri-solar-power-plant-23-mw-nara-prefecture/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" sqref="D1"/>
    </sheetView>
  </sheetViews>
  <sheetFormatPr defaultColWidth="8.88888888888889" defaultRowHeight="14.4" outlineLevelCol="3"/>
  <cols>
    <col min="2" max="2" width="9.77777777777778" customWidth="1"/>
    <col min="3" max="3" width="32" customWidth="1"/>
  </cols>
  <sheetData>
    <row r="1" spans="1:4">
      <c r="A1" s="3" t="s">
        <v>60</v>
      </c>
      <c r="B1" s="3" t="s">
        <v>61</v>
      </c>
      <c r="C1" s="4" t="s">
        <v>98</v>
      </c>
      <c r="D1" t="s">
        <v>804</v>
      </c>
    </row>
    <row r="2" spans="1:3">
      <c r="A2" s="7">
        <v>34.6833</v>
      </c>
      <c r="B2" s="7">
        <v>138.0053</v>
      </c>
      <c r="C2" s="8" t="s">
        <v>137</v>
      </c>
    </row>
    <row r="3" spans="1:3">
      <c r="A3" s="7">
        <v>35.4422</v>
      </c>
      <c r="B3" s="7">
        <v>133.2948</v>
      </c>
      <c r="C3" s="8" t="s">
        <v>142</v>
      </c>
    </row>
    <row r="4" s="9" customFormat="1" spans="1:3">
      <c r="A4" s="10">
        <v>33.6081</v>
      </c>
      <c r="B4" s="10">
        <v>130.7397</v>
      </c>
      <c r="C4" s="11" t="s">
        <v>146</v>
      </c>
    </row>
    <row r="5" spans="1:3">
      <c r="A5" s="7">
        <v>35.8102</v>
      </c>
      <c r="B5" s="7">
        <v>140.0909</v>
      </c>
      <c r="C5" s="8" t="s">
        <v>151</v>
      </c>
    </row>
    <row r="6" spans="1:3">
      <c r="A6" s="7">
        <v>32.928</v>
      </c>
      <c r="B6" s="7">
        <v>130.958</v>
      </c>
      <c r="C6" s="8" t="s">
        <v>156</v>
      </c>
    </row>
    <row r="7" spans="1:3">
      <c r="A7" s="7">
        <v>35.5821</v>
      </c>
      <c r="B7" s="7">
        <v>138.5728</v>
      </c>
      <c r="C7" s="8" t="s">
        <v>161</v>
      </c>
    </row>
    <row r="8" spans="1:3">
      <c r="A8" s="7">
        <v>34.587</v>
      </c>
      <c r="B8" s="7">
        <v>134.9754</v>
      </c>
      <c r="C8" s="8" t="s">
        <v>170</v>
      </c>
    </row>
    <row r="9" spans="1:3">
      <c r="A9" s="7">
        <v>34.8622</v>
      </c>
      <c r="B9" s="7">
        <v>132.049</v>
      </c>
      <c r="C9" s="8" t="s">
        <v>177</v>
      </c>
    </row>
    <row r="10" spans="1:3">
      <c r="A10" s="7">
        <v>40.855</v>
      </c>
      <c r="B10" s="7">
        <v>141.14</v>
      </c>
      <c r="C10" s="8" t="s">
        <v>181</v>
      </c>
    </row>
    <row r="11" spans="1:3">
      <c r="A11" s="7">
        <v>34.7299</v>
      </c>
      <c r="B11" s="7">
        <v>133.8508</v>
      </c>
      <c r="C11" s="8" t="s">
        <v>186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C13" sqref="C13"/>
    </sheetView>
  </sheetViews>
  <sheetFormatPr defaultColWidth="8.88888888888889" defaultRowHeight="14.4" outlineLevelCol="3"/>
  <cols>
    <col min="3" max="3" width="29.8888888888889" customWidth="1"/>
  </cols>
  <sheetData>
    <row r="1" spans="1:4">
      <c r="A1" s="3" t="s">
        <v>60</v>
      </c>
      <c r="B1" s="3" t="s">
        <v>61</v>
      </c>
      <c r="C1" s="4" t="s">
        <v>98</v>
      </c>
      <c r="D1" t="s">
        <v>804</v>
      </c>
    </row>
    <row r="2" spans="1:4">
      <c r="A2" s="7">
        <v>38.876</v>
      </c>
      <c r="B2" s="7">
        <v>141.1485</v>
      </c>
      <c r="C2" s="8" t="s">
        <v>191</v>
      </c>
      <c r="D2" t="s">
        <v>805</v>
      </c>
    </row>
    <row r="3" spans="1:3">
      <c r="A3" s="7">
        <v>34.643</v>
      </c>
      <c r="B3" s="7">
        <v>134.159</v>
      </c>
      <c r="C3" s="8" t="s">
        <v>196</v>
      </c>
    </row>
    <row r="4" spans="1:3">
      <c r="A4" s="7">
        <v>32.932</v>
      </c>
      <c r="B4" s="7">
        <v>130.915</v>
      </c>
      <c r="C4" s="8" t="s">
        <v>199</v>
      </c>
    </row>
    <row r="5" s="9" customFormat="1" spans="1:3">
      <c r="A5" s="10">
        <v>34.941</v>
      </c>
      <c r="B5" s="10">
        <v>133.975</v>
      </c>
      <c r="C5" s="11" t="s">
        <v>203</v>
      </c>
    </row>
    <row r="6" spans="1:3">
      <c r="A6" s="7">
        <v>32.8</v>
      </c>
      <c r="B6" s="7">
        <v>130.867</v>
      </c>
      <c r="C6" s="8" t="s">
        <v>217</v>
      </c>
    </row>
    <row r="7" spans="1:3">
      <c r="A7" s="7">
        <v>35.9472</v>
      </c>
      <c r="B7" s="7">
        <v>140.586</v>
      </c>
      <c r="C7" s="8" t="s">
        <v>233</v>
      </c>
    </row>
    <row r="8" s="9" customFormat="1" spans="1:3">
      <c r="A8" s="10">
        <v>35.0632</v>
      </c>
      <c r="B8" s="10">
        <v>134.9521</v>
      </c>
      <c r="C8" s="11" t="s">
        <v>247</v>
      </c>
    </row>
    <row r="9" spans="1:4">
      <c r="A9" s="7">
        <v>34.291</v>
      </c>
      <c r="B9" s="7">
        <v>135.084</v>
      </c>
      <c r="C9" s="8" t="s">
        <v>252</v>
      </c>
      <c r="D9" t="s">
        <v>805</v>
      </c>
    </row>
    <row r="10" spans="1:3">
      <c r="A10" s="7">
        <v>33.9884</v>
      </c>
      <c r="B10" s="7">
        <v>131.1656</v>
      </c>
      <c r="C10" s="8" t="s">
        <v>259</v>
      </c>
    </row>
    <row r="11" spans="1:3">
      <c r="A11" s="7">
        <v>36.611</v>
      </c>
      <c r="B11" s="7">
        <v>138.971</v>
      </c>
      <c r="C11" s="8" t="s">
        <v>266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15" sqref="D15"/>
    </sheetView>
  </sheetViews>
  <sheetFormatPr defaultColWidth="8.88888888888889" defaultRowHeight="14.4" outlineLevelCol="3"/>
  <cols>
    <col min="3" max="3" width="47.2222222222222" customWidth="1"/>
  </cols>
  <sheetData>
    <row r="1" spans="1:4">
      <c r="A1" s="3" t="s">
        <v>60</v>
      </c>
      <c r="B1" s="3" t="s">
        <v>61</v>
      </c>
      <c r="C1" s="4" t="s">
        <v>98</v>
      </c>
      <c r="D1" t="s">
        <v>804</v>
      </c>
    </row>
    <row r="2" s="9" customFormat="1" spans="1:3">
      <c r="A2" s="10">
        <v>34.957</v>
      </c>
      <c r="B2" s="10">
        <v>135.854</v>
      </c>
      <c r="C2" s="11" t="s">
        <v>284</v>
      </c>
    </row>
    <row r="3" spans="1:3">
      <c r="A3" s="7">
        <v>33.9887</v>
      </c>
      <c r="B3" s="7">
        <v>134.6144</v>
      </c>
      <c r="C3" s="8" t="s">
        <v>300</v>
      </c>
    </row>
    <row r="4" s="9" customFormat="1" spans="1:3">
      <c r="A4" s="10">
        <v>42.7014</v>
      </c>
      <c r="B4" s="10">
        <v>141.7696</v>
      </c>
      <c r="C4" s="11" t="s">
        <v>307</v>
      </c>
    </row>
    <row r="5" spans="1:3">
      <c r="A5" s="7">
        <v>37.635</v>
      </c>
      <c r="B5" s="7">
        <v>141.018</v>
      </c>
      <c r="C5" s="8" t="s">
        <v>330</v>
      </c>
    </row>
    <row r="6" spans="1:3">
      <c r="A6" s="7">
        <v>34.239</v>
      </c>
      <c r="B6" s="7">
        <v>132.8505</v>
      </c>
      <c r="C6" s="8" t="s">
        <v>335</v>
      </c>
    </row>
    <row r="7" spans="1:3">
      <c r="A7" s="7">
        <v>34.3644</v>
      </c>
      <c r="B7" s="7">
        <v>133.9672</v>
      </c>
      <c r="C7" s="8" t="s">
        <v>343</v>
      </c>
    </row>
    <row r="8" spans="1:3">
      <c r="A8" s="7">
        <v>35.1725</v>
      </c>
      <c r="B8" s="7">
        <v>140.3137</v>
      </c>
      <c r="C8" s="8" t="s">
        <v>358</v>
      </c>
    </row>
    <row r="9" s="9" customFormat="1" spans="1:3">
      <c r="A9" s="10">
        <v>33.576</v>
      </c>
      <c r="B9" s="10">
        <v>130.836</v>
      </c>
      <c r="C9" s="11" t="s">
        <v>361</v>
      </c>
    </row>
    <row r="10" s="9" customFormat="1" spans="1:3">
      <c r="A10" s="10">
        <v>35.185</v>
      </c>
      <c r="B10" s="10">
        <v>137.225</v>
      </c>
      <c r="C10" s="11" t="s">
        <v>364</v>
      </c>
    </row>
    <row r="11" spans="1:3">
      <c r="A11" s="7">
        <v>33.2503</v>
      </c>
      <c r="B11" s="7">
        <v>131.7604</v>
      </c>
      <c r="C11" s="8" t="s">
        <v>371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opLeftCell="B1" workbookViewId="0">
      <selection activeCell="G13" sqref="G13"/>
    </sheetView>
  </sheetViews>
  <sheetFormatPr defaultColWidth="8.88888888888889" defaultRowHeight="14.4"/>
  <cols>
    <col min="3" max="3" width="44.4444444444444" customWidth="1"/>
  </cols>
  <sheetData>
    <row r="1" spans="1:5">
      <c r="A1" s="3" t="s">
        <v>60</v>
      </c>
      <c r="B1" s="3" t="s">
        <v>61</v>
      </c>
      <c r="C1" s="4" t="s">
        <v>98</v>
      </c>
      <c r="D1" t="s">
        <v>804</v>
      </c>
      <c r="E1" t="s">
        <v>806</v>
      </c>
    </row>
    <row r="2" spans="1:3">
      <c r="A2" s="7">
        <v>34.4941</v>
      </c>
      <c r="B2" s="7">
        <v>136.7636</v>
      </c>
      <c r="C2" s="8" t="s">
        <v>375</v>
      </c>
    </row>
    <row r="3" spans="1:3">
      <c r="A3" s="7">
        <v>33.5736</v>
      </c>
      <c r="B3" s="7">
        <v>130.7393</v>
      </c>
      <c r="C3" s="8" t="s">
        <v>382</v>
      </c>
    </row>
    <row r="4" spans="1:5">
      <c r="A4" s="7">
        <v>42.6552</v>
      </c>
      <c r="B4" s="7">
        <v>141.6755</v>
      </c>
      <c r="C4" s="8" t="s">
        <v>385</v>
      </c>
      <c r="E4">
        <v>331879</v>
      </c>
    </row>
    <row r="5" spans="1:9">
      <c r="A5" s="7">
        <v>39.718</v>
      </c>
      <c r="B5" s="7">
        <v>141.007</v>
      </c>
      <c r="C5" s="8" t="s">
        <v>389</v>
      </c>
      <c r="E5">
        <f>SUM(F5:I5)</f>
        <v>288070</v>
      </c>
      <c r="F5">
        <v>200220</v>
      </c>
      <c r="G5">
        <v>27885</v>
      </c>
      <c r="H5">
        <v>19957</v>
      </c>
      <c r="I5">
        <v>40008</v>
      </c>
    </row>
    <row r="6" s="9" customFormat="1" spans="1:3">
      <c r="A6" s="10">
        <v>33.625</v>
      </c>
      <c r="B6" s="10">
        <v>130.72</v>
      </c>
      <c r="C6" s="11" t="s">
        <v>404</v>
      </c>
    </row>
    <row r="7" spans="1:18">
      <c r="A7" s="7">
        <v>35.5859</v>
      </c>
      <c r="B7" s="7">
        <v>140.318</v>
      </c>
      <c r="C7" s="8" t="s">
        <v>409</v>
      </c>
      <c r="F7">
        <v>14225</v>
      </c>
      <c r="G7">
        <v>10035</v>
      </c>
      <c r="H7">
        <v>2170</v>
      </c>
      <c r="I7">
        <v>2047</v>
      </c>
      <c r="J7">
        <v>1048</v>
      </c>
      <c r="K7">
        <v>1871</v>
      </c>
      <c r="L7">
        <v>5910</v>
      </c>
      <c r="M7">
        <v>11124</v>
      </c>
      <c r="N7">
        <v>1950</v>
      </c>
      <c r="O7">
        <v>565</v>
      </c>
      <c r="P7">
        <v>1250</v>
      </c>
      <c r="Q7">
        <v>8670</v>
      </c>
      <c r="R7">
        <v>10474</v>
      </c>
    </row>
    <row r="8" spans="1:6">
      <c r="A8" s="7">
        <v>34.4436</v>
      </c>
      <c r="B8" s="7">
        <v>136.355</v>
      </c>
      <c r="C8" s="8" t="s">
        <v>416</v>
      </c>
      <c r="F8">
        <v>3581</v>
      </c>
    </row>
    <row r="9" spans="1:3">
      <c r="A9" s="7">
        <v>36.0094</v>
      </c>
      <c r="B9" s="7">
        <v>140.344</v>
      </c>
      <c r="C9" s="8" t="s">
        <v>418</v>
      </c>
    </row>
    <row r="10" spans="1:3">
      <c r="A10" s="7">
        <v>31.902</v>
      </c>
      <c r="B10" s="7">
        <v>131.339</v>
      </c>
      <c r="C10" s="8" t="s">
        <v>423</v>
      </c>
    </row>
    <row r="11" spans="1:3">
      <c r="A11" s="7">
        <v>31.691</v>
      </c>
      <c r="B11" s="7">
        <v>130.824</v>
      </c>
      <c r="C11" s="8" t="s">
        <v>426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E1" sqref="E1"/>
    </sheetView>
  </sheetViews>
  <sheetFormatPr defaultColWidth="8.88888888888889" defaultRowHeight="14.4" outlineLevelCol="4"/>
  <cols>
    <col min="3" max="3" width="34" customWidth="1"/>
  </cols>
  <sheetData>
    <row r="1" spans="1:5">
      <c r="A1" s="3" t="s">
        <v>60</v>
      </c>
      <c r="B1" s="3" t="s">
        <v>61</v>
      </c>
      <c r="C1" s="4" t="s">
        <v>98</v>
      </c>
      <c r="D1" t="s">
        <v>804</v>
      </c>
      <c r="E1" t="s">
        <v>806</v>
      </c>
    </row>
    <row r="2" spans="1:3">
      <c r="A2" s="7">
        <v>42.5445</v>
      </c>
      <c r="B2" s="7">
        <v>141.3398</v>
      </c>
      <c r="C2" s="8" t="s">
        <v>439</v>
      </c>
    </row>
    <row r="3" spans="1:3">
      <c r="A3" s="7">
        <v>35.355</v>
      </c>
      <c r="B3" s="7">
        <v>139.167</v>
      </c>
      <c r="C3" s="8" t="s">
        <v>447</v>
      </c>
    </row>
    <row r="4" spans="1:3">
      <c r="A4" s="7">
        <v>31.89</v>
      </c>
      <c r="B4" s="7">
        <v>130.809</v>
      </c>
      <c r="C4" s="8" t="s">
        <v>450</v>
      </c>
    </row>
    <row r="5" spans="1:3">
      <c r="A5" s="7">
        <v>36.9327</v>
      </c>
      <c r="B5" s="7">
        <v>140.0777</v>
      </c>
      <c r="C5" s="8" t="s">
        <v>462</v>
      </c>
    </row>
    <row r="6" spans="1:3">
      <c r="A6" s="7">
        <v>37.771</v>
      </c>
      <c r="B6" s="7">
        <v>140.984</v>
      </c>
      <c r="C6" s="8" t="s">
        <v>478</v>
      </c>
    </row>
    <row r="7" spans="1:3">
      <c r="A7" s="7">
        <v>36.946</v>
      </c>
      <c r="B7" s="7">
        <v>139.914</v>
      </c>
      <c r="C7" s="8" t="s">
        <v>482</v>
      </c>
    </row>
    <row r="8" spans="1:3">
      <c r="A8" s="7">
        <v>36.4954</v>
      </c>
      <c r="B8" s="7">
        <v>138.5006</v>
      </c>
      <c r="C8" s="8" t="s">
        <v>489</v>
      </c>
    </row>
    <row r="9" s="9" customFormat="1" spans="1:3">
      <c r="A9" s="10">
        <v>34.547</v>
      </c>
      <c r="B9" s="10">
        <v>134.94</v>
      </c>
      <c r="C9" s="11" t="s">
        <v>495</v>
      </c>
    </row>
    <row r="10" spans="1:3">
      <c r="A10" s="2">
        <v>32.634</v>
      </c>
      <c r="B10" s="2">
        <v>130.719</v>
      </c>
      <c r="C10" s="2" t="s">
        <v>499</v>
      </c>
    </row>
    <row r="11" spans="1:3">
      <c r="A11" s="2">
        <v>34.0305</v>
      </c>
      <c r="B11" s="2">
        <v>131.5849</v>
      </c>
      <c r="C11" s="2" t="s">
        <v>513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D9" sqref="D9"/>
    </sheetView>
  </sheetViews>
  <sheetFormatPr defaultColWidth="8.88888888888889" defaultRowHeight="14.4" outlineLevelCol="3"/>
  <cols>
    <col min="3" max="3" width="35.5555555555556" customWidth="1"/>
  </cols>
  <sheetData>
    <row r="1" spans="1:4">
      <c r="A1" s="3" t="s">
        <v>60</v>
      </c>
      <c r="B1" s="3" t="s">
        <v>61</v>
      </c>
      <c r="C1" s="4" t="s">
        <v>98</v>
      </c>
      <c r="D1" t="s">
        <v>804</v>
      </c>
    </row>
    <row r="2" spans="1:3">
      <c r="A2" s="2">
        <v>37.9774</v>
      </c>
      <c r="B2" s="2">
        <v>139.2006</v>
      </c>
      <c r="C2" s="2" t="s">
        <v>521</v>
      </c>
    </row>
    <row r="3" spans="1:4">
      <c r="A3" s="2">
        <v>39.0509</v>
      </c>
      <c r="B3" s="2">
        <v>141.071</v>
      </c>
      <c r="C3" s="2" t="s">
        <v>530</v>
      </c>
      <c r="D3" t="s">
        <v>807</v>
      </c>
    </row>
    <row r="4" spans="1:3">
      <c r="A4" s="2">
        <v>35.0059</v>
      </c>
      <c r="B4" s="2">
        <v>135.9107</v>
      </c>
      <c r="C4" s="2" t="s">
        <v>535</v>
      </c>
    </row>
    <row r="5" spans="1:3">
      <c r="A5" s="2">
        <v>34.5938</v>
      </c>
      <c r="B5" s="2">
        <v>132.9703</v>
      </c>
      <c r="C5" s="2" t="s">
        <v>538</v>
      </c>
    </row>
    <row r="6" spans="1:3">
      <c r="A6" s="2">
        <v>34.7607</v>
      </c>
      <c r="B6" s="2">
        <v>136.9261</v>
      </c>
      <c r="C6" s="2" t="s">
        <v>545</v>
      </c>
    </row>
    <row r="7" spans="1:3">
      <c r="A7" s="2">
        <v>33.945</v>
      </c>
      <c r="B7" s="2">
        <v>133.213</v>
      </c>
      <c r="C7" s="2" t="s">
        <v>562</v>
      </c>
    </row>
    <row r="8" spans="1:3">
      <c r="A8" s="2">
        <v>32.6381</v>
      </c>
      <c r="B8" s="2">
        <v>130.7241</v>
      </c>
      <c r="C8" s="2" t="s">
        <v>565</v>
      </c>
    </row>
    <row r="9" spans="1:4">
      <c r="A9" s="2">
        <v>34.723</v>
      </c>
      <c r="B9" s="2">
        <v>134.9087</v>
      </c>
      <c r="C9" s="2" t="s">
        <v>568</v>
      </c>
      <c r="D9" t="s">
        <v>808</v>
      </c>
    </row>
    <row r="10" spans="1:3">
      <c r="A10" s="2">
        <v>33.9528</v>
      </c>
      <c r="B10" s="2">
        <v>131.2212</v>
      </c>
      <c r="C10" s="2" t="s">
        <v>584</v>
      </c>
    </row>
    <row r="11" s="9" customFormat="1" spans="1:3">
      <c r="A11" s="9">
        <v>35.98</v>
      </c>
      <c r="B11" s="9">
        <v>140.317</v>
      </c>
      <c r="C11" s="9" t="s">
        <v>590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B2" sqref="B2"/>
    </sheetView>
  </sheetViews>
  <sheetFormatPr defaultColWidth="8.88888888888889" defaultRowHeight="14.4" outlineLevelCol="3"/>
  <sheetData>
    <row r="1" spans="1:4">
      <c r="A1" s="3" t="s">
        <v>60</v>
      </c>
      <c r="B1" s="3" t="s">
        <v>61</v>
      </c>
      <c r="C1" s="4" t="s">
        <v>98</v>
      </c>
      <c r="D1" t="s">
        <v>804</v>
      </c>
    </row>
    <row r="2" spans="1:3">
      <c r="A2" s="2">
        <v>36.9172</v>
      </c>
      <c r="B2" s="2">
        <v>140.1017</v>
      </c>
      <c r="C2" s="2" t="s">
        <v>598</v>
      </c>
    </row>
    <row r="3" spans="1:3">
      <c r="A3" s="2">
        <v>35.482</v>
      </c>
      <c r="B3" s="2">
        <v>139.708</v>
      </c>
      <c r="C3" s="2" t="s">
        <v>603</v>
      </c>
    </row>
    <row r="4" spans="1:3">
      <c r="A4" s="2">
        <v>34.7928</v>
      </c>
      <c r="B4" s="2">
        <v>137.3094</v>
      </c>
      <c r="C4" s="2" t="s">
        <v>607</v>
      </c>
    </row>
    <row r="5" spans="1:3">
      <c r="A5" s="2">
        <v>33.921</v>
      </c>
      <c r="B5" s="2">
        <v>130.771</v>
      </c>
      <c r="C5" s="2" t="s">
        <v>611</v>
      </c>
    </row>
    <row r="6" spans="1:3">
      <c r="A6" s="2">
        <v>32.2093</v>
      </c>
      <c r="B6" s="2">
        <v>130.477</v>
      </c>
      <c r="C6" s="2" t="s">
        <v>619</v>
      </c>
    </row>
    <row r="7" spans="1:3">
      <c r="A7" s="2">
        <v>36.762</v>
      </c>
      <c r="B7" s="2">
        <v>139.9298</v>
      </c>
      <c r="C7" s="2" t="s">
        <v>625</v>
      </c>
    </row>
    <row r="8" spans="1:3">
      <c r="A8" s="2">
        <v>34.7135</v>
      </c>
      <c r="B8" s="2">
        <v>137.2684</v>
      </c>
      <c r="C8" s="2" t="s">
        <v>635</v>
      </c>
    </row>
    <row r="9" spans="1:3">
      <c r="A9" s="2">
        <v>33.6159</v>
      </c>
      <c r="B9" s="2">
        <v>130.6929</v>
      </c>
      <c r="C9" s="2" t="s">
        <v>645</v>
      </c>
    </row>
    <row r="10" spans="1:3">
      <c r="A10" s="2">
        <v>40.5506</v>
      </c>
      <c r="B10" s="2">
        <v>141.4298</v>
      </c>
      <c r="C10" s="2" t="s">
        <v>648</v>
      </c>
    </row>
    <row r="11" spans="1:3">
      <c r="A11" s="2">
        <v>33.6186</v>
      </c>
      <c r="B11" s="2">
        <v>130.7309</v>
      </c>
      <c r="C11" s="2" t="s">
        <v>652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1"/>
  <sheetViews>
    <sheetView workbookViewId="0">
      <selection activeCell="A2" sqref="A2:C11"/>
    </sheetView>
  </sheetViews>
  <sheetFormatPr defaultColWidth="8.88888888888889" defaultRowHeight="14.4" outlineLevelCol="2"/>
  <sheetData>
    <row r="2" spans="1:3">
      <c r="A2" s="2">
        <v>33.5967</v>
      </c>
      <c r="B2" s="2">
        <v>130.8442</v>
      </c>
      <c r="C2" s="2" t="s">
        <v>655</v>
      </c>
    </row>
    <row r="3" spans="1:3">
      <c r="A3" s="2">
        <v>33.5753</v>
      </c>
      <c r="B3" s="2">
        <v>130.727</v>
      </c>
      <c r="C3" s="2" t="s">
        <v>668</v>
      </c>
    </row>
    <row r="4" spans="1:3">
      <c r="A4" s="2">
        <v>35.494</v>
      </c>
      <c r="B4" s="2">
        <v>140.131</v>
      </c>
      <c r="C4" s="2" t="s">
        <v>674</v>
      </c>
    </row>
    <row r="5" spans="1:3">
      <c r="A5" s="2">
        <v>32.6814</v>
      </c>
      <c r="B5" s="2">
        <v>129.8025</v>
      </c>
      <c r="C5" s="2" t="s">
        <v>685</v>
      </c>
    </row>
    <row r="6" spans="1:3">
      <c r="A6" s="2">
        <v>38.1205</v>
      </c>
      <c r="B6" s="2">
        <v>140.922</v>
      </c>
      <c r="C6" s="2" t="s">
        <v>690</v>
      </c>
    </row>
    <row r="7" spans="1:3">
      <c r="A7" s="2">
        <v>36.5673</v>
      </c>
      <c r="B7" s="2">
        <v>137.2367</v>
      </c>
      <c r="C7" s="2" t="s">
        <v>695</v>
      </c>
    </row>
    <row r="8" spans="1:3">
      <c r="A8" s="2">
        <v>34.7634</v>
      </c>
      <c r="B8" s="2">
        <v>134.7657</v>
      </c>
      <c r="C8" s="2" t="s">
        <v>701</v>
      </c>
    </row>
    <row r="9" spans="1:3">
      <c r="A9" s="2">
        <v>40.8964</v>
      </c>
      <c r="B9" s="2">
        <v>141.2815</v>
      </c>
      <c r="C9" s="2" t="s">
        <v>704</v>
      </c>
    </row>
    <row r="10" spans="1:3">
      <c r="A10" s="2">
        <v>36.143</v>
      </c>
      <c r="B10" s="2">
        <v>140.1654</v>
      </c>
      <c r="C10" s="2" t="s">
        <v>710</v>
      </c>
    </row>
    <row r="11" spans="1:3">
      <c r="A11" s="2">
        <v>37.953</v>
      </c>
      <c r="B11" s="2">
        <v>139.19</v>
      </c>
      <c r="C11" s="2" t="s">
        <v>713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7"/>
  <sheetViews>
    <sheetView workbookViewId="0">
      <selection activeCell="F23" sqref="F23"/>
    </sheetView>
  </sheetViews>
  <sheetFormatPr defaultColWidth="8.88888888888889" defaultRowHeight="14.4" outlineLevelCol="2"/>
  <cols>
    <col min="3" max="3" width="51.2222222222222" customWidth="1"/>
  </cols>
  <sheetData>
    <row r="2" spans="1:3">
      <c r="A2" s="2">
        <v>36.1353</v>
      </c>
      <c r="B2" s="2">
        <v>140.1699</v>
      </c>
      <c r="C2" s="2" t="s">
        <v>716</v>
      </c>
    </row>
    <row r="3" spans="1:3">
      <c r="A3" s="2">
        <v>31.9555</v>
      </c>
      <c r="B3" s="2">
        <v>130.7485</v>
      </c>
      <c r="C3" s="2" t="s">
        <v>719</v>
      </c>
    </row>
    <row r="4" spans="1:3">
      <c r="A4" s="2">
        <v>33.9215</v>
      </c>
      <c r="B4" s="2">
        <v>130.7774</v>
      </c>
      <c r="C4" s="2" t="s">
        <v>741</v>
      </c>
    </row>
    <row r="5" spans="1:3">
      <c r="A5" s="2">
        <v>34.722</v>
      </c>
      <c r="B5" s="2">
        <v>138.172</v>
      </c>
      <c r="C5" s="2" t="s">
        <v>749</v>
      </c>
    </row>
    <row r="6" spans="1:3">
      <c r="A6" s="2">
        <v>36.9506</v>
      </c>
      <c r="B6" s="2">
        <v>139.9586</v>
      </c>
      <c r="C6" s="2" t="s">
        <v>752</v>
      </c>
    </row>
    <row r="7" spans="1:3">
      <c r="A7" s="2">
        <v>34.6395</v>
      </c>
      <c r="B7" s="2">
        <v>138.185</v>
      </c>
      <c r="C7" s="2" t="s">
        <v>755</v>
      </c>
    </row>
    <row r="8" spans="1:3">
      <c r="A8" s="2">
        <v>36.403</v>
      </c>
      <c r="B8" s="2">
        <v>140.353</v>
      </c>
      <c r="C8" s="2" t="s">
        <v>761</v>
      </c>
    </row>
    <row r="9" spans="1:3">
      <c r="A9" s="2">
        <v>39.1713</v>
      </c>
      <c r="B9" s="2">
        <v>141.7256</v>
      </c>
      <c r="C9" s="2" t="s">
        <v>768</v>
      </c>
    </row>
    <row r="10" spans="1:3">
      <c r="A10" s="2">
        <v>34.599</v>
      </c>
      <c r="B10" s="2">
        <v>135.915</v>
      </c>
      <c r="C10" s="2" t="s">
        <v>775</v>
      </c>
    </row>
    <row r="11" spans="1:3">
      <c r="A11" s="2">
        <v>36.78</v>
      </c>
      <c r="B11" s="2">
        <v>139.975</v>
      </c>
      <c r="C11" s="2" t="s">
        <v>779</v>
      </c>
    </row>
    <row r="12" spans="1:3">
      <c r="A12" s="2">
        <v>35.897</v>
      </c>
      <c r="B12" s="2">
        <v>138.48</v>
      </c>
      <c r="C12" s="2" t="s">
        <v>783</v>
      </c>
    </row>
    <row r="13" spans="1:3">
      <c r="A13" s="2">
        <v>36.908</v>
      </c>
      <c r="B13" s="2">
        <v>140.107</v>
      </c>
      <c r="C13" s="2" t="s">
        <v>786</v>
      </c>
    </row>
    <row r="14" spans="1:3">
      <c r="A14" s="2">
        <v>34.664</v>
      </c>
      <c r="B14" s="2">
        <v>138.1015</v>
      </c>
      <c r="C14" s="2" t="s">
        <v>789</v>
      </c>
    </row>
    <row r="15" spans="1:3">
      <c r="A15" s="2">
        <v>40.535</v>
      </c>
      <c r="B15" s="2">
        <v>141.5121</v>
      </c>
      <c r="C15" s="2" t="s">
        <v>793</v>
      </c>
    </row>
    <row r="16" spans="1:3">
      <c r="A16" s="2">
        <v>36.465</v>
      </c>
      <c r="B16" s="2">
        <v>138.9225</v>
      </c>
      <c r="C16" s="2" t="s">
        <v>799</v>
      </c>
    </row>
    <row r="17" spans="1:3">
      <c r="A17" s="2">
        <v>37.688</v>
      </c>
      <c r="B17" s="2">
        <v>140.722</v>
      </c>
      <c r="C17" s="2" t="s">
        <v>802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2"/>
  <sheetViews>
    <sheetView topLeftCell="B208" workbookViewId="0">
      <selection activeCell="O28" sqref="O28"/>
    </sheetView>
  </sheetViews>
  <sheetFormatPr defaultColWidth="8.88888888888889" defaultRowHeight="14.4"/>
  <cols>
    <col min="3" max="3" width="33.2222222222222" customWidth="1"/>
    <col min="4" max="13" width="8.88888888888889" hidden="1" customWidth="1"/>
    <col min="15" max="15" width="44.5555555555556" customWidth="1"/>
  </cols>
  <sheetData>
    <row r="1" spans="1:15">
      <c r="A1" t="s">
        <v>0</v>
      </c>
      <c r="B1" t="s">
        <v>1</v>
      </c>
      <c r="C1" t="s">
        <v>809</v>
      </c>
      <c r="D1" t="s">
        <v>810</v>
      </c>
      <c r="E1" t="s">
        <v>811</v>
      </c>
      <c r="F1" t="s">
        <v>812</v>
      </c>
      <c r="G1" t="s">
        <v>813</v>
      </c>
      <c r="H1" t="s">
        <v>814</v>
      </c>
      <c r="I1" t="s">
        <v>815</v>
      </c>
      <c r="J1" t="s">
        <v>816</v>
      </c>
      <c r="K1" t="s">
        <v>817</v>
      </c>
      <c r="L1" t="s">
        <v>818</v>
      </c>
      <c r="M1" t="s">
        <v>91</v>
      </c>
      <c r="N1" t="s">
        <v>92</v>
      </c>
      <c r="O1" t="s">
        <v>819</v>
      </c>
    </row>
    <row r="2" spans="1:14">
      <c r="A2">
        <v>1</v>
      </c>
      <c r="B2" t="s">
        <v>820</v>
      </c>
      <c r="C2" t="s">
        <v>821</v>
      </c>
      <c r="D2" t="s">
        <v>822</v>
      </c>
      <c r="E2">
        <v>0</v>
      </c>
      <c r="F2">
        <v>0</v>
      </c>
      <c r="G2">
        <v>0</v>
      </c>
      <c r="H2">
        <v>-1</v>
      </c>
      <c r="I2">
        <v>0</v>
      </c>
      <c r="J2" t="s">
        <v>823</v>
      </c>
      <c r="K2" t="s">
        <v>823</v>
      </c>
      <c r="L2">
        <v>0.034156</v>
      </c>
      <c r="M2">
        <v>3278.830622</v>
      </c>
      <c r="N2">
        <v>341095.307031</v>
      </c>
    </row>
    <row r="3" spans="1:15">
      <c r="A3">
        <v>2</v>
      </c>
      <c r="B3" t="s">
        <v>820</v>
      </c>
      <c r="C3" t="s">
        <v>824</v>
      </c>
      <c r="D3" t="s">
        <v>822</v>
      </c>
      <c r="E3">
        <v>0</v>
      </c>
      <c r="F3">
        <v>0</v>
      </c>
      <c r="G3">
        <v>0</v>
      </c>
      <c r="H3">
        <v>-1</v>
      </c>
      <c r="I3">
        <v>0</v>
      </c>
      <c r="J3" t="s">
        <v>823</v>
      </c>
      <c r="K3" t="s">
        <v>823</v>
      </c>
      <c r="L3">
        <v>0.020924</v>
      </c>
      <c r="M3">
        <v>2054.855376</v>
      </c>
      <c r="N3">
        <v>210873.816745</v>
      </c>
      <c r="O3">
        <f>SUM(N3:N6)</f>
        <v>301070.573555</v>
      </c>
    </row>
    <row r="4" spans="1:14">
      <c r="A4">
        <v>3</v>
      </c>
      <c r="B4" t="s">
        <v>820</v>
      </c>
      <c r="C4" t="s">
        <v>825</v>
      </c>
      <c r="D4" t="s">
        <v>822</v>
      </c>
      <c r="E4">
        <v>0</v>
      </c>
      <c r="F4">
        <v>0</v>
      </c>
      <c r="G4">
        <v>0</v>
      </c>
      <c r="H4">
        <v>-1</v>
      </c>
      <c r="I4">
        <v>0</v>
      </c>
      <c r="J4" t="s">
        <v>823</v>
      </c>
      <c r="K4" t="s">
        <v>823</v>
      </c>
      <c r="L4">
        <v>0.014002</v>
      </c>
      <c r="M4">
        <v>1338.704109</v>
      </c>
      <c r="N4">
        <v>28635.990135</v>
      </c>
    </row>
    <row r="5" spans="1:14">
      <c r="A5">
        <v>4</v>
      </c>
      <c r="B5" t="s">
        <v>820</v>
      </c>
      <c r="C5" t="s">
        <v>826</v>
      </c>
      <c r="D5" t="s">
        <v>822</v>
      </c>
      <c r="E5">
        <v>0</v>
      </c>
      <c r="F5">
        <v>0</v>
      </c>
      <c r="G5">
        <v>0</v>
      </c>
      <c r="H5">
        <v>-1</v>
      </c>
      <c r="I5">
        <v>0</v>
      </c>
      <c r="J5" t="s">
        <v>823</v>
      </c>
      <c r="K5" t="s">
        <v>823</v>
      </c>
      <c r="L5">
        <v>0.007665</v>
      </c>
      <c r="M5">
        <v>739.082444</v>
      </c>
      <c r="N5">
        <v>20488.270435</v>
      </c>
    </row>
    <row r="6" spans="1:14">
      <c r="A6">
        <v>5</v>
      </c>
      <c r="B6" t="s">
        <v>820</v>
      </c>
      <c r="C6" t="s">
        <v>827</v>
      </c>
      <c r="D6" t="s">
        <v>822</v>
      </c>
      <c r="E6">
        <v>0</v>
      </c>
      <c r="F6">
        <v>0</v>
      </c>
      <c r="G6">
        <v>0</v>
      </c>
      <c r="H6">
        <v>-1</v>
      </c>
      <c r="I6">
        <v>0</v>
      </c>
      <c r="J6" t="s">
        <v>823</v>
      </c>
      <c r="K6" t="s">
        <v>823</v>
      </c>
      <c r="L6">
        <v>0.012476</v>
      </c>
      <c r="M6">
        <v>1186.995485</v>
      </c>
      <c r="N6">
        <v>41072.49624</v>
      </c>
    </row>
    <row r="7" spans="1:15">
      <c r="A7">
        <v>6</v>
      </c>
      <c r="B7" t="s">
        <v>820</v>
      </c>
      <c r="C7" t="s">
        <v>828</v>
      </c>
      <c r="D7" t="s">
        <v>822</v>
      </c>
      <c r="E7">
        <v>0</v>
      </c>
      <c r="F7">
        <v>0</v>
      </c>
      <c r="G7">
        <v>0</v>
      </c>
      <c r="H7">
        <v>-1</v>
      </c>
      <c r="I7">
        <v>0</v>
      </c>
      <c r="J7" t="s">
        <v>823</v>
      </c>
      <c r="K7" t="s">
        <v>823</v>
      </c>
      <c r="L7">
        <v>0.006118</v>
      </c>
      <c r="M7">
        <v>599.639214</v>
      </c>
      <c r="N7">
        <v>14589.181848</v>
      </c>
      <c r="O7">
        <f>SUM(N7:N19)</f>
        <v>73163.90521</v>
      </c>
    </row>
    <row r="8" spans="1:14">
      <c r="A8">
        <v>7</v>
      </c>
      <c r="B8" t="s">
        <v>820</v>
      </c>
      <c r="C8" t="s">
        <v>829</v>
      </c>
      <c r="D8" t="s">
        <v>822</v>
      </c>
      <c r="E8">
        <v>0</v>
      </c>
      <c r="F8">
        <v>0</v>
      </c>
      <c r="G8">
        <v>0</v>
      </c>
      <c r="H8">
        <v>-1</v>
      </c>
      <c r="I8">
        <v>0</v>
      </c>
      <c r="J8" t="s">
        <v>823</v>
      </c>
      <c r="K8" t="s">
        <v>823</v>
      </c>
      <c r="L8">
        <v>0.005686</v>
      </c>
      <c r="M8">
        <v>562.747307</v>
      </c>
      <c r="N8">
        <v>10291.569092</v>
      </c>
    </row>
    <row r="9" spans="1:14">
      <c r="A9">
        <v>8</v>
      </c>
      <c r="B9" t="s">
        <v>820</v>
      </c>
      <c r="C9" t="s">
        <v>830</v>
      </c>
      <c r="D9" t="s">
        <v>822</v>
      </c>
      <c r="E9">
        <v>0</v>
      </c>
      <c r="F9">
        <v>0</v>
      </c>
      <c r="G9">
        <v>0</v>
      </c>
      <c r="H9">
        <v>-1</v>
      </c>
      <c r="I9">
        <v>0</v>
      </c>
      <c r="J9" t="s">
        <v>823</v>
      </c>
      <c r="K9" t="s">
        <v>823</v>
      </c>
      <c r="L9">
        <v>0.002366</v>
      </c>
      <c r="M9">
        <v>235.865955</v>
      </c>
      <c r="N9">
        <v>2225.281613</v>
      </c>
    </row>
    <row r="10" spans="1:14">
      <c r="A10">
        <v>9</v>
      </c>
      <c r="B10" t="s">
        <v>820</v>
      </c>
      <c r="C10" t="s">
        <v>831</v>
      </c>
      <c r="D10" t="s">
        <v>822</v>
      </c>
      <c r="E10">
        <v>0</v>
      </c>
      <c r="F10">
        <v>0</v>
      </c>
      <c r="G10">
        <v>0</v>
      </c>
      <c r="H10">
        <v>-1</v>
      </c>
      <c r="I10">
        <v>0</v>
      </c>
      <c r="J10" t="s">
        <v>823</v>
      </c>
      <c r="K10" t="s">
        <v>823</v>
      </c>
      <c r="L10">
        <v>0.002448</v>
      </c>
      <c r="M10">
        <v>244.152976</v>
      </c>
      <c r="N10">
        <v>2099.065226</v>
      </c>
    </row>
    <row r="11" spans="1:14">
      <c r="A11">
        <v>10</v>
      </c>
      <c r="B11" t="s">
        <v>820</v>
      </c>
      <c r="C11" t="s">
        <v>832</v>
      </c>
      <c r="D11" t="s">
        <v>822</v>
      </c>
      <c r="E11">
        <v>0</v>
      </c>
      <c r="F11">
        <v>0</v>
      </c>
      <c r="G11">
        <v>0</v>
      </c>
      <c r="H11">
        <v>-1</v>
      </c>
      <c r="I11">
        <v>0</v>
      </c>
      <c r="J11" t="s">
        <v>823</v>
      </c>
      <c r="K11" t="s">
        <v>823</v>
      </c>
      <c r="L11">
        <v>0.001923</v>
      </c>
      <c r="M11">
        <v>186.386204</v>
      </c>
      <c r="N11">
        <v>1074.4035</v>
      </c>
    </row>
    <row r="12" spans="1:14">
      <c r="A12">
        <v>11</v>
      </c>
      <c r="B12" t="s">
        <v>820</v>
      </c>
      <c r="C12" t="s">
        <v>833</v>
      </c>
      <c r="D12" t="s">
        <v>822</v>
      </c>
      <c r="E12">
        <v>1</v>
      </c>
      <c r="F12">
        <v>0</v>
      </c>
      <c r="G12">
        <v>0</v>
      </c>
      <c r="H12">
        <v>-1</v>
      </c>
      <c r="I12">
        <v>0</v>
      </c>
      <c r="J12" t="s">
        <v>823</v>
      </c>
      <c r="K12" t="s">
        <v>823</v>
      </c>
      <c r="L12">
        <v>0.002205</v>
      </c>
      <c r="M12">
        <v>214.837268</v>
      </c>
      <c r="N12">
        <v>1919.268876</v>
      </c>
    </row>
    <row r="13" spans="1:14">
      <c r="A13">
        <v>12</v>
      </c>
      <c r="B13" t="s">
        <v>820</v>
      </c>
      <c r="C13" t="s">
        <v>834</v>
      </c>
      <c r="D13" t="s">
        <v>822</v>
      </c>
      <c r="E13">
        <v>1</v>
      </c>
      <c r="F13">
        <v>0</v>
      </c>
      <c r="G13">
        <v>0</v>
      </c>
      <c r="H13">
        <v>-1</v>
      </c>
      <c r="I13">
        <v>0</v>
      </c>
      <c r="J13" t="s">
        <v>823</v>
      </c>
      <c r="K13" t="s">
        <v>823</v>
      </c>
      <c r="L13">
        <v>0.005066</v>
      </c>
      <c r="M13">
        <v>489.380613</v>
      </c>
      <c r="N13">
        <v>6061.263631</v>
      </c>
    </row>
    <row r="14" spans="1:14">
      <c r="A14">
        <v>13</v>
      </c>
      <c r="B14" t="s">
        <v>820</v>
      </c>
      <c r="C14" t="s">
        <v>835</v>
      </c>
      <c r="D14" t="s">
        <v>822</v>
      </c>
      <c r="E14">
        <v>1</v>
      </c>
      <c r="F14">
        <v>0</v>
      </c>
      <c r="G14">
        <v>0</v>
      </c>
      <c r="H14">
        <v>-1</v>
      </c>
      <c r="I14">
        <v>0</v>
      </c>
      <c r="J14" t="s">
        <v>823</v>
      </c>
      <c r="K14" t="s">
        <v>823</v>
      </c>
      <c r="L14">
        <v>0.004696</v>
      </c>
      <c r="M14">
        <v>476.506532</v>
      </c>
      <c r="N14">
        <v>11408.816321</v>
      </c>
    </row>
    <row r="15" spans="1:14">
      <c r="A15">
        <v>14</v>
      </c>
      <c r="B15" t="s">
        <v>820</v>
      </c>
      <c r="C15" t="s">
        <v>836</v>
      </c>
      <c r="D15" t="s">
        <v>822</v>
      </c>
      <c r="E15">
        <v>1</v>
      </c>
      <c r="F15">
        <v>0</v>
      </c>
      <c r="G15">
        <v>0</v>
      </c>
      <c r="H15">
        <v>-1</v>
      </c>
      <c r="I15">
        <v>0</v>
      </c>
      <c r="J15" t="s">
        <v>823</v>
      </c>
      <c r="K15" t="s">
        <v>823</v>
      </c>
      <c r="L15">
        <v>0.002612</v>
      </c>
      <c r="M15">
        <v>265.956243</v>
      </c>
      <c r="N15">
        <v>1999.688527</v>
      </c>
    </row>
    <row r="16" spans="1:14">
      <c r="A16">
        <v>15</v>
      </c>
      <c r="B16" t="s">
        <v>820</v>
      </c>
      <c r="C16" t="s">
        <v>837</v>
      </c>
      <c r="D16" t="s">
        <v>822</v>
      </c>
      <c r="E16">
        <v>1</v>
      </c>
      <c r="F16">
        <v>0</v>
      </c>
      <c r="G16">
        <v>0</v>
      </c>
      <c r="H16">
        <v>-1</v>
      </c>
      <c r="I16">
        <v>0</v>
      </c>
      <c r="J16" t="s">
        <v>823</v>
      </c>
      <c r="K16" t="s">
        <v>823</v>
      </c>
      <c r="L16">
        <v>0.001414</v>
      </c>
      <c r="M16">
        <v>137.243721</v>
      </c>
      <c r="N16">
        <v>579.847127</v>
      </c>
    </row>
    <row r="17" spans="1:14">
      <c r="A17">
        <v>16</v>
      </c>
      <c r="B17" t="s">
        <v>820</v>
      </c>
      <c r="C17" t="s">
        <v>838</v>
      </c>
      <c r="D17" t="s">
        <v>822</v>
      </c>
      <c r="E17">
        <v>1</v>
      </c>
      <c r="F17">
        <v>0</v>
      </c>
      <c r="G17">
        <v>0</v>
      </c>
      <c r="H17">
        <v>-1</v>
      </c>
      <c r="I17">
        <v>0</v>
      </c>
      <c r="J17" t="s">
        <v>823</v>
      </c>
      <c r="K17" t="s">
        <v>823</v>
      </c>
      <c r="L17">
        <v>0.002371</v>
      </c>
      <c r="M17">
        <v>238.697722</v>
      </c>
      <c r="N17">
        <v>1282.010822</v>
      </c>
    </row>
    <row r="18" spans="1:14">
      <c r="A18">
        <v>17</v>
      </c>
      <c r="B18" t="s">
        <v>820</v>
      </c>
      <c r="C18" t="s">
        <v>839</v>
      </c>
      <c r="D18" t="s">
        <v>822</v>
      </c>
      <c r="E18">
        <v>1</v>
      </c>
      <c r="F18">
        <v>0</v>
      </c>
      <c r="G18">
        <v>0</v>
      </c>
      <c r="H18">
        <v>-1</v>
      </c>
      <c r="I18">
        <v>0</v>
      </c>
      <c r="J18" t="s">
        <v>823</v>
      </c>
      <c r="K18" t="s">
        <v>823</v>
      </c>
      <c r="L18">
        <v>0.006217</v>
      </c>
      <c r="M18">
        <v>632.894598</v>
      </c>
      <c r="N18">
        <v>8891.158237</v>
      </c>
    </row>
    <row r="19" spans="1:14">
      <c r="A19">
        <v>18</v>
      </c>
      <c r="B19" t="s">
        <v>820</v>
      </c>
      <c r="C19" t="s">
        <v>840</v>
      </c>
      <c r="D19" t="s">
        <v>822</v>
      </c>
      <c r="E19">
        <v>1</v>
      </c>
      <c r="F19">
        <v>0</v>
      </c>
      <c r="G19">
        <v>0</v>
      </c>
      <c r="H19">
        <v>-1</v>
      </c>
      <c r="I19">
        <v>0</v>
      </c>
      <c r="J19" t="s">
        <v>823</v>
      </c>
      <c r="K19" t="s">
        <v>823</v>
      </c>
      <c r="L19">
        <v>0.004492</v>
      </c>
      <c r="M19">
        <v>445.692257</v>
      </c>
      <c r="N19">
        <v>10742.35039</v>
      </c>
    </row>
    <row r="20" spans="1:15">
      <c r="A20">
        <v>19</v>
      </c>
      <c r="B20" t="s">
        <v>820</v>
      </c>
      <c r="C20" t="s">
        <v>841</v>
      </c>
      <c r="D20" t="s">
        <v>822</v>
      </c>
      <c r="E20">
        <v>1</v>
      </c>
      <c r="F20">
        <v>0</v>
      </c>
      <c r="G20">
        <v>0</v>
      </c>
      <c r="H20">
        <v>-1</v>
      </c>
      <c r="I20">
        <v>0</v>
      </c>
      <c r="J20" t="s">
        <v>823</v>
      </c>
      <c r="K20" t="s">
        <v>823</v>
      </c>
      <c r="L20">
        <v>0.002948</v>
      </c>
      <c r="M20">
        <v>290.571883</v>
      </c>
      <c r="N20">
        <v>3618.590407</v>
      </c>
      <c r="O20">
        <f>SUM(N20:N30)</f>
        <v>19607.750784</v>
      </c>
    </row>
    <row r="21" spans="1:14">
      <c r="A21">
        <v>20</v>
      </c>
      <c r="B21" t="s">
        <v>820</v>
      </c>
      <c r="C21" t="s">
        <v>842</v>
      </c>
      <c r="D21" t="s">
        <v>822</v>
      </c>
      <c r="E21">
        <v>1</v>
      </c>
      <c r="F21">
        <v>0</v>
      </c>
      <c r="G21">
        <v>0</v>
      </c>
      <c r="H21">
        <v>-1</v>
      </c>
      <c r="I21">
        <v>0</v>
      </c>
      <c r="J21" t="s">
        <v>823</v>
      </c>
      <c r="K21" t="s">
        <v>823</v>
      </c>
      <c r="L21">
        <v>0.005071</v>
      </c>
      <c r="M21">
        <v>495.347352</v>
      </c>
      <c r="N21">
        <v>12169.695581</v>
      </c>
    </row>
    <row r="22" spans="1:14">
      <c r="A22">
        <v>21</v>
      </c>
      <c r="B22" t="s">
        <v>820</v>
      </c>
      <c r="C22" t="s">
        <v>843</v>
      </c>
      <c r="D22" t="s">
        <v>822</v>
      </c>
      <c r="E22">
        <v>1</v>
      </c>
      <c r="F22">
        <v>0</v>
      </c>
      <c r="G22">
        <v>0</v>
      </c>
      <c r="H22">
        <v>-1</v>
      </c>
      <c r="I22">
        <v>0</v>
      </c>
      <c r="J22" t="s">
        <v>823</v>
      </c>
      <c r="K22" t="s">
        <v>823</v>
      </c>
      <c r="L22">
        <v>0.001009</v>
      </c>
      <c r="M22">
        <v>102.314481</v>
      </c>
      <c r="N22">
        <v>453.028321</v>
      </c>
    </row>
    <row r="23" spans="1:14">
      <c r="A23">
        <v>22</v>
      </c>
      <c r="B23" t="s">
        <v>820</v>
      </c>
      <c r="C23" t="s">
        <v>844</v>
      </c>
      <c r="D23" t="s">
        <v>822</v>
      </c>
      <c r="E23">
        <v>1</v>
      </c>
      <c r="F23">
        <v>0</v>
      </c>
      <c r="G23">
        <v>0</v>
      </c>
      <c r="H23">
        <v>-1</v>
      </c>
      <c r="I23">
        <v>0</v>
      </c>
      <c r="J23" t="s">
        <v>823</v>
      </c>
      <c r="K23" t="s">
        <v>823</v>
      </c>
      <c r="L23">
        <v>0.001213</v>
      </c>
      <c r="M23">
        <v>124.503978</v>
      </c>
      <c r="N23">
        <v>767.478856</v>
      </c>
    </row>
    <row r="24" spans="1:14">
      <c r="A24">
        <v>23</v>
      </c>
      <c r="B24" t="s">
        <v>820</v>
      </c>
      <c r="C24" t="s">
        <v>845</v>
      </c>
      <c r="D24" t="s">
        <v>822</v>
      </c>
      <c r="E24">
        <v>1</v>
      </c>
      <c r="F24">
        <v>0</v>
      </c>
      <c r="G24">
        <v>0</v>
      </c>
      <c r="H24">
        <v>-1</v>
      </c>
      <c r="I24">
        <v>0</v>
      </c>
      <c r="J24" t="s">
        <v>823</v>
      </c>
      <c r="K24" t="s">
        <v>823</v>
      </c>
      <c r="L24">
        <v>0.000935</v>
      </c>
      <c r="M24">
        <v>94.128361</v>
      </c>
      <c r="N24">
        <v>540.400941</v>
      </c>
    </row>
    <row r="25" spans="1:14">
      <c r="A25">
        <v>24</v>
      </c>
      <c r="B25" t="s">
        <v>820</v>
      </c>
      <c r="C25" t="s">
        <v>846</v>
      </c>
      <c r="D25" t="s">
        <v>822</v>
      </c>
      <c r="E25">
        <v>1</v>
      </c>
      <c r="F25">
        <v>0</v>
      </c>
      <c r="G25">
        <v>0</v>
      </c>
      <c r="H25">
        <v>-1</v>
      </c>
      <c r="I25">
        <v>0</v>
      </c>
      <c r="J25" t="s">
        <v>823</v>
      </c>
      <c r="K25" t="s">
        <v>823</v>
      </c>
      <c r="L25">
        <v>0.001142</v>
      </c>
      <c r="M25">
        <v>115.316253</v>
      </c>
      <c r="N25">
        <v>652.687528</v>
      </c>
    </row>
    <row r="26" spans="1:14">
      <c r="A26">
        <v>25</v>
      </c>
      <c r="B26" t="s">
        <v>820</v>
      </c>
      <c r="C26" t="s">
        <v>847</v>
      </c>
      <c r="D26" t="s">
        <v>822</v>
      </c>
      <c r="E26">
        <v>1</v>
      </c>
      <c r="F26">
        <v>0</v>
      </c>
      <c r="G26">
        <v>0</v>
      </c>
      <c r="H26">
        <v>-1</v>
      </c>
      <c r="I26">
        <v>0</v>
      </c>
      <c r="J26" t="s">
        <v>823</v>
      </c>
      <c r="K26" t="s">
        <v>823</v>
      </c>
      <c r="L26">
        <v>0.000392</v>
      </c>
      <c r="M26">
        <v>40.881187</v>
      </c>
      <c r="N26">
        <v>68.019036</v>
      </c>
    </row>
    <row r="27" spans="1:14">
      <c r="A27">
        <v>26</v>
      </c>
      <c r="B27" t="s">
        <v>820</v>
      </c>
      <c r="C27" t="s">
        <v>848</v>
      </c>
      <c r="D27" t="s">
        <v>822</v>
      </c>
      <c r="E27">
        <v>1</v>
      </c>
      <c r="F27">
        <v>0</v>
      </c>
      <c r="G27">
        <v>0</v>
      </c>
      <c r="H27">
        <v>-1</v>
      </c>
      <c r="I27">
        <v>0</v>
      </c>
      <c r="J27" t="s">
        <v>823</v>
      </c>
      <c r="K27" t="s">
        <v>823</v>
      </c>
      <c r="L27">
        <v>0.000722</v>
      </c>
      <c r="M27">
        <v>69.927052</v>
      </c>
      <c r="N27">
        <v>233.11542</v>
      </c>
    </row>
    <row r="28" spans="1:14">
      <c r="A28">
        <v>27</v>
      </c>
      <c r="B28" t="s">
        <v>820</v>
      </c>
      <c r="C28" t="s">
        <v>849</v>
      </c>
      <c r="D28" t="s">
        <v>822</v>
      </c>
      <c r="E28">
        <v>1</v>
      </c>
      <c r="F28">
        <v>0</v>
      </c>
      <c r="G28">
        <v>0</v>
      </c>
      <c r="H28">
        <v>-1</v>
      </c>
      <c r="I28">
        <v>0</v>
      </c>
      <c r="J28" t="s">
        <v>823</v>
      </c>
      <c r="K28" t="s">
        <v>823</v>
      </c>
      <c r="L28">
        <v>0.000481</v>
      </c>
      <c r="M28">
        <v>46.785195</v>
      </c>
      <c r="N28">
        <v>112.338694</v>
      </c>
    </row>
    <row r="29" spans="1:14">
      <c r="A29">
        <v>28</v>
      </c>
      <c r="B29" t="s">
        <v>820</v>
      </c>
      <c r="C29" t="s">
        <v>850</v>
      </c>
      <c r="D29" t="s">
        <v>822</v>
      </c>
      <c r="E29">
        <v>1</v>
      </c>
      <c r="F29">
        <v>0</v>
      </c>
      <c r="G29">
        <v>0</v>
      </c>
      <c r="H29">
        <v>-1</v>
      </c>
      <c r="I29">
        <v>0</v>
      </c>
      <c r="J29" t="s">
        <v>823</v>
      </c>
      <c r="K29" t="s">
        <v>823</v>
      </c>
      <c r="L29">
        <v>0.000947</v>
      </c>
      <c r="M29">
        <v>95.976959</v>
      </c>
      <c r="N29">
        <v>477.220624</v>
      </c>
    </row>
    <row r="30" spans="1:14">
      <c r="A30">
        <v>29</v>
      </c>
      <c r="B30" t="s">
        <v>820</v>
      </c>
      <c r="C30" t="s">
        <v>851</v>
      </c>
      <c r="D30" t="s">
        <v>822</v>
      </c>
      <c r="E30">
        <v>1</v>
      </c>
      <c r="F30">
        <v>0</v>
      </c>
      <c r="G30">
        <v>0</v>
      </c>
      <c r="H30">
        <v>-1</v>
      </c>
      <c r="I30">
        <v>0</v>
      </c>
      <c r="J30" t="s">
        <v>823</v>
      </c>
      <c r="K30" t="s">
        <v>823</v>
      </c>
      <c r="L30">
        <v>0.000915</v>
      </c>
      <c r="M30">
        <v>91.435628</v>
      </c>
      <c r="N30">
        <v>515.175376</v>
      </c>
    </row>
    <row r="31" spans="1:15">
      <c r="A31">
        <v>30</v>
      </c>
      <c r="B31" t="s">
        <v>820</v>
      </c>
      <c r="C31" t="s">
        <v>852</v>
      </c>
      <c r="D31" t="s">
        <v>822</v>
      </c>
      <c r="E31">
        <v>1</v>
      </c>
      <c r="F31">
        <v>0</v>
      </c>
      <c r="G31">
        <v>0</v>
      </c>
      <c r="H31">
        <v>-1</v>
      </c>
      <c r="I31">
        <v>0</v>
      </c>
      <c r="J31" t="s">
        <v>823</v>
      </c>
      <c r="K31" t="s">
        <v>823</v>
      </c>
      <c r="L31">
        <v>0.01198</v>
      </c>
      <c r="M31">
        <v>1221.216769</v>
      </c>
      <c r="N31">
        <v>26790.401401</v>
      </c>
      <c r="O31">
        <f>SUM(N31:N33)</f>
        <v>89918.219508</v>
      </c>
    </row>
    <row r="32" spans="1:14">
      <c r="A32">
        <v>31</v>
      </c>
      <c r="B32" t="s">
        <v>820</v>
      </c>
      <c r="C32" t="s">
        <v>853</v>
      </c>
      <c r="D32" t="s">
        <v>822</v>
      </c>
      <c r="E32">
        <v>1</v>
      </c>
      <c r="F32">
        <v>0</v>
      </c>
      <c r="G32">
        <v>0</v>
      </c>
      <c r="H32">
        <v>-1</v>
      </c>
      <c r="I32">
        <v>0</v>
      </c>
      <c r="J32" t="s">
        <v>823</v>
      </c>
      <c r="K32" t="s">
        <v>823</v>
      </c>
      <c r="L32">
        <v>0.010068</v>
      </c>
      <c r="M32">
        <v>1008.150896</v>
      </c>
      <c r="N32">
        <v>40610.052452</v>
      </c>
    </row>
    <row r="33" spans="1:14">
      <c r="A33">
        <v>32</v>
      </c>
      <c r="B33" t="s">
        <v>820</v>
      </c>
      <c r="C33" t="s">
        <v>854</v>
      </c>
      <c r="D33" t="s">
        <v>822</v>
      </c>
      <c r="E33">
        <v>1</v>
      </c>
      <c r="F33">
        <v>0</v>
      </c>
      <c r="G33">
        <v>0</v>
      </c>
      <c r="H33">
        <v>-1</v>
      </c>
      <c r="I33">
        <v>0</v>
      </c>
      <c r="J33" t="s">
        <v>823</v>
      </c>
      <c r="K33" t="s">
        <v>823</v>
      </c>
      <c r="L33">
        <v>0.009109</v>
      </c>
      <c r="M33">
        <v>913.788357</v>
      </c>
      <c r="N33">
        <v>22517.765655</v>
      </c>
    </row>
    <row r="34" spans="1:15">
      <c r="A34">
        <v>33</v>
      </c>
      <c r="B34" t="s">
        <v>820</v>
      </c>
      <c r="C34" t="s">
        <v>423</v>
      </c>
      <c r="D34" t="s">
        <v>822</v>
      </c>
      <c r="E34">
        <v>1</v>
      </c>
      <c r="F34">
        <v>0</v>
      </c>
      <c r="G34">
        <v>0</v>
      </c>
      <c r="H34">
        <v>-1</v>
      </c>
      <c r="I34">
        <v>0</v>
      </c>
      <c r="J34" t="s">
        <v>823</v>
      </c>
      <c r="K34" t="s">
        <v>823</v>
      </c>
      <c r="L34">
        <v>0.063121</v>
      </c>
      <c r="M34">
        <v>6454.880013</v>
      </c>
      <c r="N34">
        <v>802357.651293</v>
      </c>
      <c r="O34">
        <f>N34</f>
        <v>802357.651293</v>
      </c>
    </row>
    <row r="35" spans="1:15">
      <c r="A35">
        <v>34</v>
      </c>
      <c r="B35" t="s">
        <v>820</v>
      </c>
      <c r="C35" t="s">
        <v>855</v>
      </c>
      <c r="D35" t="s">
        <v>822</v>
      </c>
      <c r="E35">
        <v>1</v>
      </c>
      <c r="F35">
        <v>0</v>
      </c>
      <c r="G35">
        <v>0</v>
      </c>
      <c r="H35">
        <v>-1</v>
      </c>
      <c r="I35">
        <v>0</v>
      </c>
      <c r="J35" t="s">
        <v>823</v>
      </c>
      <c r="K35" t="s">
        <v>823</v>
      </c>
      <c r="L35">
        <v>0.016591</v>
      </c>
      <c r="M35">
        <v>1676.347099</v>
      </c>
      <c r="N35">
        <v>107823.806658</v>
      </c>
      <c r="O35">
        <f>SUM(N35:N37)</f>
        <v>156310.611138</v>
      </c>
    </row>
    <row r="36" spans="1:14">
      <c r="A36">
        <v>35</v>
      </c>
      <c r="B36" t="s">
        <v>820</v>
      </c>
      <c r="C36" t="s">
        <v>856</v>
      </c>
      <c r="D36" t="s">
        <v>822</v>
      </c>
      <c r="E36">
        <v>1</v>
      </c>
      <c r="F36">
        <v>0</v>
      </c>
      <c r="G36">
        <v>0</v>
      </c>
      <c r="H36">
        <v>-1</v>
      </c>
      <c r="I36">
        <v>0</v>
      </c>
      <c r="J36" t="s">
        <v>823</v>
      </c>
      <c r="K36" t="s">
        <v>823</v>
      </c>
      <c r="L36">
        <v>0.007281</v>
      </c>
      <c r="M36">
        <v>729.98321</v>
      </c>
      <c r="N36">
        <v>22398.20451</v>
      </c>
    </row>
    <row r="37" spans="1:14">
      <c r="A37">
        <v>36</v>
      </c>
      <c r="B37" t="s">
        <v>820</v>
      </c>
      <c r="C37" t="s">
        <v>857</v>
      </c>
      <c r="D37" t="s">
        <v>822</v>
      </c>
      <c r="E37">
        <v>1</v>
      </c>
      <c r="F37">
        <v>0</v>
      </c>
      <c r="G37">
        <v>0</v>
      </c>
      <c r="H37">
        <v>-1</v>
      </c>
      <c r="I37">
        <v>0</v>
      </c>
      <c r="J37" t="s">
        <v>823</v>
      </c>
      <c r="K37" t="s">
        <v>823</v>
      </c>
      <c r="L37">
        <v>0.013609</v>
      </c>
      <c r="M37">
        <v>1406.737063</v>
      </c>
      <c r="N37">
        <v>26088.59997</v>
      </c>
    </row>
    <row r="38" spans="1:15">
      <c r="A38">
        <v>37</v>
      </c>
      <c r="B38" t="s">
        <v>820</v>
      </c>
      <c r="C38" t="s">
        <v>858</v>
      </c>
      <c r="D38" t="s">
        <v>822</v>
      </c>
      <c r="E38">
        <v>1</v>
      </c>
      <c r="F38">
        <v>0</v>
      </c>
      <c r="G38">
        <v>0</v>
      </c>
      <c r="H38">
        <v>-1</v>
      </c>
      <c r="I38">
        <v>0</v>
      </c>
      <c r="J38" t="s">
        <v>823</v>
      </c>
      <c r="K38" t="s">
        <v>823</v>
      </c>
      <c r="L38">
        <v>0.011498</v>
      </c>
      <c r="M38">
        <v>1092.465976</v>
      </c>
      <c r="N38">
        <v>40872.474034</v>
      </c>
      <c r="O38">
        <f>SUM(N38:N39)</f>
        <v>65718.435516</v>
      </c>
    </row>
    <row r="39" spans="1:14">
      <c r="A39">
        <v>38</v>
      </c>
      <c r="B39" t="s">
        <v>820</v>
      </c>
      <c r="C39" t="s">
        <v>859</v>
      </c>
      <c r="D39" t="s">
        <v>822</v>
      </c>
      <c r="E39">
        <v>1</v>
      </c>
      <c r="F39">
        <v>0</v>
      </c>
      <c r="G39">
        <v>0</v>
      </c>
      <c r="H39">
        <v>-1</v>
      </c>
      <c r="I39">
        <v>0</v>
      </c>
      <c r="J39" t="s">
        <v>823</v>
      </c>
      <c r="K39" t="s">
        <v>823</v>
      </c>
      <c r="L39">
        <v>0.007173</v>
      </c>
      <c r="M39">
        <v>680.402448</v>
      </c>
      <c r="N39">
        <v>24845.961482</v>
      </c>
    </row>
    <row r="40" spans="1:15">
      <c r="A40">
        <v>39</v>
      </c>
      <c r="B40" t="s">
        <v>820</v>
      </c>
      <c r="C40" t="s">
        <v>447</v>
      </c>
      <c r="D40" t="s">
        <v>822</v>
      </c>
      <c r="E40">
        <v>1</v>
      </c>
      <c r="F40">
        <v>0</v>
      </c>
      <c r="G40">
        <v>0</v>
      </c>
      <c r="H40">
        <v>-1</v>
      </c>
      <c r="I40">
        <v>0</v>
      </c>
      <c r="J40" t="s">
        <v>823</v>
      </c>
      <c r="K40" t="s">
        <v>823</v>
      </c>
      <c r="L40">
        <v>0.024962</v>
      </c>
      <c r="M40">
        <v>2505.280387</v>
      </c>
      <c r="N40">
        <v>121195.858404</v>
      </c>
      <c r="O40">
        <f>N40</f>
        <v>121195.858404</v>
      </c>
    </row>
    <row r="41" spans="1:15">
      <c r="A41">
        <v>40</v>
      </c>
      <c r="B41" t="s">
        <v>820</v>
      </c>
      <c r="C41" t="s">
        <v>860</v>
      </c>
      <c r="D41" t="s">
        <v>822</v>
      </c>
      <c r="E41">
        <v>1</v>
      </c>
      <c r="F41">
        <v>0</v>
      </c>
      <c r="G41">
        <v>0</v>
      </c>
      <c r="H41">
        <v>-1</v>
      </c>
      <c r="I41">
        <v>0</v>
      </c>
      <c r="J41" t="s">
        <v>823</v>
      </c>
      <c r="K41" t="s">
        <v>823</v>
      </c>
      <c r="L41">
        <v>0.020176</v>
      </c>
      <c r="M41">
        <v>2084.092915</v>
      </c>
      <c r="N41">
        <v>127562.792556</v>
      </c>
      <c r="O41">
        <f>SUM(N41:N46)</f>
        <v>209259.678658</v>
      </c>
    </row>
    <row r="42" spans="1:14">
      <c r="A42">
        <v>41</v>
      </c>
      <c r="B42" t="s">
        <v>820</v>
      </c>
      <c r="C42" t="s">
        <v>861</v>
      </c>
      <c r="D42" t="s">
        <v>822</v>
      </c>
      <c r="E42">
        <v>1</v>
      </c>
      <c r="F42">
        <v>0</v>
      </c>
      <c r="G42">
        <v>0</v>
      </c>
      <c r="H42">
        <v>-1</v>
      </c>
      <c r="I42">
        <v>0</v>
      </c>
      <c r="J42" t="s">
        <v>823</v>
      </c>
      <c r="K42" t="s">
        <v>823</v>
      </c>
      <c r="L42">
        <v>0.009208</v>
      </c>
      <c r="M42">
        <v>938.345375</v>
      </c>
      <c r="N42">
        <v>25307.018419</v>
      </c>
    </row>
    <row r="43" spans="1:14">
      <c r="A43">
        <v>42</v>
      </c>
      <c r="B43" t="s">
        <v>820</v>
      </c>
      <c r="C43" t="s">
        <v>862</v>
      </c>
      <c r="D43" t="s">
        <v>822</v>
      </c>
      <c r="E43">
        <v>1</v>
      </c>
      <c r="F43">
        <v>0</v>
      </c>
      <c r="G43">
        <v>0</v>
      </c>
      <c r="H43">
        <v>-1</v>
      </c>
      <c r="I43">
        <v>0</v>
      </c>
      <c r="J43" t="s">
        <v>823</v>
      </c>
      <c r="K43" t="s">
        <v>823</v>
      </c>
      <c r="L43">
        <v>0.002466</v>
      </c>
      <c r="M43">
        <v>254.184375</v>
      </c>
      <c r="N43">
        <v>3050.736746</v>
      </c>
    </row>
    <row r="44" spans="1:14">
      <c r="A44">
        <v>43</v>
      </c>
      <c r="B44" t="s">
        <v>820</v>
      </c>
      <c r="C44" t="s">
        <v>863</v>
      </c>
      <c r="D44" t="s">
        <v>822</v>
      </c>
      <c r="E44">
        <v>1</v>
      </c>
      <c r="F44">
        <v>0</v>
      </c>
      <c r="G44">
        <v>0</v>
      </c>
      <c r="H44">
        <v>-1</v>
      </c>
      <c r="I44">
        <v>0</v>
      </c>
      <c r="J44" t="s">
        <v>823</v>
      </c>
      <c r="K44" t="s">
        <v>823</v>
      </c>
      <c r="L44">
        <v>0.001964</v>
      </c>
      <c r="M44">
        <v>199.556886</v>
      </c>
      <c r="N44">
        <v>2050.52666</v>
      </c>
    </row>
    <row r="45" spans="1:14">
      <c r="A45">
        <v>44</v>
      </c>
      <c r="B45" t="s">
        <v>820</v>
      </c>
      <c r="C45" t="s">
        <v>864</v>
      </c>
      <c r="D45" t="s">
        <v>822</v>
      </c>
      <c r="E45">
        <v>1</v>
      </c>
      <c r="F45">
        <v>0</v>
      </c>
      <c r="G45">
        <v>0</v>
      </c>
      <c r="H45">
        <v>-1</v>
      </c>
      <c r="I45">
        <v>0</v>
      </c>
      <c r="J45" t="s">
        <v>823</v>
      </c>
      <c r="K45" t="s">
        <v>823</v>
      </c>
      <c r="L45">
        <v>0.012657</v>
      </c>
      <c r="M45">
        <v>1277.322905</v>
      </c>
      <c r="N45">
        <v>28975.905028</v>
      </c>
    </row>
    <row r="46" spans="1:14">
      <c r="A46">
        <v>45</v>
      </c>
      <c r="B46" t="s">
        <v>820</v>
      </c>
      <c r="C46" t="s">
        <v>865</v>
      </c>
      <c r="D46" t="s">
        <v>822</v>
      </c>
      <c r="E46">
        <v>1</v>
      </c>
      <c r="F46">
        <v>0</v>
      </c>
      <c r="G46">
        <v>0</v>
      </c>
      <c r="H46">
        <v>-1</v>
      </c>
      <c r="I46">
        <v>0</v>
      </c>
      <c r="J46" t="s">
        <v>823</v>
      </c>
      <c r="K46" t="s">
        <v>823</v>
      </c>
      <c r="L46">
        <v>0.010895</v>
      </c>
      <c r="M46">
        <v>1131.432055</v>
      </c>
      <c r="N46">
        <v>22312.699249</v>
      </c>
    </row>
    <row r="47" spans="1:15">
      <c r="A47">
        <v>46</v>
      </c>
      <c r="B47" t="s">
        <v>820</v>
      </c>
      <c r="C47" t="s">
        <v>866</v>
      </c>
      <c r="D47" t="s">
        <v>822</v>
      </c>
      <c r="E47">
        <v>1</v>
      </c>
      <c r="F47">
        <v>0</v>
      </c>
      <c r="G47">
        <v>0</v>
      </c>
      <c r="H47">
        <v>-1</v>
      </c>
      <c r="I47">
        <v>0</v>
      </c>
      <c r="J47" t="s">
        <v>823</v>
      </c>
      <c r="K47" t="s">
        <v>823</v>
      </c>
      <c r="L47">
        <v>0.006791</v>
      </c>
      <c r="M47">
        <v>677.495186</v>
      </c>
      <c r="N47">
        <v>21437.434199</v>
      </c>
      <c r="O47">
        <f>SUM(N47:N52)</f>
        <v>82253.331456</v>
      </c>
    </row>
    <row r="48" spans="1:14">
      <c r="A48">
        <v>47</v>
      </c>
      <c r="B48" t="s">
        <v>820</v>
      </c>
      <c r="C48" t="s">
        <v>867</v>
      </c>
      <c r="D48" t="s">
        <v>822</v>
      </c>
      <c r="E48">
        <v>1</v>
      </c>
      <c r="F48">
        <v>0</v>
      </c>
      <c r="G48">
        <v>0</v>
      </c>
      <c r="H48">
        <v>-1</v>
      </c>
      <c r="I48">
        <v>0</v>
      </c>
      <c r="J48" t="s">
        <v>823</v>
      </c>
      <c r="K48" t="s">
        <v>823</v>
      </c>
      <c r="L48">
        <v>0.004726</v>
      </c>
      <c r="M48">
        <v>485.526546</v>
      </c>
      <c r="N48">
        <v>10491.525697</v>
      </c>
    </row>
    <row r="49" spans="1:14">
      <c r="A49">
        <v>48</v>
      </c>
      <c r="B49" t="s">
        <v>820</v>
      </c>
      <c r="C49" t="s">
        <v>868</v>
      </c>
      <c r="D49" t="s">
        <v>822</v>
      </c>
      <c r="E49">
        <v>1</v>
      </c>
      <c r="F49">
        <v>0</v>
      </c>
      <c r="G49">
        <v>0</v>
      </c>
      <c r="H49">
        <v>-1</v>
      </c>
      <c r="I49">
        <v>0</v>
      </c>
      <c r="J49" t="s">
        <v>823</v>
      </c>
      <c r="K49" t="s">
        <v>823</v>
      </c>
      <c r="L49">
        <v>0.007426</v>
      </c>
      <c r="M49">
        <v>749.593427</v>
      </c>
      <c r="N49">
        <v>23325.748991</v>
      </c>
    </row>
    <row r="50" spans="1:14">
      <c r="A50">
        <v>49</v>
      </c>
      <c r="B50" t="s">
        <v>820</v>
      </c>
      <c r="C50" t="s">
        <v>869</v>
      </c>
      <c r="D50" t="s">
        <v>822</v>
      </c>
      <c r="E50">
        <v>1</v>
      </c>
      <c r="F50">
        <v>0</v>
      </c>
      <c r="G50">
        <v>0</v>
      </c>
      <c r="H50">
        <v>-1</v>
      </c>
      <c r="I50">
        <v>0</v>
      </c>
      <c r="J50" t="s">
        <v>823</v>
      </c>
      <c r="K50" t="s">
        <v>823</v>
      </c>
      <c r="L50">
        <v>0.011389</v>
      </c>
      <c r="M50">
        <v>1138.856532</v>
      </c>
      <c r="N50">
        <v>17435.792408</v>
      </c>
    </row>
    <row r="51" spans="1:14">
      <c r="A51">
        <v>50</v>
      </c>
      <c r="B51" t="s">
        <v>820</v>
      </c>
      <c r="C51" t="s">
        <v>870</v>
      </c>
      <c r="D51" t="s">
        <v>822</v>
      </c>
      <c r="E51">
        <v>1</v>
      </c>
      <c r="F51">
        <v>0</v>
      </c>
      <c r="G51">
        <v>0</v>
      </c>
      <c r="H51">
        <v>-1</v>
      </c>
      <c r="I51">
        <v>0</v>
      </c>
      <c r="J51" t="s">
        <v>823</v>
      </c>
      <c r="K51" t="s">
        <v>823</v>
      </c>
      <c r="L51">
        <v>0.002339</v>
      </c>
      <c r="M51">
        <v>226.748293</v>
      </c>
      <c r="N51">
        <v>1791.190541</v>
      </c>
    </row>
    <row r="52" spans="1:14">
      <c r="A52">
        <v>51</v>
      </c>
      <c r="B52" t="s">
        <v>820</v>
      </c>
      <c r="C52" t="s">
        <v>871</v>
      </c>
      <c r="D52" t="s">
        <v>822</v>
      </c>
      <c r="E52">
        <v>1</v>
      </c>
      <c r="F52">
        <v>0</v>
      </c>
      <c r="G52">
        <v>0</v>
      </c>
      <c r="H52">
        <v>-1</v>
      </c>
      <c r="I52">
        <v>0</v>
      </c>
      <c r="J52" t="s">
        <v>823</v>
      </c>
      <c r="K52" t="s">
        <v>823</v>
      </c>
      <c r="L52">
        <v>0.006017</v>
      </c>
      <c r="M52">
        <v>593.658361</v>
      </c>
      <c r="N52">
        <v>7771.63962</v>
      </c>
    </row>
    <row r="53" spans="1:15">
      <c r="A53">
        <v>52</v>
      </c>
      <c r="B53" t="s">
        <v>820</v>
      </c>
      <c r="C53" t="s">
        <v>872</v>
      </c>
      <c r="D53" t="s">
        <v>822</v>
      </c>
      <c r="E53">
        <v>1</v>
      </c>
      <c r="F53">
        <v>0</v>
      </c>
      <c r="G53">
        <v>0</v>
      </c>
      <c r="H53">
        <v>-1</v>
      </c>
      <c r="I53">
        <v>0</v>
      </c>
      <c r="J53" t="s">
        <v>823</v>
      </c>
      <c r="K53" t="s">
        <v>823</v>
      </c>
      <c r="L53">
        <v>0.023044</v>
      </c>
      <c r="M53">
        <v>2379.638687</v>
      </c>
      <c r="N53">
        <v>231494.299359</v>
      </c>
      <c r="O53">
        <f>SUM(N53:N57)</f>
        <v>664032.938161</v>
      </c>
    </row>
    <row r="54" spans="1:14">
      <c r="A54">
        <v>53</v>
      </c>
      <c r="B54" t="s">
        <v>820</v>
      </c>
      <c r="C54" t="s">
        <v>873</v>
      </c>
      <c r="D54" t="s">
        <v>822</v>
      </c>
      <c r="E54">
        <v>1</v>
      </c>
      <c r="F54">
        <v>0</v>
      </c>
      <c r="G54">
        <v>0</v>
      </c>
      <c r="H54">
        <v>-1</v>
      </c>
      <c r="I54">
        <v>0</v>
      </c>
      <c r="J54" t="s">
        <v>823</v>
      </c>
      <c r="K54" t="s">
        <v>823</v>
      </c>
      <c r="L54">
        <v>0.011092</v>
      </c>
      <c r="M54">
        <v>1053.151739</v>
      </c>
      <c r="N54">
        <v>23427.572076</v>
      </c>
    </row>
    <row r="55" spans="1:14">
      <c r="A55">
        <v>54</v>
      </c>
      <c r="B55" t="s">
        <v>820</v>
      </c>
      <c r="C55" t="s">
        <v>874</v>
      </c>
      <c r="D55" t="s">
        <v>822</v>
      </c>
      <c r="E55">
        <v>1</v>
      </c>
      <c r="F55">
        <v>0</v>
      </c>
      <c r="G55">
        <v>0</v>
      </c>
      <c r="H55">
        <v>-1</v>
      </c>
      <c r="I55">
        <v>0</v>
      </c>
      <c r="J55" t="s">
        <v>823</v>
      </c>
      <c r="K55" t="s">
        <v>823</v>
      </c>
      <c r="L55">
        <v>0.039424</v>
      </c>
      <c r="M55">
        <v>4021.200016</v>
      </c>
      <c r="N55">
        <v>407246.957003</v>
      </c>
    </row>
    <row r="56" spans="1:14">
      <c r="A56">
        <v>55</v>
      </c>
      <c r="B56" t="s">
        <v>820</v>
      </c>
      <c r="C56" t="s">
        <v>875</v>
      </c>
      <c r="D56" t="s">
        <v>822</v>
      </c>
      <c r="E56">
        <v>1</v>
      </c>
      <c r="F56">
        <v>0</v>
      </c>
      <c r="G56">
        <v>0</v>
      </c>
      <c r="H56">
        <v>-1</v>
      </c>
      <c r="I56">
        <v>0</v>
      </c>
      <c r="J56" t="s">
        <v>823</v>
      </c>
      <c r="K56" t="s">
        <v>823</v>
      </c>
      <c r="L56">
        <v>0.002018</v>
      </c>
      <c r="M56">
        <v>195.108447</v>
      </c>
      <c r="N56">
        <v>1332.733309</v>
      </c>
    </row>
    <row r="57" spans="1:14">
      <c r="A57">
        <v>56</v>
      </c>
      <c r="B57" t="s">
        <v>820</v>
      </c>
      <c r="C57" t="s">
        <v>876</v>
      </c>
      <c r="D57" t="s">
        <v>822</v>
      </c>
      <c r="E57">
        <v>1</v>
      </c>
      <c r="F57">
        <v>0</v>
      </c>
      <c r="G57">
        <v>0</v>
      </c>
      <c r="H57">
        <v>-1</v>
      </c>
      <c r="I57">
        <v>0</v>
      </c>
      <c r="J57" t="s">
        <v>823</v>
      </c>
      <c r="K57" t="s">
        <v>823</v>
      </c>
      <c r="L57">
        <v>0.000936</v>
      </c>
      <c r="M57">
        <v>92.399209</v>
      </c>
      <c r="N57">
        <v>531.376414</v>
      </c>
    </row>
    <row r="58" spans="1:15">
      <c r="A58">
        <v>57</v>
      </c>
      <c r="B58" t="s">
        <v>820</v>
      </c>
      <c r="C58" t="s">
        <v>877</v>
      </c>
      <c r="D58" t="s">
        <v>822</v>
      </c>
      <c r="E58">
        <v>1</v>
      </c>
      <c r="F58">
        <v>0</v>
      </c>
      <c r="G58">
        <v>0</v>
      </c>
      <c r="H58">
        <v>-1</v>
      </c>
      <c r="I58">
        <v>0</v>
      </c>
      <c r="J58" t="s">
        <v>823</v>
      </c>
      <c r="K58" t="s">
        <v>823</v>
      </c>
      <c r="L58">
        <v>0.01337</v>
      </c>
      <c r="M58">
        <v>1376.314815</v>
      </c>
      <c r="N58">
        <v>77368.302057</v>
      </c>
      <c r="O58">
        <f>SUM(N58:N62)</f>
        <v>132370.98351</v>
      </c>
    </row>
    <row r="59" spans="1:14">
      <c r="A59">
        <v>58</v>
      </c>
      <c r="B59" t="s">
        <v>820</v>
      </c>
      <c r="C59" t="s">
        <v>878</v>
      </c>
      <c r="D59" t="s">
        <v>822</v>
      </c>
      <c r="E59">
        <v>1</v>
      </c>
      <c r="F59">
        <v>0</v>
      </c>
      <c r="G59">
        <v>0</v>
      </c>
      <c r="H59">
        <v>-1</v>
      </c>
      <c r="I59">
        <v>0</v>
      </c>
      <c r="J59" t="s">
        <v>823</v>
      </c>
      <c r="K59" t="s">
        <v>823</v>
      </c>
      <c r="L59">
        <v>0.005417</v>
      </c>
      <c r="M59">
        <v>552.514077</v>
      </c>
      <c r="N59">
        <v>15277.268695</v>
      </c>
    </row>
    <row r="60" spans="1:14">
      <c r="A60">
        <v>59</v>
      </c>
      <c r="B60" t="s">
        <v>820</v>
      </c>
      <c r="C60" t="s">
        <v>879</v>
      </c>
      <c r="D60" t="s">
        <v>822</v>
      </c>
      <c r="E60">
        <v>1</v>
      </c>
      <c r="F60">
        <v>0</v>
      </c>
      <c r="G60">
        <v>0</v>
      </c>
      <c r="H60">
        <v>-1</v>
      </c>
      <c r="I60">
        <v>0</v>
      </c>
      <c r="J60" t="s">
        <v>823</v>
      </c>
      <c r="K60" t="s">
        <v>823</v>
      </c>
      <c r="L60">
        <v>0.006045</v>
      </c>
      <c r="M60">
        <v>623.365121</v>
      </c>
      <c r="N60">
        <v>16688.69922</v>
      </c>
    </row>
    <row r="61" spans="1:14">
      <c r="A61">
        <v>60</v>
      </c>
      <c r="B61" t="s">
        <v>820</v>
      </c>
      <c r="C61" t="s">
        <v>880</v>
      </c>
      <c r="D61" t="s">
        <v>822</v>
      </c>
      <c r="E61">
        <v>1</v>
      </c>
      <c r="F61">
        <v>0</v>
      </c>
      <c r="G61">
        <v>0</v>
      </c>
      <c r="H61">
        <v>-1</v>
      </c>
      <c r="I61">
        <v>0</v>
      </c>
      <c r="J61" t="s">
        <v>823</v>
      </c>
      <c r="K61" t="s">
        <v>823</v>
      </c>
      <c r="L61">
        <v>0.007924</v>
      </c>
      <c r="M61">
        <v>782.459798</v>
      </c>
      <c r="N61">
        <v>21273.88039</v>
      </c>
    </row>
    <row r="62" spans="1:14">
      <c r="A62">
        <v>61</v>
      </c>
      <c r="B62" t="s">
        <v>820</v>
      </c>
      <c r="C62" t="s">
        <v>881</v>
      </c>
      <c r="D62" t="s">
        <v>822</v>
      </c>
      <c r="E62">
        <v>1</v>
      </c>
      <c r="F62">
        <v>0</v>
      </c>
      <c r="G62">
        <v>0</v>
      </c>
      <c r="H62">
        <v>-1</v>
      </c>
      <c r="I62">
        <v>0</v>
      </c>
      <c r="J62" t="s">
        <v>823</v>
      </c>
      <c r="K62" t="s">
        <v>823</v>
      </c>
      <c r="L62">
        <v>0.002288</v>
      </c>
      <c r="M62">
        <v>220.469896</v>
      </c>
      <c r="N62">
        <v>1762.833148</v>
      </c>
    </row>
    <row r="63" spans="1:15">
      <c r="A63">
        <v>62</v>
      </c>
      <c r="B63" t="s">
        <v>820</v>
      </c>
      <c r="C63" t="s">
        <v>882</v>
      </c>
      <c r="D63" t="s">
        <v>822</v>
      </c>
      <c r="E63">
        <v>1</v>
      </c>
      <c r="F63">
        <v>0</v>
      </c>
      <c r="G63">
        <v>0</v>
      </c>
      <c r="H63">
        <v>-1</v>
      </c>
      <c r="I63">
        <v>0</v>
      </c>
      <c r="J63" t="s">
        <v>823</v>
      </c>
      <c r="K63" t="s">
        <v>823</v>
      </c>
      <c r="L63">
        <v>0.011516</v>
      </c>
      <c r="M63">
        <v>1171.26526</v>
      </c>
      <c r="N63">
        <v>21442.613966</v>
      </c>
      <c r="O63">
        <f>N63</f>
        <v>21442.613966</v>
      </c>
    </row>
    <row r="64" spans="1:15">
      <c r="A64">
        <v>63</v>
      </c>
      <c r="B64" t="s">
        <v>820</v>
      </c>
      <c r="C64" t="s">
        <v>883</v>
      </c>
      <c r="D64" t="s">
        <v>822</v>
      </c>
      <c r="E64">
        <v>1</v>
      </c>
      <c r="F64">
        <v>0</v>
      </c>
      <c r="G64">
        <v>0</v>
      </c>
      <c r="H64">
        <v>-1</v>
      </c>
      <c r="I64">
        <v>0</v>
      </c>
      <c r="J64" t="s">
        <v>823</v>
      </c>
      <c r="K64" t="s">
        <v>823</v>
      </c>
      <c r="L64">
        <v>0.016071</v>
      </c>
      <c r="M64">
        <v>1633.126022</v>
      </c>
      <c r="N64">
        <v>100621.949573</v>
      </c>
      <c r="O64">
        <f>N64</f>
        <v>100621.949573</v>
      </c>
    </row>
    <row r="65" spans="1:15">
      <c r="A65">
        <v>64</v>
      </c>
      <c r="B65" t="s">
        <v>820</v>
      </c>
      <c r="C65" t="s">
        <v>884</v>
      </c>
      <c r="D65" t="s">
        <v>822</v>
      </c>
      <c r="E65">
        <v>1</v>
      </c>
      <c r="F65">
        <v>0</v>
      </c>
      <c r="G65">
        <v>0</v>
      </c>
      <c r="H65">
        <v>-1</v>
      </c>
      <c r="I65">
        <v>0</v>
      </c>
      <c r="J65" t="s">
        <v>823</v>
      </c>
      <c r="K65" t="s">
        <v>823</v>
      </c>
      <c r="L65">
        <v>0.00402</v>
      </c>
      <c r="M65">
        <v>408.172989</v>
      </c>
      <c r="N65">
        <v>9803.911041</v>
      </c>
      <c r="O65">
        <f>SUM(N65:N73)</f>
        <v>106528.460375</v>
      </c>
    </row>
    <row r="66" spans="1:14">
      <c r="A66">
        <v>65</v>
      </c>
      <c r="B66" t="s">
        <v>820</v>
      </c>
      <c r="C66" t="s">
        <v>885</v>
      </c>
      <c r="D66" t="s">
        <v>822</v>
      </c>
      <c r="E66">
        <v>1</v>
      </c>
      <c r="F66">
        <v>0</v>
      </c>
      <c r="G66">
        <v>0</v>
      </c>
      <c r="H66">
        <v>-1</v>
      </c>
      <c r="I66">
        <v>0</v>
      </c>
      <c r="J66" t="s">
        <v>823</v>
      </c>
      <c r="K66" t="s">
        <v>823</v>
      </c>
      <c r="L66">
        <v>0.006191</v>
      </c>
      <c r="M66">
        <v>621.39207</v>
      </c>
      <c r="N66">
        <v>10888.491084</v>
      </c>
    </row>
    <row r="67" spans="1:14">
      <c r="A67">
        <v>66</v>
      </c>
      <c r="B67" t="s">
        <v>820</v>
      </c>
      <c r="C67" t="s">
        <v>886</v>
      </c>
      <c r="D67" t="s">
        <v>822</v>
      </c>
      <c r="E67">
        <v>1</v>
      </c>
      <c r="F67">
        <v>0</v>
      </c>
      <c r="G67">
        <v>0</v>
      </c>
      <c r="H67">
        <v>-1</v>
      </c>
      <c r="I67">
        <v>0</v>
      </c>
      <c r="J67" t="s">
        <v>823</v>
      </c>
      <c r="K67" t="s">
        <v>823</v>
      </c>
      <c r="L67">
        <v>0.004685</v>
      </c>
      <c r="M67">
        <v>478.34914</v>
      </c>
      <c r="N67">
        <v>12676.17918</v>
      </c>
    </row>
    <row r="68" spans="1:14">
      <c r="A68">
        <v>67</v>
      </c>
      <c r="B68" t="s">
        <v>820</v>
      </c>
      <c r="C68" t="s">
        <v>887</v>
      </c>
      <c r="D68" t="s">
        <v>822</v>
      </c>
      <c r="E68">
        <v>1</v>
      </c>
      <c r="F68">
        <v>0</v>
      </c>
      <c r="G68">
        <v>0</v>
      </c>
      <c r="H68">
        <v>-1</v>
      </c>
      <c r="I68">
        <v>0</v>
      </c>
      <c r="J68" t="s">
        <v>823</v>
      </c>
      <c r="K68" t="s">
        <v>823</v>
      </c>
      <c r="L68">
        <v>0.008917</v>
      </c>
      <c r="M68">
        <v>899.829216</v>
      </c>
      <c r="N68">
        <v>22590.360162</v>
      </c>
    </row>
    <row r="69" spans="1:14">
      <c r="A69">
        <v>68</v>
      </c>
      <c r="B69" t="s">
        <v>820</v>
      </c>
      <c r="C69" t="s">
        <v>888</v>
      </c>
      <c r="D69" t="s">
        <v>822</v>
      </c>
      <c r="E69">
        <v>1</v>
      </c>
      <c r="F69">
        <v>0</v>
      </c>
      <c r="G69">
        <v>0</v>
      </c>
      <c r="H69">
        <v>-1</v>
      </c>
      <c r="I69">
        <v>0</v>
      </c>
      <c r="J69" t="s">
        <v>823</v>
      </c>
      <c r="K69" t="s">
        <v>823</v>
      </c>
      <c r="L69">
        <v>0.004105</v>
      </c>
      <c r="M69">
        <v>402.757492</v>
      </c>
      <c r="N69">
        <v>3738.965211</v>
      </c>
    </row>
    <row r="70" spans="1:14">
      <c r="A70">
        <v>69</v>
      </c>
      <c r="B70" t="s">
        <v>820</v>
      </c>
      <c r="C70" t="s">
        <v>889</v>
      </c>
      <c r="D70" t="s">
        <v>822</v>
      </c>
      <c r="E70">
        <v>1</v>
      </c>
      <c r="F70">
        <v>0</v>
      </c>
      <c r="G70">
        <v>0</v>
      </c>
      <c r="H70">
        <v>-1</v>
      </c>
      <c r="I70">
        <v>0</v>
      </c>
      <c r="J70" t="s">
        <v>823</v>
      </c>
      <c r="K70" t="s">
        <v>823</v>
      </c>
      <c r="L70">
        <v>0.004121</v>
      </c>
      <c r="M70">
        <v>402.205297</v>
      </c>
      <c r="N70">
        <v>6987.010868</v>
      </c>
    </row>
    <row r="71" spans="1:14">
      <c r="A71">
        <v>70</v>
      </c>
      <c r="B71" t="s">
        <v>820</v>
      </c>
      <c r="C71" t="s">
        <v>890</v>
      </c>
      <c r="D71" t="s">
        <v>822</v>
      </c>
      <c r="E71">
        <v>1</v>
      </c>
      <c r="F71">
        <v>0</v>
      </c>
      <c r="G71">
        <v>0</v>
      </c>
      <c r="H71">
        <v>-1</v>
      </c>
      <c r="I71">
        <v>0</v>
      </c>
      <c r="J71" t="s">
        <v>823</v>
      </c>
      <c r="K71" t="s">
        <v>823</v>
      </c>
      <c r="L71">
        <v>0.01134</v>
      </c>
      <c r="M71">
        <v>1122.728104</v>
      </c>
      <c r="N71">
        <v>27084.956032</v>
      </c>
    </row>
    <row r="72" spans="1:14">
      <c r="A72">
        <v>71</v>
      </c>
      <c r="B72" t="s">
        <v>820</v>
      </c>
      <c r="C72" t="s">
        <v>891</v>
      </c>
      <c r="D72" t="s">
        <v>822</v>
      </c>
      <c r="E72">
        <v>1</v>
      </c>
      <c r="F72">
        <v>0</v>
      </c>
      <c r="G72">
        <v>0</v>
      </c>
      <c r="H72">
        <v>-1</v>
      </c>
      <c r="I72">
        <v>0</v>
      </c>
      <c r="J72" t="s">
        <v>823</v>
      </c>
      <c r="K72" t="s">
        <v>823</v>
      </c>
      <c r="L72">
        <v>0.001834</v>
      </c>
      <c r="M72">
        <v>186.822131</v>
      </c>
      <c r="N72">
        <v>1976.608016</v>
      </c>
    </row>
    <row r="73" spans="1:14">
      <c r="A73">
        <v>72</v>
      </c>
      <c r="B73" t="s">
        <v>820</v>
      </c>
      <c r="C73" t="s">
        <v>892</v>
      </c>
      <c r="D73" t="s">
        <v>822</v>
      </c>
      <c r="E73">
        <v>1</v>
      </c>
      <c r="F73">
        <v>0</v>
      </c>
      <c r="G73">
        <v>0</v>
      </c>
      <c r="H73">
        <v>-1</v>
      </c>
      <c r="I73">
        <v>0</v>
      </c>
      <c r="J73" t="s">
        <v>823</v>
      </c>
      <c r="K73" t="s">
        <v>823</v>
      </c>
      <c r="L73">
        <v>0.005747</v>
      </c>
      <c r="M73">
        <v>565.280461</v>
      </c>
      <c r="N73">
        <v>10781.978781</v>
      </c>
    </row>
    <row r="74" spans="1:15">
      <c r="A74">
        <v>73</v>
      </c>
      <c r="B74" t="s">
        <v>820</v>
      </c>
      <c r="C74" t="s">
        <v>893</v>
      </c>
      <c r="D74" t="s">
        <v>822</v>
      </c>
      <c r="E74">
        <v>2</v>
      </c>
      <c r="F74">
        <v>0</v>
      </c>
      <c r="G74">
        <v>0</v>
      </c>
      <c r="H74">
        <v>-1</v>
      </c>
      <c r="I74">
        <v>0</v>
      </c>
      <c r="J74" t="s">
        <v>823</v>
      </c>
      <c r="K74" t="s">
        <v>894</v>
      </c>
      <c r="L74">
        <v>0.029745</v>
      </c>
      <c r="M74">
        <v>3079.819464</v>
      </c>
      <c r="N74">
        <v>144157.607628</v>
      </c>
      <c r="O74">
        <f>SUM(N74:N94)</f>
        <v>544812.136529</v>
      </c>
    </row>
    <row r="75" spans="1:14">
      <c r="A75">
        <v>74</v>
      </c>
      <c r="B75" t="s">
        <v>820</v>
      </c>
      <c r="C75" t="s">
        <v>895</v>
      </c>
      <c r="D75" t="s">
        <v>822</v>
      </c>
      <c r="E75">
        <v>2</v>
      </c>
      <c r="F75">
        <v>0</v>
      </c>
      <c r="G75">
        <v>0</v>
      </c>
      <c r="H75">
        <v>-1</v>
      </c>
      <c r="I75">
        <v>0</v>
      </c>
      <c r="J75" t="s">
        <v>823</v>
      </c>
      <c r="K75" t="s">
        <v>823</v>
      </c>
      <c r="L75">
        <v>0.005303</v>
      </c>
      <c r="M75">
        <v>513.290402</v>
      </c>
      <c r="N75">
        <v>10495.503047</v>
      </c>
    </row>
    <row r="76" spans="1:14">
      <c r="A76">
        <v>75</v>
      </c>
      <c r="B76" t="s">
        <v>820</v>
      </c>
      <c r="C76" t="s">
        <v>896</v>
      </c>
      <c r="D76" t="s">
        <v>822</v>
      </c>
      <c r="E76">
        <v>2</v>
      </c>
      <c r="F76">
        <v>0</v>
      </c>
      <c r="G76">
        <v>0</v>
      </c>
      <c r="H76">
        <v>-1</v>
      </c>
      <c r="I76">
        <v>0</v>
      </c>
      <c r="J76" t="s">
        <v>823</v>
      </c>
      <c r="K76" t="s">
        <v>823</v>
      </c>
      <c r="L76">
        <v>0.002253</v>
      </c>
      <c r="M76">
        <v>226.198493</v>
      </c>
      <c r="N76">
        <v>2188.844759</v>
      </c>
    </row>
    <row r="77" spans="1:14">
      <c r="A77">
        <v>76</v>
      </c>
      <c r="B77" t="s">
        <v>820</v>
      </c>
      <c r="C77" t="s">
        <v>897</v>
      </c>
      <c r="D77" t="s">
        <v>822</v>
      </c>
      <c r="E77">
        <v>2</v>
      </c>
      <c r="F77">
        <v>0</v>
      </c>
      <c r="G77">
        <v>0</v>
      </c>
      <c r="H77">
        <v>-1</v>
      </c>
      <c r="I77">
        <v>0</v>
      </c>
      <c r="J77" t="s">
        <v>823</v>
      </c>
      <c r="K77" t="s">
        <v>823</v>
      </c>
      <c r="L77">
        <v>0.002526</v>
      </c>
      <c r="M77">
        <v>252.405627</v>
      </c>
      <c r="N77">
        <v>3361.405277</v>
      </c>
    </row>
    <row r="78" spans="1:14">
      <c r="A78">
        <v>77</v>
      </c>
      <c r="B78" t="s">
        <v>820</v>
      </c>
      <c r="C78" t="s">
        <v>898</v>
      </c>
      <c r="D78" t="s">
        <v>822</v>
      </c>
      <c r="E78">
        <v>2</v>
      </c>
      <c r="F78">
        <v>0</v>
      </c>
      <c r="G78">
        <v>0</v>
      </c>
      <c r="H78">
        <v>-1</v>
      </c>
      <c r="I78">
        <v>0</v>
      </c>
      <c r="J78" t="s">
        <v>823</v>
      </c>
      <c r="K78" t="s">
        <v>823</v>
      </c>
      <c r="L78">
        <v>0.0026</v>
      </c>
      <c r="M78">
        <v>262.712772</v>
      </c>
      <c r="N78">
        <v>4146.159357</v>
      </c>
    </row>
    <row r="79" spans="1:14">
      <c r="A79">
        <v>78</v>
      </c>
      <c r="B79" t="s">
        <v>820</v>
      </c>
      <c r="C79" t="s">
        <v>899</v>
      </c>
      <c r="D79" t="s">
        <v>822</v>
      </c>
      <c r="E79">
        <v>2</v>
      </c>
      <c r="F79">
        <v>0</v>
      </c>
      <c r="G79">
        <v>0</v>
      </c>
      <c r="H79">
        <v>-1</v>
      </c>
      <c r="I79">
        <v>0</v>
      </c>
      <c r="J79" t="s">
        <v>823</v>
      </c>
      <c r="K79" t="s">
        <v>823</v>
      </c>
      <c r="L79">
        <v>0.008972</v>
      </c>
      <c r="M79">
        <v>865.334853</v>
      </c>
      <c r="N79">
        <v>20174.425084</v>
      </c>
    </row>
    <row r="80" spans="1:14">
      <c r="A80">
        <v>79</v>
      </c>
      <c r="B80" t="s">
        <v>820</v>
      </c>
      <c r="C80" t="s">
        <v>900</v>
      </c>
      <c r="D80" t="s">
        <v>822</v>
      </c>
      <c r="E80">
        <v>2</v>
      </c>
      <c r="F80">
        <v>0</v>
      </c>
      <c r="G80">
        <v>0</v>
      </c>
      <c r="H80">
        <v>-1</v>
      </c>
      <c r="I80">
        <v>0</v>
      </c>
      <c r="J80" t="s">
        <v>823</v>
      </c>
      <c r="K80" t="s">
        <v>823</v>
      </c>
      <c r="L80">
        <v>0.00626</v>
      </c>
      <c r="M80">
        <v>650.925343</v>
      </c>
      <c r="N80">
        <v>8472.361536</v>
      </c>
    </row>
    <row r="81" spans="1:14">
      <c r="A81">
        <v>80</v>
      </c>
      <c r="B81" t="s">
        <v>820</v>
      </c>
      <c r="C81" t="s">
        <v>901</v>
      </c>
      <c r="D81" t="s">
        <v>822</v>
      </c>
      <c r="E81">
        <v>2</v>
      </c>
      <c r="F81">
        <v>0</v>
      </c>
      <c r="G81">
        <v>0</v>
      </c>
      <c r="H81">
        <v>-1</v>
      </c>
      <c r="I81">
        <v>0</v>
      </c>
      <c r="J81" t="s">
        <v>823</v>
      </c>
      <c r="K81" t="s">
        <v>823</v>
      </c>
      <c r="L81">
        <v>0.008184</v>
      </c>
      <c r="M81">
        <v>842.768515</v>
      </c>
      <c r="N81">
        <v>15153.297354</v>
      </c>
    </row>
    <row r="82" spans="1:14">
      <c r="A82">
        <v>81</v>
      </c>
      <c r="B82" t="s">
        <v>820</v>
      </c>
      <c r="C82" t="s">
        <v>902</v>
      </c>
      <c r="D82" t="s">
        <v>822</v>
      </c>
      <c r="E82">
        <v>2</v>
      </c>
      <c r="F82">
        <v>0</v>
      </c>
      <c r="G82">
        <v>0</v>
      </c>
      <c r="H82">
        <v>-1</v>
      </c>
      <c r="I82">
        <v>0</v>
      </c>
      <c r="J82" t="s">
        <v>823</v>
      </c>
      <c r="K82" t="s">
        <v>823</v>
      </c>
      <c r="L82">
        <v>0.007336</v>
      </c>
      <c r="M82">
        <v>743.368175</v>
      </c>
      <c r="N82">
        <v>13038.119452</v>
      </c>
    </row>
    <row r="83" spans="1:14">
      <c r="A83">
        <v>82</v>
      </c>
      <c r="B83" t="s">
        <v>820</v>
      </c>
      <c r="C83" t="s">
        <v>903</v>
      </c>
      <c r="D83" t="s">
        <v>822</v>
      </c>
      <c r="E83">
        <v>2</v>
      </c>
      <c r="F83">
        <v>0</v>
      </c>
      <c r="G83">
        <v>0</v>
      </c>
      <c r="H83">
        <v>-1</v>
      </c>
      <c r="I83">
        <v>0</v>
      </c>
      <c r="J83" t="s">
        <v>823</v>
      </c>
      <c r="K83" t="s">
        <v>823</v>
      </c>
      <c r="L83">
        <v>0.005205</v>
      </c>
      <c r="M83">
        <v>552.750489</v>
      </c>
      <c r="N83">
        <v>6300.204706</v>
      </c>
    </row>
    <row r="84" spans="1:14">
      <c r="A84">
        <v>83</v>
      </c>
      <c r="B84" t="s">
        <v>820</v>
      </c>
      <c r="C84" t="s">
        <v>904</v>
      </c>
      <c r="D84" t="s">
        <v>822</v>
      </c>
      <c r="E84">
        <v>2</v>
      </c>
      <c r="F84">
        <v>0</v>
      </c>
      <c r="G84">
        <v>0</v>
      </c>
      <c r="H84">
        <v>-1</v>
      </c>
      <c r="I84">
        <v>0</v>
      </c>
      <c r="J84" t="s">
        <v>823</v>
      </c>
      <c r="K84" t="s">
        <v>823</v>
      </c>
      <c r="L84">
        <v>0.01163</v>
      </c>
      <c r="M84">
        <v>1214.892147</v>
      </c>
      <c r="N84">
        <v>23303.321781</v>
      </c>
    </row>
    <row r="85" spans="1:14">
      <c r="A85">
        <v>84</v>
      </c>
      <c r="B85" t="s">
        <v>820</v>
      </c>
      <c r="C85" t="s">
        <v>905</v>
      </c>
      <c r="D85" t="s">
        <v>822</v>
      </c>
      <c r="E85">
        <v>2</v>
      </c>
      <c r="F85">
        <v>0</v>
      </c>
      <c r="G85">
        <v>0</v>
      </c>
      <c r="H85">
        <v>-1</v>
      </c>
      <c r="I85">
        <v>0</v>
      </c>
      <c r="J85" t="s">
        <v>823</v>
      </c>
      <c r="K85" t="s">
        <v>823</v>
      </c>
      <c r="L85">
        <v>0.0094</v>
      </c>
      <c r="M85">
        <v>951.112805</v>
      </c>
      <c r="N85">
        <v>15341.77178</v>
      </c>
    </row>
    <row r="86" spans="1:14">
      <c r="A86">
        <v>85</v>
      </c>
      <c r="B86" t="s">
        <v>820</v>
      </c>
      <c r="C86" t="s">
        <v>906</v>
      </c>
      <c r="D86" t="s">
        <v>822</v>
      </c>
      <c r="E86">
        <v>2</v>
      </c>
      <c r="F86">
        <v>0</v>
      </c>
      <c r="G86">
        <v>0</v>
      </c>
      <c r="H86">
        <v>-1</v>
      </c>
      <c r="I86">
        <v>0</v>
      </c>
      <c r="J86" t="s">
        <v>823</v>
      </c>
      <c r="K86" t="s">
        <v>823</v>
      </c>
      <c r="L86">
        <v>0.01018</v>
      </c>
      <c r="M86">
        <v>1007.111414</v>
      </c>
      <c r="N86">
        <v>14425.717357</v>
      </c>
    </row>
    <row r="87" spans="1:14">
      <c r="A87">
        <v>86</v>
      </c>
      <c r="B87" t="s">
        <v>820</v>
      </c>
      <c r="C87" t="s">
        <v>907</v>
      </c>
      <c r="D87" t="s">
        <v>822</v>
      </c>
      <c r="E87">
        <v>2</v>
      </c>
      <c r="F87">
        <v>0</v>
      </c>
      <c r="G87">
        <v>0</v>
      </c>
      <c r="H87">
        <v>-1</v>
      </c>
      <c r="I87">
        <v>0</v>
      </c>
      <c r="J87" t="s">
        <v>823</v>
      </c>
      <c r="K87" t="s">
        <v>823</v>
      </c>
      <c r="L87">
        <v>0.009246</v>
      </c>
      <c r="M87">
        <v>973.093239</v>
      </c>
      <c r="N87">
        <v>17006.842861</v>
      </c>
    </row>
    <row r="88" spans="1:14">
      <c r="A88">
        <v>87</v>
      </c>
      <c r="B88" t="s">
        <v>820</v>
      </c>
      <c r="C88" t="s">
        <v>908</v>
      </c>
      <c r="D88" t="s">
        <v>822</v>
      </c>
      <c r="E88">
        <v>2</v>
      </c>
      <c r="F88">
        <v>0</v>
      </c>
      <c r="G88">
        <v>0</v>
      </c>
      <c r="H88">
        <v>-1</v>
      </c>
      <c r="I88">
        <v>0</v>
      </c>
      <c r="J88" t="s">
        <v>823</v>
      </c>
      <c r="K88" t="s">
        <v>823</v>
      </c>
      <c r="L88">
        <v>0.001065</v>
      </c>
      <c r="M88">
        <v>110.967481</v>
      </c>
      <c r="N88">
        <v>359.538216</v>
      </c>
    </row>
    <row r="89" spans="1:14">
      <c r="A89">
        <v>88</v>
      </c>
      <c r="B89" t="s">
        <v>820</v>
      </c>
      <c r="C89" t="s">
        <v>909</v>
      </c>
      <c r="D89" t="s">
        <v>822</v>
      </c>
      <c r="E89">
        <v>2</v>
      </c>
      <c r="F89">
        <v>0</v>
      </c>
      <c r="G89">
        <v>0</v>
      </c>
      <c r="H89">
        <v>-1</v>
      </c>
      <c r="I89">
        <v>0</v>
      </c>
      <c r="J89" t="s">
        <v>823</v>
      </c>
      <c r="K89" t="s">
        <v>823</v>
      </c>
      <c r="L89">
        <v>0.003349</v>
      </c>
      <c r="M89">
        <v>331.322416</v>
      </c>
      <c r="N89">
        <v>3395.127229</v>
      </c>
    </row>
    <row r="90" spans="1:14">
      <c r="A90">
        <v>89</v>
      </c>
      <c r="B90" t="s">
        <v>820</v>
      </c>
      <c r="C90" t="s">
        <v>910</v>
      </c>
      <c r="D90" t="s">
        <v>822</v>
      </c>
      <c r="E90">
        <v>2</v>
      </c>
      <c r="F90">
        <v>0</v>
      </c>
      <c r="G90">
        <v>0</v>
      </c>
      <c r="H90">
        <v>-1</v>
      </c>
      <c r="I90">
        <v>0</v>
      </c>
      <c r="J90" t="s">
        <v>823</v>
      </c>
      <c r="K90" t="s">
        <v>823</v>
      </c>
      <c r="L90">
        <v>0.009158</v>
      </c>
      <c r="M90">
        <v>891.768135</v>
      </c>
      <c r="N90">
        <v>13915.90102</v>
      </c>
    </row>
    <row r="91" spans="1:14">
      <c r="A91">
        <v>90</v>
      </c>
      <c r="B91" t="s">
        <v>820</v>
      </c>
      <c r="C91" t="s">
        <v>911</v>
      </c>
      <c r="D91" t="s">
        <v>822</v>
      </c>
      <c r="E91">
        <v>2</v>
      </c>
      <c r="F91">
        <v>0</v>
      </c>
      <c r="G91">
        <v>0</v>
      </c>
      <c r="H91">
        <v>-1</v>
      </c>
      <c r="I91">
        <v>0</v>
      </c>
      <c r="J91" t="s">
        <v>823</v>
      </c>
      <c r="K91" t="s">
        <v>823</v>
      </c>
      <c r="L91">
        <v>0.002532</v>
      </c>
      <c r="M91">
        <v>256.544623</v>
      </c>
      <c r="N91">
        <v>2842.96745</v>
      </c>
    </row>
    <row r="92" spans="1:14">
      <c r="A92">
        <v>91</v>
      </c>
      <c r="B92" t="s">
        <v>820</v>
      </c>
      <c r="C92" t="s">
        <v>912</v>
      </c>
      <c r="D92" t="s">
        <v>822</v>
      </c>
      <c r="E92">
        <v>2</v>
      </c>
      <c r="F92">
        <v>0</v>
      </c>
      <c r="G92">
        <v>0</v>
      </c>
      <c r="H92">
        <v>-1</v>
      </c>
      <c r="I92">
        <v>0</v>
      </c>
      <c r="J92" t="s">
        <v>823</v>
      </c>
      <c r="K92" t="s">
        <v>823</v>
      </c>
      <c r="L92">
        <v>0.008436</v>
      </c>
      <c r="M92">
        <v>846.266443</v>
      </c>
      <c r="N92">
        <v>9339.97576</v>
      </c>
    </row>
    <row r="93" spans="1:14">
      <c r="A93">
        <v>92</v>
      </c>
      <c r="B93" t="s">
        <v>820</v>
      </c>
      <c r="C93" t="s">
        <v>910</v>
      </c>
      <c r="D93" t="s">
        <v>822</v>
      </c>
      <c r="E93">
        <v>2</v>
      </c>
      <c r="F93">
        <v>0</v>
      </c>
      <c r="G93">
        <v>0</v>
      </c>
      <c r="H93">
        <v>-1</v>
      </c>
      <c r="I93">
        <v>0</v>
      </c>
      <c r="J93" t="s">
        <v>823</v>
      </c>
      <c r="K93" t="s">
        <v>823</v>
      </c>
      <c r="L93">
        <v>0.010571</v>
      </c>
      <c r="M93">
        <v>1064.284684</v>
      </c>
      <c r="N93">
        <v>14133.345826</v>
      </c>
    </row>
    <row r="94" spans="1:14">
      <c r="A94">
        <v>93</v>
      </c>
      <c r="B94" t="s">
        <v>820</v>
      </c>
      <c r="C94" t="s">
        <v>913</v>
      </c>
      <c r="D94" t="s">
        <v>822</v>
      </c>
      <c r="E94">
        <v>2</v>
      </c>
      <c r="F94">
        <v>0</v>
      </c>
      <c r="G94">
        <v>0</v>
      </c>
      <c r="H94">
        <v>-1</v>
      </c>
      <c r="I94">
        <v>0</v>
      </c>
      <c r="J94" t="s">
        <v>823</v>
      </c>
      <c r="K94" t="s">
        <v>823</v>
      </c>
      <c r="L94">
        <v>0.031845</v>
      </c>
      <c r="M94">
        <v>3158.371274</v>
      </c>
      <c r="N94">
        <v>203259.699049</v>
      </c>
    </row>
    <row r="95" spans="1:15">
      <c r="A95">
        <v>94</v>
      </c>
      <c r="B95" t="s">
        <v>820</v>
      </c>
      <c r="C95" t="s">
        <v>914</v>
      </c>
      <c r="D95" t="s">
        <v>822</v>
      </c>
      <c r="E95">
        <v>3</v>
      </c>
      <c r="F95">
        <v>0</v>
      </c>
      <c r="G95">
        <v>0</v>
      </c>
      <c r="H95">
        <v>-1</v>
      </c>
      <c r="I95">
        <v>0</v>
      </c>
      <c r="J95" t="s">
        <v>823</v>
      </c>
      <c r="K95" t="s">
        <v>823</v>
      </c>
      <c r="L95">
        <v>0.01283</v>
      </c>
      <c r="M95">
        <v>1247.836444</v>
      </c>
      <c r="N95">
        <v>78151.418504</v>
      </c>
      <c r="O95">
        <f>SUM(N95:N98)</f>
        <v>137177.295246</v>
      </c>
    </row>
    <row r="96" spans="1:14">
      <c r="A96">
        <v>95</v>
      </c>
      <c r="B96" t="s">
        <v>820</v>
      </c>
      <c r="C96" t="s">
        <v>915</v>
      </c>
      <c r="D96" t="s">
        <v>822</v>
      </c>
      <c r="E96">
        <v>4</v>
      </c>
      <c r="F96">
        <v>0</v>
      </c>
      <c r="G96">
        <v>0</v>
      </c>
      <c r="H96">
        <v>-1</v>
      </c>
      <c r="I96">
        <v>0</v>
      </c>
      <c r="J96" t="s">
        <v>823</v>
      </c>
      <c r="K96" t="s">
        <v>823</v>
      </c>
      <c r="L96">
        <v>0.008399</v>
      </c>
      <c r="M96">
        <v>798.786725</v>
      </c>
      <c r="N96">
        <v>18737.087624</v>
      </c>
    </row>
    <row r="97" spans="1:14">
      <c r="A97">
        <v>96</v>
      </c>
      <c r="B97" t="s">
        <v>820</v>
      </c>
      <c r="C97" t="s">
        <v>916</v>
      </c>
      <c r="D97" t="s">
        <v>822</v>
      </c>
      <c r="E97">
        <v>4</v>
      </c>
      <c r="F97">
        <v>0</v>
      </c>
      <c r="G97">
        <v>0</v>
      </c>
      <c r="H97">
        <v>-1</v>
      </c>
      <c r="I97">
        <v>0</v>
      </c>
      <c r="J97" t="s">
        <v>823</v>
      </c>
      <c r="K97" t="s">
        <v>823</v>
      </c>
      <c r="L97">
        <v>0.004381</v>
      </c>
      <c r="M97">
        <v>423.392043</v>
      </c>
      <c r="N97">
        <v>9281.854955</v>
      </c>
    </row>
    <row r="98" spans="1:14">
      <c r="A98">
        <v>97</v>
      </c>
      <c r="B98" t="s">
        <v>820</v>
      </c>
      <c r="C98" t="s">
        <v>917</v>
      </c>
      <c r="D98" t="s">
        <v>822</v>
      </c>
      <c r="E98">
        <v>4</v>
      </c>
      <c r="F98">
        <v>0</v>
      </c>
      <c r="G98">
        <v>0</v>
      </c>
      <c r="H98">
        <v>-1</v>
      </c>
      <c r="I98">
        <v>0</v>
      </c>
      <c r="J98" t="s">
        <v>823</v>
      </c>
      <c r="K98" t="s">
        <v>823</v>
      </c>
      <c r="L98">
        <v>0.009711</v>
      </c>
      <c r="M98">
        <v>935.588759</v>
      </c>
      <c r="N98">
        <v>31006.934163</v>
      </c>
    </row>
    <row r="99" spans="1:15">
      <c r="A99">
        <v>98</v>
      </c>
      <c r="B99" t="s">
        <v>820</v>
      </c>
      <c r="C99" t="s">
        <v>918</v>
      </c>
      <c r="D99" t="s">
        <v>822</v>
      </c>
      <c r="E99">
        <v>4</v>
      </c>
      <c r="F99">
        <v>0</v>
      </c>
      <c r="G99">
        <v>0</v>
      </c>
      <c r="H99">
        <v>-1</v>
      </c>
      <c r="I99">
        <v>0</v>
      </c>
      <c r="J99" t="s">
        <v>823</v>
      </c>
      <c r="K99" t="s">
        <v>823</v>
      </c>
      <c r="L99">
        <v>0.014508</v>
      </c>
      <c r="M99">
        <v>1528.860861</v>
      </c>
      <c r="N99">
        <v>85129.048473</v>
      </c>
      <c r="O99">
        <f>N99</f>
        <v>85129.048473</v>
      </c>
    </row>
    <row r="100" spans="1:15">
      <c r="A100">
        <v>99</v>
      </c>
      <c r="B100" t="s">
        <v>820</v>
      </c>
      <c r="C100" t="s">
        <v>919</v>
      </c>
      <c r="D100" t="s">
        <v>822</v>
      </c>
      <c r="E100">
        <v>4</v>
      </c>
      <c r="F100">
        <v>0</v>
      </c>
      <c r="G100">
        <v>0</v>
      </c>
      <c r="H100">
        <v>-1</v>
      </c>
      <c r="I100">
        <v>0</v>
      </c>
      <c r="J100" t="s">
        <v>823</v>
      </c>
      <c r="K100" t="s">
        <v>823</v>
      </c>
      <c r="L100">
        <v>0.013152</v>
      </c>
      <c r="M100">
        <v>1302.679403</v>
      </c>
      <c r="N100">
        <v>87434.491707</v>
      </c>
      <c r="O100">
        <f>SUM(N100:N105)</f>
        <v>141502.482499</v>
      </c>
    </row>
    <row r="101" spans="1:14">
      <c r="A101">
        <v>100</v>
      </c>
      <c r="B101" t="s">
        <v>820</v>
      </c>
      <c r="C101" t="s">
        <v>920</v>
      </c>
      <c r="D101" t="s">
        <v>822</v>
      </c>
      <c r="E101">
        <v>4</v>
      </c>
      <c r="F101">
        <v>0</v>
      </c>
      <c r="G101">
        <v>0</v>
      </c>
      <c r="H101">
        <v>-1</v>
      </c>
      <c r="I101">
        <v>0</v>
      </c>
      <c r="J101" t="s">
        <v>823</v>
      </c>
      <c r="K101" t="s">
        <v>823</v>
      </c>
      <c r="L101">
        <v>0.002815</v>
      </c>
      <c r="M101">
        <v>280.231684</v>
      </c>
      <c r="N101">
        <v>4807.239316</v>
      </c>
    </row>
    <row r="102" spans="1:14">
      <c r="A102">
        <v>101</v>
      </c>
      <c r="B102" t="s">
        <v>820</v>
      </c>
      <c r="C102" t="s">
        <v>921</v>
      </c>
      <c r="D102" t="s">
        <v>822</v>
      </c>
      <c r="E102">
        <v>4</v>
      </c>
      <c r="F102">
        <v>0</v>
      </c>
      <c r="G102">
        <v>0</v>
      </c>
      <c r="H102">
        <v>-1</v>
      </c>
      <c r="I102">
        <v>0</v>
      </c>
      <c r="J102" t="s">
        <v>823</v>
      </c>
      <c r="K102" t="s">
        <v>823</v>
      </c>
      <c r="L102">
        <v>0.003866</v>
      </c>
      <c r="M102">
        <v>389.674089</v>
      </c>
      <c r="N102">
        <v>9383.689273</v>
      </c>
    </row>
    <row r="103" spans="1:14">
      <c r="A103">
        <v>102</v>
      </c>
      <c r="B103" t="s">
        <v>820</v>
      </c>
      <c r="C103" t="s">
        <v>922</v>
      </c>
      <c r="D103" t="s">
        <v>822</v>
      </c>
      <c r="E103">
        <v>4</v>
      </c>
      <c r="F103">
        <v>0</v>
      </c>
      <c r="G103">
        <v>0</v>
      </c>
      <c r="H103">
        <v>-1</v>
      </c>
      <c r="I103">
        <v>0</v>
      </c>
      <c r="J103" t="s">
        <v>823</v>
      </c>
      <c r="K103" t="s">
        <v>823</v>
      </c>
      <c r="L103">
        <v>0.004203</v>
      </c>
      <c r="M103">
        <v>423.007383</v>
      </c>
      <c r="N103">
        <v>10713.059722</v>
      </c>
    </row>
    <row r="104" spans="1:14">
      <c r="A104">
        <v>103</v>
      </c>
      <c r="B104" t="s">
        <v>820</v>
      </c>
      <c r="C104" t="s">
        <v>923</v>
      </c>
      <c r="D104" t="s">
        <v>822</v>
      </c>
      <c r="E104">
        <v>4</v>
      </c>
      <c r="F104">
        <v>0</v>
      </c>
      <c r="G104">
        <v>0</v>
      </c>
      <c r="H104">
        <v>-1</v>
      </c>
      <c r="I104">
        <v>0</v>
      </c>
      <c r="J104" t="s">
        <v>823</v>
      </c>
      <c r="K104" t="s">
        <v>823</v>
      </c>
      <c r="L104">
        <v>0.003509</v>
      </c>
      <c r="M104">
        <v>359.674868</v>
      </c>
      <c r="N104">
        <v>6009.424069</v>
      </c>
    </row>
    <row r="105" spans="1:14">
      <c r="A105">
        <v>104</v>
      </c>
      <c r="B105" t="s">
        <v>820</v>
      </c>
      <c r="C105" t="s">
        <v>924</v>
      </c>
      <c r="D105" t="s">
        <v>822</v>
      </c>
      <c r="E105">
        <v>4</v>
      </c>
      <c r="F105">
        <v>0</v>
      </c>
      <c r="G105">
        <v>0</v>
      </c>
      <c r="H105">
        <v>-1</v>
      </c>
      <c r="I105">
        <v>0</v>
      </c>
      <c r="J105" t="s">
        <v>823</v>
      </c>
      <c r="K105" t="s">
        <v>823</v>
      </c>
      <c r="L105">
        <v>0.007119</v>
      </c>
      <c r="M105">
        <v>720.755714</v>
      </c>
      <c r="N105">
        <v>23154.578412</v>
      </c>
    </row>
    <row r="106" spans="1:15">
      <c r="A106">
        <v>105</v>
      </c>
      <c r="B106" t="s">
        <v>820</v>
      </c>
      <c r="C106" t="s">
        <v>925</v>
      </c>
      <c r="D106" t="s">
        <v>822</v>
      </c>
      <c r="E106">
        <v>5</v>
      </c>
      <c r="F106">
        <v>0</v>
      </c>
      <c r="G106">
        <v>0</v>
      </c>
      <c r="H106">
        <v>-1</v>
      </c>
      <c r="I106">
        <v>0</v>
      </c>
      <c r="J106" t="s">
        <v>823</v>
      </c>
      <c r="K106" t="s">
        <v>823</v>
      </c>
      <c r="L106">
        <v>0.018413</v>
      </c>
      <c r="M106">
        <v>1877.594897</v>
      </c>
      <c r="N106">
        <v>168074.857108</v>
      </c>
      <c r="O106">
        <f>SUM(N106:N111)</f>
        <v>221917.335246</v>
      </c>
    </row>
    <row r="107" spans="1:14">
      <c r="A107">
        <v>106</v>
      </c>
      <c r="B107" t="s">
        <v>820</v>
      </c>
      <c r="C107" t="s">
        <v>926</v>
      </c>
      <c r="D107" t="s">
        <v>822</v>
      </c>
      <c r="E107">
        <v>5</v>
      </c>
      <c r="F107">
        <v>0</v>
      </c>
      <c r="G107">
        <v>0</v>
      </c>
      <c r="H107">
        <v>-1</v>
      </c>
      <c r="I107">
        <v>0</v>
      </c>
      <c r="J107" t="s">
        <v>823</v>
      </c>
      <c r="K107" t="s">
        <v>823</v>
      </c>
      <c r="L107">
        <v>0.006706</v>
      </c>
      <c r="M107">
        <v>663.838943</v>
      </c>
      <c r="N107">
        <v>22859.095804</v>
      </c>
    </row>
    <row r="108" spans="1:14">
      <c r="A108">
        <v>107</v>
      </c>
      <c r="B108" t="s">
        <v>820</v>
      </c>
      <c r="C108" t="s">
        <v>927</v>
      </c>
      <c r="D108" t="s">
        <v>822</v>
      </c>
      <c r="E108">
        <v>5</v>
      </c>
      <c r="F108">
        <v>0</v>
      </c>
      <c r="G108">
        <v>0</v>
      </c>
      <c r="H108">
        <v>-1</v>
      </c>
      <c r="I108">
        <v>0</v>
      </c>
      <c r="J108" t="s">
        <v>823</v>
      </c>
      <c r="K108" t="s">
        <v>823</v>
      </c>
      <c r="L108">
        <v>0.008735</v>
      </c>
      <c r="M108">
        <v>894.140605</v>
      </c>
      <c r="N108">
        <v>15774.534908</v>
      </c>
    </row>
    <row r="109" spans="1:14">
      <c r="A109">
        <v>108</v>
      </c>
      <c r="B109" t="s">
        <v>820</v>
      </c>
      <c r="C109" t="s">
        <v>928</v>
      </c>
      <c r="D109" t="s">
        <v>822</v>
      </c>
      <c r="E109">
        <v>5</v>
      </c>
      <c r="F109">
        <v>0</v>
      </c>
      <c r="G109">
        <v>0</v>
      </c>
      <c r="H109">
        <v>-1</v>
      </c>
      <c r="I109">
        <v>0</v>
      </c>
      <c r="J109" t="s">
        <v>823</v>
      </c>
      <c r="K109" t="s">
        <v>823</v>
      </c>
      <c r="L109">
        <v>0.002985</v>
      </c>
      <c r="M109">
        <v>304.605536</v>
      </c>
      <c r="N109">
        <v>4596.29659</v>
      </c>
    </row>
    <row r="110" spans="1:14">
      <c r="A110">
        <v>109</v>
      </c>
      <c r="B110" t="s">
        <v>820</v>
      </c>
      <c r="C110" t="s">
        <v>929</v>
      </c>
      <c r="D110" t="s">
        <v>822</v>
      </c>
      <c r="E110">
        <v>5</v>
      </c>
      <c r="F110">
        <v>0</v>
      </c>
      <c r="G110">
        <v>0</v>
      </c>
      <c r="H110">
        <v>-1</v>
      </c>
      <c r="I110">
        <v>0</v>
      </c>
      <c r="J110" t="s">
        <v>823</v>
      </c>
      <c r="K110" t="s">
        <v>823</v>
      </c>
      <c r="L110">
        <v>0.002787</v>
      </c>
      <c r="M110">
        <v>276.890264</v>
      </c>
      <c r="N110">
        <v>3991.818377</v>
      </c>
    </row>
    <row r="111" spans="1:14">
      <c r="A111">
        <v>110</v>
      </c>
      <c r="B111" t="s">
        <v>820</v>
      </c>
      <c r="C111" t="s">
        <v>930</v>
      </c>
      <c r="D111" t="s">
        <v>822</v>
      </c>
      <c r="E111">
        <v>5</v>
      </c>
      <c r="F111">
        <v>0</v>
      </c>
      <c r="G111">
        <v>0</v>
      </c>
      <c r="H111">
        <v>-1</v>
      </c>
      <c r="I111">
        <v>0</v>
      </c>
      <c r="J111" t="s">
        <v>823</v>
      </c>
      <c r="K111" t="s">
        <v>823</v>
      </c>
      <c r="L111">
        <v>0.005309</v>
      </c>
      <c r="M111">
        <v>524.582971</v>
      </c>
      <c r="N111">
        <v>6620.732459</v>
      </c>
    </row>
    <row r="112" spans="1:15">
      <c r="A112">
        <v>111</v>
      </c>
      <c r="B112" t="s">
        <v>820</v>
      </c>
      <c r="C112" t="s">
        <v>931</v>
      </c>
      <c r="D112" t="s">
        <v>822</v>
      </c>
      <c r="E112">
        <v>5</v>
      </c>
      <c r="F112">
        <v>0</v>
      </c>
      <c r="G112">
        <v>0</v>
      </c>
      <c r="H112">
        <v>-1</v>
      </c>
      <c r="I112">
        <v>0</v>
      </c>
      <c r="J112" t="s">
        <v>823</v>
      </c>
      <c r="K112" t="s">
        <v>823</v>
      </c>
      <c r="L112">
        <v>0.007245</v>
      </c>
      <c r="M112">
        <v>719.80892</v>
      </c>
      <c r="N112">
        <v>21190.753902</v>
      </c>
      <c r="O112">
        <f>SUM(N112:N114)</f>
        <v>45113.881289</v>
      </c>
    </row>
    <row r="113" spans="1:14">
      <c r="A113">
        <v>112</v>
      </c>
      <c r="B113" t="s">
        <v>820</v>
      </c>
      <c r="C113" t="s">
        <v>932</v>
      </c>
      <c r="D113" t="s">
        <v>822</v>
      </c>
      <c r="E113">
        <v>5</v>
      </c>
      <c r="F113">
        <v>0</v>
      </c>
      <c r="G113">
        <v>0</v>
      </c>
      <c r="H113">
        <v>-1</v>
      </c>
      <c r="I113">
        <v>0</v>
      </c>
      <c r="J113" t="s">
        <v>823</v>
      </c>
      <c r="K113" t="s">
        <v>823</v>
      </c>
      <c r="L113">
        <v>0.00648</v>
      </c>
      <c r="M113">
        <v>652.937262</v>
      </c>
      <c r="N113">
        <v>13334.62919</v>
      </c>
    </row>
    <row r="114" spans="1:14">
      <c r="A114">
        <v>113</v>
      </c>
      <c r="B114" t="s">
        <v>820</v>
      </c>
      <c r="C114" t="s">
        <v>933</v>
      </c>
      <c r="D114" t="s">
        <v>822</v>
      </c>
      <c r="E114">
        <v>5</v>
      </c>
      <c r="F114">
        <v>0</v>
      </c>
      <c r="G114">
        <v>0</v>
      </c>
      <c r="H114">
        <v>-1</v>
      </c>
      <c r="I114">
        <v>0</v>
      </c>
      <c r="J114" t="s">
        <v>823</v>
      </c>
      <c r="K114" t="s">
        <v>823</v>
      </c>
      <c r="L114">
        <v>0.005348</v>
      </c>
      <c r="M114">
        <v>535.173191</v>
      </c>
      <c r="N114">
        <v>10588.498197</v>
      </c>
    </row>
    <row r="115" spans="1:15">
      <c r="A115">
        <v>114</v>
      </c>
      <c r="B115" t="s">
        <v>820</v>
      </c>
      <c r="C115" t="s">
        <v>934</v>
      </c>
      <c r="D115" t="s">
        <v>822</v>
      </c>
      <c r="E115">
        <v>5</v>
      </c>
      <c r="F115">
        <v>0</v>
      </c>
      <c r="G115">
        <v>0</v>
      </c>
      <c r="H115">
        <v>-1</v>
      </c>
      <c r="I115">
        <v>0</v>
      </c>
      <c r="J115" t="s">
        <v>823</v>
      </c>
      <c r="K115" t="s">
        <v>823</v>
      </c>
      <c r="L115">
        <v>0.002123</v>
      </c>
      <c r="M115">
        <v>218.751722</v>
      </c>
      <c r="N115">
        <v>1667.521441</v>
      </c>
      <c r="O115">
        <f>SUM(N115:N124)</f>
        <v>38616.273698</v>
      </c>
    </row>
    <row r="116" spans="1:14">
      <c r="A116">
        <v>115</v>
      </c>
      <c r="B116" t="s">
        <v>820</v>
      </c>
      <c r="C116" t="s">
        <v>935</v>
      </c>
      <c r="D116" t="s">
        <v>822</v>
      </c>
      <c r="E116">
        <v>5</v>
      </c>
      <c r="F116">
        <v>0</v>
      </c>
      <c r="G116">
        <v>0</v>
      </c>
      <c r="H116">
        <v>-1</v>
      </c>
      <c r="I116">
        <v>0</v>
      </c>
      <c r="J116" t="s">
        <v>823</v>
      </c>
      <c r="K116" t="s">
        <v>823</v>
      </c>
      <c r="L116">
        <v>0.005002</v>
      </c>
      <c r="M116">
        <v>508.446076</v>
      </c>
      <c r="N116">
        <v>6993.913756</v>
      </c>
    </row>
    <row r="117" spans="1:14">
      <c r="A117">
        <v>116</v>
      </c>
      <c r="B117" t="s">
        <v>820</v>
      </c>
      <c r="C117" t="s">
        <v>936</v>
      </c>
      <c r="D117" t="s">
        <v>822</v>
      </c>
      <c r="E117">
        <v>5</v>
      </c>
      <c r="F117">
        <v>0</v>
      </c>
      <c r="G117">
        <v>0</v>
      </c>
      <c r="H117">
        <v>-1</v>
      </c>
      <c r="I117">
        <v>0</v>
      </c>
      <c r="J117" t="s">
        <v>823</v>
      </c>
      <c r="K117" t="s">
        <v>823</v>
      </c>
      <c r="L117">
        <v>0.004932</v>
      </c>
      <c r="M117">
        <v>488.001505</v>
      </c>
      <c r="N117">
        <v>10166.073398</v>
      </c>
    </row>
    <row r="118" spans="1:14">
      <c r="A118">
        <v>117</v>
      </c>
      <c r="B118" t="s">
        <v>820</v>
      </c>
      <c r="C118" t="s">
        <v>937</v>
      </c>
      <c r="D118" t="s">
        <v>822</v>
      </c>
      <c r="E118">
        <v>5</v>
      </c>
      <c r="F118">
        <v>0</v>
      </c>
      <c r="G118">
        <v>0</v>
      </c>
      <c r="H118">
        <v>-1</v>
      </c>
      <c r="I118">
        <v>0</v>
      </c>
      <c r="J118" t="s">
        <v>823</v>
      </c>
      <c r="K118" t="s">
        <v>823</v>
      </c>
      <c r="L118">
        <v>0.001999</v>
      </c>
      <c r="M118">
        <v>203.938532</v>
      </c>
      <c r="N118">
        <v>2313.785578</v>
      </c>
    </row>
    <row r="119" spans="1:14">
      <c r="A119">
        <v>118</v>
      </c>
      <c r="B119" t="s">
        <v>820</v>
      </c>
      <c r="C119" t="s">
        <v>938</v>
      </c>
      <c r="D119" t="s">
        <v>822</v>
      </c>
      <c r="E119">
        <v>5</v>
      </c>
      <c r="F119">
        <v>0</v>
      </c>
      <c r="G119">
        <v>0</v>
      </c>
      <c r="H119">
        <v>-1</v>
      </c>
      <c r="I119">
        <v>0</v>
      </c>
      <c r="J119" t="s">
        <v>823</v>
      </c>
      <c r="K119" t="s">
        <v>823</v>
      </c>
      <c r="L119">
        <v>0.00158</v>
      </c>
      <c r="M119">
        <v>156.530594</v>
      </c>
      <c r="N119">
        <v>1301.256347</v>
      </c>
    </row>
    <row r="120" spans="1:14">
      <c r="A120">
        <v>119</v>
      </c>
      <c r="B120" t="s">
        <v>820</v>
      </c>
      <c r="C120" t="s">
        <v>939</v>
      </c>
      <c r="D120" t="s">
        <v>822</v>
      </c>
      <c r="E120">
        <v>5</v>
      </c>
      <c r="F120">
        <v>0</v>
      </c>
      <c r="G120">
        <v>0</v>
      </c>
      <c r="H120">
        <v>-1</v>
      </c>
      <c r="I120">
        <v>0</v>
      </c>
      <c r="J120" t="s">
        <v>823</v>
      </c>
      <c r="K120" t="s">
        <v>823</v>
      </c>
      <c r="L120">
        <v>0.003265</v>
      </c>
      <c r="M120">
        <v>341.548625</v>
      </c>
      <c r="N120">
        <v>5892.852365</v>
      </c>
    </row>
    <row r="121" spans="1:14">
      <c r="A121">
        <v>120</v>
      </c>
      <c r="B121" t="s">
        <v>820</v>
      </c>
      <c r="C121" t="s">
        <v>940</v>
      </c>
      <c r="D121" t="s">
        <v>822</v>
      </c>
      <c r="E121">
        <v>5</v>
      </c>
      <c r="F121">
        <v>0</v>
      </c>
      <c r="G121">
        <v>0</v>
      </c>
      <c r="H121">
        <v>-1</v>
      </c>
      <c r="I121">
        <v>0</v>
      </c>
      <c r="J121" t="s">
        <v>823</v>
      </c>
      <c r="K121" t="s">
        <v>823</v>
      </c>
      <c r="L121">
        <v>0.002613</v>
      </c>
      <c r="M121">
        <v>274.655797</v>
      </c>
      <c r="N121">
        <v>3514.129955</v>
      </c>
    </row>
    <row r="122" spans="1:14">
      <c r="A122">
        <v>121</v>
      </c>
      <c r="B122" t="s">
        <v>820</v>
      </c>
      <c r="C122" t="s">
        <v>941</v>
      </c>
      <c r="D122" t="s">
        <v>822</v>
      </c>
      <c r="E122">
        <v>5</v>
      </c>
      <c r="F122">
        <v>0</v>
      </c>
      <c r="G122">
        <v>0</v>
      </c>
      <c r="H122">
        <v>-1</v>
      </c>
      <c r="I122">
        <v>0</v>
      </c>
      <c r="J122" t="s">
        <v>823</v>
      </c>
      <c r="K122" t="s">
        <v>823</v>
      </c>
      <c r="L122">
        <v>0.001586</v>
      </c>
      <c r="M122">
        <v>153.836288</v>
      </c>
      <c r="N122">
        <v>925.866619</v>
      </c>
    </row>
    <row r="123" spans="1:14">
      <c r="A123">
        <v>122</v>
      </c>
      <c r="B123" t="s">
        <v>820</v>
      </c>
      <c r="C123" t="s">
        <v>942</v>
      </c>
      <c r="D123" t="s">
        <v>822</v>
      </c>
      <c r="E123">
        <v>5</v>
      </c>
      <c r="F123">
        <v>0</v>
      </c>
      <c r="G123">
        <v>0</v>
      </c>
      <c r="H123">
        <v>-1</v>
      </c>
      <c r="I123">
        <v>0</v>
      </c>
      <c r="J123" t="s">
        <v>823</v>
      </c>
      <c r="K123" t="s">
        <v>823</v>
      </c>
      <c r="L123">
        <v>0.002629</v>
      </c>
      <c r="M123">
        <v>267.363181</v>
      </c>
      <c r="N123">
        <v>2537.209604</v>
      </c>
    </row>
    <row r="124" spans="1:14">
      <c r="A124">
        <v>123</v>
      </c>
      <c r="B124" t="s">
        <v>820</v>
      </c>
      <c r="C124" t="s">
        <v>943</v>
      </c>
      <c r="D124" t="s">
        <v>822</v>
      </c>
      <c r="E124">
        <v>5</v>
      </c>
      <c r="F124">
        <v>0</v>
      </c>
      <c r="G124">
        <v>0</v>
      </c>
      <c r="H124">
        <v>-1</v>
      </c>
      <c r="I124">
        <v>0</v>
      </c>
      <c r="J124" t="s">
        <v>823</v>
      </c>
      <c r="K124" t="s">
        <v>823</v>
      </c>
      <c r="L124">
        <v>0.003007</v>
      </c>
      <c r="M124">
        <v>305.426916</v>
      </c>
      <c r="N124">
        <v>3303.664635</v>
      </c>
    </row>
    <row r="125" spans="1:15">
      <c r="A125">
        <v>124</v>
      </c>
      <c r="B125" t="s">
        <v>820</v>
      </c>
      <c r="C125" t="s">
        <v>944</v>
      </c>
      <c r="D125" t="s">
        <v>822</v>
      </c>
      <c r="E125">
        <v>0</v>
      </c>
      <c r="F125">
        <v>0</v>
      </c>
      <c r="G125">
        <v>0</v>
      </c>
      <c r="H125">
        <v>-1</v>
      </c>
      <c r="I125">
        <v>0</v>
      </c>
      <c r="J125" t="s">
        <v>823</v>
      </c>
      <c r="K125" t="s">
        <v>823</v>
      </c>
      <c r="L125">
        <v>0.032623</v>
      </c>
      <c r="M125">
        <v>3286.304443</v>
      </c>
      <c r="N125">
        <v>189397.506543</v>
      </c>
      <c r="O125">
        <f>N125</f>
        <v>189397.506543</v>
      </c>
    </row>
    <row r="126" spans="1:15">
      <c r="A126">
        <v>125</v>
      </c>
      <c r="B126" t="s">
        <v>820</v>
      </c>
      <c r="C126" t="s">
        <v>945</v>
      </c>
      <c r="D126" t="s">
        <v>822</v>
      </c>
      <c r="E126">
        <v>0</v>
      </c>
      <c r="F126">
        <v>0</v>
      </c>
      <c r="G126">
        <v>0</v>
      </c>
      <c r="H126">
        <v>-1</v>
      </c>
      <c r="I126">
        <v>0</v>
      </c>
      <c r="J126" t="s">
        <v>823</v>
      </c>
      <c r="K126" t="s">
        <v>823</v>
      </c>
      <c r="L126">
        <v>0.002212</v>
      </c>
      <c r="M126">
        <v>219.234106</v>
      </c>
      <c r="N126">
        <v>1934.118045</v>
      </c>
      <c r="O126">
        <f>SUM(N126:N132)</f>
        <v>17806.572948</v>
      </c>
    </row>
    <row r="127" spans="1:14">
      <c r="A127">
        <v>126</v>
      </c>
      <c r="B127" t="s">
        <v>820</v>
      </c>
      <c r="C127" t="s">
        <v>946</v>
      </c>
      <c r="D127" t="s">
        <v>822</v>
      </c>
      <c r="E127">
        <v>6</v>
      </c>
      <c r="F127">
        <v>0</v>
      </c>
      <c r="G127">
        <v>0</v>
      </c>
      <c r="H127">
        <v>-1</v>
      </c>
      <c r="I127">
        <v>0</v>
      </c>
      <c r="J127" t="s">
        <v>823</v>
      </c>
      <c r="K127" t="s">
        <v>823</v>
      </c>
      <c r="L127">
        <v>0.005785</v>
      </c>
      <c r="M127">
        <v>577.684644</v>
      </c>
      <c r="N127">
        <v>9423.084824</v>
      </c>
    </row>
    <row r="128" spans="1:14">
      <c r="A128">
        <v>127</v>
      </c>
      <c r="B128" t="s">
        <v>820</v>
      </c>
      <c r="C128" t="s">
        <v>947</v>
      </c>
      <c r="D128" t="s">
        <v>822</v>
      </c>
      <c r="E128">
        <v>6</v>
      </c>
      <c r="F128">
        <v>0</v>
      </c>
      <c r="G128">
        <v>0</v>
      </c>
      <c r="H128">
        <v>-1</v>
      </c>
      <c r="I128">
        <v>0</v>
      </c>
      <c r="J128" t="s">
        <v>823</v>
      </c>
      <c r="K128" t="s">
        <v>823</v>
      </c>
      <c r="L128">
        <v>0.002305</v>
      </c>
      <c r="M128">
        <v>221.627553</v>
      </c>
      <c r="N128">
        <v>2381.606659</v>
      </c>
    </row>
    <row r="129" spans="1:14">
      <c r="A129">
        <v>128</v>
      </c>
      <c r="B129" t="s">
        <v>820</v>
      </c>
      <c r="C129" t="s">
        <v>948</v>
      </c>
      <c r="D129" t="s">
        <v>822</v>
      </c>
      <c r="E129">
        <v>6</v>
      </c>
      <c r="F129">
        <v>0</v>
      </c>
      <c r="G129">
        <v>0</v>
      </c>
      <c r="H129">
        <v>-1</v>
      </c>
      <c r="I129">
        <v>0</v>
      </c>
      <c r="J129" t="s">
        <v>823</v>
      </c>
      <c r="K129" t="s">
        <v>823</v>
      </c>
      <c r="L129">
        <v>0.000971</v>
      </c>
      <c r="M129">
        <v>99.163083</v>
      </c>
      <c r="N129">
        <v>556.059619</v>
      </c>
    </row>
    <row r="130" spans="1:14">
      <c r="A130">
        <v>129</v>
      </c>
      <c r="B130" t="s">
        <v>820</v>
      </c>
      <c r="C130" t="s">
        <v>949</v>
      </c>
      <c r="D130" t="s">
        <v>822</v>
      </c>
      <c r="E130">
        <v>6</v>
      </c>
      <c r="F130">
        <v>0</v>
      </c>
      <c r="G130">
        <v>0</v>
      </c>
      <c r="H130">
        <v>-1</v>
      </c>
      <c r="I130">
        <v>0</v>
      </c>
      <c r="J130" t="s">
        <v>823</v>
      </c>
      <c r="K130" t="s">
        <v>823</v>
      </c>
      <c r="L130">
        <v>0.000978</v>
      </c>
      <c r="M130">
        <v>97.178057</v>
      </c>
      <c r="N130">
        <v>516.915109</v>
      </c>
    </row>
    <row r="131" spans="1:14">
      <c r="A131">
        <v>130</v>
      </c>
      <c r="B131" t="s">
        <v>820</v>
      </c>
      <c r="C131" t="s">
        <v>950</v>
      </c>
      <c r="D131" t="s">
        <v>822</v>
      </c>
      <c r="E131">
        <v>6</v>
      </c>
      <c r="F131">
        <v>0</v>
      </c>
      <c r="G131">
        <v>0</v>
      </c>
      <c r="H131">
        <v>-1</v>
      </c>
      <c r="I131">
        <v>0</v>
      </c>
      <c r="J131" t="s">
        <v>823</v>
      </c>
      <c r="K131" t="s">
        <v>823</v>
      </c>
      <c r="L131">
        <v>0.001038</v>
      </c>
      <c r="M131">
        <v>105.924479</v>
      </c>
      <c r="N131">
        <v>609.500807</v>
      </c>
    </row>
    <row r="132" spans="1:14">
      <c r="A132">
        <v>131</v>
      </c>
      <c r="B132" t="s">
        <v>820</v>
      </c>
      <c r="C132" t="s">
        <v>951</v>
      </c>
      <c r="D132" t="s">
        <v>822</v>
      </c>
      <c r="E132">
        <v>6</v>
      </c>
      <c r="F132">
        <v>0</v>
      </c>
      <c r="G132">
        <v>0</v>
      </c>
      <c r="H132">
        <v>-1</v>
      </c>
      <c r="I132">
        <v>0</v>
      </c>
      <c r="J132" t="s">
        <v>823</v>
      </c>
      <c r="K132" t="s">
        <v>823</v>
      </c>
      <c r="L132">
        <v>0.003123</v>
      </c>
      <c r="M132">
        <v>321.038198</v>
      </c>
      <c r="N132">
        <v>2385.287885</v>
      </c>
    </row>
    <row r="133" spans="1:15">
      <c r="A133">
        <v>132</v>
      </c>
      <c r="B133" t="s">
        <v>820</v>
      </c>
      <c r="C133" t="s">
        <v>952</v>
      </c>
      <c r="D133" t="s">
        <v>822</v>
      </c>
      <c r="E133">
        <v>5</v>
      </c>
      <c r="F133">
        <v>0</v>
      </c>
      <c r="G133">
        <v>0</v>
      </c>
      <c r="H133">
        <v>-1</v>
      </c>
      <c r="I133">
        <v>0</v>
      </c>
      <c r="J133" t="s">
        <v>823</v>
      </c>
      <c r="K133" t="s">
        <v>823</v>
      </c>
      <c r="L133">
        <v>0.01044</v>
      </c>
      <c r="M133">
        <v>1066.590654</v>
      </c>
      <c r="N133">
        <v>47439.686991</v>
      </c>
      <c r="O133">
        <f>SUM(N133:N140)</f>
        <v>280711.508427</v>
      </c>
    </row>
    <row r="134" spans="1:14">
      <c r="A134">
        <v>133</v>
      </c>
      <c r="B134" t="s">
        <v>820</v>
      </c>
      <c r="C134" t="s">
        <v>953</v>
      </c>
      <c r="D134" t="s">
        <v>822</v>
      </c>
      <c r="E134">
        <v>5</v>
      </c>
      <c r="F134">
        <v>0</v>
      </c>
      <c r="G134">
        <v>0</v>
      </c>
      <c r="H134">
        <v>-1</v>
      </c>
      <c r="I134">
        <v>0</v>
      </c>
      <c r="J134" t="s">
        <v>823</v>
      </c>
      <c r="K134" t="s">
        <v>823</v>
      </c>
      <c r="L134">
        <v>0.002708</v>
      </c>
      <c r="M134">
        <v>280.159001</v>
      </c>
      <c r="N134">
        <v>2225.033202</v>
      </c>
    </row>
    <row r="135" spans="1:14">
      <c r="A135">
        <v>134</v>
      </c>
      <c r="B135" t="s">
        <v>820</v>
      </c>
      <c r="C135" t="s">
        <v>954</v>
      </c>
      <c r="D135" t="s">
        <v>822</v>
      </c>
      <c r="E135">
        <v>5</v>
      </c>
      <c r="F135">
        <v>0</v>
      </c>
      <c r="G135">
        <v>0</v>
      </c>
      <c r="H135">
        <v>-1</v>
      </c>
      <c r="I135">
        <v>0</v>
      </c>
      <c r="J135" t="s">
        <v>823</v>
      </c>
      <c r="K135" t="s">
        <v>823</v>
      </c>
      <c r="L135">
        <v>0.00482</v>
      </c>
      <c r="M135">
        <v>479.08121</v>
      </c>
      <c r="N135">
        <v>3049.976449</v>
      </c>
    </row>
    <row r="136" spans="1:14">
      <c r="A136">
        <v>135</v>
      </c>
      <c r="B136" t="s">
        <v>820</v>
      </c>
      <c r="C136" t="s">
        <v>955</v>
      </c>
      <c r="D136" t="s">
        <v>822</v>
      </c>
      <c r="E136">
        <v>5</v>
      </c>
      <c r="F136">
        <v>0</v>
      </c>
      <c r="G136">
        <v>0</v>
      </c>
      <c r="H136">
        <v>-1</v>
      </c>
      <c r="I136">
        <v>0</v>
      </c>
      <c r="J136" t="s">
        <v>823</v>
      </c>
      <c r="K136" t="s">
        <v>823</v>
      </c>
      <c r="L136">
        <v>0.003275</v>
      </c>
      <c r="M136">
        <v>333.481017</v>
      </c>
      <c r="N136">
        <v>3643.724922</v>
      </c>
    </row>
    <row r="137" spans="1:14">
      <c r="A137">
        <v>136</v>
      </c>
      <c r="B137" t="s">
        <v>820</v>
      </c>
      <c r="C137" t="s">
        <v>956</v>
      </c>
      <c r="D137" t="s">
        <v>822</v>
      </c>
      <c r="E137">
        <v>5</v>
      </c>
      <c r="F137">
        <v>0</v>
      </c>
      <c r="G137">
        <v>0</v>
      </c>
      <c r="H137">
        <v>-1</v>
      </c>
      <c r="I137">
        <v>0</v>
      </c>
      <c r="J137" t="s">
        <v>823</v>
      </c>
      <c r="K137" t="s">
        <v>823</v>
      </c>
      <c r="L137">
        <v>0.005013</v>
      </c>
      <c r="M137">
        <v>510.309014</v>
      </c>
      <c r="N137">
        <v>8052.482405</v>
      </c>
    </row>
    <row r="138" spans="1:14">
      <c r="A138">
        <v>137</v>
      </c>
      <c r="B138" t="s">
        <v>820</v>
      </c>
      <c r="C138" t="s">
        <v>957</v>
      </c>
      <c r="D138" t="s">
        <v>822</v>
      </c>
      <c r="E138">
        <v>5</v>
      </c>
      <c r="F138">
        <v>0</v>
      </c>
      <c r="G138">
        <v>0</v>
      </c>
      <c r="H138">
        <v>-1</v>
      </c>
      <c r="I138">
        <v>0</v>
      </c>
      <c r="J138" t="s">
        <v>823</v>
      </c>
      <c r="K138" t="s">
        <v>823</v>
      </c>
      <c r="L138">
        <v>0.003356</v>
      </c>
      <c r="M138">
        <v>351.551584</v>
      </c>
      <c r="N138">
        <v>3129.339001</v>
      </c>
    </row>
    <row r="139" spans="1:14">
      <c r="A139">
        <v>138</v>
      </c>
      <c r="B139" t="s">
        <v>820</v>
      </c>
      <c r="C139" t="s">
        <v>958</v>
      </c>
      <c r="D139" t="s">
        <v>822</v>
      </c>
      <c r="E139">
        <v>5</v>
      </c>
      <c r="F139">
        <v>0</v>
      </c>
      <c r="G139">
        <v>0</v>
      </c>
      <c r="H139">
        <v>-1</v>
      </c>
      <c r="I139">
        <v>0</v>
      </c>
      <c r="J139" t="s">
        <v>823</v>
      </c>
      <c r="K139" t="s">
        <v>823</v>
      </c>
      <c r="L139">
        <v>0.012588</v>
      </c>
      <c r="M139">
        <v>1263.523738</v>
      </c>
      <c r="N139">
        <v>52839.911046</v>
      </c>
    </row>
    <row r="140" spans="1:14">
      <c r="A140">
        <v>139</v>
      </c>
      <c r="B140" t="s">
        <v>820</v>
      </c>
      <c r="C140" t="s">
        <v>959</v>
      </c>
      <c r="D140" t="s">
        <v>822</v>
      </c>
      <c r="E140">
        <v>5</v>
      </c>
      <c r="F140">
        <v>0</v>
      </c>
      <c r="G140">
        <v>0</v>
      </c>
      <c r="H140">
        <v>-1</v>
      </c>
      <c r="I140">
        <v>0</v>
      </c>
      <c r="J140" t="s">
        <v>823</v>
      </c>
      <c r="K140" t="s">
        <v>823</v>
      </c>
      <c r="L140">
        <v>0.024273</v>
      </c>
      <c r="M140">
        <v>2430.524146</v>
      </c>
      <c r="N140">
        <v>160331.354411</v>
      </c>
    </row>
    <row r="141" spans="1:15">
      <c r="A141">
        <v>140</v>
      </c>
      <c r="B141" t="s">
        <v>820</v>
      </c>
      <c r="C141" t="s">
        <v>960</v>
      </c>
      <c r="D141" t="s">
        <v>822</v>
      </c>
      <c r="E141">
        <v>5</v>
      </c>
      <c r="F141">
        <v>0</v>
      </c>
      <c r="G141">
        <v>0</v>
      </c>
      <c r="H141">
        <v>-1</v>
      </c>
      <c r="I141">
        <v>0</v>
      </c>
      <c r="J141" t="s">
        <v>823</v>
      </c>
      <c r="K141" t="s">
        <v>823</v>
      </c>
      <c r="L141">
        <v>0.005417</v>
      </c>
      <c r="M141">
        <v>534.115728</v>
      </c>
      <c r="N141">
        <v>9945.900774</v>
      </c>
      <c r="O141">
        <f>SUM(N141:N152)</f>
        <v>119115.057179</v>
      </c>
    </row>
    <row r="142" spans="1:14">
      <c r="A142">
        <v>141</v>
      </c>
      <c r="B142" t="s">
        <v>820</v>
      </c>
      <c r="C142" t="s">
        <v>961</v>
      </c>
      <c r="D142" t="s">
        <v>822</v>
      </c>
      <c r="E142">
        <v>5</v>
      </c>
      <c r="F142">
        <v>0</v>
      </c>
      <c r="G142">
        <v>0</v>
      </c>
      <c r="H142">
        <v>-1</v>
      </c>
      <c r="I142">
        <v>0</v>
      </c>
      <c r="J142" t="s">
        <v>823</v>
      </c>
      <c r="K142" t="s">
        <v>823</v>
      </c>
      <c r="L142">
        <v>0.00245</v>
      </c>
      <c r="M142">
        <v>245.379545</v>
      </c>
      <c r="N142">
        <v>2664.779752</v>
      </c>
    </row>
    <row r="143" spans="1:14">
      <c r="A143">
        <v>142</v>
      </c>
      <c r="B143" t="s">
        <v>820</v>
      </c>
      <c r="C143" t="s">
        <v>962</v>
      </c>
      <c r="D143" t="s">
        <v>822</v>
      </c>
      <c r="E143">
        <v>5</v>
      </c>
      <c r="F143">
        <v>0</v>
      </c>
      <c r="G143">
        <v>0</v>
      </c>
      <c r="H143">
        <v>-1</v>
      </c>
      <c r="I143">
        <v>0</v>
      </c>
      <c r="J143" t="s">
        <v>823</v>
      </c>
      <c r="K143" t="s">
        <v>823</v>
      </c>
      <c r="L143">
        <v>0.00391</v>
      </c>
      <c r="M143">
        <v>389.277632</v>
      </c>
      <c r="N143">
        <v>5125.993004</v>
      </c>
    </row>
    <row r="144" spans="1:14">
      <c r="A144">
        <v>143</v>
      </c>
      <c r="B144" t="s">
        <v>820</v>
      </c>
      <c r="C144" t="s">
        <v>963</v>
      </c>
      <c r="D144" t="s">
        <v>822</v>
      </c>
      <c r="E144">
        <v>5</v>
      </c>
      <c r="F144">
        <v>0</v>
      </c>
      <c r="G144">
        <v>0</v>
      </c>
      <c r="H144">
        <v>-1</v>
      </c>
      <c r="I144">
        <v>0</v>
      </c>
      <c r="J144" t="s">
        <v>823</v>
      </c>
      <c r="K144" t="s">
        <v>823</v>
      </c>
      <c r="L144">
        <v>0.003495</v>
      </c>
      <c r="M144">
        <v>357.503743</v>
      </c>
      <c r="N144">
        <v>4648.656875</v>
      </c>
    </row>
    <row r="145" spans="1:14">
      <c r="A145">
        <v>144</v>
      </c>
      <c r="B145" t="s">
        <v>820</v>
      </c>
      <c r="C145" t="s">
        <v>964</v>
      </c>
      <c r="D145" t="s">
        <v>822</v>
      </c>
      <c r="E145">
        <v>5</v>
      </c>
      <c r="F145">
        <v>0</v>
      </c>
      <c r="G145">
        <v>0</v>
      </c>
      <c r="H145">
        <v>-1</v>
      </c>
      <c r="I145">
        <v>0</v>
      </c>
      <c r="J145" t="s">
        <v>823</v>
      </c>
      <c r="K145" t="s">
        <v>823</v>
      </c>
      <c r="L145">
        <v>0.002969</v>
      </c>
      <c r="M145">
        <v>298.736894</v>
      </c>
      <c r="N145">
        <v>3186.833232</v>
      </c>
    </row>
    <row r="146" spans="1:14">
      <c r="A146">
        <v>145</v>
      </c>
      <c r="B146" t="s">
        <v>820</v>
      </c>
      <c r="C146" t="s">
        <v>965</v>
      </c>
      <c r="D146" t="s">
        <v>822</v>
      </c>
      <c r="E146">
        <v>5</v>
      </c>
      <c r="F146">
        <v>0</v>
      </c>
      <c r="G146">
        <v>0</v>
      </c>
      <c r="H146">
        <v>-1</v>
      </c>
      <c r="I146">
        <v>0</v>
      </c>
      <c r="J146" t="s">
        <v>823</v>
      </c>
      <c r="K146" t="s">
        <v>823</v>
      </c>
      <c r="L146">
        <v>0.003794</v>
      </c>
      <c r="M146">
        <v>383.099874</v>
      </c>
      <c r="N146">
        <v>6370.394431</v>
      </c>
    </row>
    <row r="147" spans="1:14">
      <c r="A147">
        <v>146</v>
      </c>
      <c r="B147" t="s">
        <v>820</v>
      </c>
      <c r="C147" t="s">
        <v>966</v>
      </c>
      <c r="D147" t="s">
        <v>822</v>
      </c>
      <c r="E147">
        <v>5</v>
      </c>
      <c r="F147">
        <v>0</v>
      </c>
      <c r="G147">
        <v>0</v>
      </c>
      <c r="H147">
        <v>-1</v>
      </c>
      <c r="I147">
        <v>0</v>
      </c>
      <c r="J147" t="s">
        <v>823</v>
      </c>
      <c r="K147" t="s">
        <v>823</v>
      </c>
      <c r="L147">
        <v>0.004511</v>
      </c>
      <c r="M147">
        <v>457.901752</v>
      </c>
      <c r="N147">
        <v>7741.58743</v>
      </c>
    </row>
    <row r="148" spans="1:14">
      <c r="A148">
        <v>147</v>
      </c>
      <c r="B148" t="s">
        <v>820</v>
      </c>
      <c r="C148" t="s">
        <v>967</v>
      </c>
      <c r="D148" t="s">
        <v>822</v>
      </c>
      <c r="E148">
        <v>5</v>
      </c>
      <c r="F148">
        <v>0</v>
      </c>
      <c r="G148">
        <v>0</v>
      </c>
      <c r="H148">
        <v>-1</v>
      </c>
      <c r="I148">
        <v>0</v>
      </c>
      <c r="J148" t="s">
        <v>823</v>
      </c>
      <c r="K148" t="s">
        <v>823</v>
      </c>
      <c r="L148">
        <v>0.003168</v>
      </c>
      <c r="M148">
        <v>325.800519</v>
      </c>
      <c r="N148">
        <v>5221.439342</v>
      </c>
    </row>
    <row r="149" spans="1:14">
      <c r="A149">
        <v>148</v>
      </c>
      <c r="B149" t="s">
        <v>820</v>
      </c>
      <c r="C149" t="s">
        <v>968</v>
      </c>
      <c r="D149" t="s">
        <v>822</v>
      </c>
      <c r="E149">
        <v>5</v>
      </c>
      <c r="F149">
        <v>0</v>
      </c>
      <c r="G149">
        <v>0</v>
      </c>
      <c r="H149">
        <v>-1</v>
      </c>
      <c r="I149">
        <v>0</v>
      </c>
      <c r="J149" t="s">
        <v>823</v>
      </c>
      <c r="K149" t="s">
        <v>823</v>
      </c>
      <c r="L149">
        <v>0.004006</v>
      </c>
      <c r="M149">
        <v>399.464221</v>
      </c>
      <c r="N149">
        <v>8422.910286</v>
      </c>
    </row>
    <row r="150" spans="1:14">
      <c r="A150">
        <v>149</v>
      </c>
      <c r="B150" t="s">
        <v>820</v>
      </c>
      <c r="C150" t="s">
        <v>969</v>
      </c>
      <c r="D150" t="s">
        <v>822</v>
      </c>
      <c r="E150">
        <v>5</v>
      </c>
      <c r="F150">
        <v>0</v>
      </c>
      <c r="G150">
        <v>0</v>
      </c>
      <c r="H150">
        <v>-1</v>
      </c>
      <c r="I150">
        <v>0</v>
      </c>
      <c r="J150" t="s">
        <v>823</v>
      </c>
      <c r="K150" t="s">
        <v>823</v>
      </c>
      <c r="L150">
        <v>0.007171</v>
      </c>
      <c r="M150">
        <v>698.524296</v>
      </c>
      <c r="N150">
        <v>19613.529137</v>
      </c>
    </row>
    <row r="151" spans="1:14">
      <c r="A151">
        <v>150</v>
      </c>
      <c r="B151" t="s">
        <v>820</v>
      </c>
      <c r="C151" t="s">
        <v>970</v>
      </c>
      <c r="D151" t="s">
        <v>822</v>
      </c>
      <c r="E151">
        <v>5</v>
      </c>
      <c r="F151">
        <v>0</v>
      </c>
      <c r="G151">
        <v>0</v>
      </c>
      <c r="H151">
        <v>-1</v>
      </c>
      <c r="I151">
        <v>0</v>
      </c>
      <c r="J151" t="s">
        <v>823</v>
      </c>
      <c r="K151" t="s">
        <v>823</v>
      </c>
      <c r="L151">
        <v>0.007422</v>
      </c>
      <c r="M151">
        <v>727.000551</v>
      </c>
      <c r="N151">
        <v>15288.698216</v>
      </c>
    </row>
    <row r="152" spans="1:14">
      <c r="A152">
        <v>151</v>
      </c>
      <c r="B152" t="s">
        <v>820</v>
      </c>
      <c r="C152" t="s">
        <v>971</v>
      </c>
      <c r="D152" t="s">
        <v>822</v>
      </c>
      <c r="E152">
        <v>5</v>
      </c>
      <c r="F152">
        <v>0</v>
      </c>
      <c r="G152">
        <v>0</v>
      </c>
      <c r="H152">
        <v>-1</v>
      </c>
      <c r="I152">
        <v>0</v>
      </c>
      <c r="J152" t="s">
        <v>823</v>
      </c>
      <c r="K152" t="s">
        <v>823</v>
      </c>
      <c r="L152">
        <v>0.016175</v>
      </c>
      <c r="M152">
        <v>1607.736228</v>
      </c>
      <c r="N152">
        <v>30884.3347</v>
      </c>
    </row>
    <row r="153" spans="1:15">
      <c r="A153">
        <v>152</v>
      </c>
      <c r="B153" t="s">
        <v>820</v>
      </c>
      <c r="C153" t="s">
        <v>972</v>
      </c>
      <c r="D153" t="s">
        <v>822</v>
      </c>
      <c r="E153">
        <v>5</v>
      </c>
      <c r="F153">
        <v>0</v>
      </c>
      <c r="G153">
        <v>0</v>
      </c>
      <c r="H153">
        <v>-1</v>
      </c>
      <c r="I153">
        <v>0</v>
      </c>
      <c r="J153" t="s">
        <v>823</v>
      </c>
      <c r="K153" t="s">
        <v>823</v>
      </c>
      <c r="L153">
        <v>0.015243</v>
      </c>
      <c r="M153">
        <v>1558.135328</v>
      </c>
      <c r="N153">
        <v>36835.501099</v>
      </c>
      <c r="O153">
        <f>SUM(N153:N176)</f>
        <v>315163.695844</v>
      </c>
    </row>
    <row r="154" spans="1:14">
      <c r="A154">
        <v>153</v>
      </c>
      <c r="B154" t="s">
        <v>820</v>
      </c>
      <c r="C154" t="s">
        <v>973</v>
      </c>
      <c r="D154" t="s">
        <v>822</v>
      </c>
      <c r="E154">
        <v>5</v>
      </c>
      <c r="F154">
        <v>0</v>
      </c>
      <c r="G154">
        <v>0</v>
      </c>
      <c r="H154">
        <v>-1</v>
      </c>
      <c r="I154">
        <v>0</v>
      </c>
      <c r="J154" t="s">
        <v>823</v>
      </c>
      <c r="K154" t="s">
        <v>823</v>
      </c>
      <c r="L154">
        <v>0.01895</v>
      </c>
      <c r="M154">
        <v>1959.163079</v>
      </c>
      <c r="N154">
        <v>80536.602583</v>
      </c>
    </row>
    <row r="155" spans="1:14">
      <c r="A155">
        <v>154</v>
      </c>
      <c r="B155" t="s">
        <v>820</v>
      </c>
      <c r="C155" t="s">
        <v>974</v>
      </c>
      <c r="D155" t="s">
        <v>822</v>
      </c>
      <c r="E155">
        <v>5</v>
      </c>
      <c r="F155">
        <v>0</v>
      </c>
      <c r="G155">
        <v>0</v>
      </c>
      <c r="H155">
        <v>-1</v>
      </c>
      <c r="I155">
        <v>0</v>
      </c>
      <c r="J155" t="s">
        <v>823</v>
      </c>
      <c r="K155" t="s">
        <v>823</v>
      </c>
      <c r="L155">
        <v>0.013488</v>
      </c>
      <c r="M155">
        <v>1410.982415</v>
      </c>
      <c r="N155">
        <v>45338.114496</v>
      </c>
    </row>
    <row r="156" spans="1:14">
      <c r="A156">
        <v>155</v>
      </c>
      <c r="B156" t="s">
        <v>820</v>
      </c>
      <c r="C156" t="s">
        <v>975</v>
      </c>
      <c r="D156" t="s">
        <v>822</v>
      </c>
      <c r="E156">
        <v>5</v>
      </c>
      <c r="F156">
        <v>0</v>
      </c>
      <c r="G156">
        <v>0</v>
      </c>
      <c r="H156">
        <v>-1</v>
      </c>
      <c r="I156">
        <v>0</v>
      </c>
      <c r="J156" t="s">
        <v>823</v>
      </c>
      <c r="K156" t="s">
        <v>823</v>
      </c>
      <c r="L156">
        <v>0.010778</v>
      </c>
      <c r="M156">
        <v>1148.303835</v>
      </c>
      <c r="N156">
        <v>7803.721464</v>
      </c>
    </row>
    <row r="157" spans="1:14">
      <c r="A157">
        <v>156</v>
      </c>
      <c r="B157" t="s">
        <v>820</v>
      </c>
      <c r="C157" t="s">
        <v>976</v>
      </c>
      <c r="D157" t="s">
        <v>822</v>
      </c>
      <c r="E157">
        <v>5</v>
      </c>
      <c r="F157">
        <v>0</v>
      </c>
      <c r="G157">
        <v>0</v>
      </c>
      <c r="H157">
        <v>-1</v>
      </c>
      <c r="I157">
        <v>0</v>
      </c>
      <c r="J157" t="s">
        <v>823</v>
      </c>
      <c r="K157" t="s">
        <v>823</v>
      </c>
      <c r="L157">
        <v>0.001967</v>
      </c>
      <c r="M157">
        <v>209.042667</v>
      </c>
      <c r="N157">
        <v>645.666678</v>
      </c>
    </row>
    <row r="158" spans="1:14">
      <c r="A158">
        <v>157</v>
      </c>
      <c r="B158" t="s">
        <v>820</v>
      </c>
      <c r="C158" t="s">
        <v>977</v>
      </c>
      <c r="D158" t="s">
        <v>822</v>
      </c>
      <c r="E158">
        <v>5</v>
      </c>
      <c r="F158">
        <v>0</v>
      </c>
      <c r="G158">
        <v>0</v>
      </c>
      <c r="H158">
        <v>-1</v>
      </c>
      <c r="I158">
        <v>0</v>
      </c>
      <c r="J158" t="s">
        <v>823</v>
      </c>
      <c r="K158" t="s">
        <v>823</v>
      </c>
      <c r="L158">
        <v>0.006866</v>
      </c>
      <c r="M158">
        <v>686.108097</v>
      </c>
      <c r="N158">
        <v>3234.564003</v>
      </c>
    </row>
    <row r="159" spans="1:14">
      <c r="A159">
        <v>158</v>
      </c>
      <c r="B159" t="s">
        <v>820</v>
      </c>
      <c r="C159" t="s">
        <v>978</v>
      </c>
      <c r="D159" t="s">
        <v>822</v>
      </c>
      <c r="E159">
        <v>5</v>
      </c>
      <c r="F159">
        <v>0</v>
      </c>
      <c r="G159">
        <v>0</v>
      </c>
      <c r="H159">
        <v>-1</v>
      </c>
      <c r="I159">
        <v>0</v>
      </c>
      <c r="J159" t="s">
        <v>823</v>
      </c>
      <c r="K159" t="s">
        <v>823</v>
      </c>
      <c r="L159">
        <v>0.003143</v>
      </c>
      <c r="M159">
        <v>315.950272</v>
      </c>
      <c r="N159">
        <v>1468.896497</v>
      </c>
    </row>
    <row r="160" spans="1:14">
      <c r="A160">
        <v>159</v>
      </c>
      <c r="B160" t="s">
        <v>820</v>
      </c>
      <c r="C160" t="s">
        <v>979</v>
      </c>
      <c r="D160" t="s">
        <v>822</v>
      </c>
      <c r="E160">
        <v>5</v>
      </c>
      <c r="F160">
        <v>0</v>
      </c>
      <c r="G160">
        <v>0</v>
      </c>
      <c r="H160">
        <v>-1</v>
      </c>
      <c r="I160">
        <v>0</v>
      </c>
      <c r="J160" t="s">
        <v>823</v>
      </c>
      <c r="K160" t="s">
        <v>823</v>
      </c>
      <c r="L160">
        <v>0.005722</v>
      </c>
      <c r="M160">
        <v>609.954684</v>
      </c>
      <c r="N160">
        <v>7487.642721</v>
      </c>
    </row>
    <row r="161" spans="1:14">
      <c r="A161">
        <v>160</v>
      </c>
      <c r="B161" t="s">
        <v>820</v>
      </c>
      <c r="C161" t="s">
        <v>980</v>
      </c>
      <c r="D161" t="s">
        <v>822</v>
      </c>
      <c r="E161">
        <v>5</v>
      </c>
      <c r="F161">
        <v>0</v>
      </c>
      <c r="G161">
        <v>0</v>
      </c>
      <c r="H161">
        <v>-1</v>
      </c>
      <c r="I161">
        <v>0</v>
      </c>
      <c r="J161" t="s">
        <v>823</v>
      </c>
      <c r="K161" t="s">
        <v>823</v>
      </c>
      <c r="L161">
        <v>0.00148</v>
      </c>
      <c r="M161">
        <v>158.962359</v>
      </c>
      <c r="N161">
        <v>500.774043</v>
      </c>
    </row>
    <row r="162" spans="1:14">
      <c r="A162">
        <v>161</v>
      </c>
      <c r="B162" t="s">
        <v>820</v>
      </c>
      <c r="C162" t="s">
        <v>981</v>
      </c>
      <c r="D162" t="s">
        <v>822</v>
      </c>
      <c r="E162">
        <v>5</v>
      </c>
      <c r="F162">
        <v>0</v>
      </c>
      <c r="G162">
        <v>0</v>
      </c>
      <c r="H162">
        <v>-1</v>
      </c>
      <c r="I162">
        <v>0</v>
      </c>
      <c r="J162" t="s">
        <v>823</v>
      </c>
      <c r="K162" t="s">
        <v>823</v>
      </c>
      <c r="L162">
        <v>0.002686</v>
      </c>
      <c r="M162">
        <v>268.254751</v>
      </c>
      <c r="N162">
        <v>2612.60005</v>
      </c>
    </row>
    <row r="163" spans="1:14">
      <c r="A163">
        <v>162</v>
      </c>
      <c r="B163" t="s">
        <v>820</v>
      </c>
      <c r="C163" t="s">
        <v>982</v>
      </c>
      <c r="D163" t="s">
        <v>822</v>
      </c>
      <c r="E163">
        <v>5</v>
      </c>
      <c r="F163">
        <v>0</v>
      </c>
      <c r="G163">
        <v>0</v>
      </c>
      <c r="H163">
        <v>-1</v>
      </c>
      <c r="I163">
        <v>0</v>
      </c>
      <c r="J163" t="s">
        <v>823</v>
      </c>
      <c r="K163" t="s">
        <v>823</v>
      </c>
      <c r="L163">
        <v>0.011222</v>
      </c>
      <c r="M163">
        <v>1165.756702</v>
      </c>
      <c r="N163">
        <v>18659.656853</v>
      </c>
    </row>
    <row r="164" spans="1:14">
      <c r="A164">
        <v>163</v>
      </c>
      <c r="B164" t="s">
        <v>820</v>
      </c>
      <c r="C164" t="s">
        <v>983</v>
      </c>
      <c r="D164" t="s">
        <v>822</v>
      </c>
      <c r="E164">
        <v>5</v>
      </c>
      <c r="F164">
        <v>0</v>
      </c>
      <c r="G164">
        <v>0</v>
      </c>
      <c r="H164">
        <v>-1</v>
      </c>
      <c r="I164">
        <v>0</v>
      </c>
      <c r="J164" t="s">
        <v>823</v>
      </c>
      <c r="K164" t="s">
        <v>823</v>
      </c>
      <c r="L164">
        <v>0.010603</v>
      </c>
      <c r="M164">
        <v>1120.029476</v>
      </c>
      <c r="N164">
        <v>39778.564619</v>
      </c>
    </row>
    <row r="165" spans="1:14">
      <c r="A165">
        <v>164</v>
      </c>
      <c r="B165" t="s">
        <v>820</v>
      </c>
      <c r="C165" t="s">
        <v>984</v>
      </c>
      <c r="D165" t="s">
        <v>822</v>
      </c>
      <c r="E165">
        <v>5</v>
      </c>
      <c r="F165">
        <v>0</v>
      </c>
      <c r="G165">
        <v>0</v>
      </c>
      <c r="H165">
        <v>-1</v>
      </c>
      <c r="I165">
        <v>0</v>
      </c>
      <c r="J165" t="s">
        <v>823</v>
      </c>
      <c r="K165" t="s">
        <v>823</v>
      </c>
      <c r="L165">
        <v>0.010098</v>
      </c>
      <c r="M165">
        <v>1028.711143</v>
      </c>
      <c r="N165">
        <v>20855.647055</v>
      </c>
    </row>
    <row r="166" spans="1:14">
      <c r="A166">
        <v>165</v>
      </c>
      <c r="B166" t="s">
        <v>820</v>
      </c>
      <c r="C166" t="s">
        <v>985</v>
      </c>
      <c r="D166" t="s">
        <v>822</v>
      </c>
      <c r="E166">
        <v>5</v>
      </c>
      <c r="F166">
        <v>0</v>
      </c>
      <c r="G166">
        <v>0</v>
      </c>
      <c r="H166">
        <v>-1</v>
      </c>
      <c r="I166">
        <v>0</v>
      </c>
      <c r="J166" t="s">
        <v>823</v>
      </c>
      <c r="K166" t="s">
        <v>823</v>
      </c>
      <c r="L166">
        <v>0.003713</v>
      </c>
      <c r="M166">
        <v>382.836788</v>
      </c>
      <c r="N166">
        <v>5129.551173</v>
      </c>
    </row>
    <row r="167" spans="1:14">
      <c r="A167">
        <v>166</v>
      </c>
      <c r="B167" t="s">
        <v>820</v>
      </c>
      <c r="C167" t="s">
        <v>986</v>
      </c>
      <c r="D167" t="s">
        <v>822</v>
      </c>
      <c r="E167">
        <v>5</v>
      </c>
      <c r="F167">
        <v>0</v>
      </c>
      <c r="G167">
        <v>0</v>
      </c>
      <c r="H167">
        <v>-1</v>
      </c>
      <c r="I167">
        <v>0</v>
      </c>
      <c r="J167" t="s">
        <v>823</v>
      </c>
      <c r="K167" t="s">
        <v>823</v>
      </c>
      <c r="L167">
        <v>0.000904</v>
      </c>
      <c r="M167">
        <v>92.525172</v>
      </c>
      <c r="N167">
        <v>353.769232</v>
      </c>
    </row>
    <row r="168" spans="1:14">
      <c r="A168">
        <v>167</v>
      </c>
      <c r="B168" t="s">
        <v>820</v>
      </c>
      <c r="C168" t="s">
        <v>987</v>
      </c>
      <c r="D168" t="s">
        <v>822</v>
      </c>
      <c r="E168">
        <v>5</v>
      </c>
      <c r="F168">
        <v>0</v>
      </c>
      <c r="G168">
        <v>0</v>
      </c>
      <c r="H168">
        <v>-1</v>
      </c>
      <c r="I168">
        <v>0</v>
      </c>
      <c r="J168" t="s">
        <v>823</v>
      </c>
      <c r="K168" t="s">
        <v>823</v>
      </c>
      <c r="L168">
        <v>0.004826</v>
      </c>
      <c r="M168">
        <v>493.657551</v>
      </c>
      <c r="N168">
        <v>3464.699012</v>
      </c>
    </row>
    <row r="169" spans="1:14">
      <c r="A169">
        <v>168</v>
      </c>
      <c r="B169" t="s">
        <v>820</v>
      </c>
      <c r="C169" t="s">
        <v>988</v>
      </c>
      <c r="D169" t="s">
        <v>822</v>
      </c>
      <c r="E169">
        <v>5</v>
      </c>
      <c r="F169">
        <v>0</v>
      </c>
      <c r="G169">
        <v>0</v>
      </c>
      <c r="H169">
        <v>-1</v>
      </c>
      <c r="I169">
        <v>0</v>
      </c>
      <c r="J169" t="s">
        <v>823</v>
      </c>
      <c r="K169" t="s">
        <v>823</v>
      </c>
      <c r="L169">
        <v>0.002922</v>
      </c>
      <c r="M169">
        <v>299.073101</v>
      </c>
      <c r="N169">
        <v>1986.041784</v>
      </c>
    </row>
    <row r="170" spans="1:14">
      <c r="A170">
        <v>169</v>
      </c>
      <c r="B170" t="s">
        <v>820</v>
      </c>
      <c r="C170" t="s">
        <v>989</v>
      </c>
      <c r="D170" t="s">
        <v>822</v>
      </c>
      <c r="E170">
        <v>5</v>
      </c>
      <c r="F170">
        <v>0</v>
      </c>
      <c r="G170">
        <v>0</v>
      </c>
      <c r="H170">
        <v>-1</v>
      </c>
      <c r="I170">
        <v>0</v>
      </c>
      <c r="J170" t="s">
        <v>823</v>
      </c>
      <c r="K170" t="s">
        <v>823</v>
      </c>
      <c r="L170">
        <v>0.001937</v>
      </c>
      <c r="M170">
        <v>199.19827</v>
      </c>
      <c r="N170">
        <v>1518.735338</v>
      </c>
    </row>
    <row r="171" spans="1:14">
      <c r="A171">
        <v>170</v>
      </c>
      <c r="B171" t="s">
        <v>820</v>
      </c>
      <c r="C171" t="s">
        <v>990</v>
      </c>
      <c r="D171" t="s">
        <v>822</v>
      </c>
      <c r="E171">
        <v>5</v>
      </c>
      <c r="F171">
        <v>0</v>
      </c>
      <c r="G171">
        <v>0</v>
      </c>
      <c r="H171">
        <v>-1</v>
      </c>
      <c r="I171">
        <v>0</v>
      </c>
      <c r="J171" t="s">
        <v>823</v>
      </c>
      <c r="K171" t="s">
        <v>823</v>
      </c>
      <c r="L171">
        <v>0.002084</v>
      </c>
      <c r="M171">
        <v>210.074155</v>
      </c>
      <c r="N171">
        <v>1881.011017</v>
      </c>
    </row>
    <row r="172" spans="1:14">
      <c r="A172">
        <v>171</v>
      </c>
      <c r="B172" t="s">
        <v>820</v>
      </c>
      <c r="C172" t="s">
        <v>991</v>
      </c>
      <c r="D172" t="s">
        <v>822</v>
      </c>
      <c r="E172">
        <v>5</v>
      </c>
      <c r="F172">
        <v>0</v>
      </c>
      <c r="G172">
        <v>0</v>
      </c>
      <c r="H172">
        <v>-1</v>
      </c>
      <c r="I172">
        <v>0</v>
      </c>
      <c r="J172" t="s">
        <v>823</v>
      </c>
      <c r="K172" t="s">
        <v>823</v>
      </c>
      <c r="L172">
        <v>0.004766</v>
      </c>
      <c r="M172">
        <v>488.107381</v>
      </c>
      <c r="N172">
        <v>4929.815593</v>
      </c>
    </row>
    <row r="173" spans="1:14">
      <c r="A173">
        <v>172</v>
      </c>
      <c r="B173" t="s">
        <v>820</v>
      </c>
      <c r="C173" t="s">
        <v>992</v>
      </c>
      <c r="D173" t="s">
        <v>822</v>
      </c>
      <c r="E173">
        <v>5</v>
      </c>
      <c r="F173">
        <v>0</v>
      </c>
      <c r="G173">
        <v>0</v>
      </c>
      <c r="H173">
        <v>-1</v>
      </c>
      <c r="I173">
        <v>0</v>
      </c>
      <c r="J173" t="s">
        <v>823</v>
      </c>
      <c r="K173" t="s">
        <v>823</v>
      </c>
      <c r="L173">
        <v>0.003172</v>
      </c>
      <c r="M173">
        <v>328.568756</v>
      </c>
      <c r="N173">
        <v>3248.377779</v>
      </c>
    </row>
    <row r="174" spans="1:14">
      <c r="A174">
        <v>173</v>
      </c>
      <c r="B174" t="s">
        <v>820</v>
      </c>
      <c r="C174" t="s">
        <v>993</v>
      </c>
      <c r="D174" t="s">
        <v>822</v>
      </c>
      <c r="E174">
        <v>5</v>
      </c>
      <c r="F174">
        <v>0</v>
      </c>
      <c r="G174">
        <v>0</v>
      </c>
      <c r="H174">
        <v>-1</v>
      </c>
      <c r="I174">
        <v>0</v>
      </c>
      <c r="J174" t="s">
        <v>823</v>
      </c>
      <c r="K174" t="s">
        <v>823</v>
      </c>
      <c r="L174">
        <v>0.005135</v>
      </c>
      <c r="M174">
        <v>510.729202</v>
      </c>
      <c r="N174">
        <v>9959.926133</v>
      </c>
    </row>
    <row r="175" spans="1:14">
      <c r="A175">
        <v>174</v>
      </c>
      <c r="B175" t="s">
        <v>820</v>
      </c>
      <c r="C175" t="s">
        <v>994</v>
      </c>
      <c r="D175" t="s">
        <v>822</v>
      </c>
      <c r="E175">
        <v>5</v>
      </c>
      <c r="F175">
        <v>0</v>
      </c>
      <c r="G175">
        <v>0</v>
      </c>
      <c r="H175">
        <v>-1</v>
      </c>
      <c r="I175">
        <v>0</v>
      </c>
      <c r="J175" t="s">
        <v>823</v>
      </c>
      <c r="K175" t="s">
        <v>823</v>
      </c>
      <c r="L175">
        <v>0.003618</v>
      </c>
      <c r="M175">
        <v>361.576829</v>
      </c>
      <c r="N175">
        <v>3433.822114</v>
      </c>
    </row>
    <row r="176" spans="1:14">
      <c r="A176">
        <v>175</v>
      </c>
      <c r="B176" t="s">
        <v>820</v>
      </c>
      <c r="C176" t="s">
        <v>995</v>
      </c>
      <c r="D176" t="s">
        <v>822</v>
      </c>
      <c r="E176">
        <v>5</v>
      </c>
      <c r="F176">
        <v>0</v>
      </c>
      <c r="G176">
        <v>0</v>
      </c>
      <c r="H176">
        <v>-1</v>
      </c>
      <c r="I176">
        <v>0</v>
      </c>
      <c r="J176" t="s">
        <v>823</v>
      </c>
      <c r="K176" t="s">
        <v>823</v>
      </c>
      <c r="L176">
        <v>0.008085</v>
      </c>
      <c r="M176">
        <v>806.426747</v>
      </c>
      <c r="N176">
        <v>13499.994508</v>
      </c>
    </row>
    <row r="177" spans="1:15">
      <c r="A177">
        <v>176</v>
      </c>
      <c r="B177" t="s">
        <v>820</v>
      </c>
      <c r="C177" t="s">
        <v>996</v>
      </c>
      <c r="D177" t="s">
        <v>822</v>
      </c>
      <c r="E177">
        <v>5</v>
      </c>
      <c r="F177">
        <v>0</v>
      </c>
      <c r="G177">
        <v>0</v>
      </c>
      <c r="H177">
        <v>-1</v>
      </c>
      <c r="I177">
        <v>0</v>
      </c>
      <c r="J177" t="s">
        <v>823</v>
      </c>
      <c r="K177" t="s">
        <v>823</v>
      </c>
      <c r="L177">
        <v>0.017607</v>
      </c>
      <c r="M177">
        <v>1727.867535</v>
      </c>
      <c r="N177">
        <v>38721.089341</v>
      </c>
      <c r="O177">
        <f>SUM(N177:N185)</f>
        <v>268811.951919</v>
      </c>
    </row>
    <row r="178" spans="1:14">
      <c r="A178">
        <v>177</v>
      </c>
      <c r="B178" t="s">
        <v>820</v>
      </c>
      <c r="C178" t="s">
        <v>997</v>
      </c>
      <c r="D178" t="s">
        <v>822</v>
      </c>
      <c r="E178">
        <v>5</v>
      </c>
      <c r="F178">
        <v>0</v>
      </c>
      <c r="G178">
        <v>0</v>
      </c>
      <c r="H178">
        <v>-1</v>
      </c>
      <c r="I178">
        <v>0</v>
      </c>
      <c r="J178" t="s">
        <v>823</v>
      </c>
      <c r="K178" t="s">
        <v>823</v>
      </c>
      <c r="L178">
        <v>0.002927</v>
      </c>
      <c r="M178">
        <v>282.696799</v>
      </c>
      <c r="N178">
        <v>2933.562785</v>
      </c>
    </row>
    <row r="179" spans="1:14">
      <c r="A179">
        <v>178</v>
      </c>
      <c r="B179" t="s">
        <v>820</v>
      </c>
      <c r="C179" t="s">
        <v>998</v>
      </c>
      <c r="D179" t="s">
        <v>822</v>
      </c>
      <c r="E179">
        <v>5</v>
      </c>
      <c r="F179">
        <v>0</v>
      </c>
      <c r="G179">
        <v>0</v>
      </c>
      <c r="H179">
        <v>-1</v>
      </c>
      <c r="I179">
        <v>0</v>
      </c>
      <c r="J179" t="s">
        <v>823</v>
      </c>
      <c r="K179" t="s">
        <v>823</v>
      </c>
      <c r="L179">
        <v>0.002995</v>
      </c>
      <c r="M179">
        <v>296.511962</v>
      </c>
      <c r="N179">
        <v>2810.724675</v>
      </c>
    </row>
    <row r="180" spans="1:14">
      <c r="A180">
        <v>179</v>
      </c>
      <c r="B180" t="s">
        <v>820</v>
      </c>
      <c r="C180" t="s">
        <v>999</v>
      </c>
      <c r="D180" t="s">
        <v>822</v>
      </c>
      <c r="E180">
        <v>5</v>
      </c>
      <c r="F180">
        <v>0</v>
      </c>
      <c r="G180">
        <v>0</v>
      </c>
      <c r="H180">
        <v>-1</v>
      </c>
      <c r="I180">
        <v>0</v>
      </c>
      <c r="J180" t="s">
        <v>823</v>
      </c>
      <c r="K180" t="s">
        <v>823</v>
      </c>
      <c r="L180">
        <v>0.006282</v>
      </c>
      <c r="M180">
        <v>603.523617</v>
      </c>
      <c r="N180">
        <v>7875.042689</v>
      </c>
    </row>
    <row r="181" spans="1:14">
      <c r="A181">
        <v>180</v>
      </c>
      <c r="B181" t="s">
        <v>820</v>
      </c>
      <c r="C181" t="s">
        <v>1000</v>
      </c>
      <c r="D181" t="s">
        <v>822</v>
      </c>
      <c r="E181">
        <v>5</v>
      </c>
      <c r="F181">
        <v>0</v>
      </c>
      <c r="G181">
        <v>0</v>
      </c>
      <c r="H181">
        <v>-1</v>
      </c>
      <c r="I181">
        <v>0</v>
      </c>
      <c r="J181" t="s">
        <v>823</v>
      </c>
      <c r="K181" t="s">
        <v>823</v>
      </c>
      <c r="L181">
        <v>0.00615</v>
      </c>
      <c r="M181">
        <v>583.764415</v>
      </c>
      <c r="N181">
        <v>3881.965807</v>
      </c>
    </row>
    <row r="182" spans="1:14">
      <c r="A182">
        <v>181</v>
      </c>
      <c r="B182" t="s">
        <v>820</v>
      </c>
      <c r="C182" t="s">
        <v>1001</v>
      </c>
      <c r="D182" t="s">
        <v>822</v>
      </c>
      <c r="E182">
        <v>5</v>
      </c>
      <c r="F182">
        <v>0</v>
      </c>
      <c r="G182">
        <v>0</v>
      </c>
      <c r="H182">
        <v>-1</v>
      </c>
      <c r="I182">
        <v>0</v>
      </c>
      <c r="J182" t="s">
        <v>823</v>
      </c>
      <c r="K182" t="s">
        <v>823</v>
      </c>
      <c r="L182">
        <v>0.022451</v>
      </c>
      <c r="M182">
        <v>2189.561089</v>
      </c>
      <c r="N182">
        <v>60811.123497</v>
      </c>
    </row>
    <row r="183" spans="1:14">
      <c r="A183">
        <v>182</v>
      </c>
      <c r="B183" t="s">
        <v>820</v>
      </c>
      <c r="C183" t="s">
        <v>1002</v>
      </c>
      <c r="D183" t="s">
        <v>822</v>
      </c>
      <c r="E183">
        <v>5</v>
      </c>
      <c r="F183">
        <v>0</v>
      </c>
      <c r="G183">
        <v>0</v>
      </c>
      <c r="H183">
        <v>-1</v>
      </c>
      <c r="I183">
        <v>0</v>
      </c>
      <c r="J183" t="s">
        <v>823</v>
      </c>
      <c r="K183" t="s">
        <v>823</v>
      </c>
      <c r="L183">
        <v>0.02357</v>
      </c>
      <c r="M183">
        <v>2377.099047</v>
      </c>
      <c r="N183">
        <v>27305.595156</v>
      </c>
    </row>
    <row r="184" spans="1:14">
      <c r="A184">
        <v>183</v>
      </c>
      <c r="B184" t="s">
        <v>820</v>
      </c>
      <c r="C184" t="s">
        <v>1003</v>
      </c>
      <c r="D184" t="s">
        <v>822</v>
      </c>
      <c r="E184">
        <v>0</v>
      </c>
      <c r="F184">
        <v>0</v>
      </c>
      <c r="G184">
        <v>0</v>
      </c>
      <c r="H184">
        <v>-1</v>
      </c>
      <c r="I184">
        <v>0</v>
      </c>
      <c r="J184" t="s">
        <v>823</v>
      </c>
      <c r="K184" t="s">
        <v>823</v>
      </c>
      <c r="L184">
        <v>0.057601</v>
      </c>
      <c r="M184">
        <v>5724.698449</v>
      </c>
      <c r="N184">
        <v>85683.28382</v>
      </c>
    </row>
    <row r="185" spans="1:14">
      <c r="A185">
        <v>184</v>
      </c>
      <c r="B185" t="s">
        <v>820</v>
      </c>
      <c r="C185" t="s">
        <v>1004</v>
      </c>
      <c r="D185" t="s">
        <v>822</v>
      </c>
      <c r="E185">
        <v>0</v>
      </c>
      <c r="F185">
        <v>0</v>
      </c>
      <c r="G185">
        <v>0</v>
      </c>
      <c r="H185">
        <v>-1</v>
      </c>
      <c r="I185">
        <v>0</v>
      </c>
      <c r="J185" t="s">
        <v>823</v>
      </c>
      <c r="K185" t="s">
        <v>823</v>
      </c>
      <c r="L185">
        <v>0.016075</v>
      </c>
      <c r="M185">
        <v>1623.179169</v>
      </c>
      <c r="N185">
        <v>38789.564149</v>
      </c>
    </row>
    <row r="186" spans="1:15">
      <c r="A186">
        <v>185</v>
      </c>
      <c r="B186" t="s">
        <v>820</v>
      </c>
      <c r="C186" t="s">
        <v>181</v>
      </c>
      <c r="D186" t="s">
        <v>822</v>
      </c>
      <c r="E186">
        <v>0</v>
      </c>
      <c r="F186">
        <v>0</v>
      </c>
      <c r="G186">
        <v>0</v>
      </c>
      <c r="H186">
        <v>-1</v>
      </c>
      <c r="I186">
        <v>0</v>
      </c>
      <c r="J186" t="s">
        <v>823</v>
      </c>
      <c r="K186" t="s">
        <v>823</v>
      </c>
      <c r="L186">
        <v>0.010294</v>
      </c>
      <c r="M186">
        <v>952.028978</v>
      </c>
      <c r="N186">
        <v>23126.342069</v>
      </c>
      <c r="O186">
        <f>N186</f>
        <v>23126.342069</v>
      </c>
    </row>
    <row r="187" spans="1:15">
      <c r="A187">
        <v>186</v>
      </c>
      <c r="B187" t="s">
        <v>820</v>
      </c>
      <c r="C187" t="s">
        <v>1005</v>
      </c>
      <c r="D187" t="s">
        <v>822</v>
      </c>
      <c r="E187">
        <v>0</v>
      </c>
      <c r="F187">
        <v>0</v>
      </c>
      <c r="G187">
        <v>0</v>
      </c>
      <c r="H187">
        <v>-1</v>
      </c>
      <c r="I187">
        <v>0</v>
      </c>
      <c r="J187" t="s">
        <v>823</v>
      </c>
      <c r="K187" t="s">
        <v>823</v>
      </c>
      <c r="L187">
        <v>0.004038</v>
      </c>
      <c r="M187">
        <v>400.742692</v>
      </c>
      <c r="N187">
        <v>5954.574854</v>
      </c>
      <c r="O187">
        <f>SUM(N187:N192)</f>
        <v>337217.59278</v>
      </c>
    </row>
    <row r="188" spans="1:14">
      <c r="A188">
        <v>187</v>
      </c>
      <c r="B188" t="s">
        <v>820</v>
      </c>
      <c r="C188" t="s">
        <v>1006</v>
      </c>
      <c r="D188" t="s">
        <v>822</v>
      </c>
      <c r="E188">
        <v>0</v>
      </c>
      <c r="F188">
        <v>0</v>
      </c>
      <c r="G188">
        <v>0</v>
      </c>
      <c r="H188">
        <v>-1</v>
      </c>
      <c r="I188">
        <v>0</v>
      </c>
      <c r="J188" t="s">
        <v>823</v>
      </c>
      <c r="K188" t="s">
        <v>823</v>
      </c>
      <c r="L188">
        <v>0.014231</v>
      </c>
      <c r="M188">
        <v>1472.778202</v>
      </c>
      <c r="N188">
        <v>35279.638752</v>
      </c>
    </row>
    <row r="189" spans="1:14">
      <c r="A189">
        <v>188</v>
      </c>
      <c r="B189" t="s">
        <v>820</v>
      </c>
      <c r="C189" t="s">
        <v>1007</v>
      </c>
      <c r="D189" t="s">
        <v>822</v>
      </c>
      <c r="E189">
        <v>0</v>
      </c>
      <c r="F189">
        <v>0</v>
      </c>
      <c r="G189">
        <v>0</v>
      </c>
      <c r="H189">
        <v>-1</v>
      </c>
      <c r="I189">
        <v>0</v>
      </c>
      <c r="J189" t="s">
        <v>823</v>
      </c>
      <c r="K189" t="s">
        <v>823</v>
      </c>
      <c r="L189">
        <v>0.015732</v>
      </c>
      <c r="M189">
        <v>1629.016653</v>
      </c>
      <c r="N189">
        <v>63589.353255</v>
      </c>
    </row>
    <row r="190" spans="1:14">
      <c r="A190">
        <v>189</v>
      </c>
      <c r="B190" t="s">
        <v>820</v>
      </c>
      <c r="C190" t="s">
        <v>1008</v>
      </c>
      <c r="D190" t="s">
        <v>822</v>
      </c>
      <c r="E190">
        <v>0</v>
      </c>
      <c r="F190">
        <v>0</v>
      </c>
      <c r="G190">
        <v>0</v>
      </c>
      <c r="H190">
        <v>-1</v>
      </c>
      <c r="I190">
        <v>0</v>
      </c>
      <c r="J190" t="s">
        <v>823</v>
      </c>
      <c r="K190" t="s">
        <v>823</v>
      </c>
      <c r="L190">
        <v>0.012608</v>
      </c>
      <c r="M190">
        <v>1275.81183</v>
      </c>
      <c r="N190">
        <v>44322.236207</v>
      </c>
    </row>
    <row r="191" spans="1:14">
      <c r="A191">
        <v>190</v>
      </c>
      <c r="B191" t="s">
        <v>820</v>
      </c>
      <c r="C191" t="s">
        <v>1009</v>
      </c>
      <c r="D191" t="s">
        <v>822</v>
      </c>
      <c r="E191">
        <v>0</v>
      </c>
      <c r="F191">
        <v>0</v>
      </c>
      <c r="G191">
        <v>0</v>
      </c>
      <c r="H191">
        <v>-1</v>
      </c>
      <c r="I191">
        <v>0</v>
      </c>
      <c r="J191" t="s">
        <v>823</v>
      </c>
      <c r="K191" t="s">
        <v>823</v>
      </c>
      <c r="L191">
        <v>0.011425</v>
      </c>
      <c r="M191">
        <v>1196.488762</v>
      </c>
      <c r="N191">
        <v>17324.054676</v>
      </c>
    </row>
    <row r="192" spans="1:14">
      <c r="A192">
        <v>191</v>
      </c>
      <c r="B192" t="s">
        <v>820</v>
      </c>
      <c r="C192" t="s">
        <v>1010</v>
      </c>
      <c r="D192" t="s">
        <v>822</v>
      </c>
      <c r="E192">
        <v>0</v>
      </c>
      <c r="F192">
        <v>0</v>
      </c>
      <c r="G192">
        <v>0</v>
      </c>
      <c r="H192">
        <v>-1</v>
      </c>
      <c r="I192">
        <v>0</v>
      </c>
      <c r="J192" t="s">
        <v>823</v>
      </c>
      <c r="K192" t="s">
        <v>823</v>
      </c>
      <c r="L192">
        <v>0.029241</v>
      </c>
      <c r="M192">
        <v>2974.601165</v>
      </c>
      <c r="N192">
        <v>170747.735036</v>
      </c>
    </row>
    <row r="193" spans="1:15">
      <c r="A193">
        <v>192</v>
      </c>
      <c r="B193" t="s">
        <v>820</v>
      </c>
      <c r="C193" t="s">
        <v>1011</v>
      </c>
      <c r="D193" t="s">
        <v>822</v>
      </c>
      <c r="E193">
        <v>0</v>
      </c>
      <c r="F193">
        <v>0</v>
      </c>
      <c r="G193">
        <v>0</v>
      </c>
      <c r="H193">
        <v>-1</v>
      </c>
      <c r="I193">
        <v>0</v>
      </c>
      <c r="J193" t="s">
        <v>823</v>
      </c>
      <c r="K193" t="s">
        <v>823</v>
      </c>
      <c r="L193">
        <v>0.087042</v>
      </c>
      <c r="M193">
        <v>8614.163629</v>
      </c>
      <c r="N193">
        <v>1566075.856881</v>
      </c>
      <c r="O193">
        <f>SUM(N193:N194)</f>
        <v>2543545.826867</v>
      </c>
    </row>
    <row r="194" spans="1:14">
      <c r="A194">
        <v>193</v>
      </c>
      <c r="B194" t="s">
        <v>820</v>
      </c>
      <c r="C194" t="s">
        <v>1012</v>
      </c>
      <c r="D194" t="s">
        <v>822</v>
      </c>
      <c r="E194">
        <v>0</v>
      </c>
      <c r="F194">
        <v>0</v>
      </c>
      <c r="G194">
        <v>0</v>
      </c>
      <c r="H194">
        <v>-1</v>
      </c>
      <c r="I194">
        <v>0</v>
      </c>
      <c r="J194" t="s">
        <v>823</v>
      </c>
      <c r="K194" t="s">
        <v>823</v>
      </c>
      <c r="L194">
        <v>0.053984</v>
      </c>
      <c r="M194">
        <v>5259.589075</v>
      </c>
      <c r="N194">
        <v>977469.969986</v>
      </c>
    </row>
    <row r="195" spans="1:15">
      <c r="A195">
        <v>194</v>
      </c>
      <c r="B195" t="s">
        <v>820</v>
      </c>
      <c r="C195" t="s">
        <v>1013</v>
      </c>
      <c r="D195" t="s">
        <v>1014</v>
      </c>
      <c r="E195">
        <v>7</v>
      </c>
      <c r="F195">
        <v>0</v>
      </c>
      <c r="G195">
        <v>0</v>
      </c>
      <c r="H195">
        <v>-1</v>
      </c>
      <c r="I195">
        <v>0</v>
      </c>
      <c r="J195" t="s">
        <v>823</v>
      </c>
      <c r="K195" t="s">
        <v>823</v>
      </c>
      <c r="L195">
        <v>0.005545</v>
      </c>
      <c r="M195">
        <v>577.003331</v>
      </c>
      <c r="N195">
        <v>12129.421771</v>
      </c>
      <c r="O195">
        <f>SUM(N195:N198)</f>
        <v>36422.368789</v>
      </c>
    </row>
    <row r="196" spans="1:14">
      <c r="A196">
        <v>195</v>
      </c>
      <c r="B196" t="s">
        <v>820</v>
      </c>
      <c r="C196" t="s">
        <v>1015</v>
      </c>
      <c r="D196" t="s">
        <v>1014</v>
      </c>
      <c r="E196">
        <v>7</v>
      </c>
      <c r="F196">
        <v>0</v>
      </c>
      <c r="G196">
        <v>0</v>
      </c>
      <c r="H196">
        <v>-1</v>
      </c>
      <c r="I196">
        <v>0</v>
      </c>
      <c r="J196" t="s">
        <v>823</v>
      </c>
      <c r="K196" t="s">
        <v>823</v>
      </c>
      <c r="L196">
        <v>0.001015</v>
      </c>
      <c r="M196">
        <v>98.899934</v>
      </c>
      <c r="N196">
        <v>383.459082</v>
      </c>
    </row>
    <row r="197" spans="1:14">
      <c r="A197">
        <v>196</v>
      </c>
      <c r="B197" t="s">
        <v>820</v>
      </c>
      <c r="C197" t="s">
        <v>1016</v>
      </c>
      <c r="D197" t="s">
        <v>1014</v>
      </c>
      <c r="E197">
        <v>7</v>
      </c>
      <c r="F197">
        <v>0</v>
      </c>
      <c r="G197">
        <v>0</v>
      </c>
      <c r="H197">
        <v>-1</v>
      </c>
      <c r="I197">
        <v>0</v>
      </c>
      <c r="J197" t="s">
        <v>823</v>
      </c>
      <c r="K197" t="s">
        <v>823</v>
      </c>
      <c r="L197">
        <v>0.003535</v>
      </c>
      <c r="M197">
        <v>362.762531</v>
      </c>
      <c r="N197">
        <v>3735.266748</v>
      </c>
    </row>
    <row r="198" spans="1:14">
      <c r="A198">
        <v>197</v>
      </c>
      <c r="B198" t="s">
        <v>820</v>
      </c>
      <c r="C198" t="s">
        <v>1017</v>
      </c>
      <c r="D198" t="s">
        <v>1014</v>
      </c>
      <c r="E198">
        <v>7</v>
      </c>
      <c r="F198">
        <v>0</v>
      </c>
      <c r="G198">
        <v>0</v>
      </c>
      <c r="H198">
        <v>-1</v>
      </c>
      <c r="I198">
        <v>0</v>
      </c>
      <c r="J198" t="s">
        <v>823</v>
      </c>
      <c r="K198" t="s">
        <v>823</v>
      </c>
      <c r="L198">
        <v>0.005777</v>
      </c>
      <c r="M198">
        <v>595.675965</v>
      </c>
      <c r="N198">
        <v>20174.221188</v>
      </c>
    </row>
    <row r="199" spans="1:15">
      <c r="A199">
        <v>198</v>
      </c>
      <c r="B199" t="s">
        <v>820</v>
      </c>
      <c r="C199" t="s">
        <v>1018</v>
      </c>
      <c r="D199" t="s">
        <v>1019</v>
      </c>
      <c r="E199">
        <v>7</v>
      </c>
      <c r="F199">
        <v>0</v>
      </c>
      <c r="G199">
        <v>0</v>
      </c>
      <c r="H199">
        <v>-1</v>
      </c>
      <c r="I199">
        <v>0</v>
      </c>
      <c r="J199" t="s">
        <v>823</v>
      </c>
      <c r="K199" t="s">
        <v>823</v>
      </c>
      <c r="L199">
        <v>0.001328</v>
      </c>
      <c r="M199">
        <v>137.350399</v>
      </c>
      <c r="N199">
        <v>820.354686</v>
      </c>
      <c r="O199">
        <f>SUM(N199:N206)</f>
        <v>33625.9233</v>
      </c>
    </row>
    <row r="200" spans="1:14">
      <c r="A200">
        <v>199</v>
      </c>
      <c r="B200" t="s">
        <v>820</v>
      </c>
      <c r="C200" t="s">
        <v>1020</v>
      </c>
      <c r="D200" t="s">
        <v>1019</v>
      </c>
      <c r="E200">
        <v>7</v>
      </c>
      <c r="F200">
        <v>0</v>
      </c>
      <c r="G200">
        <v>0</v>
      </c>
      <c r="H200">
        <v>-1</v>
      </c>
      <c r="I200">
        <v>0</v>
      </c>
      <c r="J200" t="s">
        <v>823</v>
      </c>
      <c r="K200" t="s">
        <v>823</v>
      </c>
      <c r="L200">
        <v>0.000838</v>
      </c>
      <c r="M200">
        <v>83.865346</v>
      </c>
      <c r="N200">
        <v>395.956683</v>
      </c>
    </row>
    <row r="201" spans="1:14">
      <c r="A201">
        <v>200</v>
      </c>
      <c r="B201" t="s">
        <v>820</v>
      </c>
      <c r="C201" t="s">
        <v>1021</v>
      </c>
      <c r="D201" t="s">
        <v>1019</v>
      </c>
      <c r="E201">
        <v>7</v>
      </c>
      <c r="F201">
        <v>0</v>
      </c>
      <c r="G201">
        <v>0</v>
      </c>
      <c r="H201">
        <v>-1</v>
      </c>
      <c r="I201">
        <v>0</v>
      </c>
      <c r="J201" t="s">
        <v>823</v>
      </c>
      <c r="K201" t="s">
        <v>823</v>
      </c>
      <c r="L201">
        <v>0.003554</v>
      </c>
      <c r="M201">
        <v>361.19679</v>
      </c>
      <c r="N201">
        <v>4859.676214</v>
      </c>
    </row>
    <row r="202" spans="1:14">
      <c r="A202">
        <v>201</v>
      </c>
      <c r="B202" t="s">
        <v>820</v>
      </c>
      <c r="C202" t="s">
        <v>1022</v>
      </c>
      <c r="D202" t="s">
        <v>1019</v>
      </c>
      <c r="E202">
        <v>7</v>
      </c>
      <c r="F202">
        <v>0</v>
      </c>
      <c r="G202">
        <v>0</v>
      </c>
      <c r="H202">
        <v>-1</v>
      </c>
      <c r="I202">
        <v>0</v>
      </c>
      <c r="J202" t="s">
        <v>823</v>
      </c>
      <c r="K202" t="s">
        <v>823</v>
      </c>
      <c r="L202">
        <v>0.00295</v>
      </c>
      <c r="M202">
        <v>294.635379</v>
      </c>
      <c r="N202">
        <v>3069.693007</v>
      </c>
    </row>
    <row r="203" spans="1:14">
      <c r="A203">
        <v>202</v>
      </c>
      <c r="B203" t="s">
        <v>820</v>
      </c>
      <c r="C203" t="s">
        <v>1023</v>
      </c>
      <c r="D203" t="s">
        <v>1019</v>
      </c>
      <c r="E203">
        <v>7</v>
      </c>
      <c r="F203">
        <v>0</v>
      </c>
      <c r="G203">
        <v>0</v>
      </c>
      <c r="H203">
        <v>-1</v>
      </c>
      <c r="I203">
        <v>0</v>
      </c>
      <c r="J203" t="s">
        <v>823</v>
      </c>
      <c r="K203" t="s">
        <v>823</v>
      </c>
      <c r="L203">
        <v>0.003694</v>
      </c>
      <c r="M203">
        <v>364.282593</v>
      </c>
      <c r="N203">
        <v>4414.051752</v>
      </c>
    </row>
    <row r="204" spans="1:14">
      <c r="A204">
        <v>203</v>
      </c>
      <c r="B204" t="s">
        <v>820</v>
      </c>
      <c r="C204" t="s">
        <v>1024</v>
      </c>
      <c r="D204" t="s">
        <v>1019</v>
      </c>
      <c r="E204">
        <v>7</v>
      </c>
      <c r="F204">
        <v>0</v>
      </c>
      <c r="G204">
        <v>0</v>
      </c>
      <c r="H204">
        <v>-1</v>
      </c>
      <c r="I204">
        <v>0</v>
      </c>
      <c r="J204" t="s">
        <v>823</v>
      </c>
      <c r="K204" t="s">
        <v>823</v>
      </c>
      <c r="L204">
        <v>0.005078</v>
      </c>
      <c r="M204">
        <v>510.834073</v>
      </c>
      <c r="N204">
        <v>8034.140767</v>
      </c>
    </row>
    <row r="205" spans="1:14">
      <c r="A205">
        <v>204</v>
      </c>
      <c r="B205" t="s">
        <v>820</v>
      </c>
      <c r="C205" t="s">
        <v>1025</v>
      </c>
      <c r="D205" t="s">
        <v>1019</v>
      </c>
      <c r="E205">
        <v>7</v>
      </c>
      <c r="F205">
        <v>0</v>
      </c>
      <c r="G205">
        <v>0</v>
      </c>
      <c r="H205">
        <v>-1</v>
      </c>
      <c r="I205">
        <v>0</v>
      </c>
      <c r="J205" t="s">
        <v>823</v>
      </c>
      <c r="K205" t="s">
        <v>823</v>
      </c>
      <c r="L205">
        <v>0.005146</v>
      </c>
      <c r="M205">
        <v>523.965194</v>
      </c>
      <c r="N205">
        <v>6461.298034</v>
      </c>
    </row>
    <row r="206" spans="1:14">
      <c r="A206">
        <v>205</v>
      </c>
      <c r="B206" t="s">
        <v>820</v>
      </c>
      <c r="C206" t="s">
        <v>1026</v>
      </c>
      <c r="D206" t="s">
        <v>1019</v>
      </c>
      <c r="E206">
        <v>7</v>
      </c>
      <c r="F206">
        <v>0</v>
      </c>
      <c r="G206">
        <v>0</v>
      </c>
      <c r="H206">
        <v>-1</v>
      </c>
      <c r="I206">
        <v>0</v>
      </c>
      <c r="J206" t="s">
        <v>823</v>
      </c>
      <c r="K206" t="s">
        <v>823</v>
      </c>
      <c r="L206">
        <v>0.003581</v>
      </c>
      <c r="M206">
        <v>367.095202</v>
      </c>
      <c r="N206">
        <v>5570.752157</v>
      </c>
    </row>
    <row r="207" spans="1:15">
      <c r="A207">
        <v>206</v>
      </c>
      <c r="B207" t="s">
        <v>820</v>
      </c>
      <c r="C207" t="s">
        <v>1027</v>
      </c>
      <c r="D207" t="s">
        <v>822</v>
      </c>
      <c r="E207">
        <v>0</v>
      </c>
      <c r="F207">
        <v>0</v>
      </c>
      <c r="G207">
        <v>0</v>
      </c>
      <c r="H207">
        <v>-1</v>
      </c>
      <c r="I207">
        <v>0</v>
      </c>
      <c r="J207" t="s">
        <v>823</v>
      </c>
      <c r="K207" t="s">
        <v>823</v>
      </c>
      <c r="L207">
        <v>0.0109</v>
      </c>
      <c r="M207">
        <v>1076.322494</v>
      </c>
      <c r="N207">
        <v>38827.338189</v>
      </c>
      <c r="O207">
        <f>SUM(N207:N211)</f>
        <v>164659.549571</v>
      </c>
    </row>
    <row r="208" spans="1:14">
      <c r="A208">
        <v>207</v>
      </c>
      <c r="B208" t="s">
        <v>820</v>
      </c>
      <c r="C208" t="s">
        <v>1028</v>
      </c>
      <c r="D208" t="s">
        <v>822</v>
      </c>
      <c r="E208">
        <v>0</v>
      </c>
      <c r="F208">
        <v>0</v>
      </c>
      <c r="G208">
        <v>0</v>
      </c>
      <c r="H208">
        <v>-1</v>
      </c>
      <c r="I208">
        <v>0</v>
      </c>
      <c r="J208" t="s">
        <v>823</v>
      </c>
      <c r="K208" t="s">
        <v>823</v>
      </c>
      <c r="L208">
        <v>0.006259</v>
      </c>
      <c r="M208">
        <v>615.078537</v>
      </c>
      <c r="N208">
        <v>7641.115634</v>
      </c>
    </row>
    <row r="209" spans="1:14">
      <c r="A209">
        <v>208</v>
      </c>
      <c r="B209" t="s">
        <v>820</v>
      </c>
      <c r="C209" t="s">
        <v>1029</v>
      </c>
      <c r="D209" t="s">
        <v>822</v>
      </c>
      <c r="E209">
        <v>0</v>
      </c>
      <c r="F209">
        <v>0</v>
      </c>
      <c r="G209">
        <v>0</v>
      </c>
      <c r="H209">
        <v>-1</v>
      </c>
      <c r="I209">
        <v>0</v>
      </c>
      <c r="J209" t="s">
        <v>823</v>
      </c>
      <c r="K209" t="s">
        <v>823</v>
      </c>
      <c r="L209">
        <v>0.003157</v>
      </c>
      <c r="M209">
        <v>309.951797</v>
      </c>
      <c r="N209">
        <v>3386.487305</v>
      </c>
    </row>
    <row r="210" spans="1:14">
      <c r="A210">
        <v>209</v>
      </c>
      <c r="B210" t="s">
        <v>820</v>
      </c>
      <c r="C210" t="s">
        <v>1030</v>
      </c>
      <c r="D210" t="s">
        <v>822</v>
      </c>
      <c r="E210">
        <v>0</v>
      </c>
      <c r="F210">
        <v>0</v>
      </c>
      <c r="G210">
        <v>0</v>
      </c>
      <c r="H210">
        <v>-1</v>
      </c>
      <c r="I210">
        <v>0</v>
      </c>
      <c r="J210" t="s">
        <v>823</v>
      </c>
      <c r="K210" t="s">
        <v>823</v>
      </c>
      <c r="L210">
        <v>0.007659</v>
      </c>
      <c r="M210">
        <v>771.109446</v>
      </c>
      <c r="N210">
        <v>20193.774196</v>
      </c>
    </row>
    <row r="211" spans="1:14">
      <c r="A211">
        <v>210</v>
      </c>
      <c r="B211" t="s">
        <v>820</v>
      </c>
      <c r="C211" t="s">
        <v>1031</v>
      </c>
      <c r="D211" t="s">
        <v>822</v>
      </c>
      <c r="E211">
        <v>0</v>
      </c>
      <c r="F211">
        <v>0</v>
      </c>
      <c r="G211">
        <v>0</v>
      </c>
      <c r="H211">
        <v>-1</v>
      </c>
      <c r="I211">
        <v>0</v>
      </c>
      <c r="J211" t="s">
        <v>823</v>
      </c>
      <c r="K211" t="s">
        <v>823</v>
      </c>
      <c r="L211">
        <v>0.017879</v>
      </c>
      <c r="M211">
        <v>1788.927827</v>
      </c>
      <c r="N211">
        <v>94610.834247</v>
      </c>
    </row>
    <row r="212" spans="1:15">
      <c r="A212">
        <v>211</v>
      </c>
      <c r="B212" t="s">
        <v>820</v>
      </c>
      <c r="C212" t="s">
        <v>1032</v>
      </c>
      <c r="D212" t="s">
        <v>822</v>
      </c>
      <c r="E212">
        <v>0</v>
      </c>
      <c r="F212">
        <v>0</v>
      </c>
      <c r="G212">
        <v>0</v>
      </c>
      <c r="H212">
        <v>-1</v>
      </c>
      <c r="I212">
        <v>0</v>
      </c>
      <c r="J212" t="s">
        <v>823</v>
      </c>
      <c r="K212" t="s">
        <v>823</v>
      </c>
      <c r="L212">
        <v>0.010154</v>
      </c>
      <c r="M212">
        <v>1028.16937</v>
      </c>
      <c r="N212">
        <v>44553.726853</v>
      </c>
      <c r="O212">
        <f>SUM(N212:N221)</f>
        <v>436445.124259</v>
      </c>
    </row>
    <row r="213" spans="1:14">
      <c r="A213">
        <v>212</v>
      </c>
      <c r="B213" t="s">
        <v>820</v>
      </c>
      <c r="C213" t="s">
        <v>1033</v>
      </c>
      <c r="D213" t="s">
        <v>822</v>
      </c>
      <c r="E213">
        <v>0</v>
      </c>
      <c r="F213">
        <v>0</v>
      </c>
      <c r="G213">
        <v>0</v>
      </c>
      <c r="H213">
        <v>-1</v>
      </c>
      <c r="I213">
        <v>0</v>
      </c>
      <c r="J213" t="s">
        <v>823</v>
      </c>
      <c r="K213" t="s">
        <v>823</v>
      </c>
      <c r="L213">
        <v>0.012342</v>
      </c>
      <c r="M213">
        <v>1263.07461</v>
      </c>
      <c r="N213">
        <v>87879.847521</v>
      </c>
    </row>
    <row r="214" spans="1:14">
      <c r="A214">
        <v>213</v>
      </c>
      <c r="B214" t="s">
        <v>820</v>
      </c>
      <c r="C214" t="s">
        <v>1034</v>
      </c>
      <c r="D214" t="s">
        <v>822</v>
      </c>
      <c r="E214">
        <v>0</v>
      </c>
      <c r="F214">
        <v>0</v>
      </c>
      <c r="G214">
        <v>0</v>
      </c>
      <c r="H214">
        <v>-1</v>
      </c>
      <c r="I214">
        <v>0</v>
      </c>
      <c r="J214" t="s">
        <v>823</v>
      </c>
      <c r="K214" t="s">
        <v>823</v>
      </c>
      <c r="L214">
        <v>0.01213</v>
      </c>
      <c r="M214">
        <v>1228.5281</v>
      </c>
      <c r="N214">
        <v>56976.599449</v>
      </c>
    </row>
    <row r="215" spans="1:14">
      <c r="A215">
        <v>214</v>
      </c>
      <c r="B215" t="s">
        <v>820</v>
      </c>
      <c r="C215" t="s">
        <v>1035</v>
      </c>
      <c r="D215" t="s">
        <v>822</v>
      </c>
      <c r="E215">
        <v>0</v>
      </c>
      <c r="F215">
        <v>0</v>
      </c>
      <c r="G215">
        <v>0</v>
      </c>
      <c r="H215">
        <v>-1</v>
      </c>
      <c r="I215">
        <v>0</v>
      </c>
      <c r="J215" t="s">
        <v>823</v>
      </c>
      <c r="K215" t="s">
        <v>823</v>
      </c>
      <c r="L215">
        <v>0.008255</v>
      </c>
      <c r="M215">
        <v>842.760437</v>
      </c>
      <c r="N215">
        <v>27538.164946</v>
      </c>
    </row>
    <row r="216" spans="1:14">
      <c r="A216">
        <v>215</v>
      </c>
      <c r="B216" t="s">
        <v>820</v>
      </c>
      <c r="C216" t="s">
        <v>1036</v>
      </c>
      <c r="D216" t="s">
        <v>822</v>
      </c>
      <c r="E216">
        <v>0</v>
      </c>
      <c r="F216">
        <v>0</v>
      </c>
      <c r="G216">
        <v>0</v>
      </c>
      <c r="H216">
        <v>-1</v>
      </c>
      <c r="I216">
        <v>0</v>
      </c>
      <c r="J216" t="s">
        <v>823</v>
      </c>
      <c r="K216" t="s">
        <v>823</v>
      </c>
      <c r="L216">
        <v>0.016126</v>
      </c>
      <c r="M216">
        <v>1628.8149</v>
      </c>
      <c r="N216">
        <v>67785.2498</v>
      </c>
    </row>
    <row r="217" spans="1:14">
      <c r="A217">
        <v>216</v>
      </c>
      <c r="B217" t="s">
        <v>820</v>
      </c>
      <c r="C217" t="s">
        <v>1037</v>
      </c>
      <c r="D217" t="s">
        <v>822</v>
      </c>
      <c r="E217">
        <v>0</v>
      </c>
      <c r="F217">
        <v>0</v>
      </c>
      <c r="G217">
        <v>0</v>
      </c>
      <c r="H217">
        <v>-1</v>
      </c>
      <c r="I217">
        <v>0</v>
      </c>
      <c r="J217" t="s">
        <v>823</v>
      </c>
      <c r="K217" t="s">
        <v>823</v>
      </c>
      <c r="L217">
        <v>0.010844</v>
      </c>
      <c r="M217">
        <v>1087.398137</v>
      </c>
      <c r="N217">
        <v>49578.946108</v>
      </c>
    </row>
    <row r="218" spans="1:14">
      <c r="A218">
        <v>217</v>
      </c>
      <c r="B218" t="s">
        <v>820</v>
      </c>
      <c r="C218" t="s">
        <v>1038</v>
      </c>
      <c r="D218" t="s">
        <v>822</v>
      </c>
      <c r="E218">
        <v>0</v>
      </c>
      <c r="F218">
        <v>0</v>
      </c>
      <c r="G218">
        <v>0</v>
      </c>
      <c r="H218">
        <v>-1</v>
      </c>
      <c r="I218">
        <v>0</v>
      </c>
      <c r="J218" t="s">
        <v>823</v>
      </c>
      <c r="K218" t="s">
        <v>823</v>
      </c>
      <c r="L218">
        <v>0.008816</v>
      </c>
      <c r="M218">
        <v>902.093006</v>
      </c>
      <c r="N218">
        <v>11113.579674</v>
      </c>
    </row>
    <row r="219" spans="1:14">
      <c r="A219">
        <v>218</v>
      </c>
      <c r="B219" t="s">
        <v>820</v>
      </c>
      <c r="C219" t="s">
        <v>1039</v>
      </c>
      <c r="D219" t="s">
        <v>822</v>
      </c>
      <c r="E219">
        <v>0</v>
      </c>
      <c r="F219">
        <v>0</v>
      </c>
      <c r="G219">
        <v>0</v>
      </c>
      <c r="H219">
        <v>-1</v>
      </c>
      <c r="I219">
        <v>0</v>
      </c>
      <c r="J219" t="s">
        <v>823</v>
      </c>
      <c r="K219" t="s">
        <v>823</v>
      </c>
      <c r="L219">
        <v>0.010825</v>
      </c>
      <c r="M219">
        <v>1097.719354</v>
      </c>
      <c r="N219">
        <v>27345.779033</v>
      </c>
    </row>
    <row r="220" spans="1:14">
      <c r="A220">
        <v>219</v>
      </c>
      <c r="B220" t="s">
        <v>820</v>
      </c>
      <c r="C220" t="s">
        <v>1040</v>
      </c>
      <c r="D220" t="s">
        <v>822</v>
      </c>
      <c r="E220">
        <v>0</v>
      </c>
      <c r="F220">
        <v>0</v>
      </c>
      <c r="G220">
        <v>0</v>
      </c>
      <c r="H220">
        <v>-1</v>
      </c>
      <c r="I220">
        <v>0</v>
      </c>
      <c r="J220" t="s">
        <v>823</v>
      </c>
      <c r="K220" t="s">
        <v>823</v>
      </c>
      <c r="L220">
        <v>0.003073</v>
      </c>
      <c r="M220">
        <v>317.394633</v>
      </c>
      <c r="N220">
        <v>3885.201364</v>
      </c>
    </row>
    <row r="221" spans="1:14">
      <c r="A221">
        <v>220</v>
      </c>
      <c r="B221" t="s">
        <v>820</v>
      </c>
      <c r="C221" t="s">
        <v>1041</v>
      </c>
      <c r="D221" t="s">
        <v>822</v>
      </c>
      <c r="E221">
        <v>0</v>
      </c>
      <c r="F221">
        <v>0</v>
      </c>
      <c r="G221">
        <v>0</v>
      </c>
      <c r="H221">
        <v>-1</v>
      </c>
      <c r="I221">
        <v>0</v>
      </c>
      <c r="J221" t="s">
        <v>823</v>
      </c>
      <c r="K221" t="s">
        <v>823</v>
      </c>
      <c r="L221">
        <v>0.015708</v>
      </c>
      <c r="M221">
        <v>1600.015616</v>
      </c>
      <c r="N221">
        <v>59788.029511</v>
      </c>
    </row>
    <row r="222" spans="1:14">
      <c r="A222">
        <v>221</v>
      </c>
      <c r="B222" t="s">
        <v>820</v>
      </c>
      <c r="C222" t="s">
        <v>1042</v>
      </c>
      <c r="D222" t="s">
        <v>822</v>
      </c>
      <c r="E222">
        <v>0</v>
      </c>
      <c r="F222">
        <v>0</v>
      </c>
      <c r="G222">
        <v>0</v>
      </c>
      <c r="H222">
        <v>-1</v>
      </c>
      <c r="I222">
        <v>0</v>
      </c>
      <c r="J222" t="s">
        <v>823</v>
      </c>
      <c r="K222" t="s">
        <v>823</v>
      </c>
      <c r="L222">
        <v>0.020672</v>
      </c>
      <c r="M222">
        <v>2049.20466</v>
      </c>
      <c r="N222">
        <v>169215.442257</v>
      </c>
    </row>
    <row r="223" spans="1:14">
      <c r="A223">
        <v>222</v>
      </c>
      <c r="B223" t="s">
        <v>820</v>
      </c>
      <c r="C223" t="s">
        <v>1043</v>
      </c>
      <c r="D223" t="s">
        <v>822</v>
      </c>
      <c r="E223">
        <v>0</v>
      </c>
      <c r="F223">
        <v>0</v>
      </c>
      <c r="G223">
        <v>0</v>
      </c>
      <c r="H223">
        <v>-1</v>
      </c>
      <c r="I223">
        <v>0</v>
      </c>
      <c r="J223" t="s">
        <v>823</v>
      </c>
      <c r="K223" t="s">
        <v>823</v>
      </c>
      <c r="L223">
        <v>0.011812</v>
      </c>
      <c r="M223">
        <v>1166.080189</v>
      </c>
      <c r="N223">
        <v>65818.269375</v>
      </c>
    </row>
    <row r="224" spans="1:14">
      <c r="A224">
        <v>223</v>
      </c>
      <c r="B224" t="s">
        <v>820</v>
      </c>
      <c r="C224" t="s">
        <v>1044</v>
      </c>
      <c r="D224" t="s">
        <v>822</v>
      </c>
      <c r="E224">
        <v>0</v>
      </c>
      <c r="F224">
        <v>0</v>
      </c>
      <c r="G224">
        <v>0</v>
      </c>
      <c r="H224">
        <v>-1</v>
      </c>
      <c r="I224">
        <v>0</v>
      </c>
      <c r="J224" t="s">
        <v>823</v>
      </c>
      <c r="K224" t="s">
        <v>823</v>
      </c>
      <c r="L224">
        <v>0.011901</v>
      </c>
      <c r="M224">
        <v>1169.047412</v>
      </c>
      <c r="N224">
        <v>61187.537501</v>
      </c>
    </row>
    <row r="225" spans="1:15">
      <c r="A225">
        <v>224</v>
      </c>
      <c r="B225" t="s">
        <v>820</v>
      </c>
      <c r="C225" t="s">
        <v>1045</v>
      </c>
      <c r="D225" t="s">
        <v>822</v>
      </c>
      <c r="E225">
        <v>0</v>
      </c>
      <c r="F225">
        <v>0</v>
      </c>
      <c r="G225">
        <v>0</v>
      </c>
      <c r="H225">
        <v>-1</v>
      </c>
      <c r="I225">
        <v>0</v>
      </c>
      <c r="J225" t="s">
        <v>823</v>
      </c>
      <c r="K225" t="s">
        <v>823</v>
      </c>
      <c r="L225">
        <v>0.005034</v>
      </c>
      <c r="M225">
        <v>523.78488</v>
      </c>
      <c r="N225">
        <v>7958.882335</v>
      </c>
      <c r="O225">
        <f>SUM(N225:N235)</f>
        <v>291558.468217</v>
      </c>
    </row>
    <row r="226" spans="1:14">
      <c r="A226">
        <v>225</v>
      </c>
      <c r="B226" t="s">
        <v>820</v>
      </c>
      <c r="C226" t="s">
        <v>1046</v>
      </c>
      <c r="D226" t="s">
        <v>822</v>
      </c>
      <c r="E226">
        <v>0</v>
      </c>
      <c r="F226">
        <v>0</v>
      </c>
      <c r="G226">
        <v>0</v>
      </c>
      <c r="H226">
        <v>-1</v>
      </c>
      <c r="I226">
        <v>0</v>
      </c>
      <c r="J226" t="s">
        <v>823</v>
      </c>
      <c r="K226" t="s">
        <v>823</v>
      </c>
      <c r="L226">
        <v>0.006272</v>
      </c>
      <c r="M226">
        <v>628.598694</v>
      </c>
      <c r="N226">
        <v>10030.612449</v>
      </c>
    </row>
    <row r="227" spans="1:14">
      <c r="A227">
        <v>226</v>
      </c>
      <c r="B227" t="s">
        <v>820</v>
      </c>
      <c r="C227" t="s">
        <v>1047</v>
      </c>
      <c r="D227" t="s">
        <v>822</v>
      </c>
      <c r="E227">
        <v>0</v>
      </c>
      <c r="F227">
        <v>0</v>
      </c>
      <c r="G227">
        <v>0</v>
      </c>
      <c r="H227">
        <v>-1</v>
      </c>
      <c r="I227">
        <v>0</v>
      </c>
      <c r="J227" t="s">
        <v>823</v>
      </c>
      <c r="K227" t="s">
        <v>823</v>
      </c>
      <c r="L227">
        <v>0.001278</v>
      </c>
      <c r="M227">
        <v>132.91943</v>
      </c>
      <c r="N227">
        <v>697.188834</v>
      </c>
    </row>
    <row r="228" spans="1:14">
      <c r="A228">
        <v>227</v>
      </c>
      <c r="B228" t="s">
        <v>820</v>
      </c>
      <c r="C228" t="s">
        <v>1048</v>
      </c>
      <c r="D228" t="s">
        <v>822</v>
      </c>
      <c r="E228">
        <v>0</v>
      </c>
      <c r="F228">
        <v>0</v>
      </c>
      <c r="G228">
        <v>0</v>
      </c>
      <c r="H228">
        <v>-1</v>
      </c>
      <c r="I228">
        <v>0</v>
      </c>
      <c r="J228" t="s">
        <v>823</v>
      </c>
      <c r="K228" t="s">
        <v>823</v>
      </c>
      <c r="L228">
        <v>0.005324</v>
      </c>
      <c r="M228">
        <v>510.359913</v>
      </c>
      <c r="N228">
        <v>7054.503535</v>
      </c>
    </row>
    <row r="229" spans="1:14">
      <c r="A229">
        <v>228</v>
      </c>
      <c r="B229" t="s">
        <v>820</v>
      </c>
      <c r="C229" t="s">
        <v>1049</v>
      </c>
      <c r="D229" t="s">
        <v>822</v>
      </c>
      <c r="E229">
        <v>0</v>
      </c>
      <c r="F229">
        <v>0</v>
      </c>
      <c r="G229">
        <v>0</v>
      </c>
      <c r="H229">
        <v>-1</v>
      </c>
      <c r="I229">
        <v>0</v>
      </c>
      <c r="J229" t="s">
        <v>823</v>
      </c>
      <c r="K229" t="s">
        <v>823</v>
      </c>
      <c r="L229">
        <v>0.005145</v>
      </c>
      <c r="M229">
        <v>509.482416</v>
      </c>
      <c r="N229">
        <v>6700.768394</v>
      </c>
    </row>
    <row r="230" spans="1:14">
      <c r="A230">
        <v>229</v>
      </c>
      <c r="B230" t="s">
        <v>820</v>
      </c>
      <c r="C230" t="s">
        <v>1050</v>
      </c>
      <c r="D230" t="s">
        <v>822</v>
      </c>
      <c r="E230">
        <v>0</v>
      </c>
      <c r="F230">
        <v>0</v>
      </c>
      <c r="G230">
        <v>0</v>
      </c>
      <c r="H230">
        <v>-1</v>
      </c>
      <c r="I230">
        <v>0</v>
      </c>
      <c r="J230" t="s">
        <v>823</v>
      </c>
      <c r="K230" t="s">
        <v>823</v>
      </c>
      <c r="L230">
        <v>0.014655</v>
      </c>
      <c r="M230">
        <v>1468.370108</v>
      </c>
      <c r="N230">
        <v>68256.206548</v>
      </c>
    </row>
    <row r="231" spans="1:14">
      <c r="A231">
        <v>230</v>
      </c>
      <c r="B231" t="s">
        <v>820</v>
      </c>
      <c r="C231" t="s">
        <v>1051</v>
      </c>
      <c r="D231" t="s">
        <v>822</v>
      </c>
      <c r="E231">
        <v>0</v>
      </c>
      <c r="F231">
        <v>0</v>
      </c>
      <c r="G231">
        <v>0</v>
      </c>
      <c r="H231">
        <v>-1</v>
      </c>
      <c r="I231">
        <v>0</v>
      </c>
      <c r="J231" t="s">
        <v>823</v>
      </c>
      <c r="K231" t="s">
        <v>823</v>
      </c>
      <c r="L231">
        <v>0.007602</v>
      </c>
      <c r="M231">
        <v>767.294347</v>
      </c>
      <c r="N231">
        <v>14798.298113</v>
      </c>
    </row>
    <row r="232" spans="1:14">
      <c r="A232">
        <v>231</v>
      </c>
      <c r="B232" t="s">
        <v>820</v>
      </c>
      <c r="C232" t="s">
        <v>1052</v>
      </c>
      <c r="D232" t="s">
        <v>822</v>
      </c>
      <c r="E232">
        <v>0</v>
      </c>
      <c r="F232">
        <v>0</v>
      </c>
      <c r="G232">
        <v>0</v>
      </c>
      <c r="H232">
        <v>-1</v>
      </c>
      <c r="I232">
        <v>0</v>
      </c>
      <c r="J232" t="s">
        <v>823</v>
      </c>
      <c r="K232" t="s">
        <v>823</v>
      </c>
      <c r="L232">
        <v>0.006464</v>
      </c>
      <c r="M232">
        <v>700.086831</v>
      </c>
      <c r="N232">
        <v>7881.774156</v>
      </c>
    </row>
    <row r="233" spans="1:14">
      <c r="A233">
        <v>232</v>
      </c>
      <c r="B233" t="s">
        <v>820</v>
      </c>
      <c r="C233" t="s">
        <v>1053</v>
      </c>
      <c r="D233" t="s">
        <v>822</v>
      </c>
      <c r="E233">
        <v>0</v>
      </c>
      <c r="F233">
        <v>0</v>
      </c>
      <c r="G233">
        <v>0</v>
      </c>
      <c r="H233">
        <v>-1</v>
      </c>
      <c r="I233">
        <v>0</v>
      </c>
      <c r="J233" t="s">
        <v>823</v>
      </c>
      <c r="K233" t="s">
        <v>823</v>
      </c>
      <c r="L233">
        <v>0.009409</v>
      </c>
      <c r="M233">
        <v>967.492948</v>
      </c>
      <c r="N233">
        <v>21574.068876</v>
      </c>
    </row>
    <row r="234" spans="1:14">
      <c r="A234">
        <v>233</v>
      </c>
      <c r="B234" t="s">
        <v>820</v>
      </c>
      <c r="C234" t="s">
        <v>1054</v>
      </c>
      <c r="D234" t="s">
        <v>822</v>
      </c>
      <c r="E234">
        <v>0</v>
      </c>
      <c r="F234">
        <v>0</v>
      </c>
      <c r="G234">
        <v>0</v>
      </c>
      <c r="H234">
        <v>-1</v>
      </c>
      <c r="I234">
        <v>0</v>
      </c>
      <c r="J234" t="s">
        <v>823</v>
      </c>
      <c r="K234" t="s">
        <v>823</v>
      </c>
      <c r="L234">
        <v>0.001738</v>
      </c>
      <c r="M234">
        <v>176.772635</v>
      </c>
      <c r="N234">
        <v>1046.313943</v>
      </c>
    </row>
    <row r="235" spans="1:14">
      <c r="A235">
        <v>234</v>
      </c>
      <c r="B235" t="s">
        <v>820</v>
      </c>
      <c r="C235" t="s">
        <v>1055</v>
      </c>
      <c r="D235" t="s">
        <v>822</v>
      </c>
      <c r="E235">
        <v>0</v>
      </c>
      <c r="F235">
        <v>0</v>
      </c>
      <c r="G235">
        <v>0</v>
      </c>
      <c r="H235">
        <v>-1</v>
      </c>
      <c r="I235">
        <v>0</v>
      </c>
      <c r="J235" t="s">
        <v>823</v>
      </c>
      <c r="K235" t="s">
        <v>823</v>
      </c>
      <c r="L235">
        <v>0.024071</v>
      </c>
      <c r="M235">
        <v>2446.846213</v>
      </c>
      <c r="N235">
        <v>145559.851034</v>
      </c>
    </row>
    <row r="236" spans="1:15">
      <c r="A236">
        <v>235</v>
      </c>
      <c r="B236" t="s">
        <v>820</v>
      </c>
      <c r="C236" t="s">
        <v>1056</v>
      </c>
      <c r="D236" t="s">
        <v>822</v>
      </c>
      <c r="E236">
        <v>0</v>
      </c>
      <c r="F236">
        <v>0</v>
      </c>
      <c r="G236">
        <v>0</v>
      </c>
      <c r="H236">
        <v>-1</v>
      </c>
      <c r="I236">
        <v>0</v>
      </c>
      <c r="J236" t="s">
        <v>823</v>
      </c>
      <c r="K236" t="s">
        <v>823</v>
      </c>
      <c r="L236">
        <v>0.015755</v>
      </c>
      <c r="M236">
        <v>1596.498375</v>
      </c>
      <c r="N236">
        <v>121871.832477</v>
      </c>
      <c r="O236">
        <f>SUM(N236:N250)</f>
        <v>376327.757224</v>
      </c>
    </row>
    <row r="237" spans="1:14">
      <c r="A237">
        <v>236</v>
      </c>
      <c r="B237" t="s">
        <v>820</v>
      </c>
      <c r="C237" t="s">
        <v>1057</v>
      </c>
      <c r="D237" t="s">
        <v>822</v>
      </c>
      <c r="E237">
        <v>0</v>
      </c>
      <c r="F237">
        <v>0</v>
      </c>
      <c r="G237">
        <v>0</v>
      </c>
      <c r="H237">
        <v>-1</v>
      </c>
      <c r="I237">
        <v>0</v>
      </c>
      <c r="J237" t="s">
        <v>823</v>
      </c>
      <c r="K237" t="s">
        <v>823</v>
      </c>
      <c r="L237">
        <v>0.00793</v>
      </c>
      <c r="M237">
        <v>795.779168</v>
      </c>
      <c r="N237">
        <v>29809.16178</v>
      </c>
    </row>
    <row r="238" spans="1:14">
      <c r="A238">
        <v>237</v>
      </c>
      <c r="B238" t="s">
        <v>820</v>
      </c>
      <c r="C238" t="s">
        <v>1058</v>
      </c>
      <c r="D238" t="s">
        <v>822</v>
      </c>
      <c r="E238">
        <v>0</v>
      </c>
      <c r="F238">
        <v>0</v>
      </c>
      <c r="G238">
        <v>0</v>
      </c>
      <c r="H238">
        <v>-1</v>
      </c>
      <c r="I238">
        <v>0</v>
      </c>
      <c r="J238" t="s">
        <v>823</v>
      </c>
      <c r="K238" t="s">
        <v>823</v>
      </c>
      <c r="L238">
        <v>0.003055</v>
      </c>
      <c r="M238">
        <v>303.636612</v>
      </c>
      <c r="N238">
        <v>4887.589707</v>
      </c>
    </row>
    <row r="239" spans="1:14">
      <c r="A239">
        <v>238</v>
      </c>
      <c r="B239" t="s">
        <v>820</v>
      </c>
      <c r="C239" t="s">
        <v>1059</v>
      </c>
      <c r="D239" t="s">
        <v>822</v>
      </c>
      <c r="E239">
        <v>0</v>
      </c>
      <c r="F239">
        <v>0</v>
      </c>
      <c r="G239">
        <v>0</v>
      </c>
      <c r="H239">
        <v>-1</v>
      </c>
      <c r="I239">
        <v>0</v>
      </c>
      <c r="J239" t="s">
        <v>823</v>
      </c>
      <c r="K239" t="s">
        <v>823</v>
      </c>
      <c r="L239">
        <v>0.004838</v>
      </c>
      <c r="M239">
        <v>489.37621</v>
      </c>
      <c r="N239">
        <v>11510.319882</v>
      </c>
    </row>
    <row r="240" spans="1:14">
      <c r="A240">
        <v>239</v>
      </c>
      <c r="B240" t="s">
        <v>820</v>
      </c>
      <c r="C240" t="s">
        <v>1060</v>
      </c>
      <c r="D240" t="s">
        <v>822</v>
      </c>
      <c r="E240">
        <v>0</v>
      </c>
      <c r="F240">
        <v>0</v>
      </c>
      <c r="G240">
        <v>0</v>
      </c>
      <c r="H240">
        <v>-1</v>
      </c>
      <c r="I240">
        <v>0</v>
      </c>
      <c r="J240" t="s">
        <v>823</v>
      </c>
      <c r="K240" t="s">
        <v>823</v>
      </c>
      <c r="L240">
        <v>0.003392</v>
      </c>
      <c r="M240">
        <v>332.22643</v>
      </c>
      <c r="N240">
        <v>4876.524786</v>
      </c>
    </row>
    <row r="241" spans="1:14">
      <c r="A241">
        <v>240</v>
      </c>
      <c r="B241" t="s">
        <v>820</v>
      </c>
      <c r="C241" t="s">
        <v>1061</v>
      </c>
      <c r="D241" t="s">
        <v>822</v>
      </c>
      <c r="E241">
        <v>0</v>
      </c>
      <c r="F241">
        <v>0</v>
      </c>
      <c r="G241">
        <v>0</v>
      </c>
      <c r="H241">
        <v>-1</v>
      </c>
      <c r="I241">
        <v>0</v>
      </c>
      <c r="J241" t="s">
        <v>823</v>
      </c>
      <c r="K241" t="s">
        <v>823</v>
      </c>
      <c r="L241">
        <v>0.007404</v>
      </c>
      <c r="M241">
        <v>731.230088</v>
      </c>
      <c r="N241">
        <v>18727.34712</v>
      </c>
    </row>
    <row r="242" spans="1:14">
      <c r="A242">
        <v>241</v>
      </c>
      <c r="B242" t="s">
        <v>820</v>
      </c>
      <c r="C242" t="s">
        <v>1062</v>
      </c>
      <c r="D242" t="s">
        <v>822</v>
      </c>
      <c r="E242">
        <v>0</v>
      </c>
      <c r="F242">
        <v>0</v>
      </c>
      <c r="G242">
        <v>0</v>
      </c>
      <c r="H242">
        <v>-1</v>
      </c>
      <c r="I242">
        <v>0</v>
      </c>
      <c r="J242" t="s">
        <v>823</v>
      </c>
      <c r="K242" t="s">
        <v>823</v>
      </c>
      <c r="L242">
        <v>0.00264</v>
      </c>
      <c r="M242">
        <v>259.155009</v>
      </c>
      <c r="N242">
        <v>2481.529692</v>
      </c>
    </row>
    <row r="243" spans="1:14">
      <c r="A243">
        <v>242</v>
      </c>
      <c r="B243" t="s">
        <v>820</v>
      </c>
      <c r="C243" t="s">
        <v>1063</v>
      </c>
      <c r="D243" t="s">
        <v>822</v>
      </c>
      <c r="E243">
        <v>0</v>
      </c>
      <c r="F243">
        <v>0</v>
      </c>
      <c r="G243">
        <v>0</v>
      </c>
      <c r="H243">
        <v>-1</v>
      </c>
      <c r="I243">
        <v>0</v>
      </c>
      <c r="J243" t="s">
        <v>823</v>
      </c>
      <c r="K243" t="s">
        <v>823</v>
      </c>
      <c r="L243">
        <v>0.004881</v>
      </c>
      <c r="M243">
        <v>485.613478</v>
      </c>
      <c r="N243">
        <v>4160.311408</v>
      </c>
    </row>
    <row r="244" spans="1:14">
      <c r="A244">
        <v>243</v>
      </c>
      <c r="B244" t="s">
        <v>820</v>
      </c>
      <c r="C244" t="s">
        <v>1064</v>
      </c>
      <c r="D244" t="s">
        <v>822</v>
      </c>
      <c r="E244">
        <v>0</v>
      </c>
      <c r="F244">
        <v>0</v>
      </c>
      <c r="G244">
        <v>0</v>
      </c>
      <c r="H244">
        <v>-1</v>
      </c>
      <c r="I244">
        <v>0</v>
      </c>
      <c r="J244" t="s">
        <v>823</v>
      </c>
      <c r="K244" t="s">
        <v>823</v>
      </c>
      <c r="L244">
        <v>0.004362</v>
      </c>
      <c r="M244">
        <v>433.52589</v>
      </c>
      <c r="N244">
        <v>5816.829558</v>
      </c>
    </row>
    <row r="245" spans="1:14">
      <c r="A245">
        <v>244</v>
      </c>
      <c r="B245" t="s">
        <v>820</v>
      </c>
      <c r="C245" t="s">
        <v>1065</v>
      </c>
      <c r="D245" t="s">
        <v>822</v>
      </c>
      <c r="E245">
        <v>0</v>
      </c>
      <c r="F245">
        <v>0</v>
      </c>
      <c r="G245">
        <v>0</v>
      </c>
      <c r="H245">
        <v>-1</v>
      </c>
      <c r="I245">
        <v>0</v>
      </c>
      <c r="J245" t="s">
        <v>823</v>
      </c>
      <c r="K245" t="s">
        <v>823</v>
      </c>
      <c r="L245">
        <v>0.00205</v>
      </c>
      <c r="M245">
        <v>209.447472</v>
      </c>
      <c r="N245">
        <v>1222.203348</v>
      </c>
    </row>
    <row r="246" spans="1:14">
      <c r="A246">
        <v>245</v>
      </c>
      <c r="B246" t="s">
        <v>820</v>
      </c>
      <c r="C246" t="s">
        <v>1066</v>
      </c>
      <c r="D246" t="s">
        <v>822</v>
      </c>
      <c r="E246">
        <v>0</v>
      </c>
      <c r="F246">
        <v>0</v>
      </c>
      <c r="G246">
        <v>0</v>
      </c>
      <c r="H246">
        <v>-1</v>
      </c>
      <c r="I246">
        <v>0</v>
      </c>
      <c r="J246" t="s">
        <v>823</v>
      </c>
      <c r="K246" t="s">
        <v>823</v>
      </c>
      <c r="L246">
        <v>0.003395</v>
      </c>
      <c r="M246">
        <v>335.183655</v>
      </c>
      <c r="N246">
        <v>3573.672752</v>
      </c>
    </row>
    <row r="247" spans="1:14">
      <c r="A247">
        <v>246</v>
      </c>
      <c r="B247" t="s">
        <v>820</v>
      </c>
      <c r="C247" t="s">
        <v>1067</v>
      </c>
      <c r="D247" t="s">
        <v>822</v>
      </c>
      <c r="E247">
        <v>0</v>
      </c>
      <c r="F247">
        <v>0</v>
      </c>
      <c r="G247">
        <v>0</v>
      </c>
      <c r="H247">
        <v>-1</v>
      </c>
      <c r="I247">
        <v>0</v>
      </c>
      <c r="J247" t="s">
        <v>823</v>
      </c>
      <c r="K247" t="s">
        <v>823</v>
      </c>
      <c r="L247">
        <v>0.002684</v>
      </c>
      <c r="M247">
        <v>261.555203</v>
      </c>
      <c r="N247">
        <v>2501.783866</v>
      </c>
    </row>
    <row r="248" spans="1:14">
      <c r="A248">
        <v>247</v>
      </c>
      <c r="B248" t="s">
        <v>820</v>
      </c>
      <c r="C248" t="s">
        <v>1068</v>
      </c>
      <c r="D248" t="s">
        <v>822</v>
      </c>
      <c r="E248">
        <v>0</v>
      </c>
      <c r="F248">
        <v>0</v>
      </c>
      <c r="G248">
        <v>0</v>
      </c>
      <c r="H248">
        <v>-1</v>
      </c>
      <c r="I248">
        <v>0</v>
      </c>
      <c r="J248" t="s">
        <v>823</v>
      </c>
      <c r="K248" t="s">
        <v>823</v>
      </c>
      <c r="L248">
        <v>0.017715</v>
      </c>
      <c r="M248">
        <v>1759.125871</v>
      </c>
      <c r="N248">
        <v>61055.205863</v>
      </c>
    </row>
    <row r="249" spans="1:14">
      <c r="A249">
        <v>248</v>
      </c>
      <c r="B249" t="s">
        <v>820</v>
      </c>
      <c r="C249" t="s">
        <v>1069</v>
      </c>
      <c r="D249" t="s">
        <v>822</v>
      </c>
      <c r="E249">
        <v>0</v>
      </c>
      <c r="F249">
        <v>0</v>
      </c>
      <c r="G249">
        <v>0</v>
      </c>
      <c r="H249">
        <v>-1</v>
      </c>
      <c r="I249">
        <v>0</v>
      </c>
      <c r="J249" t="s">
        <v>823</v>
      </c>
      <c r="K249" t="s">
        <v>823</v>
      </c>
      <c r="L249">
        <v>0.00411</v>
      </c>
      <c r="M249">
        <v>412.992817</v>
      </c>
      <c r="N249">
        <v>8332.836507</v>
      </c>
    </row>
    <row r="250" spans="1:14">
      <c r="A250">
        <v>249</v>
      </c>
      <c r="B250" t="s">
        <v>820</v>
      </c>
      <c r="C250" t="s">
        <v>1070</v>
      </c>
      <c r="D250" t="s">
        <v>822</v>
      </c>
      <c r="E250">
        <v>0</v>
      </c>
      <c r="F250">
        <v>0</v>
      </c>
      <c r="G250">
        <v>0</v>
      </c>
      <c r="H250">
        <v>-1</v>
      </c>
      <c r="I250">
        <v>0</v>
      </c>
      <c r="J250" t="s">
        <v>823</v>
      </c>
      <c r="K250" t="s">
        <v>823</v>
      </c>
      <c r="L250">
        <v>0.019507</v>
      </c>
      <c r="M250">
        <v>1907.256143</v>
      </c>
      <c r="N250">
        <v>95500.608478</v>
      </c>
    </row>
    <row r="251" spans="1:15">
      <c r="A251">
        <v>250</v>
      </c>
      <c r="B251" t="s">
        <v>820</v>
      </c>
      <c r="C251" t="s">
        <v>1071</v>
      </c>
      <c r="D251" t="s">
        <v>822</v>
      </c>
      <c r="E251">
        <v>0</v>
      </c>
      <c r="F251">
        <v>0</v>
      </c>
      <c r="G251">
        <v>0</v>
      </c>
      <c r="H251">
        <v>-1</v>
      </c>
      <c r="I251">
        <v>0</v>
      </c>
      <c r="J251" t="s">
        <v>823</v>
      </c>
      <c r="K251" t="s">
        <v>823</v>
      </c>
      <c r="L251">
        <v>0.010871</v>
      </c>
      <c r="M251">
        <v>1076.74756</v>
      </c>
      <c r="N251">
        <v>48087.653366</v>
      </c>
      <c r="O251">
        <f>N251</f>
        <v>48087.653366</v>
      </c>
    </row>
    <row r="252" spans="1:15">
      <c r="A252">
        <v>251</v>
      </c>
      <c r="B252" t="s">
        <v>820</v>
      </c>
      <c r="C252" t="s">
        <v>1072</v>
      </c>
      <c r="D252" t="s">
        <v>822</v>
      </c>
      <c r="E252">
        <v>0</v>
      </c>
      <c r="F252">
        <v>0</v>
      </c>
      <c r="G252">
        <v>0</v>
      </c>
      <c r="H252">
        <v>-1</v>
      </c>
      <c r="I252">
        <v>0</v>
      </c>
      <c r="J252" t="s">
        <v>823</v>
      </c>
      <c r="K252" t="s">
        <v>823</v>
      </c>
      <c r="L252">
        <v>0.023186</v>
      </c>
      <c r="M252">
        <v>2393.363387</v>
      </c>
      <c r="N252">
        <v>160893.500492</v>
      </c>
      <c r="O252">
        <f>SUM(N252:N254)</f>
        <v>358122.203792</v>
      </c>
    </row>
    <row r="253" spans="1:14">
      <c r="A253">
        <v>252</v>
      </c>
      <c r="B253" t="s">
        <v>820</v>
      </c>
      <c r="C253" t="s">
        <v>1073</v>
      </c>
      <c r="D253" t="s">
        <v>822</v>
      </c>
      <c r="E253">
        <v>0</v>
      </c>
      <c r="F253">
        <v>0</v>
      </c>
      <c r="G253">
        <v>0</v>
      </c>
      <c r="H253">
        <v>-1</v>
      </c>
      <c r="I253">
        <v>0</v>
      </c>
      <c r="J253" t="s">
        <v>823</v>
      </c>
      <c r="K253" t="s">
        <v>823</v>
      </c>
      <c r="L253">
        <v>0.012853</v>
      </c>
      <c r="M253">
        <v>1323.857951</v>
      </c>
      <c r="N253">
        <v>92459.013046</v>
      </c>
    </row>
    <row r="254" spans="1:14">
      <c r="A254">
        <v>253</v>
      </c>
      <c r="B254" t="s">
        <v>820</v>
      </c>
      <c r="C254" t="s">
        <v>1074</v>
      </c>
      <c r="D254" t="s">
        <v>822</v>
      </c>
      <c r="E254">
        <v>0</v>
      </c>
      <c r="F254">
        <v>0</v>
      </c>
      <c r="G254">
        <v>0</v>
      </c>
      <c r="H254">
        <v>-1</v>
      </c>
      <c r="I254">
        <v>0</v>
      </c>
      <c r="J254" t="s">
        <v>823</v>
      </c>
      <c r="K254" t="s">
        <v>823</v>
      </c>
      <c r="L254">
        <v>0.017142</v>
      </c>
      <c r="M254">
        <v>1709.936716</v>
      </c>
      <c r="N254">
        <v>104769.690254</v>
      </c>
    </row>
    <row r="255" spans="1:15">
      <c r="A255">
        <v>254</v>
      </c>
      <c r="B255" t="s">
        <v>820</v>
      </c>
      <c r="C255" t="s">
        <v>1075</v>
      </c>
      <c r="D255" t="s">
        <v>822</v>
      </c>
      <c r="E255">
        <v>0</v>
      </c>
      <c r="F255">
        <v>0</v>
      </c>
      <c r="G255">
        <v>0</v>
      </c>
      <c r="H255">
        <v>-1</v>
      </c>
      <c r="I255">
        <v>0</v>
      </c>
      <c r="J255" t="s">
        <v>823</v>
      </c>
      <c r="K255" t="s">
        <v>823</v>
      </c>
      <c r="L255">
        <v>0.016767</v>
      </c>
      <c r="M255">
        <v>1690.124106</v>
      </c>
      <c r="N255">
        <v>83568.529944</v>
      </c>
      <c r="O255">
        <f>SUM(N255:N261)</f>
        <v>134830.506848</v>
      </c>
    </row>
    <row r="256" spans="1:14">
      <c r="A256">
        <v>255</v>
      </c>
      <c r="B256" t="s">
        <v>820</v>
      </c>
      <c r="C256" t="s">
        <v>1076</v>
      </c>
      <c r="D256" t="s">
        <v>822</v>
      </c>
      <c r="E256">
        <v>0</v>
      </c>
      <c r="F256">
        <v>0</v>
      </c>
      <c r="G256">
        <v>0</v>
      </c>
      <c r="H256">
        <v>-1</v>
      </c>
      <c r="I256">
        <v>0</v>
      </c>
      <c r="J256" t="s">
        <v>823</v>
      </c>
      <c r="K256" t="s">
        <v>823</v>
      </c>
      <c r="L256">
        <v>0.002858</v>
      </c>
      <c r="M256">
        <v>282.778746</v>
      </c>
      <c r="N256">
        <v>3977.719443</v>
      </c>
    </row>
    <row r="257" spans="1:14">
      <c r="A257">
        <v>256</v>
      </c>
      <c r="B257" t="s">
        <v>820</v>
      </c>
      <c r="C257" t="s">
        <v>1077</v>
      </c>
      <c r="D257" t="s">
        <v>822</v>
      </c>
      <c r="E257">
        <v>0</v>
      </c>
      <c r="F257">
        <v>0</v>
      </c>
      <c r="G257">
        <v>0</v>
      </c>
      <c r="H257">
        <v>-1</v>
      </c>
      <c r="I257">
        <v>0</v>
      </c>
      <c r="J257" t="s">
        <v>823</v>
      </c>
      <c r="K257" t="s">
        <v>823</v>
      </c>
      <c r="L257">
        <v>0.006491</v>
      </c>
      <c r="M257">
        <v>685.328463</v>
      </c>
      <c r="N257">
        <v>17780.566829</v>
      </c>
    </row>
    <row r="258" spans="1:14">
      <c r="A258">
        <v>257</v>
      </c>
      <c r="B258" t="s">
        <v>820</v>
      </c>
      <c r="C258" t="s">
        <v>1078</v>
      </c>
      <c r="D258" t="s">
        <v>822</v>
      </c>
      <c r="E258">
        <v>0</v>
      </c>
      <c r="F258">
        <v>0</v>
      </c>
      <c r="G258">
        <v>0</v>
      </c>
      <c r="H258">
        <v>-1</v>
      </c>
      <c r="I258">
        <v>0</v>
      </c>
      <c r="J258" t="s">
        <v>823</v>
      </c>
      <c r="K258" t="s">
        <v>823</v>
      </c>
      <c r="L258">
        <v>0.003107</v>
      </c>
      <c r="M258">
        <v>309.53826</v>
      </c>
      <c r="N258">
        <v>4024.006793</v>
      </c>
    </row>
    <row r="259" spans="1:14">
      <c r="A259">
        <v>258</v>
      </c>
      <c r="B259" t="s">
        <v>820</v>
      </c>
      <c r="C259" t="s">
        <v>1079</v>
      </c>
      <c r="D259" t="s">
        <v>822</v>
      </c>
      <c r="E259">
        <v>0</v>
      </c>
      <c r="F259">
        <v>0</v>
      </c>
      <c r="G259">
        <v>0</v>
      </c>
      <c r="H259">
        <v>-1</v>
      </c>
      <c r="I259">
        <v>0</v>
      </c>
      <c r="J259" t="s">
        <v>823</v>
      </c>
      <c r="K259" t="s">
        <v>823</v>
      </c>
      <c r="L259">
        <v>0.001524</v>
      </c>
      <c r="M259">
        <v>147.73194</v>
      </c>
      <c r="N259">
        <v>624.028186</v>
      </c>
    </row>
    <row r="260" spans="1:14">
      <c r="A260">
        <v>259</v>
      </c>
      <c r="B260" t="s">
        <v>820</v>
      </c>
      <c r="C260" t="s">
        <v>1080</v>
      </c>
      <c r="D260" t="s">
        <v>822</v>
      </c>
      <c r="E260">
        <v>0</v>
      </c>
      <c r="F260">
        <v>0</v>
      </c>
      <c r="G260">
        <v>0</v>
      </c>
      <c r="H260">
        <v>-1</v>
      </c>
      <c r="I260">
        <v>0</v>
      </c>
      <c r="J260" t="s">
        <v>823</v>
      </c>
      <c r="K260" t="s">
        <v>823</v>
      </c>
      <c r="L260">
        <v>0.006384</v>
      </c>
      <c r="M260">
        <v>637.020206</v>
      </c>
      <c r="N260">
        <v>13062.169239</v>
      </c>
    </row>
    <row r="261" spans="1:14">
      <c r="A261">
        <v>260</v>
      </c>
      <c r="B261" t="s">
        <v>820</v>
      </c>
      <c r="C261" t="s">
        <v>1081</v>
      </c>
      <c r="D261" t="s">
        <v>822</v>
      </c>
      <c r="E261">
        <v>0</v>
      </c>
      <c r="F261">
        <v>0</v>
      </c>
      <c r="G261">
        <v>0</v>
      </c>
      <c r="H261">
        <v>-1</v>
      </c>
      <c r="I261">
        <v>0</v>
      </c>
      <c r="J261" t="s">
        <v>823</v>
      </c>
      <c r="K261" t="s">
        <v>823</v>
      </c>
      <c r="L261">
        <v>0.007031</v>
      </c>
      <c r="M261">
        <v>694.483313</v>
      </c>
      <c r="N261">
        <v>11793.486414</v>
      </c>
    </row>
    <row r="262" spans="1:15">
      <c r="A262">
        <v>261</v>
      </c>
      <c r="B262" t="s">
        <v>820</v>
      </c>
      <c r="C262" t="s">
        <v>1082</v>
      </c>
      <c r="D262" t="s">
        <v>822</v>
      </c>
      <c r="E262">
        <v>0</v>
      </c>
      <c r="F262">
        <v>0</v>
      </c>
      <c r="G262">
        <v>0</v>
      </c>
      <c r="H262">
        <v>-1</v>
      </c>
      <c r="I262">
        <v>0</v>
      </c>
      <c r="J262" t="s">
        <v>823</v>
      </c>
      <c r="K262" t="s">
        <v>823</v>
      </c>
      <c r="L262">
        <v>0.008423</v>
      </c>
      <c r="M262">
        <v>843.797489</v>
      </c>
      <c r="N262">
        <v>25719.192093</v>
      </c>
      <c r="O262">
        <f>N262</f>
        <v>25719.192093</v>
      </c>
    </row>
    <row r="263" spans="1:15">
      <c r="A263">
        <v>262</v>
      </c>
      <c r="B263" t="s">
        <v>820</v>
      </c>
      <c r="C263" t="s">
        <v>358</v>
      </c>
      <c r="D263" t="s">
        <v>822</v>
      </c>
      <c r="E263">
        <v>0</v>
      </c>
      <c r="F263">
        <v>0</v>
      </c>
      <c r="G263">
        <v>0</v>
      </c>
      <c r="H263">
        <v>-1</v>
      </c>
      <c r="I263">
        <v>0</v>
      </c>
      <c r="J263" t="s">
        <v>823</v>
      </c>
      <c r="K263" t="s">
        <v>823</v>
      </c>
      <c r="L263">
        <v>0.014365</v>
      </c>
      <c r="M263">
        <v>1448.592808</v>
      </c>
      <c r="N263">
        <v>73113.582015</v>
      </c>
      <c r="O263">
        <f>N263</f>
        <v>73113.582015</v>
      </c>
    </row>
    <row r="264" spans="1:15">
      <c r="A264">
        <v>263</v>
      </c>
      <c r="B264" t="s">
        <v>820</v>
      </c>
      <c r="C264" t="s">
        <v>1083</v>
      </c>
      <c r="D264" t="s">
        <v>822</v>
      </c>
      <c r="E264">
        <v>0</v>
      </c>
      <c r="F264">
        <v>0</v>
      </c>
      <c r="G264">
        <v>0</v>
      </c>
      <c r="H264">
        <v>-1</v>
      </c>
      <c r="I264">
        <v>0</v>
      </c>
      <c r="J264" t="s">
        <v>823</v>
      </c>
      <c r="K264" t="s">
        <v>823</v>
      </c>
      <c r="L264">
        <v>0.02842</v>
      </c>
      <c r="M264">
        <v>2898.786395</v>
      </c>
      <c r="N264">
        <v>490874.182167</v>
      </c>
      <c r="O264">
        <f>SUM(N264:N265)</f>
        <v>651363.51026</v>
      </c>
    </row>
    <row r="265" spans="1:14">
      <c r="A265">
        <v>264</v>
      </c>
      <c r="B265" t="s">
        <v>820</v>
      </c>
      <c r="C265" t="s">
        <v>1084</v>
      </c>
      <c r="D265" t="s">
        <v>822</v>
      </c>
      <c r="E265">
        <v>0</v>
      </c>
      <c r="F265">
        <v>0</v>
      </c>
      <c r="G265">
        <v>0</v>
      </c>
      <c r="H265">
        <v>-1</v>
      </c>
      <c r="I265">
        <v>0</v>
      </c>
      <c r="J265" t="s">
        <v>823</v>
      </c>
      <c r="K265" t="s">
        <v>823</v>
      </c>
      <c r="L265">
        <v>0.019319</v>
      </c>
      <c r="M265">
        <v>1929.042138</v>
      </c>
      <c r="N265">
        <v>160489.328093</v>
      </c>
    </row>
    <row r="266" spans="1:15">
      <c r="A266">
        <v>265</v>
      </c>
      <c r="B266" t="s">
        <v>820</v>
      </c>
      <c r="C266" t="s">
        <v>1085</v>
      </c>
      <c r="D266" t="s">
        <v>822</v>
      </c>
      <c r="E266">
        <v>0</v>
      </c>
      <c r="F266">
        <v>0</v>
      </c>
      <c r="G266">
        <v>0</v>
      </c>
      <c r="H266">
        <v>-1</v>
      </c>
      <c r="I266">
        <v>0</v>
      </c>
      <c r="J266" t="s">
        <v>823</v>
      </c>
      <c r="K266" t="s">
        <v>823</v>
      </c>
      <c r="L266">
        <v>0.013116</v>
      </c>
      <c r="M266">
        <v>1305.743316</v>
      </c>
      <c r="N266">
        <v>64701.650141</v>
      </c>
      <c r="O266">
        <f>SUM(N266:N268)</f>
        <v>92239.914938</v>
      </c>
    </row>
    <row r="267" spans="1:14">
      <c r="A267">
        <v>266</v>
      </c>
      <c r="B267" t="s">
        <v>820</v>
      </c>
      <c r="C267" t="s">
        <v>1086</v>
      </c>
      <c r="D267" t="s">
        <v>822</v>
      </c>
      <c r="E267">
        <v>0</v>
      </c>
      <c r="F267">
        <v>0</v>
      </c>
      <c r="G267">
        <v>0</v>
      </c>
      <c r="H267">
        <v>-1</v>
      </c>
      <c r="I267">
        <v>0</v>
      </c>
      <c r="J267" t="s">
        <v>823</v>
      </c>
      <c r="K267" t="s">
        <v>823</v>
      </c>
      <c r="L267">
        <v>0.003087</v>
      </c>
      <c r="M267">
        <v>303.812918</v>
      </c>
      <c r="N267">
        <v>3257.371234</v>
      </c>
    </row>
    <row r="268" spans="1:14">
      <c r="A268">
        <v>267</v>
      </c>
      <c r="B268" t="s">
        <v>820</v>
      </c>
      <c r="C268" t="s">
        <v>1087</v>
      </c>
      <c r="D268" t="s">
        <v>822</v>
      </c>
      <c r="E268">
        <v>0</v>
      </c>
      <c r="F268">
        <v>0</v>
      </c>
      <c r="G268">
        <v>0</v>
      </c>
      <c r="H268">
        <v>-1</v>
      </c>
      <c r="I268">
        <v>0</v>
      </c>
      <c r="J268" t="s">
        <v>823</v>
      </c>
      <c r="K268" t="s">
        <v>823</v>
      </c>
      <c r="L268">
        <v>0.008877</v>
      </c>
      <c r="M268">
        <v>874.98898</v>
      </c>
      <c r="N268">
        <v>24280.893563</v>
      </c>
    </row>
    <row r="269" spans="1:15">
      <c r="A269">
        <v>268</v>
      </c>
      <c r="B269" t="s">
        <v>820</v>
      </c>
      <c r="C269" t="s">
        <v>1088</v>
      </c>
      <c r="D269" t="s">
        <v>822</v>
      </c>
      <c r="E269">
        <v>0</v>
      </c>
      <c r="F269">
        <v>0</v>
      </c>
      <c r="G269">
        <v>0</v>
      </c>
      <c r="H269">
        <v>-1</v>
      </c>
      <c r="I269">
        <v>0</v>
      </c>
      <c r="J269" t="s">
        <v>823</v>
      </c>
      <c r="K269" t="s">
        <v>823</v>
      </c>
      <c r="L269">
        <v>0.014034</v>
      </c>
      <c r="M269">
        <v>1404.121497</v>
      </c>
      <c r="N269">
        <v>51494.18282</v>
      </c>
      <c r="O269">
        <f>SUM(N269:N272)</f>
        <v>81159.793886</v>
      </c>
    </row>
    <row r="270" spans="1:14">
      <c r="A270">
        <v>269</v>
      </c>
      <c r="B270" t="s">
        <v>820</v>
      </c>
      <c r="C270" t="s">
        <v>1089</v>
      </c>
      <c r="D270" t="s">
        <v>822</v>
      </c>
      <c r="E270">
        <v>0</v>
      </c>
      <c r="F270">
        <v>0</v>
      </c>
      <c r="G270">
        <v>0</v>
      </c>
      <c r="H270">
        <v>-1</v>
      </c>
      <c r="I270">
        <v>0</v>
      </c>
      <c r="J270" t="s">
        <v>823</v>
      </c>
      <c r="K270" t="s">
        <v>823</v>
      </c>
      <c r="L270">
        <v>0.003302</v>
      </c>
      <c r="M270">
        <v>339.445281</v>
      </c>
      <c r="N270">
        <v>3888.578056</v>
      </c>
    </row>
    <row r="271" spans="1:14">
      <c r="A271">
        <v>270</v>
      </c>
      <c r="B271" t="s">
        <v>820</v>
      </c>
      <c r="C271" t="s">
        <v>1090</v>
      </c>
      <c r="D271" t="s">
        <v>822</v>
      </c>
      <c r="E271">
        <v>0</v>
      </c>
      <c r="F271">
        <v>0</v>
      </c>
      <c r="G271">
        <v>0</v>
      </c>
      <c r="H271">
        <v>-1</v>
      </c>
      <c r="I271">
        <v>0</v>
      </c>
      <c r="J271" t="s">
        <v>823</v>
      </c>
      <c r="K271" t="s">
        <v>823</v>
      </c>
      <c r="L271">
        <v>0.00219</v>
      </c>
      <c r="M271">
        <v>221.502858</v>
      </c>
      <c r="N271">
        <v>2405.895842</v>
      </c>
    </row>
    <row r="272" spans="1:14">
      <c r="A272">
        <v>271</v>
      </c>
      <c r="B272" t="s">
        <v>820</v>
      </c>
      <c r="C272" t="s">
        <v>1091</v>
      </c>
      <c r="D272" t="s">
        <v>822</v>
      </c>
      <c r="E272">
        <v>0</v>
      </c>
      <c r="F272">
        <v>0</v>
      </c>
      <c r="G272">
        <v>0</v>
      </c>
      <c r="H272">
        <v>-1</v>
      </c>
      <c r="I272">
        <v>0</v>
      </c>
      <c r="J272" t="s">
        <v>823</v>
      </c>
      <c r="K272" t="s">
        <v>823</v>
      </c>
      <c r="L272">
        <v>0.008346</v>
      </c>
      <c r="M272">
        <v>836.383048</v>
      </c>
      <c r="N272">
        <v>23371.137168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workbookViewId="0">
      <selection activeCell="D65" sqref="D65"/>
    </sheetView>
  </sheetViews>
  <sheetFormatPr defaultColWidth="8.88888888888889" defaultRowHeight="14.4" outlineLevelCol="3"/>
  <cols>
    <col min="1" max="1" width="8.88888888888889" style="2"/>
    <col min="2" max="2" width="9.66666666666667" style="2"/>
    <col min="3" max="3" width="24.1111111111111" style="2" customWidth="1"/>
    <col min="4" max="4" width="50.1111111111111" customWidth="1"/>
  </cols>
  <sheetData>
    <row r="1" spans="1:4">
      <c r="A1" s="3" t="s">
        <v>60</v>
      </c>
      <c r="B1" s="3" t="s">
        <v>61</v>
      </c>
      <c r="C1" s="4" t="s">
        <v>98</v>
      </c>
      <c r="D1" t="s">
        <v>1092</v>
      </c>
    </row>
    <row r="2" s="1" customFormat="1" spans="1:4">
      <c r="A2" s="5">
        <v>32.918</v>
      </c>
      <c r="B2" s="5">
        <v>130.932</v>
      </c>
      <c r="C2" s="6" t="s">
        <v>127</v>
      </c>
      <c r="D2">
        <v>544812.136529</v>
      </c>
    </row>
    <row r="3" spans="1:4">
      <c r="A3" s="7">
        <v>34.6833</v>
      </c>
      <c r="B3" s="7">
        <v>138.0053</v>
      </c>
      <c r="C3" s="8" t="s">
        <v>137</v>
      </c>
      <c r="D3">
        <v>36422.368789</v>
      </c>
    </row>
    <row r="4" spans="1:4">
      <c r="A4" s="7">
        <v>35.4422</v>
      </c>
      <c r="B4" s="7">
        <v>133.2948</v>
      </c>
      <c r="C4" s="8" t="s">
        <v>142</v>
      </c>
      <c r="D4">
        <v>33625.9233</v>
      </c>
    </row>
    <row r="5" spans="1:3">
      <c r="A5" s="7">
        <v>33.6081</v>
      </c>
      <c r="B5" s="7">
        <v>130.7397</v>
      </c>
      <c r="C5" s="8" t="s">
        <v>146</v>
      </c>
    </row>
    <row r="6" spans="1:4">
      <c r="A6" s="7">
        <v>35.8102</v>
      </c>
      <c r="B6" s="7">
        <v>140.0909</v>
      </c>
      <c r="C6" s="8" t="s">
        <v>151</v>
      </c>
      <c r="D6">
        <v>65718.435516</v>
      </c>
    </row>
    <row r="7" spans="1:4">
      <c r="A7" s="7">
        <v>32.928</v>
      </c>
      <c r="B7" s="7">
        <v>130.958</v>
      </c>
      <c r="C7" s="8" t="s">
        <v>156</v>
      </c>
      <c r="D7">
        <v>280711.508427</v>
      </c>
    </row>
    <row r="8" spans="1:4">
      <c r="A8" s="7">
        <v>35.5821</v>
      </c>
      <c r="B8" s="7">
        <v>138.5728</v>
      </c>
      <c r="C8" s="8" t="s">
        <v>161</v>
      </c>
      <c r="D8">
        <v>119115.057179</v>
      </c>
    </row>
    <row r="9" spans="1:4">
      <c r="A9" s="7">
        <v>34.587</v>
      </c>
      <c r="B9" s="7">
        <v>134.9754</v>
      </c>
      <c r="C9" s="8" t="s">
        <v>170</v>
      </c>
      <c r="D9">
        <v>315163.695844</v>
      </c>
    </row>
    <row r="10" spans="1:4">
      <c r="A10" s="7">
        <v>34.8622</v>
      </c>
      <c r="B10" s="7">
        <v>132.049</v>
      </c>
      <c r="C10" s="8" t="s">
        <v>177</v>
      </c>
      <c r="D10">
        <v>268811.951919</v>
      </c>
    </row>
    <row r="11" spans="1:4">
      <c r="A11" s="7">
        <v>40.855</v>
      </c>
      <c r="B11" s="7">
        <v>141.14</v>
      </c>
      <c r="C11" s="8" t="s">
        <v>181</v>
      </c>
      <c r="D11">
        <v>23126.342069</v>
      </c>
    </row>
    <row r="12" spans="1:4">
      <c r="A12" s="7">
        <v>34.7299</v>
      </c>
      <c r="B12" s="7">
        <v>133.8508</v>
      </c>
      <c r="C12" s="8" t="s">
        <v>186</v>
      </c>
      <c r="D12">
        <v>337217.59278</v>
      </c>
    </row>
    <row r="13" spans="1:3">
      <c r="A13" s="7">
        <v>38.876</v>
      </c>
      <c r="B13" s="7">
        <v>141.1485</v>
      </c>
      <c r="C13" s="8" t="s">
        <v>191</v>
      </c>
    </row>
    <row r="14" spans="1:4">
      <c r="A14" s="7">
        <v>34.643</v>
      </c>
      <c r="B14" s="7">
        <v>134.159</v>
      </c>
      <c r="C14" s="8" t="s">
        <v>196</v>
      </c>
      <c r="D14">
        <v>2543545.826867</v>
      </c>
    </row>
    <row r="15" spans="1:4">
      <c r="A15" s="7">
        <v>32.932</v>
      </c>
      <c r="B15" s="7">
        <v>130.915</v>
      </c>
      <c r="C15" s="8" t="s">
        <v>199</v>
      </c>
      <c r="D15">
        <v>164659.549571</v>
      </c>
    </row>
    <row r="16" spans="1:3">
      <c r="A16" s="7">
        <v>34.941</v>
      </c>
      <c r="B16" s="7">
        <v>133.975</v>
      </c>
      <c r="C16" s="8" t="s">
        <v>203</v>
      </c>
    </row>
    <row r="17" spans="1:4">
      <c r="A17" s="7">
        <v>32.8</v>
      </c>
      <c r="B17" s="7">
        <v>130.867</v>
      </c>
      <c r="C17" s="8" t="s">
        <v>217</v>
      </c>
      <c r="D17">
        <v>436445.124259</v>
      </c>
    </row>
    <row r="18" spans="1:3">
      <c r="A18" s="7">
        <v>35.9472</v>
      </c>
      <c r="B18" s="7">
        <v>140.586</v>
      </c>
      <c r="C18" s="8" t="s">
        <v>233</v>
      </c>
    </row>
    <row r="19" spans="1:3">
      <c r="A19" s="7">
        <v>35.0632</v>
      </c>
      <c r="B19" s="7">
        <v>134.9521</v>
      </c>
      <c r="C19" s="8" t="s">
        <v>247</v>
      </c>
    </row>
    <row r="20" spans="1:3">
      <c r="A20" s="7">
        <v>34.291</v>
      </c>
      <c r="B20" s="7">
        <v>135.084</v>
      </c>
      <c r="C20" s="8" t="s">
        <v>252</v>
      </c>
    </row>
    <row r="21" spans="1:3">
      <c r="A21" s="7">
        <v>33.9884</v>
      </c>
      <c r="B21" s="7">
        <v>131.1656</v>
      </c>
      <c r="C21" s="8" t="s">
        <v>259</v>
      </c>
    </row>
    <row r="22" spans="1:4">
      <c r="A22" s="7">
        <v>36.611</v>
      </c>
      <c r="B22" s="7">
        <v>138.971</v>
      </c>
      <c r="C22" s="8" t="s">
        <v>266</v>
      </c>
      <c r="D22">
        <v>291558.468217</v>
      </c>
    </row>
    <row r="23" spans="1:3">
      <c r="A23" s="7">
        <v>34.957</v>
      </c>
      <c r="B23" s="7">
        <v>135.854</v>
      </c>
      <c r="C23" s="8" t="s">
        <v>284</v>
      </c>
    </row>
    <row r="24" spans="1:4">
      <c r="A24" s="7">
        <v>33.9887</v>
      </c>
      <c r="B24" s="7">
        <v>134.6144</v>
      </c>
      <c r="C24" s="8" t="s">
        <v>300</v>
      </c>
      <c r="D24">
        <v>376327.757224</v>
      </c>
    </row>
    <row r="25" spans="1:4">
      <c r="A25" s="7">
        <v>42.7014</v>
      </c>
      <c r="B25" s="7">
        <v>141.7696</v>
      </c>
      <c r="C25" s="8" t="s">
        <v>307</v>
      </c>
      <c r="D25">
        <v>48087.653366</v>
      </c>
    </row>
    <row r="26" spans="1:4">
      <c r="A26" s="7">
        <v>37.635</v>
      </c>
      <c r="B26" s="7">
        <v>141.018</v>
      </c>
      <c r="C26" s="8" t="s">
        <v>330</v>
      </c>
      <c r="D26">
        <v>358122.203792</v>
      </c>
    </row>
    <row r="27" spans="1:4">
      <c r="A27" s="7">
        <v>34.239</v>
      </c>
      <c r="B27" s="7">
        <v>132.8505</v>
      </c>
      <c r="C27" s="8" t="s">
        <v>335</v>
      </c>
      <c r="D27">
        <v>134830.506848</v>
      </c>
    </row>
    <row r="28" spans="1:4">
      <c r="A28" s="7">
        <v>34.3644</v>
      </c>
      <c r="B28" s="7">
        <v>133.9672</v>
      </c>
      <c r="C28" s="8" t="s">
        <v>343</v>
      </c>
      <c r="D28">
        <v>25719.192093</v>
      </c>
    </row>
    <row r="29" spans="1:4">
      <c r="A29" s="7">
        <v>35.1725</v>
      </c>
      <c r="B29" s="7">
        <v>140.3137</v>
      </c>
      <c r="C29" s="8" t="s">
        <v>358</v>
      </c>
      <c r="D29">
        <v>73113.582015</v>
      </c>
    </row>
    <row r="30" spans="1:3">
      <c r="A30" s="7">
        <v>33.576</v>
      </c>
      <c r="B30" s="7">
        <v>130.836</v>
      </c>
      <c r="C30" s="8" t="s">
        <v>361</v>
      </c>
    </row>
    <row r="31" spans="1:3">
      <c r="A31" s="7">
        <v>35.185</v>
      </c>
      <c r="B31" s="7">
        <v>137.225</v>
      </c>
      <c r="C31" s="8" t="s">
        <v>364</v>
      </c>
    </row>
    <row r="32" spans="1:4">
      <c r="A32" s="7">
        <v>33.2503</v>
      </c>
      <c r="B32" s="7">
        <v>131.7604</v>
      </c>
      <c r="C32" s="8" t="s">
        <v>371</v>
      </c>
      <c r="D32">
        <v>651363.51026</v>
      </c>
    </row>
    <row r="33" spans="1:4">
      <c r="A33" s="7">
        <v>34.4941</v>
      </c>
      <c r="B33" s="7">
        <v>136.7636</v>
      </c>
      <c r="C33" s="8" t="s">
        <v>375</v>
      </c>
      <c r="D33">
        <v>92239.914938</v>
      </c>
    </row>
    <row r="34" spans="1:4">
      <c r="A34" s="7">
        <v>33.5736</v>
      </c>
      <c r="B34" s="7">
        <v>130.7393</v>
      </c>
      <c r="C34" s="8" t="s">
        <v>382</v>
      </c>
      <c r="D34">
        <v>81159.793886</v>
      </c>
    </row>
    <row r="35" spans="1:3">
      <c r="A35" s="7">
        <v>42.6552</v>
      </c>
      <c r="B35" s="7">
        <v>141.6755</v>
      </c>
      <c r="C35" s="8" t="s">
        <v>385</v>
      </c>
    </row>
    <row r="36" spans="1:4">
      <c r="A36" s="7">
        <v>39.718</v>
      </c>
      <c r="B36" s="7">
        <v>141.007</v>
      </c>
      <c r="C36" s="8" t="s">
        <v>389</v>
      </c>
      <c r="D36">
        <v>301070.573555</v>
      </c>
    </row>
    <row r="37" spans="1:3">
      <c r="A37" s="7">
        <v>33.625</v>
      </c>
      <c r="B37" s="7">
        <v>130.72</v>
      </c>
      <c r="C37" s="8" t="s">
        <v>404</v>
      </c>
    </row>
    <row r="38" spans="1:4">
      <c r="A38" s="7">
        <v>35.5859</v>
      </c>
      <c r="B38" s="7">
        <v>140.318</v>
      </c>
      <c r="C38" s="8" t="s">
        <v>409</v>
      </c>
      <c r="D38">
        <v>73163.90521</v>
      </c>
    </row>
    <row r="39" spans="1:4">
      <c r="A39" s="7">
        <v>34.4436</v>
      </c>
      <c r="B39" s="7">
        <v>136.355</v>
      </c>
      <c r="C39" s="8" t="s">
        <v>416</v>
      </c>
      <c r="D39">
        <v>19607.750784</v>
      </c>
    </row>
    <row r="40" spans="1:4">
      <c r="A40" s="7">
        <v>36.0094</v>
      </c>
      <c r="B40" s="7">
        <v>140.344</v>
      </c>
      <c r="C40" s="8" t="s">
        <v>418</v>
      </c>
      <c r="D40">
        <v>89918.219508</v>
      </c>
    </row>
    <row r="41" spans="1:4">
      <c r="A41" s="7">
        <v>31.902</v>
      </c>
      <c r="B41" s="7">
        <v>131.339</v>
      </c>
      <c r="C41" s="8" t="s">
        <v>423</v>
      </c>
      <c r="D41">
        <v>802357.651293</v>
      </c>
    </row>
    <row r="42" spans="1:4">
      <c r="A42" s="7">
        <v>31.691</v>
      </c>
      <c r="B42" s="7">
        <v>130.824</v>
      </c>
      <c r="C42" s="8" t="s">
        <v>426</v>
      </c>
      <c r="D42">
        <v>156310.611138</v>
      </c>
    </row>
    <row r="43" spans="1:4">
      <c r="A43" s="7">
        <v>42.5445</v>
      </c>
      <c r="B43" s="7">
        <v>141.3398</v>
      </c>
      <c r="C43" s="8" t="s">
        <v>439</v>
      </c>
      <c r="D43">
        <v>65718.435516</v>
      </c>
    </row>
    <row r="44" spans="1:4">
      <c r="A44" s="7">
        <v>35.355</v>
      </c>
      <c r="B44" s="7">
        <v>139.167</v>
      </c>
      <c r="C44" s="8" t="s">
        <v>447</v>
      </c>
      <c r="D44">
        <v>121195.858404</v>
      </c>
    </row>
    <row r="45" spans="1:4">
      <c r="A45" s="7">
        <v>31.89</v>
      </c>
      <c r="B45" s="7">
        <v>130.809</v>
      </c>
      <c r="C45" s="8" t="s">
        <v>450</v>
      </c>
      <c r="D45">
        <v>209259.678658</v>
      </c>
    </row>
    <row r="46" spans="1:3">
      <c r="A46" s="7"/>
      <c r="B46" s="7"/>
      <c r="C46" s="8"/>
    </row>
    <row r="47" spans="1:3">
      <c r="A47" s="7"/>
      <c r="B47" s="7"/>
      <c r="C47" s="8"/>
    </row>
    <row r="48" spans="1:4">
      <c r="A48" s="7">
        <v>36.9327</v>
      </c>
      <c r="B48" s="7">
        <v>140.0777</v>
      </c>
      <c r="C48" s="8" t="s">
        <v>462</v>
      </c>
      <c r="D48">
        <v>82253.331456</v>
      </c>
    </row>
    <row r="49" spans="1:3">
      <c r="A49" s="7"/>
      <c r="B49" s="7"/>
      <c r="C49" s="8"/>
    </row>
    <row r="50" spans="1:3">
      <c r="A50" s="7"/>
      <c r="B50" s="7"/>
      <c r="C50" s="8"/>
    </row>
    <row r="51" spans="1:4">
      <c r="A51" s="7">
        <v>37.771</v>
      </c>
      <c r="B51" s="7">
        <v>140.984</v>
      </c>
      <c r="C51" s="8" t="s">
        <v>478</v>
      </c>
      <c r="D51">
        <v>664032.938161</v>
      </c>
    </row>
    <row r="52" spans="1:4">
      <c r="A52" s="7">
        <v>36.946</v>
      </c>
      <c r="B52" s="7">
        <v>139.914</v>
      </c>
      <c r="C52" s="8" t="s">
        <v>482</v>
      </c>
      <c r="D52">
        <v>132370.98351</v>
      </c>
    </row>
    <row r="53" spans="1:3">
      <c r="A53" s="7"/>
      <c r="B53" s="7"/>
      <c r="C53" s="8"/>
    </row>
    <row r="54" spans="1:4">
      <c r="A54" s="7">
        <v>36.4954</v>
      </c>
      <c r="B54" s="7">
        <v>138.5006</v>
      </c>
      <c r="C54" s="8" t="s">
        <v>489</v>
      </c>
      <c r="D54">
        <v>21442.613966</v>
      </c>
    </row>
    <row r="55" spans="1:3">
      <c r="A55" s="7">
        <v>34.547</v>
      </c>
      <c r="B55" s="7">
        <v>134.94</v>
      </c>
      <c r="C55" s="8" t="s">
        <v>495</v>
      </c>
    </row>
    <row r="56" spans="1:4">
      <c r="A56" s="2">
        <v>32.634</v>
      </c>
      <c r="B56" s="2">
        <v>130.719</v>
      </c>
      <c r="C56" s="2" t="s">
        <v>499</v>
      </c>
      <c r="D56">
        <v>100621.949573</v>
      </c>
    </row>
    <row r="59" spans="1:4">
      <c r="A59" s="2">
        <v>34.0305</v>
      </c>
      <c r="B59" s="2">
        <v>131.5849</v>
      </c>
      <c r="C59" s="2" t="s">
        <v>513</v>
      </c>
      <c r="D59">
        <v>106528.460375</v>
      </c>
    </row>
    <row r="61" spans="1:3">
      <c r="A61" s="2">
        <v>37.9774</v>
      </c>
      <c r="B61" s="2">
        <v>139.2006</v>
      </c>
      <c r="C61" s="2" t="s">
        <v>521</v>
      </c>
    </row>
    <row r="63" spans="1:3">
      <c r="A63" s="2">
        <v>39.0509</v>
      </c>
      <c r="B63" s="2">
        <v>141.071</v>
      </c>
      <c r="C63" s="2" t="s">
        <v>530</v>
      </c>
    </row>
    <row r="64" spans="1:3">
      <c r="A64" s="2">
        <v>35.0059</v>
      </c>
      <c r="B64" s="2">
        <v>135.9107</v>
      </c>
      <c r="C64" s="2" t="s">
        <v>535</v>
      </c>
    </row>
    <row r="65" spans="1:4">
      <c r="A65" s="2">
        <v>34.5938</v>
      </c>
      <c r="B65" s="2">
        <v>132.9703</v>
      </c>
      <c r="C65" s="2" t="s">
        <v>538</v>
      </c>
      <c r="D65">
        <v>45113.881289</v>
      </c>
    </row>
    <row r="67" spans="1:4">
      <c r="A67" s="2">
        <v>34.7607</v>
      </c>
      <c r="B67" s="2">
        <v>136.9261</v>
      </c>
      <c r="C67" s="2" t="s">
        <v>545</v>
      </c>
      <c r="D67">
        <v>141502.482499</v>
      </c>
    </row>
    <row r="71" spans="1:4">
      <c r="A71" s="2">
        <v>33.945</v>
      </c>
      <c r="B71" s="2">
        <v>133.213</v>
      </c>
      <c r="C71" s="2" t="s">
        <v>562</v>
      </c>
      <c r="D71">
        <v>221917.335246</v>
      </c>
    </row>
    <row r="72" spans="1:4">
      <c r="A72" s="2">
        <v>32.6381</v>
      </c>
      <c r="B72" s="2">
        <v>130.7241</v>
      </c>
      <c r="C72" s="2" t="s">
        <v>565</v>
      </c>
      <c r="D72">
        <v>38616.273698</v>
      </c>
    </row>
    <row r="73" spans="1:4">
      <c r="A73" s="2">
        <v>34.723</v>
      </c>
      <c r="B73" s="2">
        <v>134.9087</v>
      </c>
      <c r="C73" s="2" t="s">
        <v>568</v>
      </c>
      <c r="D73">
        <v>189397.506543</v>
      </c>
    </row>
    <row r="74" spans="1:3">
      <c r="A74" s="2">
        <v>33.9528</v>
      </c>
      <c r="B74" s="2">
        <v>131.2212</v>
      </c>
      <c r="C74" s="2" t="s">
        <v>584</v>
      </c>
    </row>
    <row r="75" spans="1:3">
      <c r="A75" s="2">
        <v>35.98</v>
      </c>
      <c r="B75" s="2">
        <v>140.317</v>
      </c>
      <c r="C75" s="2" t="s">
        <v>590</v>
      </c>
    </row>
    <row r="76" spans="1:3">
      <c r="A76" s="2">
        <v>36.9172</v>
      </c>
      <c r="B76" s="2">
        <v>140.1017</v>
      </c>
      <c r="C76" s="2" t="s">
        <v>598</v>
      </c>
    </row>
    <row r="77" spans="1:3">
      <c r="A77" s="2">
        <v>35.482</v>
      </c>
      <c r="B77" s="2">
        <v>139.708</v>
      </c>
      <c r="C77" s="2" t="s">
        <v>603</v>
      </c>
    </row>
    <row r="78" spans="1:3">
      <c r="A78" s="2">
        <v>34.7928</v>
      </c>
      <c r="B78" s="2">
        <v>137.3094</v>
      </c>
      <c r="C78" s="2" t="s">
        <v>607</v>
      </c>
    </row>
    <row r="79" spans="1:3">
      <c r="A79" s="2">
        <v>33.921</v>
      </c>
      <c r="B79" s="2">
        <v>130.771</v>
      </c>
      <c r="C79" s="2" t="s">
        <v>611</v>
      </c>
    </row>
    <row r="80" spans="1:3">
      <c r="A80" s="2">
        <v>32.2093</v>
      </c>
      <c r="B80" s="2">
        <v>130.477</v>
      </c>
      <c r="C80" s="2" t="s">
        <v>619</v>
      </c>
    </row>
    <row r="81" spans="1:3">
      <c r="A81" s="2">
        <v>36.762</v>
      </c>
      <c r="B81" s="2">
        <v>139.9298</v>
      </c>
      <c r="C81" s="2" t="s">
        <v>625</v>
      </c>
    </row>
    <row r="82" spans="1:3">
      <c r="A82" s="2">
        <v>34.7135</v>
      </c>
      <c r="B82" s="2">
        <v>137.2684</v>
      </c>
      <c r="C82" s="2" t="s">
        <v>635</v>
      </c>
    </row>
    <row r="83" spans="1:3">
      <c r="A83" s="2">
        <v>33.6159</v>
      </c>
      <c r="B83" s="2">
        <v>130.6929</v>
      </c>
      <c r="C83" s="2" t="s">
        <v>645</v>
      </c>
    </row>
    <row r="84" spans="1:3">
      <c r="A84" s="2">
        <v>40.5506</v>
      </c>
      <c r="B84" s="2">
        <v>141.4298</v>
      </c>
      <c r="C84" s="2" t="s">
        <v>648</v>
      </c>
    </row>
    <row r="85" spans="1:3">
      <c r="A85" s="2">
        <v>33.6186</v>
      </c>
      <c r="B85" s="2">
        <v>130.7309</v>
      </c>
      <c r="C85" s="2" t="s">
        <v>652</v>
      </c>
    </row>
    <row r="86" spans="1:3">
      <c r="A86" s="2">
        <v>33.5967</v>
      </c>
      <c r="B86" s="2">
        <v>130.8442</v>
      </c>
      <c r="C86" s="2" t="s">
        <v>655</v>
      </c>
    </row>
    <row r="87" spans="1:3">
      <c r="A87" s="2">
        <v>33.5753</v>
      </c>
      <c r="B87" s="2">
        <v>130.727</v>
      </c>
      <c r="C87" s="2" t="s">
        <v>668</v>
      </c>
    </row>
    <row r="88" spans="1:3">
      <c r="A88" s="2">
        <v>35.494</v>
      </c>
      <c r="B88" s="2">
        <v>140.131</v>
      </c>
      <c r="C88" s="2" t="s">
        <v>674</v>
      </c>
    </row>
    <row r="89" spans="1:3">
      <c r="A89" s="2">
        <v>32.6814</v>
      </c>
      <c r="B89" s="2">
        <v>129.8025</v>
      </c>
      <c r="C89" s="2" t="s">
        <v>685</v>
      </c>
    </row>
    <row r="90" spans="1:3">
      <c r="A90" s="2">
        <v>38.1205</v>
      </c>
      <c r="B90" s="2">
        <v>140.922</v>
      </c>
      <c r="C90" s="2" t="s">
        <v>690</v>
      </c>
    </row>
    <row r="91" spans="1:3">
      <c r="A91" s="2">
        <v>36.5673</v>
      </c>
      <c r="B91" s="2">
        <v>137.2367</v>
      </c>
      <c r="C91" s="2" t="s">
        <v>695</v>
      </c>
    </row>
    <row r="92" spans="1:3">
      <c r="A92" s="2">
        <v>34.7634</v>
      </c>
      <c r="B92" s="2">
        <v>134.7657</v>
      </c>
      <c r="C92" s="2" t="s">
        <v>701</v>
      </c>
    </row>
    <row r="93" spans="1:3">
      <c r="A93" s="2">
        <v>40.8964</v>
      </c>
      <c r="B93" s="2">
        <v>141.2815</v>
      </c>
      <c r="C93" s="2" t="s">
        <v>704</v>
      </c>
    </row>
    <row r="94" spans="1:3">
      <c r="A94" s="2">
        <v>36.143</v>
      </c>
      <c r="B94" s="2">
        <v>140.1654</v>
      </c>
      <c r="C94" s="2" t="s">
        <v>710</v>
      </c>
    </row>
    <row r="95" spans="1:3">
      <c r="A95" s="2">
        <v>37.953</v>
      </c>
      <c r="B95" s="2">
        <v>139.19</v>
      </c>
      <c r="C95" s="2" t="s">
        <v>713</v>
      </c>
    </row>
    <row r="96" spans="1:3">
      <c r="A96" s="2">
        <v>36.1353</v>
      </c>
      <c r="B96" s="2">
        <v>140.1699</v>
      </c>
      <c r="C96" s="2" t="s">
        <v>716</v>
      </c>
    </row>
    <row r="97" spans="1:3">
      <c r="A97" s="2">
        <v>31.9555</v>
      </c>
      <c r="B97" s="2">
        <v>130.7485</v>
      </c>
      <c r="C97" s="2" t="s">
        <v>719</v>
      </c>
    </row>
    <row r="98" spans="1:3">
      <c r="A98" s="2">
        <v>33.9215</v>
      </c>
      <c r="B98" s="2">
        <v>130.7774</v>
      </c>
      <c r="C98" s="2" t="s">
        <v>741</v>
      </c>
    </row>
    <row r="99" spans="1:3">
      <c r="A99" s="2">
        <v>34.722</v>
      </c>
      <c r="B99" s="2">
        <v>138.172</v>
      </c>
      <c r="C99" s="2" t="s">
        <v>749</v>
      </c>
    </row>
    <row r="100" spans="1:3">
      <c r="A100" s="2">
        <v>36.9506</v>
      </c>
      <c r="B100" s="2">
        <v>139.9586</v>
      </c>
      <c r="C100" s="2" t="s">
        <v>752</v>
      </c>
    </row>
    <row r="101" spans="1:3">
      <c r="A101" s="2">
        <v>34.6395</v>
      </c>
      <c r="B101" s="2">
        <v>138.185</v>
      </c>
      <c r="C101" s="2" t="s">
        <v>755</v>
      </c>
    </row>
    <row r="102" spans="1:3">
      <c r="A102" s="2">
        <v>36.403</v>
      </c>
      <c r="B102" s="2">
        <v>140.353</v>
      </c>
      <c r="C102" s="2" t="s">
        <v>761</v>
      </c>
    </row>
    <row r="103" spans="1:3">
      <c r="A103" s="2">
        <v>39.1713</v>
      </c>
      <c r="B103" s="2">
        <v>141.7256</v>
      </c>
      <c r="C103" s="2" t="s">
        <v>768</v>
      </c>
    </row>
    <row r="104" spans="1:3">
      <c r="A104" s="2">
        <v>34.599</v>
      </c>
      <c r="B104" s="2">
        <v>135.915</v>
      </c>
      <c r="C104" s="2" t="s">
        <v>775</v>
      </c>
    </row>
    <row r="105" spans="1:3">
      <c r="A105" s="2">
        <v>36.78</v>
      </c>
      <c r="B105" s="2">
        <v>139.975</v>
      </c>
      <c r="C105" s="2" t="s">
        <v>779</v>
      </c>
    </row>
    <row r="106" spans="1:3">
      <c r="A106" s="2">
        <v>35.897</v>
      </c>
      <c r="B106" s="2">
        <v>138.48</v>
      </c>
      <c r="C106" s="2" t="s">
        <v>783</v>
      </c>
    </row>
    <row r="107" spans="1:3">
      <c r="A107" s="2">
        <v>36.908</v>
      </c>
      <c r="B107" s="2">
        <v>140.107</v>
      </c>
      <c r="C107" s="2" t="s">
        <v>786</v>
      </c>
    </row>
    <row r="108" spans="1:3">
      <c r="A108" s="2">
        <v>34.664</v>
      </c>
      <c r="B108" s="2">
        <v>138.1015</v>
      </c>
      <c r="C108" s="2" t="s">
        <v>789</v>
      </c>
    </row>
    <row r="109" spans="1:3">
      <c r="A109" s="2">
        <v>40.535</v>
      </c>
      <c r="B109" s="2">
        <v>141.5121</v>
      </c>
      <c r="C109" s="2" t="s">
        <v>793</v>
      </c>
    </row>
    <row r="110" spans="1:3">
      <c r="A110" s="2">
        <v>36.465</v>
      </c>
      <c r="B110" s="2">
        <v>138.9225</v>
      </c>
      <c r="C110" s="2" t="s">
        <v>799</v>
      </c>
    </row>
    <row r="111" spans="1:3">
      <c r="A111" s="2">
        <v>37.688</v>
      </c>
      <c r="B111" s="2">
        <v>140.722</v>
      </c>
      <c r="C111" s="2" t="s">
        <v>802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workbookViewId="0">
      <selection activeCell="P14" sqref="P14"/>
    </sheetView>
  </sheetViews>
  <sheetFormatPr defaultColWidth="8.88888888888889" defaultRowHeight="14.4"/>
  <cols>
    <col min="2" max="2" width="8.88888888888889" hidden="1" customWidth="1"/>
    <col min="3" max="3" width="33.2222222222222" customWidth="1"/>
    <col min="4" max="13" width="8.88888888888889" hidden="1" customWidth="1"/>
    <col min="14" max="15" width="12.8888888888889"/>
  </cols>
  <sheetData>
    <row r="1" spans="1:15">
      <c r="A1" t="s">
        <v>0</v>
      </c>
      <c r="B1" t="s">
        <v>1</v>
      </c>
      <c r="C1" t="s">
        <v>809</v>
      </c>
      <c r="D1" t="s">
        <v>810</v>
      </c>
      <c r="E1" t="s">
        <v>811</v>
      </c>
      <c r="F1" t="s">
        <v>812</v>
      </c>
      <c r="G1" t="s">
        <v>813</v>
      </c>
      <c r="H1" t="s">
        <v>814</v>
      </c>
      <c r="I1" t="s">
        <v>815</v>
      </c>
      <c r="J1" t="s">
        <v>816</v>
      </c>
      <c r="K1" t="s">
        <v>817</v>
      </c>
      <c r="L1" t="s">
        <v>818</v>
      </c>
      <c r="M1" t="s">
        <v>91</v>
      </c>
      <c r="N1" t="s">
        <v>92</v>
      </c>
      <c r="O1" t="s">
        <v>819</v>
      </c>
    </row>
    <row r="2" spans="1:15">
      <c r="A2">
        <v>2</v>
      </c>
      <c r="B2" t="s">
        <v>820</v>
      </c>
      <c r="C2" t="s">
        <v>824</v>
      </c>
      <c r="D2" t="s">
        <v>822</v>
      </c>
      <c r="E2">
        <v>0</v>
      </c>
      <c r="F2">
        <v>0</v>
      </c>
      <c r="G2">
        <v>0</v>
      </c>
      <c r="H2">
        <v>-1</v>
      </c>
      <c r="I2">
        <v>0</v>
      </c>
      <c r="J2" t="s">
        <v>823</v>
      </c>
      <c r="K2" t="s">
        <v>823</v>
      </c>
      <c r="L2">
        <v>0.020924</v>
      </c>
      <c r="M2">
        <v>2054.855376</v>
      </c>
      <c r="N2">
        <v>210873.816745</v>
      </c>
      <c r="O2">
        <v>301070.573555</v>
      </c>
    </row>
    <row r="3" spans="1:15">
      <c r="A3">
        <v>6</v>
      </c>
      <c r="B3" t="s">
        <v>820</v>
      </c>
      <c r="C3" t="s">
        <v>828</v>
      </c>
      <c r="D3" t="s">
        <v>822</v>
      </c>
      <c r="E3">
        <v>0</v>
      </c>
      <c r="F3">
        <v>0</v>
      </c>
      <c r="G3">
        <v>0</v>
      </c>
      <c r="H3">
        <v>-1</v>
      </c>
      <c r="I3">
        <v>0</v>
      </c>
      <c r="J3" t="s">
        <v>823</v>
      </c>
      <c r="K3" t="s">
        <v>823</v>
      </c>
      <c r="L3">
        <v>0.006118</v>
      </c>
      <c r="M3">
        <v>599.639214</v>
      </c>
      <c r="N3">
        <v>14589.181848</v>
      </c>
      <c r="O3">
        <v>73163.90521</v>
      </c>
    </row>
    <row r="4" spans="1:15">
      <c r="A4">
        <v>19</v>
      </c>
      <c r="B4" t="s">
        <v>820</v>
      </c>
      <c r="C4" t="s">
        <v>841</v>
      </c>
      <c r="D4" t="s">
        <v>822</v>
      </c>
      <c r="E4">
        <v>1</v>
      </c>
      <c r="F4">
        <v>0</v>
      </c>
      <c r="G4">
        <v>0</v>
      </c>
      <c r="H4">
        <v>-1</v>
      </c>
      <c r="I4">
        <v>0</v>
      </c>
      <c r="J4" t="s">
        <v>823</v>
      </c>
      <c r="K4" t="s">
        <v>823</v>
      </c>
      <c r="L4">
        <v>0.002948</v>
      </c>
      <c r="M4">
        <v>290.571883</v>
      </c>
      <c r="N4">
        <v>3618.590407</v>
      </c>
      <c r="O4">
        <v>19607.750784</v>
      </c>
    </row>
    <row r="5" spans="1:15">
      <c r="A5">
        <v>30</v>
      </c>
      <c r="B5" t="s">
        <v>820</v>
      </c>
      <c r="C5" t="s">
        <v>852</v>
      </c>
      <c r="D5" t="s">
        <v>822</v>
      </c>
      <c r="E5">
        <v>1</v>
      </c>
      <c r="F5">
        <v>0</v>
      </c>
      <c r="G5">
        <v>0</v>
      </c>
      <c r="H5">
        <v>-1</v>
      </c>
      <c r="I5">
        <v>0</v>
      </c>
      <c r="J5" t="s">
        <v>823</v>
      </c>
      <c r="K5" t="s">
        <v>823</v>
      </c>
      <c r="L5">
        <v>0.01198</v>
      </c>
      <c r="M5">
        <v>1221.216769</v>
      </c>
      <c r="N5">
        <v>26790.401401</v>
      </c>
      <c r="O5">
        <v>89918.219508</v>
      </c>
    </row>
    <row r="6" spans="1:15">
      <c r="A6">
        <v>33</v>
      </c>
      <c r="B6" t="s">
        <v>820</v>
      </c>
      <c r="C6" t="s">
        <v>423</v>
      </c>
      <c r="D6" t="s">
        <v>822</v>
      </c>
      <c r="E6">
        <v>1</v>
      </c>
      <c r="F6">
        <v>0</v>
      </c>
      <c r="G6">
        <v>0</v>
      </c>
      <c r="H6">
        <v>-1</v>
      </c>
      <c r="I6">
        <v>0</v>
      </c>
      <c r="J6" t="s">
        <v>823</v>
      </c>
      <c r="K6" t="s">
        <v>823</v>
      </c>
      <c r="L6">
        <v>0.063121</v>
      </c>
      <c r="M6">
        <v>6454.880013</v>
      </c>
      <c r="N6">
        <v>802357.651293</v>
      </c>
      <c r="O6">
        <v>802357.651293</v>
      </c>
    </row>
    <row r="7" spans="1:15">
      <c r="A7">
        <v>34</v>
      </c>
      <c r="B7" t="s">
        <v>820</v>
      </c>
      <c r="C7" t="s">
        <v>855</v>
      </c>
      <c r="D7" t="s">
        <v>822</v>
      </c>
      <c r="E7">
        <v>1</v>
      </c>
      <c r="F7">
        <v>0</v>
      </c>
      <c r="G7">
        <v>0</v>
      </c>
      <c r="H7">
        <v>-1</v>
      </c>
      <c r="I7">
        <v>0</v>
      </c>
      <c r="J7" t="s">
        <v>823</v>
      </c>
      <c r="K7" t="s">
        <v>823</v>
      </c>
      <c r="L7">
        <v>0.016591</v>
      </c>
      <c r="M7">
        <v>1676.347099</v>
      </c>
      <c r="N7">
        <v>107823.806658</v>
      </c>
      <c r="O7">
        <v>156310.611138</v>
      </c>
    </row>
    <row r="8" spans="1:15">
      <c r="A8">
        <v>37</v>
      </c>
      <c r="B8" t="s">
        <v>820</v>
      </c>
      <c r="C8" t="s">
        <v>858</v>
      </c>
      <c r="D8" t="s">
        <v>822</v>
      </c>
      <c r="E8">
        <v>1</v>
      </c>
      <c r="F8">
        <v>0</v>
      </c>
      <c r="G8">
        <v>0</v>
      </c>
      <c r="H8">
        <v>-1</v>
      </c>
      <c r="I8">
        <v>0</v>
      </c>
      <c r="J8" t="s">
        <v>823</v>
      </c>
      <c r="K8" t="s">
        <v>823</v>
      </c>
      <c r="L8">
        <v>0.011498</v>
      </c>
      <c r="M8">
        <v>1092.465976</v>
      </c>
      <c r="N8">
        <v>40872.474034</v>
      </c>
      <c r="O8">
        <v>65718.435516</v>
      </c>
    </row>
    <row r="9" spans="1:15">
      <c r="A9">
        <v>39</v>
      </c>
      <c r="B9" t="s">
        <v>820</v>
      </c>
      <c r="C9" t="s">
        <v>447</v>
      </c>
      <c r="D9" t="s">
        <v>822</v>
      </c>
      <c r="E9">
        <v>1</v>
      </c>
      <c r="F9">
        <v>0</v>
      </c>
      <c r="G9">
        <v>0</v>
      </c>
      <c r="H9">
        <v>-1</v>
      </c>
      <c r="I9">
        <v>0</v>
      </c>
      <c r="J9" t="s">
        <v>823</v>
      </c>
      <c r="K9" t="s">
        <v>823</v>
      </c>
      <c r="L9">
        <v>0.024962</v>
      </c>
      <c r="M9">
        <v>2505.280387</v>
      </c>
      <c r="N9">
        <v>121195.858404</v>
      </c>
      <c r="O9">
        <v>121195.858404</v>
      </c>
    </row>
    <row r="10" spans="1:15">
      <c r="A10">
        <v>40</v>
      </c>
      <c r="B10" t="s">
        <v>820</v>
      </c>
      <c r="C10" t="s">
        <v>860</v>
      </c>
      <c r="D10" t="s">
        <v>822</v>
      </c>
      <c r="E10">
        <v>1</v>
      </c>
      <c r="F10">
        <v>0</v>
      </c>
      <c r="G10">
        <v>0</v>
      </c>
      <c r="H10">
        <v>-1</v>
      </c>
      <c r="I10">
        <v>0</v>
      </c>
      <c r="J10" t="s">
        <v>823</v>
      </c>
      <c r="K10" t="s">
        <v>823</v>
      </c>
      <c r="L10">
        <v>0.020176</v>
      </c>
      <c r="M10">
        <v>2084.092915</v>
      </c>
      <c r="N10">
        <v>127562.792556</v>
      </c>
      <c r="O10">
        <v>209259.678658</v>
      </c>
    </row>
    <row r="11" spans="1:15">
      <c r="A11">
        <v>46</v>
      </c>
      <c r="B11" t="s">
        <v>820</v>
      </c>
      <c r="C11" t="s">
        <v>866</v>
      </c>
      <c r="D11" t="s">
        <v>822</v>
      </c>
      <c r="E11">
        <v>1</v>
      </c>
      <c r="F11">
        <v>0</v>
      </c>
      <c r="G11">
        <v>0</v>
      </c>
      <c r="H11">
        <v>-1</v>
      </c>
      <c r="I11">
        <v>0</v>
      </c>
      <c r="J11" t="s">
        <v>823</v>
      </c>
      <c r="K11" t="s">
        <v>823</v>
      </c>
      <c r="L11">
        <v>0.006791</v>
      </c>
      <c r="M11">
        <v>677.495186</v>
      </c>
      <c r="N11">
        <v>21437.434199</v>
      </c>
      <c r="O11">
        <v>82253.331456</v>
      </c>
    </row>
    <row r="12" spans="1:15">
      <c r="A12">
        <v>52</v>
      </c>
      <c r="B12" t="s">
        <v>820</v>
      </c>
      <c r="C12" t="s">
        <v>872</v>
      </c>
      <c r="D12" t="s">
        <v>822</v>
      </c>
      <c r="E12">
        <v>1</v>
      </c>
      <c r="F12">
        <v>0</v>
      </c>
      <c r="G12">
        <v>0</v>
      </c>
      <c r="H12">
        <v>-1</v>
      </c>
      <c r="I12">
        <v>0</v>
      </c>
      <c r="J12" t="s">
        <v>823</v>
      </c>
      <c r="K12" t="s">
        <v>823</v>
      </c>
      <c r="L12">
        <v>0.023044</v>
      </c>
      <c r="M12">
        <v>2379.638687</v>
      </c>
      <c r="N12">
        <v>231494.299359</v>
      </c>
      <c r="O12">
        <v>664032.938161</v>
      </c>
    </row>
    <row r="13" spans="1:15">
      <c r="A13">
        <v>57</v>
      </c>
      <c r="B13" t="s">
        <v>820</v>
      </c>
      <c r="C13" t="s">
        <v>877</v>
      </c>
      <c r="D13" t="s">
        <v>822</v>
      </c>
      <c r="E13">
        <v>1</v>
      </c>
      <c r="F13">
        <v>0</v>
      </c>
      <c r="G13">
        <v>0</v>
      </c>
      <c r="H13">
        <v>-1</v>
      </c>
      <c r="I13">
        <v>0</v>
      </c>
      <c r="J13" t="s">
        <v>823</v>
      </c>
      <c r="K13" t="s">
        <v>823</v>
      </c>
      <c r="L13">
        <v>0.01337</v>
      </c>
      <c r="M13">
        <v>1376.314815</v>
      </c>
      <c r="N13">
        <v>77368.302057</v>
      </c>
      <c r="O13">
        <v>132370.98351</v>
      </c>
    </row>
    <row r="14" spans="1:15">
      <c r="A14">
        <v>62</v>
      </c>
      <c r="B14" t="s">
        <v>820</v>
      </c>
      <c r="C14" t="s">
        <v>882</v>
      </c>
      <c r="D14" t="s">
        <v>822</v>
      </c>
      <c r="E14">
        <v>1</v>
      </c>
      <c r="F14">
        <v>0</v>
      </c>
      <c r="G14">
        <v>0</v>
      </c>
      <c r="H14">
        <v>-1</v>
      </c>
      <c r="I14">
        <v>0</v>
      </c>
      <c r="J14" t="s">
        <v>823</v>
      </c>
      <c r="K14" t="s">
        <v>823</v>
      </c>
      <c r="L14">
        <v>0.011516</v>
      </c>
      <c r="M14">
        <v>1171.26526</v>
      </c>
      <c r="N14">
        <v>21442.613966</v>
      </c>
      <c r="O14">
        <v>21442.613966</v>
      </c>
    </row>
    <row r="15" spans="1:15">
      <c r="A15">
        <v>63</v>
      </c>
      <c r="B15" t="s">
        <v>820</v>
      </c>
      <c r="C15" t="s">
        <v>883</v>
      </c>
      <c r="D15" t="s">
        <v>822</v>
      </c>
      <c r="E15">
        <v>1</v>
      </c>
      <c r="F15">
        <v>0</v>
      </c>
      <c r="G15">
        <v>0</v>
      </c>
      <c r="H15">
        <v>-1</v>
      </c>
      <c r="I15">
        <v>0</v>
      </c>
      <c r="J15" t="s">
        <v>823</v>
      </c>
      <c r="K15" t="s">
        <v>823</v>
      </c>
      <c r="L15">
        <v>0.016071</v>
      </c>
      <c r="M15">
        <v>1633.126022</v>
      </c>
      <c r="N15">
        <v>100621.949573</v>
      </c>
      <c r="O15">
        <v>100621.949573</v>
      </c>
    </row>
    <row r="16" spans="1:15">
      <c r="A16">
        <v>64</v>
      </c>
      <c r="B16" t="s">
        <v>820</v>
      </c>
      <c r="C16" t="s">
        <v>884</v>
      </c>
      <c r="D16" t="s">
        <v>822</v>
      </c>
      <c r="E16">
        <v>1</v>
      </c>
      <c r="F16">
        <v>0</v>
      </c>
      <c r="G16">
        <v>0</v>
      </c>
      <c r="H16">
        <v>-1</v>
      </c>
      <c r="I16">
        <v>0</v>
      </c>
      <c r="J16" t="s">
        <v>823</v>
      </c>
      <c r="K16" t="s">
        <v>823</v>
      </c>
      <c r="L16">
        <v>0.00402</v>
      </c>
      <c r="M16">
        <v>408.172989</v>
      </c>
      <c r="N16">
        <v>9803.911041</v>
      </c>
      <c r="O16">
        <v>106528.460375</v>
      </c>
    </row>
    <row r="17" spans="1:15">
      <c r="A17">
        <v>73</v>
      </c>
      <c r="B17" t="s">
        <v>820</v>
      </c>
      <c r="C17" t="s">
        <v>893</v>
      </c>
      <c r="D17" t="s">
        <v>822</v>
      </c>
      <c r="E17">
        <v>2</v>
      </c>
      <c r="F17">
        <v>0</v>
      </c>
      <c r="G17">
        <v>0</v>
      </c>
      <c r="H17">
        <v>-1</v>
      </c>
      <c r="I17">
        <v>0</v>
      </c>
      <c r="J17" t="s">
        <v>823</v>
      </c>
      <c r="K17" t="s">
        <v>894</v>
      </c>
      <c r="L17">
        <v>0.029745</v>
      </c>
      <c r="M17">
        <v>3079.819464</v>
      </c>
      <c r="N17">
        <v>144157.607628</v>
      </c>
      <c r="O17">
        <v>544812.136529</v>
      </c>
    </row>
    <row r="18" spans="1:15">
      <c r="A18">
        <v>94</v>
      </c>
      <c r="B18" t="s">
        <v>820</v>
      </c>
      <c r="C18" t="s">
        <v>914</v>
      </c>
      <c r="D18" t="s">
        <v>822</v>
      </c>
      <c r="E18">
        <v>3</v>
      </c>
      <c r="F18">
        <v>0</v>
      </c>
      <c r="G18">
        <v>0</v>
      </c>
      <c r="H18">
        <v>-1</v>
      </c>
      <c r="I18">
        <v>0</v>
      </c>
      <c r="J18" t="s">
        <v>823</v>
      </c>
      <c r="K18" t="s">
        <v>823</v>
      </c>
      <c r="L18">
        <v>0.01283</v>
      </c>
      <c r="M18">
        <v>1247.836444</v>
      </c>
      <c r="N18">
        <v>78151.418504</v>
      </c>
      <c r="O18">
        <v>137177.295246</v>
      </c>
    </row>
    <row r="19" spans="1:15">
      <c r="A19">
        <v>98</v>
      </c>
      <c r="B19" t="s">
        <v>820</v>
      </c>
      <c r="C19" t="s">
        <v>918</v>
      </c>
      <c r="D19" t="s">
        <v>822</v>
      </c>
      <c r="E19">
        <v>4</v>
      </c>
      <c r="F19">
        <v>0</v>
      </c>
      <c r="G19">
        <v>0</v>
      </c>
      <c r="H19">
        <v>-1</v>
      </c>
      <c r="I19">
        <v>0</v>
      </c>
      <c r="J19" t="s">
        <v>823</v>
      </c>
      <c r="K19" t="s">
        <v>823</v>
      </c>
      <c r="L19">
        <v>0.014508</v>
      </c>
      <c r="M19">
        <v>1528.860861</v>
      </c>
      <c r="N19">
        <v>85129.048473</v>
      </c>
      <c r="O19">
        <v>85129.048473</v>
      </c>
    </row>
    <row r="20" spans="1:15">
      <c r="A20">
        <v>99</v>
      </c>
      <c r="B20" t="s">
        <v>820</v>
      </c>
      <c r="C20" t="s">
        <v>919</v>
      </c>
      <c r="D20" t="s">
        <v>822</v>
      </c>
      <c r="E20">
        <v>4</v>
      </c>
      <c r="F20">
        <v>0</v>
      </c>
      <c r="G20">
        <v>0</v>
      </c>
      <c r="H20">
        <v>-1</v>
      </c>
      <c r="I20">
        <v>0</v>
      </c>
      <c r="J20" t="s">
        <v>823</v>
      </c>
      <c r="K20" t="s">
        <v>823</v>
      </c>
      <c r="L20">
        <v>0.013152</v>
      </c>
      <c r="M20">
        <v>1302.679403</v>
      </c>
      <c r="N20">
        <v>87434.491707</v>
      </c>
      <c r="O20">
        <v>141502.482499</v>
      </c>
    </row>
    <row r="21" spans="1:15">
      <c r="A21">
        <v>105</v>
      </c>
      <c r="B21" t="s">
        <v>820</v>
      </c>
      <c r="C21" t="s">
        <v>925</v>
      </c>
      <c r="D21" t="s">
        <v>822</v>
      </c>
      <c r="E21">
        <v>5</v>
      </c>
      <c r="F21">
        <v>0</v>
      </c>
      <c r="G21">
        <v>0</v>
      </c>
      <c r="H21">
        <v>-1</v>
      </c>
      <c r="I21">
        <v>0</v>
      </c>
      <c r="J21" t="s">
        <v>823</v>
      </c>
      <c r="K21" t="s">
        <v>823</v>
      </c>
      <c r="L21">
        <v>0.018413</v>
      </c>
      <c r="M21">
        <v>1877.594897</v>
      </c>
      <c r="N21">
        <v>168074.857108</v>
      </c>
      <c r="O21">
        <v>221917.335246</v>
      </c>
    </row>
    <row r="22" spans="1:15">
      <c r="A22">
        <v>111</v>
      </c>
      <c r="B22" t="s">
        <v>820</v>
      </c>
      <c r="C22" t="s">
        <v>931</v>
      </c>
      <c r="D22" t="s">
        <v>822</v>
      </c>
      <c r="E22">
        <v>5</v>
      </c>
      <c r="F22">
        <v>0</v>
      </c>
      <c r="G22">
        <v>0</v>
      </c>
      <c r="H22">
        <v>-1</v>
      </c>
      <c r="I22">
        <v>0</v>
      </c>
      <c r="J22" t="s">
        <v>823</v>
      </c>
      <c r="K22" t="s">
        <v>823</v>
      </c>
      <c r="L22">
        <v>0.007245</v>
      </c>
      <c r="M22">
        <v>719.80892</v>
      </c>
      <c r="N22">
        <v>21190.753902</v>
      </c>
      <c r="O22">
        <v>45113.881289</v>
      </c>
    </row>
    <row r="23" spans="1:15">
      <c r="A23">
        <v>114</v>
      </c>
      <c r="B23" t="s">
        <v>820</v>
      </c>
      <c r="C23" t="s">
        <v>934</v>
      </c>
      <c r="D23" t="s">
        <v>822</v>
      </c>
      <c r="E23">
        <v>5</v>
      </c>
      <c r="F23">
        <v>0</v>
      </c>
      <c r="G23">
        <v>0</v>
      </c>
      <c r="H23">
        <v>-1</v>
      </c>
      <c r="I23">
        <v>0</v>
      </c>
      <c r="J23" t="s">
        <v>823</v>
      </c>
      <c r="K23" t="s">
        <v>823</v>
      </c>
      <c r="L23">
        <v>0.002123</v>
      </c>
      <c r="M23">
        <v>218.751722</v>
      </c>
      <c r="N23">
        <v>1667.521441</v>
      </c>
      <c r="O23">
        <v>38616.273698</v>
      </c>
    </row>
    <row r="24" spans="1:15">
      <c r="A24">
        <v>124</v>
      </c>
      <c r="B24" t="s">
        <v>820</v>
      </c>
      <c r="C24" t="s">
        <v>944</v>
      </c>
      <c r="D24" t="s">
        <v>822</v>
      </c>
      <c r="E24">
        <v>0</v>
      </c>
      <c r="F24">
        <v>0</v>
      </c>
      <c r="G24">
        <v>0</v>
      </c>
      <c r="H24">
        <v>-1</v>
      </c>
      <c r="I24">
        <v>0</v>
      </c>
      <c r="J24" t="s">
        <v>823</v>
      </c>
      <c r="K24" t="s">
        <v>823</v>
      </c>
      <c r="L24">
        <v>0.032623</v>
      </c>
      <c r="M24">
        <v>3286.304443</v>
      </c>
      <c r="N24">
        <v>189397.506543</v>
      </c>
      <c r="O24">
        <v>189397.506543</v>
      </c>
    </row>
    <row r="25" spans="1:15">
      <c r="A25">
        <v>125</v>
      </c>
      <c r="B25" t="s">
        <v>820</v>
      </c>
      <c r="C25" t="s">
        <v>945</v>
      </c>
      <c r="D25" t="s">
        <v>822</v>
      </c>
      <c r="E25">
        <v>0</v>
      </c>
      <c r="F25">
        <v>0</v>
      </c>
      <c r="G25">
        <v>0</v>
      </c>
      <c r="H25">
        <v>-1</v>
      </c>
      <c r="I25">
        <v>0</v>
      </c>
      <c r="J25" t="s">
        <v>823</v>
      </c>
      <c r="K25" t="s">
        <v>823</v>
      </c>
      <c r="L25">
        <v>0.002212</v>
      </c>
      <c r="M25">
        <v>219.234106</v>
      </c>
      <c r="N25">
        <v>1934.118045</v>
      </c>
      <c r="O25">
        <v>17806.572948</v>
      </c>
    </row>
    <row r="26" spans="1:15">
      <c r="A26">
        <v>132</v>
      </c>
      <c r="B26" t="s">
        <v>820</v>
      </c>
      <c r="C26" t="s">
        <v>952</v>
      </c>
      <c r="D26" t="s">
        <v>822</v>
      </c>
      <c r="E26">
        <v>5</v>
      </c>
      <c r="F26">
        <v>0</v>
      </c>
      <c r="G26">
        <v>0</v>
      </c>
      <c r="H26">
        <v>-1</v>
      </c>
      <c r="I26">
        <v>0</v>
      </c>
      <c r="J26" t="s">
        <v>823</v>
      </c>
      <c r="K26" t="s">
        <v>823</v>
      </c>
      <c r="L26">
        <v>0.01044</v>
      </c>
      <c r="M26">
        <v>1066.590654</v>
      </c>
      <c r="N26">
        <v>47439.686991</v>
      </c>
      <c r="O26">
        <v>280711.508427</v>
      </c>
    </row>
    <row r="27" spans="1:15">
      <c r="A27">
        <v>140</v>
      </c>
      <c r="B27" t="s">
        <v>820</v>
      </c>
      <c r="C27" t="s">
        <v>960</v>
      </c>
      <c r="D27" t="s">
        <v>822</v>
      </c>
      <c r="E27">
        <v>5</v>
      </c>
      <c r="F27">
        <v>0</v>
      </c>
      <c r="G27">
        <v>0</v>
      </c>
      <c r="H27">
        <v>-1</v>
      </c>
      <c r="I27">
        <v>0</v>
      </c>
      <c r="J27" t="s">
        <v>823</v>
      </c>
      <c r="K27" t="s">
        <v>823</v>
      </c>
      <c r="L27">
        <v>0.005417</v>
      </c>
      <c r="M27">
        <v>534.115728</v>
      </c>
      <c r="N27">
        <v>9945.900774</v>
      </c>
      <c r="O27">
        <v>119115.057179</v>
      </c>
    </row>
    <row r="28" spans="1:15">
      <c r="A28">
        <v>152</v>
      </c>
      <c r="B28" t="s">
        <v>820</v>
      </c>
      <c r="C28" t="s">
        <v>972</v>
      </c>
      <c r="D28" t="s">
        <v>822</v>
      </c>
      <c r="E28">
        <v>5</v>
      </c>
      <c r="F28">
        <v>0</v>
      </c>
      <c r="G28">
        <v>0</v>
      </c>
      <c r="H28">
        <v>-1</v>
      </c>
      <c r="I28">
        <v>0</v>
      </c>
      <c r="J28" t="s">
        <v>823</v>
      </c>
      <c r="K28" t="s">
        <v>823</v>
      </c>
      <c r="L28">
        <v>0.015243</v>
      </c>
      <c r="M28">
        <v>1558.135328</v>
      </c>
      <c r="N28">
        <v>36835.501099</v>
      </c>
      <c r="O28">
        <v>315163.695844</v>
      </c>
    </row>
    <row r="29" spans="1:15">
      <c r="A29">
        <v>176</v>
      </c>
      <c r="B29" t="s">
        <v>820</v>
      </c>
      <c r="C29" t="s">
        <v>996</v>
      </c>
      <c r="D29" t="s">
        <v>822</v>
      </c>
      <c r="E29">
        <v>5</v>
      </c>
      <c r="F29">
        <v>0</v>
      </c>
      <c r="G29">
        <v>0</v>
      </c>
      <c r="H29">
        <v>-1</v>
      </c>
      <c r="I29">
        <v>0</v>
      </c>
      <c r="J29" t="s">
        <v>823</v>
      </c>
      <c r="K29" t="s">
        <v>823</v>
      </c>
      <c r="L29">
        <v>0.017607</v>
      </c>
      <c r="M29">
        <v>1727.867535</v>
      </c>
      <c r="N29">
        <v>38721.089341</v>
      </c>
      <c r="O29">
        <v>268811.951919</v>
      </c>
    </row>
    <row r="30" spans="1:15">
      <c r="A30">
        <v>185</v>
      </c>
      <c r="B30" t="s">
        <v>820</v>
      </c>
      <c r="C30" t="s">
        <v>181</v>
      </c>
      <c r="D30" t="s">
        <v>822</v>
      </c>
      <c r="E30">
        <v>0</v>
      </c>
      <c r="F30">
        <v>0</v>
      </c>
      <c r="G30">
        <v>0</v>
      </c>
      <c r="H30">
        <v>-1</v>
      </c>
      <c r="I30">
        <v>0</v>
      </c>
      <c r="J30" t="s">
        <v>823</v>
      </c>
      <c r="K30" t="s">
        <v>823</v>
      </c>
      <c r="L30">
        <v>0.010294</v>
      </c>
      <c r="M30">
        <v>952.028978</v>
      </c>
      <c r="N30">
        <v>23126.342069</v>
      </c>
      <c r="O30">
        <v>23126.342069</v>
      </c>
    </row>
    <row r="31" spans="1:15">
      <c r="A31">
        <v>186</v>
      </c>
      <c r="B31" t="s">
        <v>820</v>
      </c>
      <c r="C31" t="s">
        <v>1005</v>
      </c>
      <c r="D31" t="s">
        <v>822</v>
      </c>
      <c r="E31">
        <v>0</v>
      </c>
      <c r="F31">
        <v>0</v>
      </c>
      <c r="G31">
        <v>0</v>
      </c>
      <c r="H31">
        <v>-1</v>
      </c>
      <c r="I31">
        <v>0</v>
      </c>
      <c r="J31" t="s">
        <v>823</v>
      </c>
      <c r="K31" t="s">
        <v>823</v>
      </c>
      <c r="L31">
        <v>0.004038</v>
      </c>
      <c r="M31">
        <v>400.742692</v>
      </c>
      <c r="N31">
        <v>5954.574854</v>
      </c>
      <c r="O31">
        <v>337217.59278</v>
      </c>
    </row>
    <row r="32" spans="1:15">
      <c r="A32">
        <v>192</v>
      </c>
      <c r="B32" t="s">
        <v>820</v>
      </c>
      <c r="C32" t="s">
        <v>1011</v>
      </c>
      <c r="D32" t="s">
        <v>822</v>
      </c>
      <c r="E32">
        <v>0</v>
      </c>
      <c r="F32">
        <v>0</v>
      </c>
      <c r="G32">
        <v>0</v>
      </c>
      <c r="H32">
        <v>-1</v>
      </c>
      <c r="I32">
        <v>0</v>
      </c>
      <c r="J32" t="s">
        <v>823</v>
      </c>
      <c r="K32" t="s">
        <v>823</v>
      </c>
      <c r="L32">
        <v>0.087042</v>
      </c>
      <c r="M32">
        <v>8614.163629</v>
      </c>
      <c r="N32">
        <v>1566075.856881</v>
      </c>
      <c r="O32">
        <v>2543545.826867</v>
      </c>
    </row>
    <row r="33" spans="1:15">
      <c r="A33">
        <v>194</v>
      </c>
      <c r="B33" t="s">
        <v>820</v>
      </c>
      <c r="C33" t="s">
        <v>1013</v>
      </c>
      <c r="D33" t="s">
        <v>1014</v>
      </c>
      <c r="E33">
        <v>7</v>
      </c>
      <c r="F33">
        <v>0</v>
      </c>
      <c r="G33">
        <v>0</v>
      </c>
      <c r="H33">
        <v>-1</v>
      </c>
      <c r="I33">
        <v>0</v>
      </c>
      <c r="J33" t="s">
        <v>823</v>
      </c>
      <c r="K33" t="s">
        <v>823</v>
      </c>
      <c r="L33">
        <v>0.005545</v>
      </c>
      <c r="M33">
        <v>577.003331</v>
      </c>
      <c r="N33">
        <v>12129.421771</v>
      </c>
      <c r="O33">
        <v>36422.368789</v>
      </c>
    </row>
    <row r="34" spans="1:15">
      <c r="A34">
        <v>198</v>
      </c>
      <c r="B34" t="s">
        <v>820</v>
      </c>
      <c r="C34" t="s">
        <v>1018</v>
      </c>
      <c r="D34" t="s">
        <v>1019</v>
      </c>
      <c r="E34">
        <v>7</v>
      </c>
      <c r="F34">
        <v>0</v>
      </c>
      <c r="G34">
        <v>0</v>
      </c>
      <c r="H34">
        <v>-1</v>
      </c>
      <c r="I34">
        <v>0</v>
      </c>
      <c r="J34" t="s">
        <v>823</v>
      </c>
      <c r="K34" t="s">
        <v>823</v>
      </c>
      <c r="L34">
        <v>0.001328</v>
      </c>
      <c r="M34">
        <v>137.350399</v>
      </c>
      <c r="N34">
        <v>820.354686</v>
      </c>
      <c r="O34">
        <v>33625.9233</v>
      </c>
    </row>
    <row r="35" spans="1:15">
      <c r="A35">
        <v>206</v>
      </c>
      <c r="B35" t="s">
        <v>820</v>
      </c>
      <c r="C35" t="s">
        <v>1027</v>
      </c>
      <c r="D35" t="s">
        <v>822</v>
      </c>
      <c r="E35">
        <v>0</v>
      </c>
      <c r="F35">
        <v>0</v>
      </c>
      <c r="G35">
        <v>0</v>
      </c>
      <c r="H35">
        <v>-1</v>
      </c>
      <c r="I35">
        <v>0</v>
      </c>
      <c r="J35" t="s">
        <v>823</v>
      </c>
      <c r="K35" t="s">
        <v>823</v>
      </c>
      <c r="L35">
        <v>0.0109</v>
      </c>
      <c r="M35">
        <v>1076.322494</v>
      </c>
      <c r="N35">
        <v>38827.338189</v>
      </c>
      <c r="O35">
        <v>164659.549571</v>
      </c>
    </row>
    <row r="36" spans="1:15">
      <c r="A36">
        <v>211</v>
      </c>
      <c r="B36" t="s">
        <v>820</v>
      </c>
      <c r="C36" t="s">
        <v>1032</v>
      </c>
      <c r="D36" t="s">
        <v>822</v>
      </c>
      <c r="E36">
        <v>0</v>
      </c>
      <c r="F36">
        <v>0</v>
      </c>
      <c r="G36">
        <v>0</v>
      </c>
      <c r="H36">
        <v>-1</v>
      </c>
      <c r="I36">
        <v>0</v>
      </c>
      <c r="J36" t="s">
        <v>823</v>
      </c>
      <c r="K36" t="s">
        <v>823</v>
      </c>
      <c r="L36">
        <v>0.010154</v>
      </c>
      <c r="M36">
        <v>1028.16937</v>
      </c>
      <c r="N36">
        <v>44553.726853</v>
      </c>
      <c r="O36">
        <v>436445.124259</v>
      </c>
    </row>
    <row r="37" spans="1:15">
      <c r="A37">
        <v>224</v>
      </c>
      <c r="B37" t="s">
        <v>820</v>
      </c>
      <c r="C37" t="s">
        <v>1045</v>
      </c>
      <c r="D37" t="s">
        <v>822</v>
      </c>
      <c r="E37">
        <v>0</v>
      </c>
      <c r="F37">
        <v>0</v>
      </c>
      <c r="G37">
        <v>0</v>
      </c>
      <c r="H37">
        <v>-1</v>
      </c>
      <c r="I37">
        <v>0</v>
      </c>
      <c r="J37" t="s">
        <v>823</v>
      </c>
      <c r="K37" t="s">
        <v>823</v>
      </c>
      <c r="L37">
        <v>0.005034</v>
      </c>
      <c r="M37">
        <v>523.78488</v>
      </c>
      <c r="N37">
        <v>7958.882335</v>
      </c>
      <c r="O37">
        <v>291558.468217</v>
      </c>
    </row>
    <row r="38" spans="1:15">
      <c r="A38">
        <v>235</v>
      </c>
      <c r="B38" t="s">
        <v>820</v>
      </c>
      <c r="C38" t="s">
        <v>1056</v>
      </c>
      <c r="D38" t="s">
        <v>822</v>
      </c>
      <c r="E38">
        <v>0</v>
      </c>
      <c r="F38">
        <v>0</v>
      </c>
      <c r="G38">
        <v>0</v>
      </c>
      <c r="H38">
        <v>-1</v>
      </c>
      <c r="I38">
        <v>0</v>
      </c>
      <c r="J38" t="s">
        <v>823</v>
      </c>
      <c r="K38" t="s">
        <v>823</v>
      </c>
      <c r="L38">
        <v>0.015755</v>
      </c>
      <c r="M38">
        <v>1596.498375</v>
      </c>
      <c r="N38">
        <v>121871.832477</v>
      </c>
      <c r="O38">
        <v>376327.757224</v>
      </c>
    </row>
    <row r="39" spans="1:15">
      <c r="A39">
        <v>250</v>
      </c>
      <c r="B39" t="s">
        <v>820</v>
      </c>
      <c r="C39" t="s">
        <v>1071</v>
      </c>
      <c r="D39" t="s">
        <v>822</v>
      </c>
      <c r="E39">
        <v>0</v>
      </c>
      <c r="F39">
        <v>0</v>
      </c>
      <c r="G39">
        <v>0</v>
      </c>
      <c r="H39">
        <v>-1</v>
      </c>
      <c r="I39">
        <v>0</v>
      </c>
      <c r="J39" t="s">
        <v>823</v>
      </c>
      <c r="K39" t="s">
        <v>823</v>
      </c>
      <c r="L39">
        <v>0.010871</v>
      </c>
      <c r="M39">
        <v>1076.74756</v>
      </c>
      <c r="N39">
        <v>48087.653366</v>
      </c>
      <c r="O39">
        <v>48087.653366</v>
      </c>
    </row>
    <row r="40" spans="1:15">
      <c r="A40">
        <v>251</v>
      </c>
      <c r="B40" t="s">
        <v>820</v>
      </c>
      <c r="C40" t="s">
        <v>1072</v>
      </c>
      <c r="D40" t="s">
        <v>822</v>
      </c>
      <c r="E40">
        <v>0</v>
      </c>
      <c r="F40">
        <v>0</v>
      </c>
      <c r="G40">
        <v>0</v>
      </c>
      <c r="H40">
        <v>-1</v>
      </c>
      <c r="I40">
        <v>0</v>
      </c>
      <c r="J40" t="s">
        <v>823</v>
      </c>
      <c r="K40" t="s">
        <v>823</v>
      </c>
      <c r="L40">
        <v>0.023186</v>
      </c>
      <c r="M40">
        <v>2393.363387</v>
      </c>
      <c r="N40">
        <v>160893.500492</v>
      </c>
      <c r="O40">
        <v>358122.203792</v>
      </c>
    </row>
    <row r="41" spans="1:15">
      <c r="A41">
        <v>254</v>
      </c>
      <c r="B41" t="s">
        <v>820</v>
      </c>
      <c r="C41" t="s">
        <v>1075</v>
      </c>
      <c r="D41" t="s">
        <v>822</v>
      </c>
      <c r="E41">
        <v>0</v>
      </c>
      <c r="F41">
        <v>0</v>
      </c>
      <c r="G41">
        <v>0</v>
      </c>
      <c r="H41">
        <v>-1</v>
      </c>
      <c r="I41">
        <v>0</v>
      </c>
      <c r="J41" t="s">
        <v>823</v>
      </c>
      <c r="K41" t="s">
        <v>823</v>
      </c>
      <c r="L41">
        <v>0.016767</v>
      </c>
      <c r="M41">
        <v>1690.124106</v>
      </c>
      <c r="N41">
        <v>83568.529944</v>
      </c>
      <c r="O41">
        <v>134830.506848</v>
      </c>
    </row>
    <row r="42" spans="1:15">
      <c r="A42">
        <v>261</v>
      </c>
      <c r="B42" t="s">
        <v>820</v>
      </c>
      <c r="C42" t="s">
        <v>1082</v>
      </c>
      <c r="D42" t="s">
        <v>822</v>
      </c>
      <c r="E42">
        <v>0</v>
      </c>
      <c r="F42">
        <v>0</v>
      </c>
      <c r="G42">
        <v>0</v>
      </c>
      <c r="H42">
        <v>-1</v>
      </c>
      <c r="I42">
        <v>0</v>
      </c>
      <c r="J42" t="s">
        <v>823</v>
      </c>
      <c r="K42" t="s">
        <v>823</v>
      </c>
      <c r="L42">
        <v>0.008423</v>
      </c>
      <c r="M42">
        <v>843.797489</v>
      </c>
      <c r="N42">
        <v>25719.192093</v>
      </c>
      <c r="O42">
        <v>25719.192093</v>
      </c>
    </row>
    <row r="43" spans="1:15">
      <c r="A43">
        <v>262</v>
      </c>
      <c r="B43" t="s">
        <v>820</v>
      </c>
      <c r="C43" t="s">
        <v>358</v>
      </c>
      <c r="D43" t="s">
        <v>822</v>
      </c>
      <c r="E43">
        <v>0</v>
      </c>
      <c r="F43">
        <v>0</v>
      </c>
      <c r="G43">
        <v>0</v>
      </c>
      <c r="H43">
        <v>-1</v>
      </c>
      <c r="I43">
        <v>0</v>
      </c>
      <c r="J43" t="s">
        <v>823</v>
      </c>
      <c r="K43" t="s">
        <v>823</v>
      </c>
      <c r="L43">
        <v>0.014365</v>
      </c>
      <c r="M43">
        <v>1448.592808</v>
      </c>
      <c r="N43">
        <v>73113.582015</v>
      </c>
      <c r="O43">
        <v>73113.582015</v>
      </c>
    </row>
    <row r="44" spans="1:15">
      <c r="A44">
        <v>263</v>
      </c>
      <c r="B44" t="s">
        <v>820</v>
      </c>
      <c r="C44" t="s">
        <v>1083</v>
      </c>
      <c r="D44" t="s">
        <v>822</v>
      </c>
      <c r="E44">
        <v>0</v>
      </c>
      <c r="F44">
        <v>0</v>
      </c>
      <c r="G44">
        <v>0</v>
      </c>
      <c r="H44">
        <v>-1</v>
      </c>
      <c r="I44">
        <v>0</v>
      </c>
      <c r="J44" t="s">
        <v>823</v>
      </c>
      <c r="K44" t="s">
        <v>823</v>
      </c>
      <c r="L44">
        <v>0.02842</v>
      </c>
      <c r="M44">
        <v>2898.786395</v>
      </c>
      <c r="N44">
        <v>490874.182167</v>
      </c>
      <c r="O44">
        <v>651363.51026</v>
      </c>
    </row>
    <row r="45" spans="1:15">
      <c r="A45">
        <v>265</v>
      </c>
      <c r="B45" t="s">
        <v>820</v>
      </c>
      <c r="C45" t="s">
        <v>1085</v>
      </c>
      <c r="D45" t="s">
        <v>822</v>
      </c>
      <c r="E45">
        <v>0</v>
      </c>
      <c r="F45">
        <v>0</v>
      </c>
      <c r="G45">
        <v>0</v>
      </c>
      <c r="H45">
        <v>-1</v>
      </c>
      <c r="I45">
        <v>0</v>
      </c>
      <c r="J45" t="s">
        <v>823</v>
      </c>
      <c r="K45" t="s">
        <v>823</v>
      </c>
      <c r="L45">
        <v>0.013116</v>
      </c>
      <c r="M45">
        <v>1305.743316</v>
      </c>
      <c r="N45">
        <v>64701.650141</v>
      </c>
      <c r="O45">
        <v>92239.914938</v>
      </c>
    </row>
    <row r="46" spans="1:15">
      <c r="A46">
        <v>268</v>
      </c>
      <c r="B46" t="s">
        <v>820</v>
      </c>
      <c r="C46" t="s">
        <v>1088</v>
      </c>
      <c r="D46" t="s">
        <v>822</v>
      </c>
      <c r="E46">
        <v>0</v>
      </c>
      <c r="F46">
        <v>0</v>
      </c>
      <c r="G46">
        <v>0</v>
      </c>
      <c r="H46">
        <v>-1</v>
      </c>
      <c r="I46">
        <v>0</v>
      </c>
      <c r="J46" t="s">
        <v>823</v>
      </c>
      <c r="K46" t="s">
        <v>823</v>
      </c>
      <c r="L46">
        <v>0.014034</v>
      </c>
      <c r="M46">
        <v>1404.121497</v>
      </c>
      <c r="N46">
        <v>51494.18282</v>
      </c>
      <c r="O46">
        <v>81159.793886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Sum__Updated_area</vt:lpstr>
      <vt:lpstr>japan1</vt:lpstr>
      <vt:lpstr>japan2</vt:lpstr>
      <vt:lpstr>japan3</vt:lpstr>
      <vt:lpstr>japan4</vt:lpstr>
      <vt:lpstr>japan5</vt:lpstr>
      <vt:lpstr>japan6</vt:lpstr>
      <vt:lpstr>japan7</vt:lpstr>
      <vt:lpstr>japan8</vt:lpstr>
      <vt:lpstr>japan9</vt:lpstr>
      <vt:lpstr>fu2</vt:lpstr>
      <vt:lpstr>fu</vt:lpstr>
      <vt:lpstr>fu3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水调控与水碳耦合课题组</dc:creator>
  <cp:lastModifiedBy>水调控与水碳耦合课题组</cp:lastModifiedBy>
  <dcterms:created xsi:type="dcterms:W3CDTF">2022-10-28T16:48:00Z</dcterms:created>
  <dcterms:modified xsi:type="dcterms:W3CDTF">2022-12-01T00:32:56Z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32A3D15277D143289E327A923B68B5AF</vt:lpwstr>
  </property>
  <property fmtid="{D5CDD505-2E9C-101B-9397-08002B2CF9AE}" pid="3" name="KSOProductBuildVer">
    <vt:lpwstr>2052-11.1.0.12763</vt:lpwstr>
  </property>
</Properties>
</file>