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pwork\Alison\24\"/>
    </mc:Choice>
  </mc:AlternateContent>
  <xr:revisionPtr revIDLastSave="0" documentId="13_ncr:1_{418AF9BE-D103-4D01-89B0-62A738F489FF}" xr6:coauthVersionLast="47" xr6:coauthVersionMax="47" xr10:uidLastSave="{00000000-0000-0000-0000-000000000000}"/>
  <bookViews>
    <workbookView xWindow="-28920" yWindow="-1560" windowWidth="29040" windowHeight="15720" xr2:uid="{00000000-000D-0000-FFFF-FFFF00000000}"/>
  </bookViews>
  <sheets>
    <sheet name="2024 Budget Expenses Model" sheetId="1" r:id="rId1"/>
    <sheet name="Budget Summary" sheetId="2" state="hidden" r:id="rId2"/>
    <sheet name="Summary by Department &amp; Categor" sheetId="3" state="hidden" r:id="rId3"/>
    <sheet name="Sheet3" sheetId="4" state="hidden" r:id="rId4"/>
    <sheet name="Summary for Presentation" sheetId="5" state="hidden" r:id="rId5"/>
    <sheet name="Back up ---&gt;" sheetId="6" r:id="rId6"/>
    <sheet name="Grant Budget" sheetId="7" state="hidden" r:id="rId7"/>
    <sheet name="CPI Adjustment" sheetId="8" r:id="rId8"/>
    <sheet name="Travel Budget" sheetId="9" r:id="rId9"/>
    <sheet name="Budget 2020" sheetId="10" state="hidden" r:id="rId10"/>
    <sheet name="Balance Sheet" sheetId="11" state="hidden" r:id="rId11"/>
    <sheet name="Cash-Flow" sheetId="12" state="hidden" r:id="rId12"/>
    <sheet name="P&amp;L " sheetId="13" state="hidden" r:id="rId13"/>
    <sheet name="Financial Position" sheetId="14" state="hidden" r:id="rId14"/>
    <sheet name="Income Scenarios" sheetId="15" state="hidden" r:id="rId15"/>
    <sheet name="Highlevel Master COA" sheetId="16" state="hidden" r:id="rId16"/>
    <sheet name="COA" sheetId="17" state="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_123Graph_A">'[1]Forecast 2009'!#REF!</definedName>
    <definedName name="__123Graph_ACurrent">#REF!</definedName>
    <definedName name="__123Graph_B">'[1]Forecast 2009'!#REF!</definedName>
    <definedName name="__123Graph_BCurrent">#REF!</definedName>
    <definedName name="__123Graph_C">'[1]Forecast 2009'!#REF!</definedName>
    <definedName name="__123Graph_D">'[1]Forecast 2009'!#REF!</definedName>
    <definedName name="__123Graph_X">'[1]Forecast 2009'!#REF!</definedName>
    <definedName name="__123Graph_XCurrent">#REF!</definedName>
    <definedName name="__FDS_HYPERLINK_TOGGLE_STATE__">"OFF"</definedName>
    <definedName name="__ok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_sdf2">{#N/A,#N/A,FALSE,"Calc";#N/A,#N/A,FALSE,"Sensitivity";#N/A,#N/A,FALSE,"LT Earn.Dil.";#N/A,#N/A,FALSE,"Dil. AVP"}</definedName>
    <definedName name="__wrn2">{#N/A,#N/A,FALSE,"Calc";#N/A,#N/A,FALSE,"Sensitivity";#N/A,#N/A,FALSE,"LT Earn.Dil.";#N/A,#N/A,FALSE,"Dil. AVP"}</definedName>
    <definedName name="_10__123Graph_XCHART_2">'[2]DCF Assump-F3'!#REF!</definedName>
    <definedName name="_12__123Graph_XCHART_3">'[2]DCF Assump-F3'!#REF!</definedName>
    <definedName name="_2__123Graph_ACHART_1">'[2]DCF Assump-F3'!#REF!</definedName>
    <definedName name="_4__123Graph_ACHART_2">'[2]DCF Assump-F3'!#REF!</definedName>
    <definedName name="_6__123Graph_ACHART_3">'[2]DCF Assump-F3'!#REF!</definedName>
    <definedName name="_8__123Graph_BCHART_3">'[2]DCF Assump-F3'!#REF!</definedName>
    <definedName name="_aaa2">{#N/A,#N/A,TRUE,"financial";#N/A,#N/A,TRUE,"plants"}</definedName>
    <definedName name="_ab2">{#N/A,#N/A,TRUE,"Pro Forma";#N/A,#N/A,TRUE,"PF_Bal";#N/A,#N/A,TRUE,"PF_INC";#N/A,#N/A,TRUE,"CBE";#N/A,#N/A,TRUE,"SWK"}</definedName>
    <definedName name="_abc2">{#N/A,#N/A,TRUE,"Pro Forma";#N/A,#N/A,TRUE,"PF_Bal";#N/A,#N/A,TRUE,"PF_INC";#N/A,#N/A,TRUE,"CBE";#N/A,#N/A,TRUE,"SWK"}</definedName>
    <definedName name="_as2">{"comp1",#N/A,FALSE,"COMPS";"footnotes",#N/A,FALSE,"COMPS"}</definedName>
    <definedName name="_bdm.1D12C875560549AE8C2FFA475755D007.edm">#REF!</definedName>
    <definedName name="_bdm.1DAB935FD1754524825CD421EDE30CC7.edm">#REF!</definedName>
    <definedName name="_bdm.1E1ADE9132224304A29CEF33E46AA0CD.edm">[3]Profile!$1:$1048576</definedName>
    <definedName name="_bdm.23CCEEA7D76A49C5B721F001521830EF.edm">'[3]Tactic Options'!$1:$1048576</definedName>
    <definedName name="_bdm.24BA006B1D89414AB3B6F6D0E9ACFCFF.edm">#REF!</definedName>
    <definedName name="_bdm.255B957CA315446A8244F42CF164814D.edm">#REF!</definedName>
    <definedName name="_bdm.28B88CA80AA94FF9A7EB642447841A3D.edm">#REF!</definedName>
    <definedName name="_bdm.2E53D2ED51134F56B8244B880E5FEF76.edm">#REF!</definedName>
    <definedName name="_bdm.2FF99FB69CF942C69C38F45956C01832.edm">#REF!</definedName>
    <definedName name="_bdm.3598D3CA201B4C79A73F0614544EA1CE.edm">[4]SandPs!$1:$1048576</definedName>
    <definedName name="_bdm.3B1DC52AB73240009B9EDA70131D3FF7.edm">[4]ExtendExpire!$1:$1048576</definedName>
    <definedName name="_bdm.3D34C55D28374E988D0A0CF52B126D20.edm">#REF!</definedName>
    <definedName name="_bdm.44B8EF609FFE409DB4B3DE6E3449745D.edm">'[5]Shareholder proposals by type'!$1:$1048576</definedName>
    <definedName name="_bdm.46C79F8CD9D843FAAE6E8AD94E660FA2.edm">'[5]2007ISSWatchlist'!$1:$1048576</definedName>
    <definedName name="_bdm.4C769668C10D423B8F51C26A6952D92E.edm">#REF!</definedName>
    <definedName name="_bdm.5A8D724E90CB483DB12067E00163B252.edm">#REF!</definedName>
    <definedName name="_bdm.5AD17A7D2A894DDBBA3FBD97A616C453.edm">#REF!</definedName>
    <definedName name="_bdm.5AD7256008E748C4BEB74568AA0AA068.edm">#REF!</definedName>
    <definedName name="_bdm.5B56CBBF40174F30A214D0FAF6927131.edm">#REF!</definedName>
    <definedName name="_bdm.5CAB10FB985D4A57879840DE74199658.edm">'[3]Indexed Chart'!$1:$1048576</definedName>
    <definedName name="_bdm.66530AD6F44B4312940DD7032E2F7FC4.edm">#REF!</definedName>
    <definedName name="_bdm.66FFF72FAFE047969122AC9DF1F69358.edm">#REF!</definedName>
    <definedName name="_bdm.67632E388A6C45B3BB1D120C6A9EEB52.edm">#REF!</definedName>
    <definedName name="_bdm.6FFE0002618B471AB5B5BB9164C41EA1.edm">[6]Sheet1!$1:$1048576</definedName>
    <definedName name="_bdm.744963FA5FFB4C9E8AC02EA6E4BFB338.edm">#REF!</definedName>
    <definedName name="_bdm.74DAEC2FF2554C0E88DD9DEAA3D45988.edm">[3]Graphs!$1:$1048576</definedName>
    <definedName name="_bdm.7723A254FE8B484AA4C8E56845E054CE.edm">'[4]Peer Defense Comparison'!$1:$1048576</definedName>
    <definedName name="_bdm.7C61DF3627FC4A328715E87787DE2B77.edm">'[4]Industry Rights Provisions'!$1:$1048576</definedName>
    <definedName name="_bdm.7C640B983ECF46BFA426901A06AF3654.edm">#REF!</definedName>
    <definedName name="_bdm.812FDE8087554CA89728A721B8D88EF1.edm">[3]Quartiles!$1:$1048576</definedName>
    <definedName name="_bdm.8262156DFD6D400FB6DBDC7D2D5A75A9.edm">#REF!</definedName>
    <definedName name="_bdm.8BCF272F69244B8D8ECFCAE0DCEFAE7B.edm">'[4]Defense Profile Summary'!$1:$1048576</definedName>
    <definedName name="_bdm.9388ECE20BE14F5DBDE940F3019EFF2D.edm">#REF!</definedName>
    <definedName name="_bdm.9BC380C819344E4BBF407E09E223F42D.edm">'[5]SH poison pill proposals by yr'!$1:$1048576</definedName>
    <definedName name="_bdm.9E77370805BA4442A75BBC561C34426A.edm">#REF!</definedName>
    <definedName name="_bdm.A2BE92D780EF4B9986E82EC658284B8B.edm">#REF!</definedName>
    <definedName name="_bdm.AFDFC669C1C743C08789BA6598D8C7C7.edm">#REF!</definedName>
    <definedName name="_bdm.B0B2DD5326A744EC8C20645E58BA870A.edm">#REF!</definedName>
    <definedName name="_bdm.D30B6BBFA36D4F14BF64725259521514.edm">[7]Contracts!$1:$1048576</definedName>
    <definedName name="_bdm.D71813CD4C154CB899859A5978D8AA00.edm">#REF!</definedName>
    <definedName name="_bdm.D9657B267EDF42C294F3560936290C74.edm">#REF!</definedName>
    <definedName name="_bdm.DA9CF9DE967A4F88A5CADB3EC18BCDB7.edm">'[3]Detail Profile'!$1:$1048576</definedName>
    <definedName name="_bdm.E05541A91C5C48DEAF2B3D9A457CA591.edm">[4]SandPTakeover!$1:$1048576</definedName>
    <definedName name="_bdm.E29FBD2524274A0B95F3A12500F57A69.edm">#REF!</definedName>
    <definedName name="_bdm.E8364B49FD9E42F6B3B906F9122484A1.edm">#REF!</definedName>
    <definedName name="_bdm.F43A40C7265B4CA58869BA762742FBE7.edm">#REF!</definedName>
    <definedName name="_bdm.F51B8BE1CB5549CD9E353C81B958E990.edm">'[3]Profile Comparison'!$1:$1048576</definedName>
    <definedName name="_Dist_Values">#REF!</definedName>
    <definedName name="_Fill">#REF!</definedName>
    <definedName name="_Key1">#REF!</definedName>
    <definedName name="_Key2">#REF!</definedName>
    <definedName name="_new1">{"Central",#N/A,FALSE,"Total"}</definedName>
    <definedName name="_new2">{"Central",#N/A,FALSE,"Total"}</definedName>
    <definedName name="_ok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>255</definedName>
    <definedName name="_Order2">255</definedName>
    <definedName name="_Regression_Out">#REF!</definedName>
    <definedName name="_Regression_X">#REF!</definedName>
    <definedName name="_Regression_Y">#REF!</definedName>
    <definedName name="_sdf2">{#N/A,#N/A,FALSE,"Calc";#N/A,#N/A,FALSE,"Sensitivity";#N/A,#N/A,FALSE,"LT Earn.Dil.";#N/A,#N/A,FALSE,"Dil. AVP"}</definedName>
    <definedName name="_Sort">#REF!</definedName>
    <definedName name="_Table1_In1">#REF!</definedName>
    <definedName name="_Table1_Out">#REF!</definedName>
    <definedName name="_Table2_In1">#REF!</definedName>
    <definedName name="_Table2_In2">#REF!</definedName>
    <definedName name="_Table2_Out">#REF!</definedName>
    <definedName name="_Table3_Out">#REF!</definedName>
    <definedName name="_wrn2">{#N/A,#N/A,FALSE,"Calc";#N/A,#N/A,FALSE,"Sensitivity";#N/A,#N/A,FALSE,"LT Earn.Dil.";#N/A,#N/A,FALSE,"Dil. AVP"}</definedName>
    <definedName name="aa">{#N/A,#N/A,TRUE,"Pro Forma";#N/A,#N/A,TRUE,"PF_Bal";#N/A,#N/A,TRUE,"PF_INC";#N/A,#N/A,TRUE,"CBE";#N/A,#N/A,TRUE,"SWK"}</definedName>
    <definedName name="aaa">{#N/A,#N/A,TRUE,"financial";#N/A,#N/A,TRUE,"plants"}</definedName>
    <definedName name="AAA_DOCTOPS">"AAA_SET"</definedName>
    <definedName name="AAA_duser">"OFF"</definedName>
    <definedName name="aaaa">{#N/A,#N/A,TRUE,"financial";#N/A,#N/A,TRUE,"plants"}</definedName>
    <definedName name="aaaa2">{#N/A,#N/A,TRUE,"financial";#N/A,#N/A,TRUE,"plants"}</definedName>
    <definedName name="aaaaaaaaaaaaaaaaaa">{#N/A,#N/A,FALSE,"Calc";#N/A,#N/A,FALSE,"Sensitivity";#N/A,#N/A,FALSE,"LT Earn.Dil.";#N/A,#N/A,FALSE,"Dil. AVP"}</definedName>
    <definedName name="aaaaaaaaaaaaaaaaaa2">{#N/A,#N/A,FALSE,"Calc";#N/A,#N/A,FALSE,"Sensitivity";#N/A,#N/A,FALSE,"LT Earn.Dil.";#N/A,#N/A,FALSE,"Dil. AVP"}</definedName>
    <definedName name="AAB_Addin5">"AAB_Description for addin 5,Description for addin 5,Description for addin 5,Description for addin 5,Description for addin 5,Description for addin 5"</definedName>
    <definedName name="ab">{#N/A,#N/A,TRUE,"Pro Forma";#N/A,#N/A,TRUE,"PF_Bal";#N/A,#N/A,TRUE,"PF_INC";#N/A,#N/A,TRUE,"CBE";#N/A,#N/A,TRUE,"SWK"}</definedName>
    <definedName name="abc">{#N/A,#N/A,TRUE,"Pro Forma";#N/A,#N/A,TRUE,"PF_Bal";#N/A,#N/A,TRUE,"PF_INC";#N/A,#N/A,TRUE,"CBE";#N/A,#N/A,TRUE,"SWK"}</definedName>
    <definedName name="Actuals_Month">'Summary by Department &amp; Categor'!#REF!</definedName>
    <definedName name="addg">{#N/A,#N/A,FALSE,"CBE";#N/A,#N/A,FALSE,"SWK"}</definedName>
    <definedName name="addg2">{#N/A,#N/A,FALSE,"CBE";#N/A,#N/A,FALSE,"SWK"}</definedName>
    <definedName name="anscount">1</definedName>
    <definedName name="arsc3">{"AR_SCH2",#N/A,FALSE,"AR-SCH2"}</definedName>
    <definedName name="as">{"comp1",#N/A,FALSE,"COMPS";"footnotes",#N/A,FALSE,"COMPS"}</definedName>
    <definedName name="AS2DocOpenMode">"AS2DocumentBrowse"</definedName>
    <definedName name="asad">{"away stand alones",#N/A,FALSE,"Target"}</definedName>
    <definedName name="asdf">{#N/A,#N/A,FALSE,"Calc";#N/A,#N/A,FALSE,"Sensitivity";#N/A,#N/A,FALSE,"LT Earn.Dil.";#N/A,#N/A,FALSE,"Dil. AVP"}</definedName>
    <definedName name="avdd">{#N/A,#N/A,FALSE,"Calc";#N/A,#N/A,FALSE,"Sensitivity";#N/A,#N/A,FALSE,"LT Earn.Dil.";#N/A,#N/A,FALSE,"Dil. AVP"}</definedName>
    <definedName name="b">{#N/A,#N/A,FALSE,"Calc";#N/A,#N/A,FALSE,"Sensitivity";#N/A,#N/A,FALSE,"LT Earn.Dil.";#N/A,#N/A,FALSE,"Dil. AVP"}</definedName>
    <definedName name="bnkj">{#N/A,#N/A,FALSE,"output";#N/A,#N/A,FALSE,"contrib";#N/A,#N/A,FALSE,"profile";#N/A,#N/A,FALSE,"comps"}</definedName>
    <definedName name="Cable">{#N/A,#N/A,FALSE,"Operations";#N/A,#N/A,FALSE,"Financials"}</definedName>
    <definedName name="Cable2">{#N/A,#N/A,FALSE,"Operations";#N/A,#N/A,FALSE,"Financials"}</definedName>
    <definedName name="cc">{#N/A,#N/A,FALSE,"CBE";#N/A,#N/A,FALSE,"SWK"}</definedName>
    <definedName name="cen">{"Central",#N/A,FALSE,"Total"}</definedName>
    <definedName name="Cent">{"Central",#N/A,FALSE,"Total"}</definedName>
    <definedName name="CIQWBGuid">"f453db0c-9a05-4424-895e-a9720658eae3"</definedName>
    <definedName name="CnvAmaz">#REF!</definedName>
    <definedName name="CnvGp">#REF!</definedName>
    <definedName name="CnvIos">#REF!</definedName>
    <definedName name="CnvWeb">#REF!</definedName>
    <definedName name="confused">{"BS",#N/A,FALSE,"NGC";"PL",#N/A,FALSE,"NGC";"CF",#N/A,FALSE,"NGC"}</definedName>
    <definedName name="cooper2">{#N/A,#N/A,TRUE,"Pro Forma";#N/A,#N/A,TRUE,"PF_Bal";#N/A,#N/A,TRUE,"PF_INC";#N/A,#N/A,TRUE,"CBE";#N/A,#N/A,TRUE,"SWK"}</definedName>
    <definedName name="Cwvu.GREY_ALL.">'[1]MX WAP'!#REF!</definedName>
    <definedName name="ddd">{"AR_SCH4",#N/A,FALSE,"ARSCH4-5";"AR_SCH5",#N/A,FALSE,"ARSCH4-5"}</definedName>
    <definedName name="dddd">{"Central",#N/A,FALSE,"Total"}</definedName>
    <definedName name="DepositorsAmaz">#REF!</definedName>
    <definedName name="DepositorsGp">#REF!</definedName>
    <definedName name="DepositorsIos">#REF!</definedName>
    <definedName name="DepositorsWeb">#REF!</definedName>
    <definedName name="df">{"comps",#N/A,FALSE,"comps";"notes",#N/A,FALSE,"comps"}</definedName>
    <definedName name="dfd">{"comp1",#N/A,FALSE,"COMPS";"footnotes",#N/A,FALSE,"COMPS"}</definedName>
    <definedName name="dfsaadsfa">{#N/A,#N/A,FALSE,"Calc";#N/A,#N/A,FALSE,"Sensitivity";#N/A,#N/A,FALSE,"LT Earn.Dil.";#N/A,#N/A,FALSE,"Dil. AVP"}</definedName>
    <definedName name="Documents">[8]Summary!$B$6:$B$214</definedName>
    <definedName name="doo">{"Central",#N/A,FALSE,"Total"}</definedName>
    <definedName name="edp">{"assumption 50 50",#N/A,TRUE,"Merger";"has gets cash",#N/A,TRUE,"Merger";"accretion dilution",#N/A,TRUE,"Merger";"comparison credit stats",#N/A,TRUE,"Merger";"pf credit stats",#N/A,TRUE,"Merger";"pf sheets",#N/A,TRUE,"Merger"}</definedName>
    <definedName name="eeee">{#N/A,#N/A,FALSE,"Calc";#N/A,#N/A,FALSE,"Sensitivity";#N/A,#N/A,FALSE,"LT Earn.Dil.";#N/A,#N/A,FALSE,"Dil. AVP"}</definedName>
    <definedName name="emily">{#N/A,#N/A,FALSE,"Calc";#N/A,#N/A,FALSE,"Sensitivity";#N/A,#N/A,FALSE,"LT Earn.Dil.";#N/A,#N/A,FALSE,"Dil. AVP"}</definedName>
    <definedName name="ev.Calculation">-4105</definedName>
    <definedName name="ev.Initialized">FALSE</definedName>
    <definedName name="EV__LASTREFTIME__">39191.6322337963</definedName>
    <definedName name="ExactAddinConnection">"100"</definedName>
    <definedName name="ExactAddinConnection.001">"macola;001;aconnors;1"</definedName>
    <definedName name="ExactAddinConnection.0012">"ATMSSV-MSQL01;100;ghoppenbrouwer;1"</definedName>
    <definedName name="ExactAddinConnection.100">"ATMSSV-MSQL01;100;tryan;1"</definedName>
    <definedName name="ExactAddinConnection.199">"ATMSSV-MSQL01;199;TRyan;1"</definedName>
    <definedName name="ExactAddinConnection.200">"ATMSSV-MSQL01;200;tryan;1"</definedName>
    <definedName name="ExactAddinConnection.299">"ATMSSV-MSQL01;299;TRyan;1"</definedName>
    <definedName name="ExactAddinConnection.300">"ATMSSV-MSQL01;300;DKorneev;1"</definedName>
    <definedName name="ExactAddinConnection.301">"ATMSSV-MSQL01;300;TMurphy;1"</definedName>
    <definedName name="ExactAddinConnection.399">"ATMSSV-MSQL01;399;TRyan;1"</definedName>
    <definedName name="ExactAddinConnection.400">"ATMSSV-MSQL01;400;pramey;1"</definedName>
    <definedName name="ExactAddinConnvection.201">"ATMSSV-MSQL01;200;TMurphy;1"</definedName>
    <definedName name="ExactAddinReports">1</definedName>
    <definedName name="eyr">{"hiden",#N/A,FALSE,"14";"hidden",#N/A,FALSE,"16";"hidden",#N/A,FALSE,"18";"hidden",#N/A,FALSE,"20"}</definedName>
    <definedName name="f">{"assumption cash",#N/A,TRUE,"Merger";"has gets cash",#N/A,TRUE,"Merger";"accretion dilution",#N/A,TRUE,"Merger";"comparison credit stats",#N/A,TRUE,"Merger";"pf credit stats",#N/A,TRUE,"Merger";"pf sheets",#N/A,TRUE,"Merger"}</definedName>
    <definedName name="fd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ds">{"comps",#N/A,FALSE,"comps";"notes",#N/A,FALSE,"comps"}</definedName>
    <definedName name="fdsf">{"general",#N/A,FALSE,"Assumptions"}</definedName>
    <definedName name="Figures">[9]Maintenance!$AY$93:$BA$93</definedName>
    <definedName name="fins1">{#N/A,#N/A,FALSE,"Calc";#N/A,#N/A,FALSE,"Sensitivity";#N/A,#N/A,FALSE,"LT Earn.Dil.";#N/A,#N/A,FALSE,"Dil. AVP"}</definedName>
    <definedName name="Flat_EBITDA_Ni_Price">[10]Flat_Price_EBITDA!$B$210</definedName>
    <definedName name="fore">[11]LOOKUP!#REF!</definedName>
    <definedName name="FOREX">[11]LOOKUP!#REF!</definedName>
    <definedName name="ggf">{"comps",#N/A,FALSE,"comps";"notes",#N/A,FALSE,"comps"}</definedName>
    <definedName name="hhhsdf">{"up stand alones",#N/A,FALSE,"Acquiror"}</definedName>
    <definedName name="hlkup">[12]graphs!$B$49:$BC$64</definedName>
    <definedName name="hn.ExtDb">FALSE</definedName>
    <definedName name="hn.ModelType">"DEAL"</definedName>
    <definedName name="hn.ModelVersion">1</definedName>
    <definedName name="hn.NoUpload">0</definedName>
    <definedName name="ik">{"casespecific",#N/A,FALSE,"Assumptions"}</definedName>
    <definedName name="Ikotin">{"Central",#N/A,FALSE,"Total"}</definedName>
    <definedName name="Installmonth">#REF!</definedName>
    <definedName name="Installs_amazfbid">#REF!</definedName>
    <definedName name="Installs_amazonguest">#REF!</definedName>
    <definedName name="Installs_googlefbid">#REF!</definedName>
    <definedName name="Installs_googleguest">#REF!</definedName>
    <definedName name="Installs_ios_guest">#REF!</definedName>
    <definedName name="Installs_iosFB">#REF!</definedName>
    <definedName name="Installs_Web_fbsource">#REF!</definedName>
    <definedName name="Installs_Web_other">#REF!</definedName>
    <definedName name="Installs_Web_Paid">#REF!</definedName>
    <definedName name="Installs_Web_viral">#REF!</definedName>
    <definedName name="Installs_Web_xsell">#REF!</definedName>
    <definedName name="IQ_1_4_FAMILY_JUNIOR_LIENS_CHARGE_OFFS_FDIC">"c6605"</definedName>
    <definedName name="IQ_1_4_FAMILY_JUNIOR_LIENS_NET_CHARGE_OFFS_FDIC">"c6643"</definedName>
    <definedName name="IQ_1_4_FAMILY_JUNIOR_LIENS_RECOVERIES_FDIC">"c6624"</definedName>
    <definedName name="IQ_1_4_FAMILY_SENIOR_LIENS_CHARGE_OFFS_FDIC">"c6604"</definedName>
    <definedName name="IQ_1_4_FAMILY_SENIOR_LIENS_NET_CHARGE_OFFS_FDIC">"c6642"</definedName>
    <definedName name="IQ_1_4_FAMILY_SENIOR_LIENS_RECOVERIES_FDIC">"c6623"</definedName>
    <definedName name="IQ_1_4_HOME_EQUITY_NET_LOANS_FDIC">"c6441"</definedName>
    <definedName name="IQ_1_4_RESIDENTIAL_FIRST_LIENS_NET_LOANS_FDIC">"c6439"</definedName>
    <definedName name="IQ_1_4_RESIDENTIAL_JUNIOR_LIENS_NET_LOANS_FDIC">"c6440"</definedName>
    <definedName name="IQ_1_4_RESIDENTIAL_LOANS_FDIC">"c6310"</definedName>
    <definedName name="IQ_ACQUIRED_BY_REPORTING_BANK_FDIC">"c6535"</definedName>
    <definedName name="IQ_ADDIN">"AUTO"</definedName>
    <definedName name="IQ_ADDITIONAL_NON_INT_INC_FDIC">"c6574"</definedName>
    <definedName name="IQ_ADJUSTABLE_RATE_LOANS_FDIC">"c6375"</definedName>
    <definedName name="IQ_AE_BR">"c10"</definedName>
    <definedName name="IQ_AFTER_TAX_INCOME_FDIC">"c6583"</definedName>
    <definedName name="IQ_AGRICULTURAL_PRODUCTION_CHARGE_OFFS_FDIC">"c6597"</definedName>
    <definedName name="IQ_AGRICULTURAL_PRODUCTION_CHARGE_OFFS_LESS_THAN_300M_FDIC">"c6655"</definedName>
    <definedName name="IQ_AGRICULTURAL_PRODUCTION_NET_CHARGE_OFFS_FDIC">"c6635"</definedName>
    <definedName name="IQ_AGRICULTURAL_PRODUCTION_NET_CHARGE_OFFS_LESS_THAN_300M_FDIC">"c6657"</definedName>
    <definedName name="IQ_AGRICULTURAL_PRODUCTION_RECOVERIES_FDIC">"c6616"</definedName>
    <definedName name="IQ_AGRICULTURAL_PRODUCTION_RECOVERIES_LESS_THAN_300M_FDIC">"c6656"</definedName>
    <definedName name="IQ_AMENDED_BALANCE_PREVIOUS_YR_FDIC">"c6499"</definedName>
    <definedName name="IQ_AMORT_EXPENSE_FDIC">"c6677"</definedName>
    <definedName name="IQ_AMORTIZED_COST_FDIC">"c6426"</definedName>
    <definedName name="IQ_AP_BR">"c34"</definedName>
    <definedName name="IQ_AR_BR">"c41"</definedName>
    <definedName name="IQ_ASSET_BACKED_FDIC">"c6301"</definedName>
    <definedName name="IQ_ASSET_WRITEDOWN_BR">"c50"</definedName>
    <definedName name="IQ_ASSET_WRITEDOWN_CF_BR">"c53"</definedName>
    <definedName name="IQ_ASSETS_HELD_FDIC">"c6305"</definedName>
    <definedName name="IQ_ASSETS_PER_EMPLOYEE_FDIC">"c6737"</definedName>
    <definedName name="IQ_ASSETS_SOLD_1_4_FAMILY_LOANS_FDIC">"c6686"</definedName>
    <definedName name="IQ_ASSETS_SOLD_AUTO_LOANS_FDIC">"c6680"</definedName>
    <definedName name="IQ_ASSETS_SOLD_CL_LOANS_FDIC">"c6681"</definedName>
    <definedName name="IQ_ASSETS_SOLD_CREDIT_CARDS_RECEIVABLES_FDIC">"c6683"</definedName>
    <definedName name="IQ_ASSETS_SOLD_HOME_EQUITY_LINES_FDIC">"c6684"</definedName>
    <definedName name="IQ_ASSETS_SOLD_OTHER_CONSUMER_LOANS_FDIC">"c6682"</definedName>
    <definedName name="IQ_ASSETS_SOLD_OTHER_LOANS_FDIC">"c6685"</definedName>
    <definedName name="IQ_AVAILABLE_FOR_SALE_FDIC">"c6409"</definedName>
    <definedName name="IQ_AVERAGE_ASSETS_FDIC">"c6362"</definedName>
    <definedName name="IQ_AVERAGE_ASSETS_QUART_FDIC">"c6363"</definedName>
    <definedName name="IQ_AVERAGE_EARNING_ASSETS_FDIC">"c6748"</definedName>
    <definedName name="IQ_AVERAGE_EQUITY_FDIC">"c6749"</definedName>
    <definedName name="IQ_AVERAGE_LOANS_FDIC">"c6750"</definedName>
    <definedName name="IQ_AVG_PRICE_TARGET">"c82"</definedName>
    <definedName name="IQ_BALANCE_GOODS_APR_FC_UNUSED_UNUSED_UNUSED">"c8353"</definedName>
    <definedName name="IQ_BALANCE_GOODS_APR_UNUSED_UNUSED_UNUSED">"c7473"</definedName>
    <definedName name="IQ_BALANCE_GOODS_FC_UNUSED_UNUSED_UNUSED">"c7693"</definedName>
    <definedName name="IQ_BALANCE_GOODS_POP_FC_UNUSED_UNUSED_UNUSED">"c7913"</definedName>
    <definedName name="IQ_BALANCE_GOODS_POP_UNUSED_UNUSED_UNUSED">"c7033"</definedName>
    <definedName name="IQ_BALANCE_GOODS_UNUSED_UNUSED_UNUSED">"c6813"</definedName>
    <definedName name="IQ_BALANCE_GOODS_YOY_FC_UNUSED_UNUSED_UNUSED">"c8133"</definedName>
    <definedName name="IQ_BALANCE_GOODS_YOY_UNUSED_UNUSED_UNUSED">"c7253"</definedName>
    <definedName name="IQ_BALANCE_SERV_APR_FC_UNUSED_UNUSED_UNUSED">"c8355"</definedName>
    <definedName name="IQ_BALANCE_SERV_APR_UNUSED_UNUSED_UNUSED">"c7475"</definedName>
    <definedName name="IQ_BALANCE_SERV_FC_UNUSED_UNUSED_UNUSED">"c7695"</definedName>
    <definedName name="IQ_BALANCE_SERV_POP_FC_UNUSED_UNUSED_UNUSED">"c7915"</definedName>
    <definedName name="IQ_BALANCE_SERV_POP_UNUSED_UNUSED_UNUSED">"c7035"</definedName>
    <definedName name="IQ_BALANCE_SERV_UNUSED_UNUSED_UNUSED">"c6815"</definedName>
    <definedName name="IQ_BALANCE_SERV_YOY_FC_UNUSED_UNUSED_UNUSED">"c8135"</definedName>
    <definedName name="IQ_BALANCE_SERV_YOY_UNUSED_UNUSED_UNUSED">"c7255"</definedName>
    <definedName name="IQ_BALANCE_TRADE_APR_FC_UNUSED_UNUSED_UNUSED">"c8357"</definedName>
    <definedName name="IQ_BALANCE_TRADE_APR_UNUSED_UNUSED_UNUSED">"c7477"</definedName>
    <definedName name="IQ_BALANCE_TRADE_FC_UNUSED_UNUSED_UNUSED">"c7697"</definedName>
    <definedName name="IQ_BALANCE_TRADE_POP_FC_UNUSED_UNUSED_UNUSED">"c7917"</definedName>
    <definedName name="IQ_BALANCE_TRADE_POP_UNUSED_UNUSED_UNUSED">"c7037"</definedName>
    <definedName name="IQ_BALANCE_TRADE_UNUSED_UNUSED_UNUSED">"c6817"</definedName>
    <definedName name="IQ_BALANCE_TRADE_YOY_FC_UNUSED_UNUSED_UNUSED">"c8137"</definedName>
    <definedName name="IQ_BALANCE_TRADE_YOY_UNUSED_UNUSED_UNUSED">"c7257"</definedName>
    <definedName name="IQ_BALANCES_DUE_DEPOSITORY_INSTITUTIONS_FDIC">"c6389"</definedName>
    <definedName name="IQ_BALANCES_DUE_FOREIGN_FDIC">"c6391"</definedName>
    <definedName name="IQ_BALANCES_DUE_FRB_FDIC">"c6393"</definedName>
    <definedName name="IQ_BANK_BENEFICIARY_FDIC">"c6505"</definedName>
    <definedName name="IQ_BANK_GUARANTOR_FDIC">"c6506"</definedName>
    <definedName name="IQ_BANK_PREMISES_FDIC">"c6329"</definedName>
    <definedName name="IQ_BANK_SECURITIZATION_1_4_FAMILY_LOANS_FDIC">"c6721"</definedName>
    <definedName name="IQ_BANK_SECURITIZATION_AUTO_LOANS_FDIC">"c6715"</definedName>
    <definedName name="IQ_BANK_SECURITIZATION_CL_LOANS_FDIC">"c6716"</definedName>
    <definedName name="IQ_BANK_SECURITIZATION_CREDIT_CARDS_RECEIVABLES_FDIC">"c6718"</definedName>
    <definedName name="IQ_BANK_SECURITIZATION_HOME_EQUITY_LINES_FDIC">"c6719"</definedName>
    <definedName name="IQ_BANK_SECURITIZATION_OTHER_CONSUMER_LOANS_FDIC">"c6717"</definedName>
    <definedName name="IQ_BANK_SECURITIZATION_OTHER_LOANS_FDIC">"c6720"</definedName>
    <definedName name="IQ_BANKS_FOREIGN_COUNTRIES_TOTAL_DEPOSITS_FDIC">"c6475"</definedName>
    <definedName name="IQ_BROKERED_DEPOSITS_FDIC">"c6486"</definedName>
    <definedName name="IQ_BUDGET_BALANCE_APR_FC_UNUSED_UNUSED_UNUSED">"c8359"</definedName>
    <definedName name="IQ_BUDGET_BALANCE_APR_UNUSED_UNUSED_UNUSED">"c7479"</definedName>
    <definedName name="IQ_BUDGET_BALANCE_FC_UNUSED_UNUSED_UNUSED">"c7699"</definedName>
    <definedName name="IQ_BUDGET_BALANCE_POP_FC_UNUSED_UNUSED_UNUSED">"c7919"</definedName>
    <definedName name="IQ_BUDGET_BALANCE_POP_UNUSED_UNUSED_UNUSED">"c7039"</definedName>
    <definedName name="IQ_BUDGET_BALANCE_UNUSED_UNUSED_UNUSED">"c6819"</definedName>
    <definedName name="IQ_BUDGET_BALANCE_YOY_FC_UNUSED_UNUSED_UNUSED">"c8139"</definedName>
    <definedName name="IQ_BUDGET_BALANCE_YOY_UNUSED_UNUSED_UNUSED">"c7259"</definedName>
    <definedName name="IQ_BUDGET_RECEIPTS_APR_FC_UNUSED_UNUSED_UNUSED">"c8361"</definedName>
    <definedName name="IQ_BUDGET_RECEIPTS_APR_UNUSED_UNUSED_UNUSED">"c7481"</definedName>
    <definedName name="IQ_BUDGET_RECEIPTS_FC_UNUSED_UNUSED_UNUSED">"c7701"</definedName>
    <definedName name="IQ_BUDGET_RECEIPTS_POP_FC_UNUSED_UNUSED_UNUSED">"c7921"</definedName>
    <definedName name="IQ_BUDGET_RECEIPTS_POP_UNUSED_UNUSED_UNUSED">"c7041"</definedName>
    <definedName name="IQ_BUDGET_RECEIPTS_UNUSED_UNUSED_UNUSED">"c6821"</definedName>
    <definedName name="IQ_BUDGET_RECEIPTS_YOY_FC_UNUSED_UNUSED_UNUSED">"c8141"</definedName>
    <definedName name="IQ_BUDGET_RECEIPTS_YOY_UNUSED_UNUSED_UNUSED">"c7261"</definedName>
    <definedName name="IQ_BV_ACT_OR_EST_REUT">"c5471"</definedName>
    <definedName name="IQ_BV_EST_REUT">"c5403"</definedName>
    <definedName name="IQ_BV_HIGH_EST_REUT">"c5405"</definedName>
    <definedName name="IQ_BV_LOW_EST_REUT">"c5406"</definedName>
    <definedName name="IQ_BV_MEDIAN_EST_REUT">"c5404"</definedName>
    <definedName name="IQ_BV_NUM_EST_REUT">"c5407"</definedName>
    <definedName name="IQ_BV_STDDEV_EST_REUT">"c5408"</definedName>
    <definedName name="IQ_CAPEX_BR">"c111"</definedName>
    <definedName name="IQ_CASH_DIVIDENDS_NET_INCOME_FDIC">"c6738"</definedName>
    <definedName name="IQ_CASH_IN_PROCESS_FDIC">"c6386"</definedName>
    <definedName name="IQ_CCE_FDIC">"c6296"</definedName>
    <definedName name="IQ_CH">110000</definedName>
    <definedName name="IQ_CHANGE_AP_BR">"c135"</definedName>
    <definedName name="IQ_CHANGE_AR_BR">"c142"</definedName>
    <definedName name="IQ_CHANGE_INVENT_REAL_APR_FC_UNUSED_UNUSED_UNUSED">"c8500"</definedName>
    <definedName name="IQ_CHANGE_INVENT_REAL_APR_UNUSED_UNUSED_UNUSED">"c7620"</definedName>
    <definedName name="IQ_CHANGE_INVENT_REAL_FC_UNUSED_UNUSED_UNUSED">"c7840"</definedName>
    <definedName name="IQ_CHANGE_INVENT_REAL_POP_FC_UNUSED_UNUSED_UNUSED">"c8060"</definedName>
    <definedName name="IQ_CHANGE_INVENT_REAL_POP_UNUSED_UNUSED_UNUSED">"c7180"</definedName>
    <definedName name="IQ_CHANGE_INVENT_REAL_UNUSED_UNUSED_UNUSED">"c6960"</definedName>
    <definedName name="IQ_CHANGE_INVENT_REAL_YOY_FC_UNUSED_UNUSED_UNUSED">"c8280"</definedName>
    <definedName name="IQ_CHANGE_INVENT_REAL_YOY_UNUSED_UNUSED_UNUSED">"c7400"</definedName>
    <definedName name="IQ_CHANGE_OTHER_NET_OPER_ASSETS_BR">"c3595"</definedName>
    <definedName name="IQ_CHANGE_OTHER_WORK_CAP_BR">"c154"</definedName>
    <definedName name="IQ_CHARGE_OFFS_1_4_FAMILY_FDIC">"c6756"</definedName>
    <definedName name="IQ_CHARGE_OFFS_1_4_FAMILY_LOANS_FDIC">"c6714"</definedName>
    <definedName name="IQ_CHARGE_OFFS_AUTO_LOANS_FDIC">"c6708"</definedName>
    <definedName name="IQ_CHARGE_OFFS_CL_LOANS_FDIC">"c6709"</definedName>
    <definedName name="IQ_CHARGE_OFFS_COMMERCIAL_INDUSTRIAL_FDIC">"c6759"</definedName>
    <definedName name="IQ_CHARGE_OFFS_COMMERCIAL_RE_FDIC">"c6754"</definedName>
    <definedName name="IQ_CHARGE_OFFS_COMMERCIAL_RE_NOT_SECURED_FDIC">"c6764"</definedName>
    <definedName name="IQ_CHARGE_OFFS_CONSTRUCTION_DEVELOPMENT_FDIC">"c6753"</definedName>
    <definedName name="IQ_CHARGE_OFFS_CREDIT_CARDS_FDIC">"c6761"</definedName>
    <definedName name="IQ_CHARGE_OFFS_CREDIT_CARDS_RECEIVABLES_FDIC">"c6711"</definedName>
    <definedName name="IQ_CHARGE_OFFS_HOME_EQUITY_FDIC">"c6757"</definedName>
    <definedName name="IQ_CHARGE_OFFS_HOME_EQUITY_LINES_FDIC">"c6712"</definedName>
    <definedName name="IQ_CHARGE_OFFS_INDIVIDUALS_FDIC">"c6760"</definedName>
    <definedName name="IQ_CHARGE_OFFS_MULTI_FAMILY_FDIC">"c6755"</definedName>
    <definedName name="IQ_CHARGE_OFFS_OTHER_1_4_FAMILY_FDIC">"c6758"</definedName>
    <definedName name="IQ_CHARGE_OFFS_OTHER_CONSUMER_LOANS_FDIC">"c6710"</definedName>
    <definedName name="IQ_CHARGE_OFFS_OTHER_INDIVIDUAL_FDIC">"c6762"</definedName>
    <definedName name="IQ_CHARGE_OFFS_OTHER_LOANS_FDIC">"c6763"</definedName>
    <definedName name="IQ_CHARGE_OFFS_OTHER_LOANS_OTHER_FDIC">"c6713"</definedName>
    <definedName name="IQ_CHARGE_OFFS_RE_LOANS_FDIC">"c6752"</definedName>
    <definedName name="IQ_CMO_FDIC">"c6406"</definedName>
    <definedName name="IQ_COLLECTION_DOMESTIC_FDIC">"c6387"</definedName>
    <definedName name="IQ_COMMERCIAL_BANKS_DEPOSITS_FOREIGN_FDIC">"c6480"</definedName>
    <definedName name="IQ_COMMERCIAL_BANKS_LOANS_FDIC">"c6434"</definedName>
    <definedName name="IQ_COMMERCIAL_BANKS_NONTRANSACTION_ACCOUNTS_FDIC">"c6548"</definedName>
    <definedName name="IQ_COMMERCIAL_BANKS_TOTAL_DEPOSITS_FDIC">"c6474"</definedName>
    <definedName name="IQ_COMMERCIAL_BANKS_TOTAL_LOANS_FOREIGN_FDIC">"c6444"</definedName>
    <definedName name="IQ_COMMERCIAL_BANKS_TRANSACTION_ACCOUNTS_FDIC">"c6540"</definedName>
    <definedName name="IQ_COMMERCIAL_DOM">"c177"</definedName>
    <definedName name="IQ_COMMERCIAL_INDUSTRIAL_CHARGE_OFFS_FDIC">"c6598"</definedName>
    <definedName name="IQ_COMMERCIAL_INDUSTRIAL_LOANS_NET_FDIC">"c6317"</definedName>
    <definedName name="IQ_COMMERCIAL_INDUSTRIAL_NET_CHARGE_OFFS_FDIC">"c6636"</definedName>
    <definedName name="IQ_COMMERCIAL_INDUSTRIAL_RECOVERIES_FDIC">"c6617"</definedName>
    <definedName name="IQ_COMMERCIAL_INDUSTRIAL_TOTAL_LOANS_FOREIGN_FDIC">"c6451"</definedName>
    <definedName name="IQ_COMMERCIAL_MORT">"c179"</definedName>
    <definedName name="IQ_COMMERCIAL_RE_CONSTRUCTION_LAND_DEV_FDIC">"c6526"</definedName>
    <definedName name="IQ_COMMERCIAL_RE_LOANS_FDIC">"c6312"</definedName>
    <definedName name="IQ_COMMITMENTS_MATURITY_EXCEEDING_1YR_FDIC">"c6531"</definedName>
    <definedName name="IQ_COMMITMENTS_NOT_SECURED_RE_FDIC">"c6528"</definedName>
    <definedName name="IQ_COMMITMENTS_SECURED_RE_FDIC">"c6527"</definedName>
    <definedName name="IQ_COMMODITY_EXPOSURES_FDIC">"c6665"</definedName>
    <definedName name="IQ_COMMON_APIC_BR">"c185"</definedName>
    <definedName name="IQ_COMMON_FDIC">"c6350"</definedName>
    <definedName name="IQ_COMMON_ISSUED_BR">"c199"</definedName>
    <definedName name="IQ_COMMON_REP_BR">"c208"</definedName>
    <definedName name="IQ_CONSTRUCTION_DEV_LOANS_FDIC">"c6313"</definedName>
    <definedName name="IQ_CONSTRUCTION_LAND_DEVELOPMENT_CHARGE_OFFS_FDIC">"c6594"</definedName>
    <definedName name="IQ_CONSTRUCTION_LAND_DEVELOPMENT_NET_CHARGE_OFFS_FDIC">"c6632"</definedName>
    <definedName name="IQ_CONSTRUCTION_LAND_DEVELOPMENT_RECOVERIES_FDIC">"c6613"</definedName>
    <definedName name="IQ_CONTRACTS_OTHER_COMMODITIES_EQUITIES._FDIC">"c6522"</definedName>
    <definedName name="IQ_CONTRACTS_OTHER_COMMODITIES_EQUITIES_FDIC">"c6522"</definedName>
    <definedName name="IQ_CONV_RATE">"c2192"</definedName>
    <definedName name="IQ_CONVEYED_TO_OTHERS_FDIC">"c6534"</definedName>
    <definedName name="IQ_CORE_CAPITAL_RATIO_FDIC">"c6745"</definedName>
    <definedName name="IQ_CORP_GOODS_PRICE_INDEX_APR_FC_UNUSED_UNUSED_UNUSED">"c8381"</definedName>
    <definedName name="IQ_CORP_GOODS_PRICE_INDEX_APR_UNUSED_UNUSED_UNUSED">"c7501"</definedName>
    <definedName name="IQ_CORP_GOODS_PRICE_INDEX_FC_UNUSED_UNUSED_UNUSED">"c7721"</definedName>
    <definedName name="IQ_CORP_GOODS_PRICE_INDEX_POP_FC_UNUSED_UNUSED_UNUSED">"c7941"</definedName>
    <definedName name="IQ_CORP_GOODS_PRICE_INDEX_POP_UNUSED_UNUSED_UNUSED">"c7061"</definedName>
    <definedName name="IQ_CORP_GOODS_PRICE_INDEX_UNUSED_UNUSED_UNUSED">"c6841"</definedName>
    <definedName name="IQ_CORP_GOODS_PRICE_INDEX_YOY_FC_UNUSED_UNUSED_UNUSED">"c8161"</definedName>
    <definedName name="IQ_CORP_GOODS_PRICE_INDEX_YOY_UNUSED_UNUSED_UNUSED">"c7281"</definedName>
    <definedName name="IQ_COST_OF_FUNDING_ASSETS_FDIC">"c6725"</definedName>
    <definedName name="IQ_CQ">5000</definedName>
    <definedName name="IQ_CREDIT_CARD_CHARGE_OFFS_FDIC">"c6652"</definedName>
    <definedName name="IQ_CREDIT_CARD_LINES_FDIC">"c6525"</definedName>
    <definedName name="IQ_CREDIT_CARD_LOANS_FDIC">"c6319"</definedName>
    <definedName name="IQ_CREDIT_CARD_NET_CHARGE_OFFS_FDIC">"c6654"</definedName>
    <definedName name="IQ_CREDIT_CARD_RECOVERIES_FDIC">"c6653"</definedName>
    <definedName name="IQ_CREDIT_LOSS_PROVISION_NET_CHARGE_OFFS_FDIC">"c6734"</definedName>
    <definedName name="IQ_CURR_ACCT_BALANCE_APR_FC_UNUSED_UNUSED_UNUSED">"c8387"</definedName>
    <definedName name="IQ_CURR_ACCT_BALANCE_APR_UNUSED_UNUSED_UNUSED">"c7507"</definedName>
    <definedName name="IQ_CURR_ACCT_BALANCE_FC_UNUSED_UNUSED_UNUSED">"c7727"</definedName>
    <definedName name="IQ_CURR_ACCT_BALANCE_POP_FC_UNUSED_UNUSED_UNUSED">"c7947"</definedName>
    <definedName name="IQ_CURR_ACCT_BALANCE_POP_UNUSED_UNUSED_UNUSED">"c7067"</definedName>
    <definedName name="IQ_CURR_ACCT_BALANCE_UNUSED_UNUSED_UNUSED">"c6847"</definedName>
    <definedName name="IQ_CURR_ACCT_BALANCE_YOY_FC_UNUSED_UNUSED_UNUSED">"c8167"</definedName>
    <definedName name="IQ_CURR_ACCT_BALANCE_YOY_UNUSED_UNUSED_UNUSED">"c7287"</definedName>
    <definedName name="IQ_CURRENCY_COIN_DOMESTIC_FDIC">"c6388"</definedName>
    <definedName name="IQ_CURRENCY_GAIN_BR">"c236"</definedName>
    <definedName name="IQ_CURRENT_PORT_DEBT_BR">"c1567"</definedName>
    <definedName name="IQ_CY">10000</definedName>
    <definedName name="IQ_DA_BR">"c248"</definedName>
    <definedName name="IQ_DA_CF_BR">"c251"</definedName>
    <definedName name="IQ_DA_SUPPL_BR">"c260"</definedName>
    <definedName name="IQ_DA_SUPPL_CF_BR">"c263"</definedName>
    <definedName name="IQ_DAILY">500000</definedName>
    <definedName name="IQ_DEF_AMORT_BR">"c278"</definedName>
    <definedName name="IQ_DEF_CHARGES_BR">"c288"</definedName>
    <definedName name="IQ_DEF_CHARGES_LT_BR">"c294"</definedName>
    <definedName name="IQ_DEF_TAX_ASSET_LT_BR">"c304"</definedName>
    <definedName name="IQ_DEF_TAX_LIAB_LT_BR">"c315"</definedName>
    <definedName name="IQ_DEMAND_DEPOSITS_FDIC">"c6489"</definedName>
    <definedName name="IQ_DEPOSIT_ACCOUNTS_LESS_THAN_100K_FDIC">"c6494"</definedName>
    <definedName name="IQ_DEPOSIT_ACCOUNTS_MORE_THAN_100K_FDIC">"c6492"</definedName>
    <definedName name="IQ_DEPOSITORY_INSTITUTIONS_CHARGE_OFFS_FDIC">"c6596"</definedName>
    <definedName name="IQ_DEPOSITORY_INSTITUTIONS_NET_CHARGE_OFFS_FDIC">"c6634"</definedName>
    <definedName name="IQ_DEPOSITORY_INSTITUTIONS_RECOVERIES_FDIC">"c6615"</definedName>
    <definedName name="IQ_DEPOSITS_HELD_DOMESTIC_FDIC">"c6340"</definedName>
    <definedName name="IQ_DEPOSITS_HELD_FOREIGN_FDIC">"c6341"</definedName>
    <definedName name="IQ_DEPOSITS_LESS_THAN_100K_AFTER_THREE_YEARS_FDIC">"c6464"</definedName>
    <definedName name="IQ_DEPOSITS_LESS_THAN_100K_THREE_MONTHS_FDIC">"c6461"</definedName>
    <definedName name="IQ_DEPOSITS_LESS_THAN_100K_THREE_YEARS_FDIC">"c6463"</definedName>
    <definedName name="IQ_DEPOSITS_LESS_THAN_100K_TWELVE_MONTHS_FDIC">"c6462"</definedName>
    <definedName name="IQ_DEPOSITS_MORE_THAN_100K_AFTER_THREE_YEARS_FDIC">"c6469"</definedName>
    <definedName name="IQ_DEPOSITS_MORE_THAN_100K_THREE_MONTHS_FDIC">"c6466"</definedName>
    <definedName name="IQ_DEPOSITS_MORE_THAN_100K_THREE_YEARS_FDIC">"c6468"</definedName>
    <definedName name="IQ_DEPOSITS_MORE_THAN_100K_TWELVE_MONTHS_FDIC">"c6467"</definedName>
    <definedName name="IQ_DERIVATIVES_FDIC">"c6523"</definedName>
    <definedName name="IQ_DISTRIBUTABLE_CASH_EST_CIQ">"c4802"</definedName>
    <definedName name="IQ_DISTRIBUTABLE_CASH_HIGH_EST_CIQ">"c4805"</definedName>
    <definedName name="IQ_DISTRIBUTABLE_CASH_LOW_EST_CIQ">"c4806"</definedName>
    <definedName name="IQ_DISTRIBUTABLE_CASH_MEDIAN_EST_CIQ">"c4807"</definedName>
    <definedName name="IQ_DISTRIBUTABLE_CASH_NUM_EST_CIQ">"c4808"</definedName>
    <definedName name="IQ_DISTRIBUTABLE_CASH_SHARE_EST_CIQ">"c4810"</definedName>
    <definedName name="IQ_DISTRIBUTABLE_CASH_SHARE_HIGH_EST_CIQ">"c4813"</definedName>
    <definedName name="IQ_DISTRIBUTABLE_CASH_SHARE_LOW_EST_CIQ">"c4814"</definedName>
    <definedName name="IQ_DISTRIBUTABLE_CASH_SHARE_MEDIAN_EST_CIQ">"c4815"</definedName>
    <definedName name="IQ_DISTRIBUTABLE_CASH_SHARE_NUM_EST_CIQ">"c4816"</definedName>
    <definedName name="IQ_DISTRIBUTABLE_CASH_SHARE_STDDEV_EST_CIQ">"c4817"</definedName>
    <definedName name="IQ_DISTRIBUTABLE_CASH_STDDEV_EST_CIQ">"c4819"</definedName>
    <definedName name="IQ_DIVIDENDS_DECLARED_COMMON_FDIC">"c6659"</definedName>
    <definedName name="IQ_DIVIDENDS_DECLARED_PREFERRED_FDIC">"c6658"</definedName>
    <definedName name="IQ_DIVIDENDS_FDIC">"c6660"</definedName>
    <definedName name="IQ_DNTM">700000</definedName>
    <definedName name="IQ_DPAC">"c2801"</definedName>
    <definedName name="IQ_EARNING_ASSETS_FDIC">"c6360"</definedName>
    <definedName name="IQ_EARNING_ASSETS_YIELD_FDIC">"c6724"</definedName>
    <definedName name="IQ_EARNINGS_COVERAGE_NET_CHARGE_OFFS_FDIC">"c6735"</definedName>
    <definedName name="IQ_EBT_BR">"c378"</definedName>
    <definedName name="IQ_EBT_EXCL_BR">"c381"</definedName>
    <definedName name="IQ_ECO_METRIC_6825_UNUSED_UNUSED_UNUSED">"c6825"</definedName>
    <definedName name="IQ_ECO_METRIC_6839_UNUSED_UNUSED_UNUSED">"c6839"</definedName>
    <definedName name="IQ_ECO_METRIC_6896_UNUSED_UNUSED_UNUSED">"c6896"</definedName>
    <definedName name="IQ_ECO_METRIC_6897_UNUSED_UNUSED_UNUSED">"c6897"</definedName>
    <definedName name="IQ_ECO_METRIC_6988_UNUSED_UNUSED_UNUSED">"c6988"</definedName>
    <definedName name="IQ_ECO_METRIC_7045_UNUSED_UNUSED_UNUSED">"c7045"</definedName>
    <definedName name="IQ_ECO_METRIC_7059_UNUSED_UNUSED_UNUSED">"c7059"</definedName>
    <definedName name="IQ_ECO_METRIC_7116_UNUSED_UNUSED_UNUSED">"c7116"</definedName>
    <definedName name="IQ_ECO_METRIC_7117_UNUSED_UNUSED_UNUSED">"c7117"</definedName>
    <definedName name="IQ_ECO_METRIC_7208_UNUSED_UNUSED_UNUSED">"c7208"</definedName>
    <definedName name="IQ_ECO_METRIC_7265_UNUSED_UNUSED_UNUSED">"c7265"</definedName>
    <definedName name="IQ_ECO_METRIC_7279_UNUSED_UNUSED_UNUSED">"c7279"</definedName>
    <definedName name="IQ_ECO_METRIC_7336_UNUSED_UNUSED_UNUSED">"c7336"</definedName>
    <definedName name="IQ_ECO_METRIC_7337_UNUSED_UNUSED_UNUSED">"c7337"</definedName>
    <definedName name="IQ_ECO_METRIC_7428_UNUSED_UNUSED_UNUSED">"c7428"</definedName>
    <definedName name="IQ_ECO_METRIC_7556_UNUSED_UNUSED_UNUSED">"c7556"</definedName>
    <definedName name="IQ_ECO_METRIC_7557_UNUSED_UNUSED_UNUSED">"c7557"</definedName>
    <definedName name="IQ_ECO_METRIC_7648_UNUSED_UNUSED_UNUSED">"c7648"</definedName>
    <definedName name="IQ_ECO_METRIC_7705_UNUSED_UNUSED_UNUSED">"c7705"</definedName>
    <definedName name="IQ_ECO_METRIC_7719_UNUSED_UNUSED_UNUSED">"c7719"</definedName>
    <definedName name="IQ_ECO_METRIC_7776_UNUSED_UNUSED_UNUSED">"c7776"</definedName>
    <definedName name="IQ_ECO_METRIC_7777_UNUSED_UNUSED_UNUSED">"c7777"</definedName>
    <definedName name="IQ_ECO_METRIC_7868_UNUSED_UNUSED_UNUSED">"c7868"</definedName>
    <definedName name="IQ_ECO_METRIC_7925_UNUSED_UNUSED_UNUSED">"c7925"</definedName>
    <definedName name="IQ_ECO_METRIC_7939_UNUSED_UNUSED_UNUSED">"c7939"</definedName>
    <definedName name="IQ_ECO_METRIC_7996_UNUSED_UNUSED_UNUSED">"c7996"</definedName>
    <definedName name="IQ_ECO_METRIC_7997_UNUSED_UNUSED_UNUSED">"c7997"</definedName>
    <definedName name="IQ_ECO_METRIC_8088_UNUSED_UNUSED_UNUSED">"c8088"</definedName>
    <definedName name="IQ_ECO_METRIC_8145_UNUSED_UNUSED_UNUSED">"c8145"</definedName>
    <definedName name="IQ_ECO_METRIC_8159_UNUSED_UNUSED_UNUSED">"c8159"</definedName>
    <definedName name="IQ_ECO_METRIC_8216_UNUSED_UNUSED_UNUSED">"c8216"</definedName>
    <definedName name="IQ_ECO_METRIC_8217_UNUSED_UNUSED_UNUSED">"c8217"</definedName>
    <definedName name="IQ_ECO_METRIC_8308_UNUSED_UNUSED_UNUSED">"c8308"</definedName>
    <definedName name="IQ_ECO_METRIC_8436_UNUSED_UNUSED_UNUSED">"c8436"</definedName>
    <definedName name="IQ_ECO_METRIC_8437_UNUSED_UNUSED_UNUSED">"c8437"</definedName>
    <definedName name="IQ_ECO_METRIC_8528_UNUSED_UNUSED_UNUSED">"c8528"</definedName>
    <definedName name="IQ_EFFICIENCY_RATIO_FDIC">"c6736"</definedName>
    <definedName name="IQ_EPS_PRIMARY_EST">"c2226"</definedName>
    <definedName name="IQ_EPS_PRIMARY_HIGH_EST">"c2228"</definedName>
    <definedName name="IQ_EPS_PRIMARY_LOW_EST">"c2229"</definedName>
    <definedName name="IQ_EPS_PRIMARY_MEDIAN_EST">"c2227"</definedName>
    <definedName name="IQ_EPS_PRIMARY_NUM_EST">"c2230"</definedName>
    <definedName name="IQ_EPS_PRIMARY_STDDEV_EST">"c2231"</definedName>
    <definedName name="IQ_EQUITY_CAPITAL_ASSETS_FDIC">"c6744"</definedName>
    <definedName name="IQ_EQUITY_FDIC">"c6353"</definedName>
    <definedName name="IQ_EQUITY_SECURITIES_FDIC">"c6304"</definedName>
    <definedName name="IQ_EQUITY_SECURITY_EXPOSURES_FDIC">"c6664"</definedName>
    <definedName name="IQ_EST_ACT_BV_REUT">"c5409"</definedName>
    <definedName name="IQ_EST_ACT_EPS_PRIMARY">"c2232"</definedName>
    <definedName name="IQ_EST_ACT_FFO_REUT">"c3843"</definedName>
    <definedName name="IQ_EST_BV_DIFF_REUT">"c5433"</definedName>
    <definedName name="IQ_EST_BV_SURPRISE_PERCENT_REUT">"c5434"</definedName>
    <definedName name="IQ_EST_EPS_SURPRISE">"c1635"</definedName>
    <definedName name="IQ_EST_FFO_DIFF_REUT">"c3890"</definedName>
    <definedName name="IQ_EST_FFO_SURPRISE_PERCENT_REUT">"c3891"</definedName>
    <definedName name="IQ_EST_NUM_BUY_CIQ">"c3700"</definedName>
    <definedName name="IQ_EST_NUM_BUY_REUT">"c3869"</definedName>
    <definedName name="IQ_EST_NUM_BUY_THOM">"c5165"</definedName>
    <definedName name="IQ_EST_NUM_HOLD_CIQ">"c3702"</definedName>
    <definedName name="IQ_EST_NUM_HOLD_REUT">"c3871"</definedName>
    <definedName name="IQ_EST_NUM_HOLD_THOM">"c5167"</definedName>
    <definedName name="IQ_EST_NUM_OUTPERFORM_CIQ">"c3701"</definedName>
    <definedName name="IQ_EST_NUM_OUTPERFORM_REUT">"c3870"</definedName>
    <definedName name="IQ_EST_NUM_OUTPERFORM_THOM">"c5166"</definedName>
    <definedName name="IQ_EST_NUM_SELL_CIQ">"c3704"</definedName>
    <definedName name="IQ_EST_NUM_SELL_REUT">"c3873"</definedName>
    <definedName name="IQ_EST_NUM_SELL_THOM">"c5169"</definedName>
    <definedName name="IQ_EST_NUM_UNDERPERFORM_CIQ">"c3703"</definedName>
    <definedName name="IQ_EST_NUM_UNDERPERFORM_REUT">"c3872"</definedName>
    <definedName name="IQ_EST_NUM_UNDERPERFORM_THOM">"c5168"</definedName>
    <definedName name="IQ_ESTIMATED_ASSESSABLE_DEPOSITS_FDIC">"c6490"</definedName>
    <definedName name="IQ_ESTIMATED_INSURED_DEPOSITS_FDIC">"c6491"</definedName>
    <definedName name="IQ_EXPENSE_CODE_">"GoldenBoy"</definedName>
    <definedName name="IQ_EXPORTS_APR_FC_UNUSED_UNUSED_UNUSED">"c8401"</definedName>
    <definedName name="IQ_EXPORTS_APR_UNUSED_UNUSED_UNUSED">"c7521"</definedName>
    <definedName name="IQ_EXPORTS_FC_UNUSED_UNUSED_UNUSED">"c7741"</definedName>
    <definedName name="IQ_EXPORTS_GOODS_REAL_SAAR_APR_FC_UNUSED_UNUSED_UNUSED">"c8512"</definedName>
    <definedName name="IQ_EXPORTS_GOODS_REAL_SAAR_APR_UNUSED_UNUSED_UNUSED">"c7632"</definedName>
    <definedName name="IQ_EXPORTS_GOODS_REAL_SAAR_FC_UNUSED_UNUSED_UNUSED">"c7852"</definedName>
    <definedName name="IQ_EXPORTS_GOODS_REAL_SAAR_POP_FC_UNUSED_UNUSED_UNUSED">"c8072"</definedName>
    <definedName name="IQ_EXPORTS_GOODS_REAL_SAAR_POP_UNUSED_UNUSED_UNUSED">"c7192"</definedName>
    <definedName name="IQ_EXPORTS_GOODS_REAL_SAAR_UNUSED_UNUSED_UNUSED">"c6972"</definedName>
    <definedName name="IQ_EXPORTS_GOODS_REAL_SAAR_YOY_FC_UNUSED_UNUSED_UNUSED">"c8292"</definedName>
    <definedName name="IQ_EXPORTS_GOODS_REAL_SAAR_YOY_UNUSED_UNUSED_UNUSED">"c7412"</definedName>
    <definedName name="IQ_EXPORTS_POP_FC_UNUSED_UNUSED_UNUSED">"c7961"</definedName>
    <definedName name="IQ_EXPORTS_POP_UNUSED_UNUSED_UNUSED">"c7081"</definedName>
    <definedName name="IQ_EXPORTS_SERVICES_REAL_SAAR_APR_FC_UNUSED_UNUSED_UNUSED">"c8516"</definedName>
    <definedName name="IQ_EXPORTS_SERVICES_REAL_SAAR_APR_UNUSED_UNUSED_UNUSED">"c7636"</definedName>
    <definedName name="IQ_EXPORTS_SERVICES_REAL_SAAR_FC_UNUSED_UNUSED_UNUSED">"c7856"</definedName>
    <definedName name="IQ_EXPORTS_SERVICES_REAL_SAAR_POP_FC_UNUSED_UNUSED_UNUSED">"c8076"</definedName>
    <definedName name="IQ_EXPORTS_SERVICES_REAL_SAAR_POP_UNUSED_UNUSED_UNUSED">"c7196"</definedName>
    <definedName name="IQ_EXPORTS_SERVICES_REAL_SAAR_UNUSED_UNUSED_UNUSED">"c6976"</definedName>
    <definedName name="IQ_EXPORTS_SERVICES_REAL_SAAR_YOY_FC_UNUSED_UNUSED_UNUSED">"c8296"</definedName>
    <definedName name="IQ_EXPORTS_SERVICES_REAL_SAAR_YOY_UNUSED_UNUSED_UNUSED">"c7416"</definedName>
    <definedName name="IQ_EXPORTS_UNUSED_UNUSED_UNUSED">"c6861"</definedName>
    <definedName name="IQ_EXPORTS_YOY_FC_UNUSED_UNUSED_UNUSED">"c8181"</definedName>
    <definedName name="IQ_EXPORTS_YOY_UNUSED_UNUSED_UNUSED">"c7301"</definedName>
    <definedName name="IQ_EXTRA_ACC_ITEMS_BR">"c412"</definedName>
    <definedName name="IQ_EXTRAORDINARY_GAINS_FDIC">"c6586"</definedName>
    <definedName name="IQ_FAIR_VALUE_FDIC">"c6427"</definedName>
    <definedName name="IQ_FARM_LOANS_NET_FDIC">"c6316"</definedName>
    <definedName name="IQ_FARM_LOANS_TOTAL_LOANS_FOREIGN_FDIC">"c6450"</definedName>
    <definedName name="IQ_FARMLAND_LOANS_FDIC">"c6314"</definedName>
    <definedName name="IQ_FED_FUNDS_PURCHASED_FDIC">"c6343"</definedName>
    <definedName name="IQ_FED_FUNDS_SOLD_FDIC">"c6307"</definedName>
    <definedName name="IQ_FFO_ADJ_EST_CIQ">"c4959"</definedName>
    <definedName name="IQ_FFO_ADJ_HIGH_EST_CIQ">"c4962"</definedName>
    <definedName name="IQ_FFO_ADJ_LOW_EST_CIQ">"c4963"</definedName>
    <definedName name="IQ_FFO_ADJ_MEDIAN_EST_CIQ">"c4964"</definedName>
    <definedName name="IQ_FFO_ADJ_NUM_EST_CIQ">"c4965"</definedName>
    <definedName name="IQ_FFO_ADJ_STDDEV_EST_CIQ">"c4966"</definedName>
    <definedName name="IQ_FFO_EST_CIQ">"c4970"</definedName>
    <definedName name="IQ_FFO_EST_REUT">"c3837"</definedName>
    <definedName name="IQ_FFO_HIGH_EST_CIQ">"c4977"</definedName>
    <definedName name="IQ_FFO_HIGH_EST_REUT">"c3839"</definedName>
    <definedName name="IQ_FFO_LOW_EST_CIQ">"c4978"</definedName>
    <definedName name="IQ_FFO_LOW_EST_REUT">"c3840"</definedName>
    <definedName name="IQ_FFO_MEDIAN_EST_CIQ">"c4979"</definedName>
    <definedName name="IQ_FFO_MEDIAN_EST_REUT">"c3838"</definedName>
    <definedName name="IQ_FFO_NUM_EST_CIQ">"c4980"</definedName>
    <definedName name="IQ_FFO_NUM_EST_REUT">"c3841"</definedName>
    <definedName name="IQ_FFO_STDDEV_EST_CIQ">"c4981"</definedName>
    <definedName name="IQ_FFO_STDDEV_EST_REUT">"c3842"</definedName>
    <definedName name="IQ_FH">100000</definedName>
    <definedName name="IQ_FHLB_ADVANCES_FDIC">"c6366"</definedName>
    <definedName name="IQ_FIDUCIARY_ACTIVITIES_FDIC">"c6571"</definedName>
    <definedName name="IQ_FIFETEEN_YEAR_FIXED_AND_FLOATING_RATE_FDIC">"c6423"</definedName>
    <definedName name="IQ_FIFETEEN_YEAR_MORTGAGE_PASS_THROUGHS_FDIC">"c6415"</definedName>
    <definedName name="IQ_FIN_DIV_CURRENT_PORT_DEBT_TOTAL">"c5524"</definedName>
    <definedName name="IQ_FIN_DIV_CURRENT_PORT_LEASES_TOTAL">"c5523"</definedName>
    <definedName name="IQ_FIN_DIV_DEBT_LT_TOTAL">"c5526"</definedName>
    <definedName name="IQ_FIN_DIV_LEASES_LT_TOTAL">"c5525"</definedName>
    <definedName name="IQ_FIN_DIV_NOTES_PAY_TOTAL">"c5522"</definedName>
    <definedName name="IQ_FIVE_YEAR_FIXED_AND_FLOATING_RATE_FDIC">"c6422"</definedName>
    <definedName name="IQ_FIVE_YEAR_MORTGAGE_PASS_THROUGHS_FDIC">"c6414"</definedName>
    <definedName name="IQ_FIXED_INVEST_APR_FC_UNUSED_UNUSED_UNUSED">"c8410"</definedName>
    <definedName name="IQ_FIXED_INVEST_APR_UNUSED_UNUSED_UNUSED">"c7530"</definedName>
    <definedName name="IQ_FIXED_INVEST_FC_UNUSED_UNUSED_UNUSED">"c7750"</definedName>
    <definedName name="IQ_FIXED_INVEST_POP_FC_UNUSED_UNUSED_UNUSED">"c7970"</definedName>
    <definedName name="IQ_FIXED_INVEST_POP_UNUSED_UNUSED_UNUSED">"c7090"</definedName>
    <definedName name="IQ_FIXED_INVEST_REAL_APR_FC_UNUSED_UNUSED_UNUSED">"c8518"</definedName>
    <definedName name="IQ_FIXED_INVEST_REAL_APR_UNUSED_UNUSED_UNUSED">"c7638"</definedName>
    <definedName name="IQ_FIXED_INVEST_REAL_FC_UNUSED_UNUSED_UNUSED">"c7858"</definedName>
    <definedName name="IQ_FIXED_INVEST_REAL_POP_FC_UNUSED_UNUSED_UNUSED">"c8078"</definedName>
    <definedName name="IQ_FIXED_INVEST_REAL_POP_UNUSED_UNUSED_UNUSED">"c7198"</definedName>
    <definedName name="IQ_FIXED_INVEST_REAL_UNUSED_UNUSED_UNUSED">"c6978"</definedName>
    <definedName name="IQ_FIXED_INVEST_REAL_YOY_FC_UNUSED_UNUSED_UNUSED">"c8298"</definedName>
    <definedName name="IQ_FIXED_INVEST_REAL_YOY_UNUSED_UNUSED_UNUSED">"c7418"</definedName>
    <definedName name="IQ_FIXED_INVEST_UNUSED_UNUSED_UNUSED">"c6870"</definedName>
    <definedName name="IQ_FIXED_INVEST_YOY_FC_UNUSED_UNUSED_UNUSED">"c8190"</definedName>
    <definedName name="IQ_FIXED_INVEST_YOY_UNUSED_UNUSED_UNUSED">"c7310"</definedName>
    <definedName name="IQ_FNMA_FHLMC_FDIC">"c6397"</definedName>
    <definedName name="IQ_FNMA_FHLMC_GNMA_FDIC">"c6399"</definedName>
    <definedName name="IQ_FORECLOSED_PROPERTIES_FDIC">"c6459"</definedName>
    <definedName name="IQ_FOREIGN_BANK_LOANS_FDIC">"c6437"</definedName>
    <definedName name="IQ_FOREIGN_BANKS_DEPOSITS_FOREIGN_FDIC">"c6481"</definedName>
    <definedName name="IQ_FOREIGN_BANKS_LOAN_CHARG_OFFS_FDIC">"c6645"</definedName>
    <definedName name="IQ_FOREIGN_BANKS_NET_CHARGE_OFFS_FDIC">"c6647"</definedName>
    <definedName name="IQ_FOREIGN_BANKS_NONTRANSACTION_ACCOUNTS_FDIC">"c6550"</definedName>
    <definedName name="IQ_FOREIGN_BANKS_RECOVERIES_FDIC">"c6646"</definedName>
    <definedName name="IQ_FOREIGN_BANKS_TRANSACTION_ACCOUNTS_FDIC">"c6542"</definedName>
    <definedName name="IQ_FOREIGN_BRANCHES_U.S._BANKS_LOANS_FDIC">"c6438"</definedName>
    <definedName name="IQ_FOREIGN_BRANCHES_US_BANKS_FDIC">"c6392"</definedName>
    <definedName name="IQ_FOREIGN_BRANCHES_US_BANKS_LOANS_FDIC">"c6438"</definedName>
    <definedName name="IQ_FOREIGN_COUNTRIES_BANKS_TOTAL_LOANS_FOREIGN_FDIC">"c6445"</definedName>
    <definedName name="IQ_FOREIGN_DEBT_SECURITIES_FDIC">"c6303"</definedName>
    <definedName name="IQ_FOREIGN_DEPOSITS_NONTRANSACTION_ACCOUNTS_FDIC">"c6549"</definedName>
    <definedName name="IQ_FOREIGN_DEPOSITS_TRANSACTION_ACCOUNTS_FDIC">"c6541"</definedName>
    <definedName name="IQ_FOREIGN_EXCHANGE_EXPOSURES_FDIC">"c6663"</definedName>
    <definedName name="IQ_FOREIGN_GOVERNMENT_LOANS_FDIC">"c6430"</definedName>
    <definedName name="IQ_FOREIGN_GOVERNMENTS_CHARGE_OFFS_FDIC">"c6600"</definedName>
    <definedName name="IQ_FOREIGN_GOVERNMENTS_DEPOSITS_FOREIGN_FDIC">"c6482"</definedName>
    <definedName name="IQ_FOREIGN_GOVERNMENTS_NET_CHARGE_OFFS_FDIC">"c6638"</definedName>
    <definedName name="IQ_FOREIGN_GOVERNMENTS_NONTRANSACTION_ACCOUNTS_FDIC">"c6551"</definedName>
    <definedName name="IQ_FOREIGN_GOVERNMENTS_RECOVERIES_FDIC">"c6619"</definedName>
    <definedName name="IQ_FOREIGN_GOVERNMENTS_TOTAL_DEPOSITS_FDIC">"c6476"</definedName>
    <definedName name="IQ_FOREIGN_GOVERNMENTS_TRANSACTION_ACCOUNTS_FDIC">"c6543"</definedName>
    <definedName name="IQ_FQ">500</definedName>
    <definedName name="IQ_FULLY_INSURED_DEPOSITS_FDIC">"c6487"</definedName>
    <definedName name="IQ_FUTURES_FORWARD_CONTRACTS_NOTIONAL_AMOUNT_FDIC">"c6518"</definedName>
    <definedName name="IQ_FUTURES_FORWARD_CONTRACTS_RATE_RISK_FDIC">"c6508"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X_CONTRACTS_FDIC">"c6517"</definedName>
    <definedName name="IQ_FX_CONTRACTS_SPOT_FDIC">"c6356"</definedName>
    <definedName name="IQ_FY">1000</definedName>
    <definedName name="IQ_GAIN_ASSETS_BR">"c454"</definedName>
    <definedName name="IQ_GAIN_ASSETS_CF_BR">"c457"</definedName>
    <definedName name="IQ_GAIN_ASSETS_REV_BR">"c474"</definedName>
    <definedName name="IQ_GAIN_INVEST_BR">"c1464"</definedName>
    <definedName name="IQ_GAIN_INVEST_CF_BR">"c482"</definedName>
    <definedName name="IQ_GAIN_INVEST_REV_BR">"c496"</definedName>
    <definedName name="IQ_GAIN_SALE_LOANS_FDIC">"c6673"</definedName>
    <definedName name="IQ_GAIN_SALE_RE_FDIC">"c6674"</definedName>
    <definedName name="IQ_GAINS_SALE_ASSETS_FDIC">"c6675"</definedName>
    <definedName name="IQ_GNMA_FDIC">"c6398"</definedName>
    <definedName name="IQ_GOODWILL_FDIC">"c6334"</definedName>
    <definedName name="IQ_GOODWILL_IMPAIRMENT_FDIC">"c6678"</definedName>
    <definedName name="IQ_GOODWILL_INTAN_FDIC">"c6333"</definedName>
    <definedName name="IQ_GW_AMORT_BR">"c532"</definedName>
    <definedName name="IQ_GW_INTAN_AMORT_BR">"c1470"</definedName>
    <definedName name="IQ_GW_INTAN_AMORT_CF_BR">"c1473"</definedName>
    <definedName name="IQ_HELD_MATURITY_FDIC">"c6408"</definedName>
    <definedName name="IQ_HOME_EQUITY_LOC_NET_CHARGE_OFFS_FDIC">"c6644"</definedName>
    <definedName name="IQ_HOME_EQUITY_LOC_TOTAL_CHARGE_OFFS_FDIC">"c6606"</definedName>
    <definedName name="IQ_HOME_EQUITY_LOC_TOTAL_RECOVERIES_FDIC">"c6625"</definedName>
    <definedName name="IQ_HOUSING_COMPLETIONS_SINGLE_FAM_APR_FC_UNUSED_UNUSED_UNUSED">"c8422"</definedName>
    <definedName name="IQ_HOUSING_COMPLETIONS_SINGLE_FAM_APR_UNUSED_UNUSED_UNUSED">"c7542"</definedName>
    <definedName name="IQ_HOUSING_COMPLETIONS_SINGLE_FAM_FC_UNUSED_UNUSED_UNUSED">"c7762"</definedName>
    <definedName name="IQ_HOUSING_COMPLETIONS_SINGLE_FAM_POP_FC_UNUSED_UNUSED_UNUSED">"c7982"</definedName>
    <definedName name="IQ_HOUSING_COMPLETIONS_SINGLE_FAM_POP_UNUSED_UNUSED_UNUSED">"c7102"</definedName>
    <definedName name="IQ_HOUSING_COMPLETIONS_SINGLE_FAM_UNUSED_UNUSED_UNUSED">"c6882"</definedName>
    <definedName name="IQ_HOUSING_COMPLETIONS_SINGLE_FAM_YOY_FC_UNUSED_UNUSED_UNUSED">"c8202"</definedName>
    <definedName name="IQ_HOUSING_COMPLETIONS_SINGLE_FAM_YOY_UNUSED_UNUSED_UNUSED">"c7322"</definedName>
    <definedName name="IQ_IMPORTS_GOODS_REAL_SAAR_APR_FC_UNUSED_UNUSED_UNUSED">"c8523"</definedName>
    <definedName name="IQ_IMPORTS_GOODS_REAL_SAAR_APR_UNUSED_UNUSED_UNUSED">"c7643"</definedName>
    <definedName name="IQ_IMPORTS_GOODS_REAL_SAAR_FC_UNUSED_UNUSED_UNUSED">"c7863"</definedName>
    <definedName name="IQ_IMPORTS_GOODS_REAL_SAAR_POP_FC_UNUSED_UNUSED_UNUSED">"c8083"</definedName>
    <definedName name="IQ_IMPORTS_GOODS_REAL_SAAR_POP_UNUSED_UNUSED_UNUSED">"c7203"</definedName>
    <definedName name="IQ_IMPORTS_GOODS_REAL_SAAR_UNUSED_UNUSED_UNUSED">"c6983"</definedName>
    <definedName name="IQ_IMPORTS_GOODS_REAL_SAAR_YOY_FC_UNUSED_UNUSED_UNUSED">"c8303"</definedName>
    <definedName name="IQ_IMPORTS_GOODS_REAL_SAAR_YOY_UNUSED_UNUSED_UNUSED">"c7423"</definedName>
    <definedName name="IQ_IMPORTS_GOODS_SERVICES_APR_FC_UNUSED_UNUSED_UNUSED">"c8429"</definedName>
    <definedName name="IQ_IMPORTS_GOODS_SERVICES_APR_UNUSED_UNUSED_UNUSED">"c7549"</definedName>
    <definedName name="IQ_IMPORTS_GOODS_SERVICES_FC_UNUSED_UNUSED_UNUSED">"c7769"</definedName>
    <definedName name="IQ_IMPORTS_GOODS_SERVICES_POP_FC_UNUSED_UNUSED_UNUSED">"c7989"</definedName>
    <definedName name="IQ_IMPORTS_GOODS_SERVICES_POP_UNUSED_UNUSED_UNUSED">"c7109"</definedName>
    <definedName name="IQ_IMPORTS_GOODS_SERVICES_REAL_SAAR_APR_FC_UNUSED_UNUSED_UNUSED">"c8524"</definedName>
    <definedName name="IQ_IMPORTS_GOODS_SERVICES_REAL_SAAR_APR_UNUSED_UNUSED_UNUSED">"c7644"</definedName>
    <definedName name="IQ_IMPORTS_GOODS_SERVICES_REAL_SAAR_FC_UNUSED_UNUSED_UNUSED">"c7864"</definedName>
    <definedName name="IQ_IMPORTS_GOODS_SERVICES_REAL_SAAR_POP_FC_UNUSED_UNUSED_UNUSED">"c8084"</definedName>
    <definedName name="IQ_IMPORTS_GOODS_SERVICES_REAL_SAAR_POP_UNUSED_UNUSED_UNUSED">"c7204"</definedName>
    <definedName name="IQ_IMPORTS_GOODS_SERVICES_REAL_SAAR_UNUSED_UNUSED_UNUSED">"c6984"</definedName>
    <definedName name="IQ_IMPORTS_GOODS_SERVICES_REAL_SAAR_YOY_FC_UNUSED_UNUSED_UNUSED">"c8304"</definedName>
    <definedName name="IQ_IMPORTS_GOODS_SERVICES_REAL_SAAR_YOY_UNUSED_UNUSED_UNUSED">"c7424"</definedName>
    <definedName name="IQ_IMPORTS_GOODS_SERVICES_UNUSED_UNUSED_UNUSED">"c6889"</definedName>
    <definedName name="IQ_IMPORTS_GOODS_SERVICES_YOY_FC_UNUSED_UNUSED_UNUSED">"c8209"</definedName>
    <definedName name="IQ_IMPORTS_GOODS_SERVICES_YOY_UNUSED_UNUSED_UNUSED">"c7329"</definedName>
    <definedName name="IQ_INC_EQUITY_BR">"c550"</definedName>
    <definedName name="IQ_INCIDENTAL_CHANGES_BUSINESS_COMBINATIONS_FDIC">"c6502"</definedName>
    <definedName name="IQ_INCOME_BEFORE_EXTRA_FDIC">"c6585"</definedName>
    <definedName name="IQ_INCOME_EARNED_FDIC">"c6359"</definedName>
    <definedName name="IQ_INCOME_TAXES_FDIC">"c6582"</definedName>
    <definedName name="IQ_INDIVIDUALS_CHARGE_OFFS_FDIC">"c6599"</definedName>
    <definedName name="IQ_INDIVIDUALS_LOANS_FDIC">"c6318"</definedName>
    <definedName name="IQ_INDIVIDUALS_NET_CHARGE_OFFS_FDIC">"c6637"</definedName>
    <definedName name="IQ_INDIVIDUALS_OTHER_LOANS_FDIC">"c6321"</definedName>
    <definedName name="IQ_INDIVIDUALS_PARTNERSHIPS_CORP_DEPOSITS_FOREIGN_FDIC">"c6479"</definedName>
    <definedName name="IQ_INDIVIDUALS_PARTNERSHIPS_CORP_NONTRANSACTION_ACCOUNTS_FDIC">"c6545"</definedName>
    <definedName name="IQ_INDIVIDUALS_PARTNERSHIPS_CORP_TOTAL_DEPOSITS_FDIC">"c6471"</definedName>
    <definedName name="IQ_INDIVIDUALS_PARTNERSHIPS_CORP_TRANSACTION_ACCOUNTS_FDIC">"c6537"</definedName>
    <definedName name="IQ_INDIVIDUALS_RECOVERIES_FDIC">"c6618"</definedName>
    <definedName name="IQ_INS_SETTLE_BR">"c572"</definedName>
    <definedName name="IQ_INSIDER_LOANS_FDIC">"c6365"</definedName>
    <definedName name="IQ_INSTITUTIONS_EARNINGS_GAINS_FDIC">"c6723"</definedName>
    <definedName name="IQ_INSURANCE_COMMISSION_FEES_FDIC">"c6670"</definedName>
    <definedName name="IQ_INSURANCE_UNDERWRITING_INCOME_FDIC">"c6671"</definedName>
    <definedName name="IQ_INT_DEMAND_NOTES_FDIC">"c6567"</definedName>
    <definedName name="IQ_INT_DOMESTIC_DEPOSITS_FDIC">"c6564"</definedName>
    <definedName name="IQ_INT_EXP_BR">"c586"</definedName>
    <definedName name="IQ_INT_EXP_TOTAL_FDIC">"c6569"</definedName>
    <definedName name="IQ_INT_FED_FUNDS_FDIC">"c6566"</definedName>
    <definedName name="IQ_INT_FOREIGN_DEPOSITS_FDIC">"c6565"</definedName>
    <definedName name="IQ_INT_INC_BR">"c593"</definedName>
    <definedName name="IQ_INT_INC_DEPOSITORY_INST_FDIC">"c6558"</definedName>
    <definedName name="IQ_INT_INC_DOM_LOANS_FDIC">"c6555"</definedName>
    <definedName name="IQ_INT_INC_FED_FUNDS_FDIC">"c6561"</definedName>
    <definedName name="IQ_INT_INC_FOREIGN_LOANS_FDIC">"c6556"</definedName>
    <definedName name="IQ_INT_INC_LEASE_RECEIVABLES_FDIC">"c6557"</definedName>
    <definedName name="IQ_INT_INC_OTHER_FDIC">"c6562"</definedName>
    <definedName name="IQ_INT_INC_SECURITIES_FDIC">"c6559"</definedName>
    <definedName name="IQ_INT_INC_TOTAL_FDIC">"c6563"</definedName>
    <definedName name="IQ_INT_INC_TRADING_ACCOUNTS_FDIC">"c6560"</definedName>
    <definedName name="IQ_INT_SUB_NOTES_FDIC">"c6568"</definedName>
    <definedName name="IQ_INTEREST_BEARING_BALANCES_FDIC">"c6371"</definedName>
    <definedName name="IQ_INTEREST_BEARING_DEPOSITS_DOMESTIC_FDIC">"c6478"</definedName>
    <definedName name="IQ_INTEREST_BEARING_DEPOSITS_FDIC">"c6373"</definedName>
    <definedName name="IQ_INTEREST_BEARING_DEPOSITS_FOREIGN_FDIC">"c6485"</definedName>
    <definedName name="IQ_INTEREST_RATE_CONTRACTS_FDIC">"c6512"</definedName>
    <definedName name="IQ_INTEREST_RATE_EXPOSURES_FDIC">"c6662"</definedName>
    <definedName name="IQ_INVEST_LOANS_CF_BR">"c630"</definedName>
    <definedName name="IQ_INVEST_SECURITY_CF_BR">"c639"</definedName>
    <definedName name="IQ_INVESTMENT_BANKING_OTHER_FEES_FDIC">"c6666"</definedName>
    <definedName name="IQ_IRA_KEOGH_ACCOUNTS_FDIC">"c6496"</definedName>
    <definedName name="IQ_ISM_SERVICES_APR_FC_UNUSED_UNUSED_UNUSED">"c8443"</definedName>
    <definedName name="IQ_ISM_SERVICES_APR_UNUSED_UNUSED_UNUSED">"c7563"</definedName>
    <definedName name="IQ_ISM_SERVICES_FC_UNUSED_UNUSED_UNUSED">"c7783"</definedName>
    <definedName name="IQ_ISM_SERVICES_POP_FC_UNUSED_UNUSED_UNUSED">"c8003"</definedName>
    <definedName name="IQ_ISM_SERVICES_POP_UNUSED_UNUSED_UNUSED">"c7123"</definedName>
    <definedName name="IQ_ISM_SERVICES_UNUSED_UNUSED_UNUSED">"c6903"</definedName>
    <definedName name="IQ_ISM_SERVICES_YOY_FC_UNUSED_UNUSED_UNUSED">"c8223"</definedName>
    <definedName name="IQ_ISM_SERVICES_YOY_UNUSED_UNUSED_UNUSED">"c7343"</definedName>
    <definedName name="IQ_ISSUED_GUARANTEED_US_FDIC">"c6404"</definedName>
    <definedName name="IQ_LATESTK">1000</definedName>
    <definedName name="IQ_LATESTQ">500</definedName>
    <definedName name="IQ_LEASE_FINANCING_RECEIVABLES_CHARGE_OFFS_FDIC">"c6602"</definedName>
    <definedName name="IQ_LEASE_FINANCING_RECEIVABLES_FDIC">"c6433"</definedName>
    <definedName name="IQ_LEASE_FINANCING_RECEIVABLES_NET_CHARGE_OFFS_FDIC">"c6640"</definedName>
    <definedName name="IQ_LEASE_FINANCING_RECEIVABLES_RECOVERIES_FDIC">"c6621"</definedName>
    <definedName name="IQ_LEASE_FINANCING_RECEIVABLES_TOTAL_LOANS_FOREIGN_FDIC">"c6449"</definedName>
    <definedName name="IQ_LEGAL_SETTLE_BR">"c649"</definedName>
    <definedName name="IQ_LIFE_INSURANCE_ASSETS_FDIC">"c6372"</definedName>
    <definedName name="IQ_LOAN_COMMITMENTS_REVOLVING_FDIC">"c6524"</definedName>
    <definedName name="IQ_LOAN_LOSS_ALLOW_FDIC">"c6326"</definedName>
    <definedName name="IQ_LOAN_LOSS_ALLOWANCE_NONCURRENT_LOANS_FDIC">"c6740"</definedName>
    <definedName name="IQ_LOAN_LOSSES_FDIC">"c6580"</definedName>
    <definedName name="IQ_LOANS_AND_LEASES_HELD_FDIC">"c6367"</definedName>
    <definedName name="IQ_LOANS_CF_BR">"c661"</definedName>
    <definedName name="IQ_LOANS_DEPOSITORY_INSTITUTIONS_FDIC">"c6382"</definedName>
    <definedName name="IQ_LOANS_HELD_FOREIGN_FDIC">"c6315"</definedName>
    <definedName name="IQ_LOANS_LEASES_FOREIGN_FDIC">"c6383"</definedName>
    <definedName name="IQ_LOANS_LEASES_GROSS_FDIC">"c6323"</definedName>
    <definedName name="IQ_LOANS_LEASES_GROSS_FOREIGN_FDIC">"c6384"</definedName>
    <definedName name="IQ_LOANS_LEASES_NET_FDIC">"c6327"</definedName>
    <definedName name="IQ_LOANS_LEASES_NET_UNEARNED_FDIC">"c6325"</definedName>
    <definedName name="IQ_LOANS_NOT_SECURED_RE_FDIC">"c6381"</definedName>
    <definedName name="IQ_LOANS_SECURED_BY_RE_CHARGE_OFFS_FDIC">"c6588"</definedName>
    <definedName name="IQ_LOANS_SECURED_BY_RE_RECOVERIES_FDIC">"c6607"</definedName>
    <definedName name="IQ_LOANS_SECURED_NON_US_FDIC">"c6380"</definedName>
    <definedName name="IQ_LOANS_SECURED_RE_NET_CHARGE_OFFS_FDIC">"c6626"</definedName>
    <definedName name="IQ_LOANS_TO_DEPOSITORY_INSTITUTIONS_FOREIGN_FDIC">"c6453"</definedName>
    <definedName name="IQ_LOANS_TO_FOREIGN_GOVERNMENTS_FDIC">"c6448"</definedName>
    <definedName name="IQ_LOANS_TO_INDIVIDUALS_FOREIGN_FDIC">"c6452"</definedName>
    <definedName name="IQ_LONG_TERM_ASSETS_FDIC">"c6361"</definedName>
    <definedName name="IQ_LOSS_ALLOWANCE_LOANS_FDIC">"c6739"</definedName>
    <definedName name="IQ_LT_DEBT_BR">"c676"</definedName>
    <definedName name="IQ_LT_DEBT_ISSUED_BR">"c683"</definedName>
    <definedName name="IQ_LT_DEBT_REPAID_BR">"c691"</definedName>
    <definedName name="IQ_LT_INVEST_BR">"c698"</definedName>
    <definedName name="IQ_LTM">2000</definedName>
    <definedName name="IQ_LTMMONTH">120000</definedName>
    <definedName name="IQ_MATURITY_ONE_YEAR_LESS_FDIC">"c6425"</definedName>
    <definedName name="IQ_MEDIAN_NEW_HOME_SALES_APR_FC_UNUSED_UNUSED_UNUSED">"c8460"</definedName>
    <definedName name="IQ_MEDIAN_NEW_HOME_SALES_APR_UNUSED_UNUSED_UNUSED">"c7580"</definedName>
    <definedName name="IQ_MEDIAN_NEW_HOME_SALES_FC_UNUSED_UNUSED_UNUSED">"c7800"</definedName>
    <definedName name="IQ_MEDIAN_NEW_HOME_SALES_POP_FC_UNUSED_UNUSED_UNUSED">"c8020"</definedName>
    <definedName name="IQ_MEDIAN_NEW_HOME_SALES_POP_UNUSED_UNUSED_UNUSED">"c7140"</definedName>
    <definedName name="IQ_MEDIAN_NEW_HOME_SALES_UNUSED_UNUSED_UNUSED">"c6920"</definedName>
    <definedName name="IQ_MEDIAN_NEW_HOME_SALES_YOY_FC_UNUSED_UNUSED_UNUSED">"c8240"</definedName>
    <definedName name="IQ_MEDIAN_NEW_HOME_SALES_YOY_UNUSED_UNUSED_UNUSED">"c7360"</definedName>
    <definedName name="IQ_MERGER_BR">"c715"</definedName>
    <definedName name="IQ_MERGER_RESTRUCTURE_BR">"c721"</definedName>
    <definedName name="IQ_MINORITY_INTEREST_BR">"c729"</definedName>
    <definedName name="IQ_MONEY_MARKET_DEPOSIT_ACCOUNTS_FDIC">"c6553"</definedName>
    <definedName name="IQ_MONTH">15000</definedName>
    <definedName name="IQ_MORTGAGE_BACKED_SECURITIES_FDIC">"c6402"</definedName>
    <definedName name="IQ_MORTGAGE_SERVICING_FDIC">"c6335"</definedName>
    <definedName name="IQ_MTD">800000</definedName>
    <definedName name="IQ_MULTIFAMILY_RESIDENTIAL_LOANS_FDIC">"c6311"</definedName>
    <definedName name="IQ_NAMES_REVISION_DATE_">42149.6407060185</definedName>
    <definedName name="IQ_NAV_ACT_OR_EST">"c2225"</definedName>
    <definedName name="IQ_NET_CHARGE_OFFS_FDIC">"c6641"</definedName>
    <definedName name="IQ_NET_CHARGE_OFFS_LOANS_FDIC">"c6751"</definedName>
    <definedName name="IQ_NET_DEBT_ISSUED_BR">"c753"</definedName>
    <definedName name="IQ_NET_INCOME_FDIC">"c6587"</definedName>
    <definedName name="IQ_NET_INT_INC_BNK_FDIC">"c6570"</definedName>
    <definedName name="IQ_NET_INT_INC_BR">"c765"</definedName>
    <definedName name="IQ_NET_INTEREST_MARGIN_FDIC">"c6726"</definedName>
    <definedName name="IQ_NET_LOANS_LEASES_CORE_DEPOSITS_FDIC">"c6743"</definedName>
    <definedName name="IQ_NET_LOANS_LEASES_DEPOSITS_FDIC">"c6742"</definedName>
    <definedName name="IQ_NET_OPERATING_INCOME_ASSETS_FDIC">"c6729"</definedName>
    <definedName name="IQ_NET_SECURITIZATION_INCOME_FDIC">"c6669"</definedName>
    <definedName name="IQ_NET_SERVICING_FEES_FDIC">"c6668"</definedName>
    <definedName name="IQ_NON_INT_EXP_FDIC">"c6579"</definedName>
    <definedName name="IQ_NON_INT_INC_FDIC">"c6575"</definedName>
    <definedName name="IQ_NON_US_ADDRESSEES_TOTAL_LOANS_FOREIGN_FDIC">"c6443"</definedName>
    <definedName name="IQ_NON_US_CHARGE_OFFS_AND_RECOVERIES_FDIC">"c6650"</definedName>
    <definedName name="IQ_NON_US_CHARGE_OFFS_FDIC">"c6648"</definedName>
    <definedName name="IQ_NON_US_COMMERCIAL_INDUSTRIAL_CHARGE_OFFS_FDIC">"c6651"</definedName>
    <definedName name="IQ_NON_US_NET_LOANS_FDIC">"c6376"</definedName>
    <definedName name="IQ_NON_US_RECOVERIES_FDIC">"c6649"</definedName>
    <definedName name="IQ_NONCURRENT_LOANS_1_4_FAMILY_FDIC">"c6770"</definedName>
    <definedName name="IQ_NONCURRENT_LOANS_COMMERCIAL_INDUSTRIAL_FDIC">"c6773"</definedName>
    <definedName name="IQ_NONCURRENT_LOANS_COMMERCIAL_RE_FDIC">"c6768"</definedName>
    <definedName name="IQ_NONCURRENT_LOANS_COMMERCIAL_RE_NOT_SECURED_FDIC">"c6778"</definedName>
    <definedName name="IQ_NONCURRENT_LOANS_CONSTRUCTION_LAND_DEV_FDIC">"c6767"</definedName>
    <definedName name="IQ_NONCURRENT_LOANS_CREDIT_CARD_FDIC">"c6775"</definedName>
    <definedName name="IQ_NONCURRENT_LOANS_GUARANTEED_FDIC">"c6358"</definedName>
    <definedName name="IQ_NONCURRENT_LOANS_HOME_EQUITY_FDIC">"c6771"</definedName>
    <definedName name="IQ_NONCURRENT_LOANS_INDIVIDUALS_FDIC">"c6774"</definedName>
    <definedName name="IQ_NONCURRENT_LOANS_LEASES_FDIC">"c6357"</definedName>
    <definedName name="IQ_NONCURRENT_LOANS_MULTIFAMILY_FDIC">"c6769"</definedName>
    <definedName name="IQ_NONCURRENT_LOANS_OTHER_FAMILY_FDIC">"c6772"</definedName>
    <definedName name="IQ_NONCURRENT_LOANS_OTHER_INDIVIDUAL_FDIC">"c6776"</definedName>
    <definedName name="IQ_NONCURRENT_LOANS_OTHER_LOANS_FDIC">"c6777"</definedName>
    <definedName name="IQ_NONCURRENT_LOANS_RE_FDIC">"c6766"</definedName>
    <definedName name="IQ_NONCURRENT_LOANS_TOTAL_LOANS_FDIC">"c6765"</definedName>
    <definedName name="IQ_NONCURRENT_OREO_ASSETS_FDIC">"c6741"</definedName>
    <definedName name="IQ_NONINTEREST_BEARING_BALANCES_FDIC">"c6394"</definedName>
    <definedName name="IQ_NONINTEREST_BEARING_DEPOSITS_DOMESTIC_FDIC">"c6477"</definedName>
    <definedName name="IQ_NONINTEREST_BEARING_DEPOSITS_FOREIGN_FDIC">"c6484"</definedName>
    <definedName name="IQ_NONINTEREST_EXPENSE_EARNING_ASSETS_FDIC">"c6728"</definedName>
    <definedName name="IQ_NONINTEREST_INCOME_EARNING_ASSETS_FDIC">"c6727"</definedName>
    <definedName name="IQ_NONMORTGAGE_SERVICING_FDIC">"c6336"</definedName>
    <definedName name="IQ_NONRES_FIXED_INVEST_PRIV_APR_FC_UNUSED_UNUSED_UNUSED">"c8468"</definedName>
    <definedName name="IQ_NONRES_FIXED_INVEST_PRIV_APR_UNUSED_UNUSED_UNUSED">"c7588"</definedName>
    <definedName name="IQ_NONRES_FIXED_INVEST_PRIV_FC_UNUSED_UNUSED_UNUSED">"c7808"</definedName>
    <definedName name="IQ_NONRES_FIXED_INVEST_PRIV_POP_FC_UNUSED_UNUSED_UNUSED">"c8028"</definedName>
    <definedName name="IQ_NONRES_FIXED_INVEST_PRIV_POP_UNUSED_UNUSED_UNUSED">"c7148"</definedName>
    <definedName name="IQ_NONRES_FIXED_INVEST_PRIV_UNUSED_UNUSED_UNUSED">"c6928"</definedName>
    <definedName name="IQ_NONRES_FIXED_INVEST_PRIV_YOY_FC_UNUSED_UNUSED_UNUSED">"c8248"</definedName>
    <definedName name="IQ_NONRES_FIXED_INVEST_PRIV_YOY_UNUSED_UNUSED_UNUSED">"c7368"</definedName>
    <definedName name="IQ_NONTRANSACTION_ACCOUNTS_FDIC">"c6552"</definedName>
    <definedName name="IQ_NOTIONAL_AMOUNT_CREDIT_DERIVATIVES_FDIC">"c6507"</definedName>
    <definedName name="IQ_NOTIONAL_VALUE_EXCHANGE_SWAPS_FDIC">"c6516"</definedName>
    <definedName name="IQ_NOTIONAL_VALUE_OTHER_SWAPS_FDIC">"c6521"</definedName>
    <definedName name="IQ_NOTIONAL_VALUE_RATE_SWAPS_FDIC">"c6511"</definedName>
    <definedName name="IQ_NTM">6000</definedName>
    <definedName name="IQ_NUMBER_DEPOSITS_LESS_THAN_100K_FDIC">"c6495"</definedName>
    <definedName name="IQ_NUMBER_DEPOSITS_MORE_THAN_100K_FDIC">"c6493"</definedName>
    <definedName name="IQ_OBLIGATIONS_OF_STATES_TOTAL_LOANS_FOREIGN_FDIC">"c6447"</definedName>
    <definedName name="IQ_OBLIGATIONS_STATES_FDIC">"c6431"</definedName>
    <definedName name="IQ_OG_TOTAL_OIL_PRODUCTON">"c2059"</definedName>
    <definedName name="IQ_OPENED55">1</definedName>
    <definedName name="IQ_OPER_INC_BR">"c850"</definedName>
    <definedName name="IQ_OREO_1_4_RESIDENTIAL_FDIC">"c6454"</definedName>
    <definedName name="IQ_OREO_COMMERCIAL_RE_FDIC">"c6456"</definedName>
    <definedName name="IQ_OREO_CONSTRUCTION_DEVELOPMENT_FDIC">"c6457"</definedName>
    <definedName name="IQ_OREO_FARMLAND_FDIC">"c6458"</definedName>
    <definedName name="IQ_OREO_FOREIGN_FDIC">"c6460"</definedName>
    <definedName name="IQ_OREO_MULTI_FAMILY_RESIDENTIAL_FDIC">"c6455"</definedName>
    <definedName name="IQ_OTHER_AMORT_BR">"c5566"</definedName>
    <definedName name="IQ_OTHER_ASSETS_BR">"c862"</definedName>
    <definedName name="IQ_OTHER_ASSETS_FDIC">"c6338"</definedName>
    <definedName name="IQ_OTHER_BORROWED_FUNDS_FDIC">"c6345"</definedName>
    <definedName name="IQ_OTHER_CA_SUPPL_BR">"c871"</definedName>
    <definedName name="IQ_OTHER_CL_SUPPL_BR">"c880"</definedName>
    <definedName name="IQ_OTHER_COMPREHENSIVE_INCOME_FDIC">"c6503"</definedName>
    <definedName name="IQ_OTHER_DEPOSITORY_INSTITUTIONS_LOANS_FDIC">"c6436"</definedName>
    <definedName name="IQ_OTHER_DEPOSITORY_INSTITUTIONS_TOTAL_LOANS_FOREIGN_FDIC">"c6442"</definedName>
    <definedName name="IQ_OTHER_DOMESTIC_DEBT_SECURITIES_FDIC">"c6302"</definedName>
    <definedName name="IQ_OTHER_EQUITY_BR">"c888"</definedName>
    <definedName name="IQ_OTHER_FINANCE_ACT_BR">"c895"</definedName>
    <definedName name="IQ_OTHER_FINANCE_ACT_SUPPL_BR">"c901"</definedName>
    <definedName name="IQ_OTHER_INSURANCE_FEES_FDIC">"c6672"</definedName>
    <definedName name="IQ_OTHER_INTAN_BR">"c909"</definedName>
    <definedName name="IQ_OTHER_INTANGIBLE_FDIC">"c6337"</definedName>
    <definedName name="IQ_OTHER_INVEST_ACT_BR">"c918"</definedName>
    <definedName name="IQ_OTHER_INVEST_ACT_SUPPL_BR">"c924"</definedName>
    <definedName name="IQ_OTHER_LIAB_BR">"c932"</definedName>
    <definedName name="IQ_OTHER_LIAB_LT_BR">"c937"</definedName>
    <definedName name="IQ_OTHER_LIABILITIES_FDIC">"c6347"</definedName>
    <definedName name="IQ_OTHER_LOANS_CHARGE_OFFS_FDIC">"c6601"</definedName>
    <definedName name="IQ_OTHER_LOANS_FOREIGN_FDIC">"c6446"</definedName>
    <definedName name="IQ_OTHER_LOANS_LEASES_FDIC">"c6322"</definedName>
    <definedName name="IQ_OTHER_LOANS_NET_CHARGE_OFFS_FDIC">"c6639"</definedName>
    <definedName name="IQ_OTHER_LOANS_RECOVERIES_FDIC">"c6620"</definedName>
    <definedName name="IQ_OTHER_LOANS_TOTAL_FDIC">"c6432"</definedName>
    <definedName name="IQ_OTHER_LT_ASSETS_BR">"c948"</definedName>
    <definedName name="IQ_OTHER_NON_INT_EXP_FDIC">"c6578"</definedName>
    <definedName name="IQ_OTHER_NON_INT_EXPENSE_FDIC">"c6679"</definedName>
    <definedName name="IQ_OTHER_NON_INT_INC_FDIC">"c6676"</definedName>
    <definedName name="IQ_OTHER_NON_OPER_EXP_BR">"c957"</definedName>
    <definedName name="IQ_OTHER_NON_OPER_EXP_SUPPL_BR">"c962"</definedName>
    <definedName name="IQ_OTHER_OFF_BS_LIAB_FDIC">"c6533"</definedName>
    <definedName name="IQ_OTHER_OPER_ACT_BR">"c985"</definedName>
    <definedName name="IQ_OTHER_OPER_BR">"c990"</definedName>
    <definedName name="IQ_OTHER_OPER_SUPPL_BR">"c994"</definedName>
    <definedName name="IQ_OTHER_OPER_TOT_BR">"c1000"</definedName>
    <definedName name="IQ_OTHER_RE_OWNED_FDIC">"c6330"</definedName>
    <definedName name="IQ_OTHER_REV_BR">"c1011"</definedName>
    <definedName name="IQ_OTHER_REV_SUPPL_BR">"c1016"</definedName>
    <definedName name="IQ_OTHER_SAVINGS_DEPOSITS_FDIC">"c6554"</definedName>
    <definedName name="IQ_OTHER_TRANSACTIONS_FDIC">"c6504"</definedName>
    <definedName name="IQ_OTHER_UNUSED_COMMITMENTS_FDIC">"c6530"</definedName>
    <definedName name="IQ_OTHER_UNUSUAL_BR">"c1561"</definedName>
    <definedName name="IQ_OTHER_UNUSUAL_SUPPL_BR">"c1496"</definedName>
    <definedName name="IQ_OVER_FIFETEEN_YEAR_MORTGAGE_PASS_THROUGHS_FDIC">"c6416"</definedName>
    <definedName name="IQ_OVER_FIFTEEN_YEAR_FIXED_AND_FLOATING_RATE_FDIC">"c6424"</definedName>
    <definedName name="IQ_OVER_THREE_YEARS_FDIC">"c6418"</definedName>
    <definedName name="IQ_PARTICIPATION_POOLS_RESIDENTIAL_MORTGAGES_FDIC">"c6403"</definedName>
    <definedName name="IQ_PAST_DUE_30_1_4_FAMILY_LOANS_FDIC">"c6693"</definedName>
    <definedName name="IQ_PAST_DUE_30_AUTO_LOANS_FDIC">"c6687"</definedName>
    <definedName name="IQ_PAST_DUE_30_CL_LOANS_FDIC">"c6688"</definedName>
    <definedName name="IQ_PAST_DUE_30_CREDIT_CARDS_RECEIVABLES_FDIC">"c6690"</definedName>
    <definedName name="IQ_PAST_DUE_30_HOME_EQUITY_LINES_FDIC">"c6691"</definedName>
    <definedName name="IQ_PAST_DUE_30_OTHER_CONSUMER_LOANS_FDIC">"c6689"</definedName>
    <definedName name="IQ_PAST_DUE_30_OTHER_LOANS_FDIC">"c6692"</definedName>
    <definedName name="IQ_PAST_DUE_90_1_4_FAMILY_LOANS_FDIC">"c6700"</definedName>
    <definedName name="IQ_PAST_DUE_90_AUTO_LOANS_FDIC">"c6694"</definedName>
    <definedName name="IQ_PAST_DUE_90_CL_LOANS_FDIC">"c6695"</definedName>
    <definedName name="IQ_PAST_DUE_90_CREDIT_CARDS_RECEIVABLES_FDIC">"c6697"</definedName>
    <definedName name="IQ_PAST_DUE_90_HOME_EQUITY_LINES_FDIC">"c6698"</definedName>
    <definedName name="IQ_PAST_DUE_90_OTHER_CONSUMER_LOANS_FDIC">"c6696"</definedName>
    <definedName name="IQ_PAST_DUE_90_OTHER_LOANS_FDIC">"c6699"</definedName>
    <definedName name="IQ_PC_WRITTEN">"c1027"</definedName>
    <definedName name="IQ_PERCENT_CHANGE_EST_FFO_12MONTHS">"c1828"</definedName>
    <definedName name="IQ_PERCENT_CHANGE_EST_FFO_12MONTHS_REUT">"c3938"</definedName>
    <definedName name="IQ_PERCENT_CHANGE_EST_FFO_18MONTHS">"c1829"</definedName>
    <definedName name="IQ_PERCENT_CHANGE_EST_FFO_18MONTHS_REUT">"c3939"</definedName>
    <definedName name="IQ_PERCENT_CHANGE_EST_FFO_3MONTHS">"c1825"</definedName>
    <definedName name="IQ_PERCENT_CHANGE_EST_FFO_3MONTHS_REUT">"c3935"</definedName>
    <definedName name="IQ_PERCENT_CHANGE_EST_FFO_6MONTHS">"c1826"</definedName>
    <definedName name="IQ_PERCENT_CHANGE_EST_FFO_6MONTHS_REUT">"c3936"</definedName>
    <definedName name="IQ_PERCENT_CHANGE_EST_FFO_9MONTHS">"c1827"</definedName>
    <definedName name="IQ_PERCENT_CHANGE_EST_FFO_9MONTHS_REUT">"c3937"</definedName>
    <definedName name="IQ_PERCENT_CHANGE_EST_FFO_DAY">"c1822"</definedName>
    <definedName name="IQ_PERCENT_CHANGE_EST_FFO_DAY_REUT">"c3933"</definedName>
    <definedName name="IQ_PERCENT_CHANGE_EST_FFO_MONTH">"c1824"</definedName>
    <definedName name="IQ_PERCENT_CHANGE_EST_FFO_MONTH_REUT">"c3934"</definedName>
    <definedName name="IQ_PERCENT_CHANGE_EST_FFO_WEEK">"c1823"</definedName>
    <definedName name="IQ_PERCENT_CHANGE_EST_FFO_WEEK_REUT">"c3964"</definedName>
    <definedName name="IQ_PERCENT_INSURED_FDIC">"c6374"</definedName>
    <definedName name="IQ_PLEDGED_SECURITIES_FDIC">"c6401"</definedName>
    <definedName name="IQ_PRE_TAX_INCOME_FDIC">"c6581"</definedName>
    <definedName name="IQ_PREF_ISSUED_BR">"c1047"</definedName>
    <definedName name="IQ_PREF_OTHER_BR">"c1055"</definedName>
    <definedName name="IQ_PREF_REP_BR">"c1062"</definedName>
    <definedName name="IQ_PREFERRED_FDIC">"c6349"</definedName>
    <definedName name="IQ_PREMISES_EQUIPMENT_FDIC">"c6577"</definedName>
    <definedName name="IQ_PRETAX_RETURN_ASSETS_FDIC">"c6731"</definedName>
    <definedName name="IQ_PRIMARY_EPS_TYPE_THOM">"c5297"</definedName>
    <definedName name="IQ_PRIVATE_CONST_TOTAL_APR_FC_UNUSED_UNUSED_UNUSED">"c8559"</definedName>
    <definedName name="IQ_PRIVATE_CONST_TOTAL_APR_UNUSED_UNUSED_UNUSED">"c7679"</definedName>
    <definedName name="IQ_PRIVATE_CONST_TOTAL_FC_UNUSED_UNUSED_UNUSED">"c7899"</definedName>
    <definedName name="IQ_PRIVATE_CONST_TOTAL_POP_FC_UNUSED_UNUSED_UNUSED">"c8119"</definedName>
    <definedName name="IQ_PRIVATE_CONST_TOTAL_POP_UNUSED_UNUSED_UNUSED">"c7239"</definedName>
    <definedName name="IQ_PRIVATE_CONST_TOTAL_UNUSED_UNUSED_UNUSED">"c7019"</definedName>
    <definedName name="IQ_PRIVATE_CONST_TOTAL_YOY_FC_UNUSED_UNUSED_UNUSED">"c8339"</definedName>
    <definedName name="IQ_PRIVATE_CONST_TOTAL_YOY_UNUSED_UNUSED_UNUSED">"c7459"</definedName>
    <definedName name="IQ_PRIVATE_RES_CONST_REAL_APR_FC_UNUSED_UNUSED_UNUSED">"c8535"</definedName>
    <definedName name="IQ_PRIVATE_RES_CONST_REAL_APR_UNUSED_UNUSED_UNUSED">"c7655"</definedName>
    <definedName name="IQ_PRIVATE_RES_CONST_REAL_FC_UNUSED_UNUSED_UNUSED">"c7875"</definedName>
    <definedName name="IQ_PRIVATE_RES_CONST_REAL_POP_FC_UNUSED_UNUSED_UNUSED">"c8095"</definedName>
    <definedName name="IQ_PRIVATE_RES_CONST_REAL_POP_UNUSED_UNUSED_UNUSED">"c7215"</definedName>
    <definedName name="IQ_PRIVATE_RES_CONST_REAL_UNUSED_UNUSED_UNUSED">"c6995"</definedName>
    <definedName name="IQ_PRIVATE_RES_CONST_REAL_YOY_FC_UNUSED_UNUSED_UNUSED">"c8315"</definedName>
    <definedName name="IQ_PRIVATE_RES_CONST_REAL_YOY_UNUSED_UNUSED_UNUSED">"c7435"</definedName>
    <definedName name="IQ_PRIVATELY_ISSUED_MORTGAGE_BACKED_SECURITIES_FDIC">"c6407"</definedName>
    <definedName name="IQ_PRIVATELY_ISSUED_MORTGAGE_PASS_THROUGHS_FDIC">"c6405"</definedName>
    <definedName name="IQ_PURCHASE_FOREIGN_CURRENCIES_FDIC">"c6513"</definedName>
    <definedName name="IQ_PURCHASED_OPTION_CONTRACTS_FDIC">"c6510"</definedName>
    <definedName name="IQ_PURCHASED_OPTION_CONTRACTS_FX_RISK_FDIC">"c6515"</definedName>
    <definedName name="IQ_PURCHASED_OPTION_CONTRACTS_NON_FX_IR_FDIC">"c6520"</definedName>
    <definedName name="IQ_PURCHASES_EQUIP_NONRES_SAAR_APR_FC_UNUSED_UNUSED_UNUSED">"c8491"</definedName>
    <definedName name="IQ_PURCHASES_EQUIP_NONRES_SAAR_APR_UNUSED_UNUSED_UNUSED">"c7611"</definedName>
    <definedName name="IQ_PURCHASES_EQUIP_NONRES_SAAR_FC_UNUSED_UNUSED_UNUSED">"c7831"</definedName>
    <definedName name="IQ_PURCHASES_EQUIP_NONRES_SAAR_POP_FC_UNUSED_UNUSED_UNUSED">"c8051"</definedName>
    <definedName name="IQ_PURCHASES_EQUIP_NONRES_SAAR_POP_UNUSED_UNUSED_UNUSED">"c7171"</definedName>
    <definedName name="IQ_PURCHASES_EQUIP_NONRES_SAAR_UNUSED_UNUSED_UNUSED">"c6951"</definedName>
    <definedName name="IQ_PURCHASES_EQUIP_NONRES_SAAR_YOY_FC_UNUSED_UNUSED_UNUSED">"c8271"</definedName>
    <definedName name="IQ_PURCHASES_EQUIP_NONRES_SAAR_YOY_UNUSED_UNUSED_UNUSED">"c7391"</definedName>
    <definedName name="IQ_QTD">750000</definedName>
    <definedName name="IQ_RE_FORECLOSURE_FDIC">"c6332"</definedName>
    <definedName name="IQ_RE_INVEST_FDIC">"c6331"</definedName>
    <definedName name="IQ_RE_LOANS_DOMESTIC_CHARGE_OFFS_FDIC">"c6589"</definedName>
    <definedName name="IQ_RE_LOANS_DOMESTIC_FDIC">"c6309"</definedName>
    <definedName name="IQ_RE_LOANS_DOMESTIC_NET_CHARGE_OFFS_FDIC">"c6627"</definedName>
    <definedName name="IQ_RE_LOANS_DOMESTIC_RECOVERIES_FDIC">"c6608"</definedName>
    <definedName name="IQ_RE_LOANS_FDIC">"c6308"</definedName>
    <definedName name="IQ_RE_LOANS_FOREIGN_CHARGE_OFFS_FDIC">"c6595"</definedName>
    <definedName name="IQ_RE_LOANS_FOREIGN_NET_CHARGE_OFFS_FDIC">"c6633"</definedName>
    <definedName name="IQ_RE_LOANS_FOREIGN_RECOVERIES_FDIC">"c6614"</definedName>
    <definedName name="IQ_RECOVERIES_1_4_FAMILY_LOANS_FDIC">"c6707"</definedName>
    <definedName name="IQ_RECOVERIES_AUTO_LOANS_FDIC">"c6701"</definedName>
    <definedName name="IQ_RECOVERIES_CL_LOANS_FDIC">"c6702"</definedName>
    <definedName name="IQ_RECOVERIES_CREDIT_CARDS_RECEIVABLES_FDIC">"c6704"</definedName>
    <definedName name="IQ_RECOVERIES_HOME_EQUITY_LINES_FDIC">"c6705"</definedName>
    <definedName name="IQ_RECOVERIES_OTHER_CONSUMER_LOANS_FDIC">"c6703"</definedName>
    <definedName name="IQ_RECOVERIES_OTHER_LOANS_FDIC">"c6706"</definedName>
    <definedName name="IQ_RELATED_PLANS_FDIC">"c6320"</definedName>
    <definedName name="IQ_RES_CONST_REAL_APR_FC_UNUSED_UNUSED_UNUSED">"c8536"</definedName>
    <definedName name="IQ_RES_CONST_REAL_APR_UNUSED_UNUSED_UNUSED">"c7656"</definedName>
    <definedName name="IQ_RES_CONST_REAL_FC_UNUSED_UNUSED_UNUSED">"c7876"</definedName>
    <definedName name="IQ_RES_CONST_REAL_POP_FC_UNUSED_UNUSED_UNUSED">"c8096"</definedName>
    <definedName name="IQ_RES_CONST_REAL_POP_UNUSED_UNUSED_UNUSED">"c7216"</definedName>
    <definedName name="IQ_RES_CONST_REAL_SAAR_APR_FC_UNUSED_UNUSED_UNUSED">"c8537"</definedName>
    <definedName name="IQ_RES_CONST_REAL_SAAR_APR_UNUSED_UNUSED_UNUSED">"c7657"</definedName>
    <definedName name="IQ_RES_CONST_REAL_SAAR_FC_UNUSED_UNUSED_UNUSED">"c7877"</definedName>
    <definedName name="IQ_RES_CONST_REAL_SAAR_POP_FC_UNUSED_UNUSED_UNUSED">"c8097"</definedName>
    <definedName name="IQ_RES_CONST_REAL_SAAR_POP_UNUSED_UNUSED_UNUSED">"c7217"</definedName>
    <definedName name="IQ_RES_CONST_REAL_SAAR_UNUSED_UNUSED_UNUSED">"c6997"</definedName>
    <definedName name="IQ_RES_CONST_REAL_SAAR_YOY_FC_UNUSED_UNUSED_UNUSED">"c8317"</definedName>
    <definedName name="IQ_RES_CONST_REAL_SAAR_YOY_UNUSED_UNUSED_UNUSED">"c7437"</definedName>
    <definedName name="IQ_RES_CONST_REAL_UNUSED_UNUSED_UNUSED">"c6996"</definedName>
    <definedName name="IQ_RES_CONST_REAL_YOY_FC_UNUSED_UNUSED_UNUSED">"c8316"</definedName>
    <definedName name="IQ_RES_CONST_REAL_YOY_UNUSED_UNUSED_UNUSED">"c7436"</definedName>
    <definedName name="IQ_RES_CONST_SAAR_APR_FC_UNUSED_UNUSED_UNUSED">"c8540"</definedName>
    <definedName name="IQ_RES_CONST_SAAR_APR_UNUSED_UNUSED_UNUSED">"c7660"</definedName>
    <definedName name="IQ_RES_CONST_SAAR_FC_UNUSED_UNUSED_UNUSED">"c7880"</definedName>
    <definedName name="IQ_RES_CONST_SAAR_POP_FC_UNUSED_UNUSED_UNUSED">"c8100"</definedName>
    <definedName name="IQ_RES_CONST_SAAR_POP_UNUSED_UNUSED_UNUSED">"c7220"</definedName>
    <definedName name="IQ_RES_CONST_SAAR_UNUSED_UNUSED_UNUSED">"c7000"</definedName>
    <definedName name="IQ_RES_CONST_SAAR_YOY_FC_UNUSED_UNUSED_UNUSED">"c8320"</definedName>
    <definedName name="IQ_RES_CONST_SAAR_YOY_UNUSED_UNUSED_UNUSED">"c7440"</definedName>
    <definedName name="IQ_RESIDENTIAL_LOANS">"c1102"</definedName>
    <definedName name="IQ_RESTATEMENTS_NET_FDIC">"c6500"</definedName>
    <definedName name="IQ_RESTRUCTURE_BR">"c1106"</definedName>
    <definedName name="IQ_RESTRUCTURED_LOANS_1_4_RESIDENTIAL_FDIC">"c6378"</definedName>
    <definedName name="IQ_RESTRUCTURED_LOANS_LEASES_FDIC">"c6377"</definedName>
    <definedName name="IQ_RESTRUCTURED_LOANS_NON_1_4_FDIC">"c6379"</definedName>
    <definedName name="IQ_RETAIL_DEPOSITS_FDIC">"c6488"</definedName>
    <definedName name="IQ_RETAINED_EARNINGS_AVERAGE_EQUITY_FDIC">"c6733"</definedName>
    <definedName name="IQ_RETURN_ASSETS_BROK">"c1115"</definedName>
    <definedName name="IQ_RETURN_ASSETS_FDIC">"c6730"</definedName>
    <definedName name="IQ_RETURN_EQUITY_BROK">"c1120"</definedName>
    <definedName name="IQ_RETURN_EQUITY_FDIC">"c6732"</definedName>
    <definedName name="IQ_REVALUATION_GAINS_FDIC">"c6428"</definedName>
    <definedName name="IQ_REVALUATION_LOSSES_FDIC">"c6429"</definedName>
    <definedName name="IQ_RISK_WEIGHTED_ASSETS_FDIC">"c6370"</definedName>
    <definedName name="IQ_SALARY_FDIC">"c6576"</definedName>
    <definedName name="IQ_SALE_CONVERSION_RETIREMENT_STOCK_FDIC">"c6661"</definedName>
    <definedName name="IQ_SALE_INTAN_CF_BR">"c1133"</definedName>
    <definedName name="IQ_SALE_PPE_CF_BR">"c1139"</definedName>
    <definedName name="IQ_SALE_REAL_ESTATE_CF_BR">"c1145"</definedName>
    <definedName name="IQ_SECURED_1_4_FAMILY_RESIDENTIAL_CHARGE_OFFS_FDIC">"c6590"</definedName>
    <definedName name="IQ_SECURED_1_4_FAMILY_RESIDENTIAL_NET_CHARGE_OFFS_FDIC">"c6628"</definedName>
    <definedName name="IQ_SECURED_1_4_FAMILY_RESIDENTIAL_RECOVERIES_FDIC">"c6609"</definedName>
    <definedName name="IQ_SECURED_FARMLAND_CHARGE_OFFS_FDIC">"c6593"</definedName>
    <definedName name="IQ_SECURED_FARMLAND_NET_CHARGE_OFFS_FDIC">"c6631"</definedName>
    <definedName name="IQ_SECURED_FARMLAND_RECOVERIES_FDIC">"c6612"</definedName>
    <definedName name="IQ_SECURED_MULTIFAMILY_RESIDENTIAL_CHARGE_OFFS_FDIC">"c6591"</definedName>
    <definedName name="IQ_SECURED_MULTIFAMILY_RESIDENTIAL_NET_CHARGE_OFFS_FDIC">"c6629"</definedName>
    <definedName name="IQ_SECURED_MULTIFAMILY_RESIDENTIAL_RECOVERIES_FDIC">"c6610"</definedName>
    <definedName name="IQ_SECURED_NONFARM_NONRESIDENTIAL_CHARGE_OFFS_FDIC">"c6592"</definedName>
    <definedName name="IQ_SECURED_NONFARM_NONRESIDENTIAL_NET_CHARGE_OFFS_FDIC">"c6630"</definedName>
    <definedName name="IQ_SECURED_NONFARM_NONRESIDENTIAL_RECOVERIES_FDIC">"c6611"</definedName>
    <definedName name="IQ_SECURITIES_GAINS_FDIC">"c6584"</definedName>
    <definedName name="IQ_SECURITIES_ISSUED_STATES_FDIC">"c6300"</definedName>
    <definedName name="IQ_SECURITIES_LENT_FDIC">"c6532"</definedName>
    <definedName name="IQ_SECURITIES_UNDERWRITING_FDIC">"c6529"</definedName>
    <definedName name="IQ_SERVICE_CHARGES_FDIC">"c6572"</definedName>
    <definedName name="IQ_SHAREOUTSTANDING">"c1347"</definedName>
    <definedName name="IQ_SP_ISSUE_LC_ACTION">"c2644"</definedName>
    <definedName name="IQ_SP_ISSUE_LC_DATE">"c2643"</definedName>
    <definedName name="IQ_SP_ISSUE_LC_LT">"c2645"</definedName>
    <definedName name="IQ_SPECIAL_DIV_CF_BR">"c1171"</definedName>
    <definedName name="IQ_ST_DEBT_BR">"c1178"</definedName>
    <definedName name="IQ_ST_DEBT_ISSUED_BR">"c1183"</definedName>
    <definedName name="IQ_ST_DEBT_REPAID_BR">"c1191"</definedName>
    <definedName name="IQ_STATES_NONTRANSACTION_ACCOUNTS_FDIC">"c6547"</definedName>
    <definedName name="IQ_STATES_TOTAL_DEPOSITS_FDIC">"c6473"</definedName>
    <definedName name="IQ_STATES_TRANSACTION_ACCOUNTS_FDIC">"c6539"</definedName>
    <definedName name="IQ_SUB_DEBT_FDIC">"c6346"</definedName>
    <definedName name="IQ_SURPLUS_FDIC">"c6351"</definedName>
    <definedName name="IQ_THREE_MONTHS_FIXED_AND_FLOATING_FDIC">"c6419"</definedName>
    <definedName name="IQ_THREE_MONTHS_MORTGAGE_PASS_THROUGHS_FDIC">"c6411"</definedName>
    <definedName name="IQ_THREE_YEAR_FIXED_AND_FLOATING_RATE_FDIC">"c6421"</definedName>
    <definedName name="IQ_THREE_YEAR_MORTGAGE_PASS_THROUGHS_FDIC">"c6413"</definedName>
    <definedName name="IQ_THREE_YEARS_LESS_FDIC">"c6417"</definedName>
    <definedName name="IQ_TIER_1_RISK_BASED_CAPITAL_RATIO_FDIC">"c6746"</definedName>
    <definedName name="IQ_TIER_ONE_FDIC">"c6369"</definedName>
    <definedName name="IQ_TIME_DEPOSITS_LESS_THAN_100K_FDIC">"c6465"</definedName>
    <definedName name="IQ_TIME_DEPOSITS_MORE_THAN_100K_FDIC">"c6470"</definedName>
    <definedName name="IQ_TODAY">0</definedName>
    <definedName name="IQ_TOTAL_AR_BR">"c1231"</definedName>
    <definedName name="IQ_TOTAL_ASSETS_FDIC">"c6339"</definedName>
    <definedName name="IQ_TOTAL_CHARGE_OFFS_FDIC">"c6603"</definedName>
    <definedName name="IQ_TOTAL_DEBT_ISSUED_BR">"c1253"</definedName>
    <definedName name="IQ_TOTAL_DEBT_REPAID_BR">"c1260"</definedName>
    <definedName name="IQ_TOTAL_DEBT_SECURITIES_FDIC">"c6410"</definedName>
    <definedName name="IQ_TOTAL_DEPOSITS_FDIC">"c6342"</definedName>
    <definedName name="IQ_TOTAL_EMPLOYEES_FDIC">"c6355"</definedName>
    <definedName name="IQ_TOTAL_LIAB_BR">"c1278"</definedName>
    <definedName name="IQ_TOTAL_LIAB_EQUITY_FDIC">"c6354"</definedName>
    <definedName name="IQ_TOTAL_LIABILITIES_FDIC">"c6348"</definedName>
    <definedName name="IQ_TOTAL_OPER_EXP_BR">"c1284"</definedName>
    <definedName name="IQ_TOTAL_PENSION_OBLIGATION">"c1292"</definedName>
    <definedName name="IQ_TOTAL_RECOVERIES_FDIC">"c6622"</definedName>
    <definedName name="IQ_TOTAL_REV_BNK_FDIC">"c6786"</definedName>
    <definedName name="IQ_TOTAL_REV_BR">"c1303"</definedName>
    <definedName name="IQ_TOTAL_RISK_BASED_CAPITAL_RATIO_FDIC">"c6747"</definedName>
    <definedName name="IQ_TOTAL_SECURITIES_FDIC">"c6306"</definedName>
    <definedName name="IQ_TOTAL_TIME_DEPOSITS_FDIC">"c6497"</definedName>
    <definedName name="IQ_TOTAL_TIME_SAVINGS_DEPOSITS_FDIC">"c6498"</definedName>
    <definedName name="IQ_TOTAL_UNUSED_COMMITMENTS_FDIC">"c6536"</definedName>
    <definedName name="IQ_TOTAL_UNUSUAL_BR">"c5517"</definedName>
    <definedName name="IQ_TR_BUY_ADVISORS">"c2387"</definedName>
    <definedName name="IQ_TR_SELL_ADVISORS">"c2388"</definedName>
    <definedName name="IQ_TR_SUBDEBT">"c2370"</definedName>
    <definedName name="IQ_TRADING_ACCOUNT_GAINS_FEES_FDIC">"c6573"</definedName>
    <definedName name="IQ_TRADING_ASSETS_FDIC">"c6328"</definedName>
    <definedName name="IQ_TRADING_LIABILITIES_FDIC">"c6344"</definedName>
    <definedName name="IQ_TRANSACTION_ACCOUNTS_FDIC">"c6544"</definedName>
    <definedName name="IQ_TREASURY_OTHER_EQUITY_BR">"c1314"</definedName>
    <definedName name="IQ_TREASURY_STOCK_TRANSACTIONS_FDIC">"c6501"</definedName>
    <definedName name="IQ_TWELVE_MONTHS_FIXED_AND_FLOATING_FDIC">"c6420"</definedName>
    <definedName name="IQ_TWELVE_MONTHS_MORTGAGE_PASS_THROUGHS_FDIC">"c6412"</definedName>
    <definedName name="IQ_UNDIVIDED_PROFITS_FDIC">"c6352"</definedName>
    <definedName name="IQ_UNEARN_REV_CURRENT_BR">"c1324"</definedName>
    <definedName name="IQ_UNEARNED_INCOME_FDIC">"c6324"</definedName>
    <definedName name="IQ_UNEARNED_INCOME_FOREIGN_FDIC">"c6385"</definedName>
    <definedName name="IQ_UNPROFITABLE_INSTITUTIONS_FDIC">"c6722"</definedName>
    <definedName name="IQ_UNUSED_LOAN_COMMITMENTS_FDIC">"c6368"</definedName>
    <definedName name="IQ_US_BRANCHES_FOREIGN_BANK_LOANS_FDIC">"c6435"</definedName>
    <definedName name="IQ_US_BRANCHES_FOREIGN_BANKS_FDIC">"c6390"</definedName>
    <definedName name="IQ_US_GAAP_CA">"c2930"</definedName>
    <definedName name="IQ_US_GAAP_CL">"c2932"</definedName>
    <definedName name="IQ_US_GAAP_COST_REV">"c2965"</definedName>
    <definedName name="IQ_US_GAAP_DO">"c2973"</definedName>
    <definedName name="IQ_US_GAAP_EXTRA_ACC_ITEMS">"c2972"</definedName>
    <definedName name="IQ_US_GAAP_INC_TAX">"c2975"</definedName>
    <definedName name="IQ_US_GAAP_INTEREST_EXP">"c2971"</definedName>
    <definedName name="IQ_US_GAAP_LIAB_LT">"c2933"</definedName>
    <definedName name="IQ_US_GAAP_MINORITY_INTEREST_IS">"c2974"</definedName>
    <definedName name="IQ_US_GAAP_NCA">"c2931"</definedName>
    <definedName name="IQ_US_GAAP_NI_AVAIL_EXCL">"c2977"</definedName>
    <definedName name="IQ_US_GAAP_OTHER_NON_OPER">"c2969"</definedName>
    <definedName name="IQ_US_GAAP_OTHER_OPER">"c2968"</definedName>
    <definedName name="IQ_US_GAAP_RD">"c2967"</definedName>
    <definedName name="IQ_US_GAAP_SGA">"c2966"</definedName>
    <definedName name="IQ_US_GAAP_TOTAL_REV">"c2964"</definedName>
    <definedName name="IQ_US_GAAP_TOTAL_UNUSUAL">"c2970"</definedName>
    <definedName name="IQ_US_GOV_AGENCIES_FDIC">"c6395"</definedName>
    <definedName name="IQ_US_GOV_DEPOSITS_FDIC">"c6483"</definedName>
    <definedName name="IQ_US_GOV_ENTERPRISES_FDIC">"c6396"</definedName>
    <definedName name="IQ_US_GOV_NONCURRENT_LOANS_TOTAL_NONCURRENT_FDIC">"c6779"</definedName>
    <definedName name="IQ_US_GOV_NONTRANSACTION_ACCOUNTS_FDIC">"c6546"</definedName>
    <definedName name="IQ_US_GOV_OBLIGATIONS_FDIC">"c6299"</definedName>
    <definedName name="IQ_US_GOV_SECURITIES_FDIC">"c6297"</definedName>
    <definedName name="IQ_US_GOV_TOTAL_DEPOSITS_FDIC">"c6472"</definedName>
    <definedName name="IQ_US_GOV_TRANSACTION_ACCOUNTS_FDIC">"c6538"</definedName>
    <definedName name="IQ_US_TREASURY_SECURITIES_FDIC">"c6298"</definedName>
    <definedName name="IQ_VALUATION_ALLOWANCES_FDIC">"c6400"</definedName>
    <definedName name="IQ_VC_REVENUE_FDIC">"c6667"</definedName>
    <definedName name="IQ_VOLATILE_LIABILITIES_FDIC">"c6364"</definedName>
    <definedName name="IQ_WEEK">50000</definedName>
    <definedName name="IQ_WRITTEN_OPTION_CONTRACTS_FDIC">"c6509"</definedName>
    <definedName name="IQ_WRITTEN_OPTION_CONTRACTS_FX_RISK_FDIC">"c6514"</definedName>
    <definedName name="IQ_WRITTEN_OPTION_CONTRACTS_NON_FX_IR_FDIC">"c6519"</definedName>
    <definedName name="IQ_YTD">3000</definedName>
    <definedName name="IQ_YTDMONTH">130000</definedName>
    <definedName name="IQRAA22">"$AA$23:$AA$1280"</definedName>
    <definedName name="IQRAB22">"$AB$23:$AB$1280"</definedName>
    <definedName name="IQRAF22">"$AF$23:$AF$1281"</definedName>
    <definedName name="IQRAG22">"$AG$23:$AG$1281"</definedName>
    <definedName name="IQRB15">"$B$16"</definedName>
    <definedName name="IQRB16">"$B$17"</definedName>
    <definedName name="IQRB21">"$B$22:$B$1280"</definedName>
    <definedName name="IQRB22">"$B$23:$B$1282"</definedName>
    <definedName name="IQRC1278">"$C$1279:$C$2537"</definedName>
    <definedName name="IQRC1280">"$C$1281:$C$2539"</definedName>
    <definedName name="IQRC21">"$C$22:$C$1280"</definedName>
    <definedName name="IQRC22">"$C$23:$C$1282"</definedName>
    <definedName name="IQRCapitalizationA82">[13]Capitalization!$A$83:$A$90</definedName>
    <definedName name="IQRCapitalizationD79">[13]Capitalization!$D$80:$D$87</definedName>
    <definedName name="IQRCapitalizationE79">[13]Capitalization!$E$80:$E$87</definedName>
    <definedName name="IQRF13">"$F$14:$F$1383"</definedName>
    <definedName name="IQRG15">"$G$16:$G$504"</definedName>
    <definedName name="IQRG21">"$G$22:$G$1246"</definedName>
    <definedName name="IQRG22">"$G$23:$G$1280"</definedName>
    <definedName name="IQRH1280">"$H$1281:$H$2539"</definedName>
    <definedName name="IQRH1281">"$H$1282:$H$2540"</definedName>
    <definedName name="IQRH21">"$H$22:$H$1246"</definedName>
    <definedName name="IQRH22">"$H$23:$H$1282"</definedName>
    <definedName name="IQRH23">"$H$24:$H$1282"</definedName>
    <definedName name="IQRL21">"$L$22:$L$1280"</definedName>
    <definedName name="IQRL22">"$L$23:$L$1280"</definedName>
    <definedName name="IQRM21">"$M$22:$M$1280"</definedName>
    <definedName name="IQRM22">"$M$23:$M$1282"</definedName>
    <definedName name="IQRM23">"$M$24"</definedName>
    <definedName name="IQRQ21">"$Q$22:$Q$1280"</definedName>
    <definedName name="IQRQ22">"$Q$23:$Q$1280"</definedName>
    <definedName name="IQRR1261">"$R$1262:$R$2497"</definedName>
    <definedName name="IQRR1262">"$R$1263:$R$2498"</definedName>
    <definedName name="IQRR21">"$R$22:$R$1280"</definedName>
    <definedName name="IQRR22">"$R$23:$R$1282"</definedName>
    <definedName name="IQRSavA85">[13]Sav!$A$86:$A$93</definedName>
    <definedName name="IQRSavD82">[13]Sav!$D$83:$D$90</definedName>
    <definedName name="IQRSavE82">[13]Sav!$E$83:$E$90</definedName>
    <definedName name="IQRV21">"$V$22:$V$562"</definedName>
    <definedName name="IQRV22">"$V$23:$V$1281"</definedName>
    <definedName name="IQRVolatilityCalculationAM21">'[14]Volatility Calculation'!#REF!</definedName>
    <definedName name="IQRVolatilityCalculationAR21">'[14]Volatility Calculation'!#REF!</definedName>
    <definedName name="IQRW21">"$W$22:$W$562"</definedName>
    <definedName name="IQRW22">"$W$23:$W$1281"</definedName>
    <definedName name="IsColHidden">FALSE</definedName>
    <definedName name="IsLTMColHidden">FALSE</definedName>
    <definedName name="kerri">{"Costprogram",#N/A,FALSE,"COST OF PROGRAM PROJECTION"}</definedName>
    <definedName name="KIT">{"equity comps",#N/A,FALSE,"CS Comps";"equity comps",#N/A,FALSE,"PS Comps";"equity comps",#N/A,FALSE,"GIC_Comps";"equity comps",#N/A,FALSE,"GIC2_Comps"}</definedName>
    <definedName name="kol">{"away stand alones",#N/A,FALSE,"Target"}</definedName>
    <definedName name="LEVEL">[11]LOOKUP!$B$4:$B$15</definedName>
    <definedName name="limcount">1</definedName>
    <definedName name="ListOffset">1</definedName>
    <definedName name="LKLK">{"Costprogram",#N/A,FALSE,"COST OF PROGRAM PROJECTION"}</definedName>
    <definedName name="M2InstallRetained">#REF!</definedName>
    <definedName name="M3InstallRetained">#REF!</definedName>
    <definedName name="M4InstallRetained">#REF!</definedName>
    <definedName name="mason?">{#N/A,#N/A,FALSE,"Data &amp; Key Results";#N/A,#N/A,FALSE,"Summary Template";#N/A,#N/A,FALSE,"Budget";#N/A,#N/A,FALSE,"Present Value Comparison";#N/A,#N/A,FALSE,"Cashflow";#N/A,#N/A,FALSE,"Income";#N/A,#N/A,FALSE,"Inputs"}</definedName>
    <definedName name="mason2">{#N/A,#N/A,FALSE,"Data &amp; Key Results";#N/A,#N/A,FALSE,"Summary Template";#N/A,#N/A,FALSE,"Budget";#N/A,#N/A,FALSE,"Present Value Comparison";#N/A,#N/A,FALSE,"Cashflow";#N/A,#N/A,FALSE,"Income";#N/A,#N/A,FALSE,"Inputs"}</definedName>
    <definedName name="mason3">{#N/A,#N/A,FALSE,"Data &amp; Key Results";#N/A,#N/A,FALSE,"Summary Template";#N/A,#N/A,FALSE,"Budget";#N/A,#N/A,FALSE,"Present Value Comparison";#N/A,#N/A,FALSE,"Cashflow";#N/A,#N/A,FALSE,"Income";#N/A,#N/A,FALSE,"Inputs"}</definedName>
    <definedName name="mason4">{#N/A,#N/A,FALSE,"Data &amp; Key Results";#N/A,#N/A,FALSE,"Summary Template";#N/A,#N/A,FALSE,"Budget";#N/A,#N/A,FALSE,"Present Value Comparison";#N/A,#N/A,FALSE,"Cashflow";#N/A,#N/A,FALSE,"Income";#N/A,#N/A,FALSE,"Inputs"}</definedName>
    <definedName name="mason5">{#N/A,#N/A,FALSE,"Data &amp; Key Results";#N/A,#N/A,FALSE,"Summary Template";#N/A,#N/A,FALSE,"Budget";#N/A,#N/A,FALSE,"Present Value Comparison";#N/A,#N/A,FALSE,"Cashflow";#N/A,#N/A,FALSE,"Income";#N/A,#N/A,FALSE,"Inputs"}</definedName>
    <definedName name="masonII">{#N/A,#N/A,FALSE,"Data &amp; Key Results";#N/A,#N/A,FALSE,"Summary Template";#N/A,#N/A,FALSE,"Budget";#N/A,#N/A,FALSE,"Present Value Comparison";#N/A,#N/A,FALSE,"Cashflow";#N/A,#N/A,FALSE,"Income";#N/A,#N/A,FALSE,"Inputs"}</definedName>
    <definedName name="MAU">#REF!</definedName>
    <definedName name="mau_all">#REF!</definedName>
    <definedName name="mau_amaz">#REF!</definedName>
    <definedName name="MAU_FB">#REF!</definedName>
    <definedName name="MAU_GOOA">#REF!</definedName>
    <definedName name="MAU_GOOP">#REF!</definedName>
    <definedName name="mau_gp">#REF!</definedName>
    <definedName name="mau_ios">#REF!</definedName>
    <definedName name="mau_web">#REF!</definedName>
    <definedName name="MAUMonth2Retained">#REF!</definedName>
    <definedName name="MAUMonth3Retained">#REF!</definedName>
    <definedName name="MAUMonth4Retained">#REF!</definedName>
    <definedName name="Month1CNV">#REF!</definedName>
    <definedName name="Month1NetUSD">#REF!</definedName>
    <definedName name="Month2MultiDeposit">#REF!</definedName>
    <definedName name="Month3MultiDeposit">#REF!</definedName>
    <definedName name="Month4MultiDeposit">#REF!</definedName>
    <definedName name="MonthInstallsPaid">#REF!</definedName>
    <definedName name="Monthly_Dates">#REF!</definedName>
    <definedName name="Monthly_Depositors">#REF!</definedName>
    <definedName name="Monthly_Depositors_FB">#REF!</definedName>
    <definedName name="Monthly_Depositors_gooa">#REF!</definedName>
    <definedName name="Monthly_Depositors_goop">#REF!</definedName>
    <definedName name="Monthly_Depositors_iOS">#REF!</definedName>
    <definedName name="Monthly_NetRev">#REF!</definedName>
    <definedName name="Monthly_NetRev_FB">#REF!</definedName>
    <definedName name="Monthly_NetRev_gooa">#REF!</definedName>
    <definedName name="Monthly_NetRev_goop">#REF!</definedName>
    <definedName name="Monthly_NetRev_iOS">#REF!</definedName>
    <definedName name="Monthly_NewP2Ps">#REF!</definedName>
    <definedName name="Monthly_NewP2Ps_FB">#REF!</definedName>
    <definedName name="Monthly_NewP2Ps_gooa">#REF!</definedName>
    <definedName name="Monthly_NewP2Ps_goop">#REF!</definedName>
    <definedName name="Monthly_NewP2Ps_iOS">#REF!</definedName>
    <definedName name="MonthlyCNVToDate">#REF!</definedName>
    <definedName name="MonthlyinstallsAndroidAmazonFB_ID">#REF!</definedName>
    <definedName name="MonthlyinstallsAndroidAmazonGUEST_ID">#REF!</definedName>
    <definedName name="MonthlyinstallsAndroidGoogleFB_ID">#REF!</definedName>
    <definedName name="MonthlyinstallsAndroidGoogleGUEST_ID">#REF!</definedName>
    <definedName name="MonthlyInstallsFBsource">#REF!</definedName>
    <definedName name="MonthlyInstallsIOSFB_ID">#REF!</definedName>
    <definedName name="MonthlyinstallsIOSGUEST_ID">#REF!</definedName>
    <definedName name="MonthlyInstallsOther">#REF!</definedName>
    <definedName name="MonthlyInstallsViral">#REF!</definedName>
    <definedName name="MonthlyInstallsXsell">#REF!</definedName>
    <definedName name="MonthlyLastModified">#REF!</definedName>
    <definedName name="MonthlyLastUpdated">#REF!</definedName>
    <definedName name="MonthlyNetRevToDate">#REF!</definedName>
    <definedName name="MonthlyPlayingP2Ps">#REF!</definedName>
    <definedName name="MonthlyPlayingP2Ps_FB">#REF!</definedName>
    <definedName name="MonthlyPlayingP2Ps_gooa">#REF!</definedName>
    <definedName name="MonthlyPlayingP2Ps_goop">#REF!</definedName>
    <definedName name="MonthlyPlayingP2Ps_iOS">#REF!</definedName>
    <definedName name="n">{"Central",#N/A,FALSE,"Total"}</definedName>
    <definedName name="NAV">#REF!</definedName>
    <definedName name="New">{"West",#N/A,FALSE,"Total"}</definedName>
    <definedName name="NFT">'[2]DCF Assump-F3'!#REF!</definedName>
    <definedName name="noidea">{#N/A,#N/A,FALSE,"Calc";#N/A,#N/A,FALSE,"Sensitivity";#N/A,#N/A,FALSE,"LT Earn.Dil.";#N/A,#N/A,FALSE,"Dil. AVP"}</definedName>
    <definedName name="NOIDEA2">{#N/A,#N/A,FALSE,"Calc";#N/A,#N/A,FALSE,"Sensitivity";#N/A,#N/A,FALSE,"LT Earn.Dil.";#N/A,#N/A,FALSE,"Dil. AVP"}</definedName>
    <definedName name="o">{#N/A,#N/A,FALSE,"New Depr Sch-150% DB";#N/A,#N/A,FALSE,"Cash Flows RLP";#N/A,#N/A,FALSE,"IRR";#N/A,#N/A,FALSE,"Proforma IS";#N/A,#N/A,FALSE,"Assumptions"}</definedName>
    <definedName name="ok">{#N/A,#N/A,FALSE,"Calc";#N/A,#N/A,FALSE,"Sensitivity";#N/A,#N/A,FALSE,"LT Earn.Dil.";#N/A,#N/A,FALSE,"Dil. AVP"}</definedName>
    <definedName name="oku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P">{#N/A,#N/A,FALSE,"Operations";#N/A,#N/A,FALSE,"Financials"}</definedName>
    <definedName name="P2PMonth2Retained">#REF!</definedName>
    <definedName name="P2PMonth3Retained">#REF!</definedName>
    <definedName name="P2PMonth4Retained">#REF!</definedName>
    <definedName name="po">{#N/A,#N/A,FALSE,"Calc";#N/A,#N/A,FALSE,"Sensitivity";#N/A,#N/A,FALSE,"LT Earn.Dil.";#N/A,#N/A,FALSE,"Dil. AVP"}</definedName>
    <definedName name="poi">{"assumption 50 50",#N/A,TRUE,"Merger";"has gets cash",#N/A,TRUE,"Merger";"accretion dilution",#N/A,TRUE,"Merger";"comparison credit stats",#N/A,TRUE,"Merger";"pf credit stats",#N/A,TRUE,"Merger";"pf sheets",#N/A,TRUE,"Merger"}</definedName>
    <definedName name="prout">{"comp1",#N/A,FALSE,"COMPS";"footnotes",#N/A,FALSE,"COMPS"}</definedName>
    <definedName name="PurchaseMonth">#REF!</definedName>
    <definedName name="qewreqrqwer">{"comp1",#N/A,FALSE,"COMPS";"footnotes",#N/A,FALSE,"COMPS"}</definedName>
    <definedName name="qq">{"equity comps",#N/A,FALSE,"CS Comps";"equity comps",#N/A,FALSE,"PS Comps";"equity comps",#N/A,FALSE,"GIC_Comps";"equity comps",#N/A,FALSE,"GIC2_Comps"}</definedName>
    <definedName name="qwe">{"assumption cash",#N/A,TRUE,"Merger";"has gets cash",#N/A,TRUE,"Merger";"accretion dilution",#N/A,TRUE,"Merger";"comparison credit stats",#N/A,TRUE,"Merger";"pf credit stats",#N/A,TRUE,"Merger";"pf sheets",#N/A,TRUE,"Merger"}</definedName>
    <definedName name="qwer">{"hiden",#N/A,FALSE,"14";"hidden",#N/A,FALSE,"16";"hidden",#N/A,FALSE,"18";"hidden",#N/A,FALSE,"20"}</definedName>
    <definedName name="qwerqewr">{#N/A,#N/A,FALSE,"Calc";#N/A,#N/A,FALSE,"Sensitivity";#N/A,#N/A,FALSE,"LT Earn.Dil.";#N/A,#N/A,FALSE,"Dil. AVP"}</definedName>
    <definedName name="qwerqwerq">{"assumption 50 50",#N/A,TRUE,"Merger";"has gets cash",#N/A,TRUE,"Merger";"accretion dilution",#N/A,TRUE,"Merger";"comparison credit stats",#N/A,TRUE,"Merger";"pf credit stats",#N/A,TRUE,"Merger";"pf sheets",#N/A,TRUE,"Merger"}</definedName>
    <definedName name="RevenueAmaz">#REF!</definedName>
    <definedName name="RevenueGp">#REF!</definedName>
    <definedName name="RevenueIos">#REF!</definedName>
    <definedName name="RevenueWeb">#REF!</definedName>
    <definedName name="rrrr">{"comp1",#N/A,FALSE,"COMPS";"footnotes",#N/A,FALSE,"COMPS"}</definedName>
    <definedName name="rty">{#N/A,#N/A,TRUE,"Pro Forma";#N/A,#N/A,TRUE,"PF_Bal";#N/A,#N/A,TRUE,"PF_INC";#N/A,#N/A,TRUE,"CBE";#N/A,#N/A,TRUE,"SWK"}</definedName>
    <definedName name="saaaaaaaaaaaaaaa">{"up stand alones",#N/A,FALSE,"Acquiror"}</definedName>
    <definedName name="sdf">{#N/A,#N/A,FALSE,"Calc";#N/A,#N/A,FALSE,"Sensitivity";#N/A,#N/A,FALSE,"LT Earn.Dil.";#N/A,#N/A,FALSE,"Dil. AVP"}</definedName>
    <definedName name="sdgdfghfhgfjhgfjhjjjg">{"general",#N/A,FALSE,"Assumptions"}</definedName>
    <definedName name="se">{"consolidated",#N/A,FALSE,"Sheet1";"cms",#N/A,FALSE,"Sheet1";"fse",#N/A,FALSE,"Sheet1"}</definedName>
    <definedName name="sencount">1</definedName>
    <definedName name="sfs">{"comps",#N/A,FALSE,"HANDPACK";"footnotes",#N/A,FALSE,"HANDPACK"}</definedName>
    <definedName name="SPS">{#N/A,#N/A,TRUE,"financial";#N/A,#N/A,TRUE,"plants"}</definedName>
    <definedName name="ss">{#N/A,#N/A,TRUE,"Pro Forma";#N/A,#N/A,TRUE,"PF_Bal";#N/A,#N/A,TRUE,"PF_INC";#N/A,#N/A,TRUE,"CBE";#N/A,#N/A,TRUE,"SWK"}</definedName>
    <definedName name="StatusPR">[15]LOOKUPS!$A$4:$A$7</definedName>
    <definedName name="svfs">{"comps2",#N/A,FALSE,"AERO";"footnotes",#N/A,FALSE,"AERO"}</definedName>
    <definedName name="test">{"AR_SCH1",#N/A,FALSE,"AR-SCH1";"AR_SCH2",#N/A,FALSE,"AR-SCH2";"AR_SCH3",#N/A,FALSE,"AR-SCH3";"AR_SCH4",#N/A,FALSE,"ARSCH4-5";"AR_SCH5",#N/A,FALSE,"ARSCH4-5";"AR_SCH6",#N/A,FALSE,"AR-SCH6";"AR_SCH7",#N/A,FALSE,"AR-SCH7 PROG_SUM";"AR_SCH8",#N/A,FALSE,"AR_SCH8 BARTER SUM";"Costprogram",#N/A,FALSE,"COST OF PROGRAM PROJECTION";"DAYPART",#N/A,FALSE,"CONT. DAYPART";"INVENTORY",#N/A,FALSE,"RECAP OF INVENTORY";"REVENUE",#N/A,FALSE,"REVENUE COMPARISON"}</definedName>
    <definedName name="TIMEFRAME">[11]LOOKUP!$H$5:$H$23</definedName>
    <definedName name="tt">{"away stand alones",#N/A,FALSE,"Target"}</definedName>
    <definedName name="tyu">{"consolidated",#N/A,FALSE,"Sheet1";"cms",#N/A,FALSE,"Sheet1";"fse",#N/A,FALSE,"Sheet1"}</definedName>
    <definedName name="uu">{"away stand alones",#N/A,FALSE,"Target"}</definedName>
    <definedName name="v">{"hiden",#N/A,FALSE,"14";"hidden",#N/A,FALSE,"16";"hidden",#N/A,FALSE,"18";"hidden",#N/A,FALSE,"20"}</definedName>
    <definedName name="vsv">{"comp",#N/A,FALSE,"SPEC";"footnotes",#N/A,FALSE,"SPEC"}</definedName>
    <definedName name="wefsdfasdf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ittenbyNBC">[15]LOOKUPS!$C$4:$C$5</definedName>
    <definedName name="wrn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1.">{#N/A,#N/A,FALSE,"Calc";#N/A,#N/A,FALSE,"Sensitivity";#N/A,#N/A,FALSE,"LT Earn.Dil.";#N/A,#N/A,FALSE,"Dil. AVP"}</definedName>
    <definedName name="WRN.2.">{#N/A,#N/A,FALSE,"Calc";#N/A,#N/A,FALSE,"Sensitivity";#N/A,#N/A,FALSE,"LT Earn.Dil.";#N/A,#N/A,FALSE,"Dil. AVP"}</definedName>
    <definedName name="wrn.20._.year._.indices.">{#N/A,#N/A,FALSE,"20 yrindrefema";#N/A,#N/A,FALSE,"20yrindloema";#N/A,#N/A,FALSE,"20yrindhiema"}</definedName>
    <definedName name="wrn.50._.50.">{"assumption 50 50",#N/A,TRUE,"Merger";"has gets cash",#N/A,TRUE,"Merger";"accretion dilution",#N/A,TRUE,"Merger";"comparison credit stats",#N/A,TRUE,"Merger";"pf credit stats",#N/A,TRUE,"Merger";"pf sheets",#N/A,TRUE,"Merger"}</definedName>
    <definedName name="wrn.50.2">{"assumption 50 50",#N/A,TRUE,"Merger";"has gets cash",#N/A,TRUE,"Merger";"accretion dilution",#N/A,TRUE,"Merger";"comparison credit stats",#N/A,TRUE,"Merger";"pf credit stats",#N/A,TRUE,"Merger";"pf sheets",#N/A,TRUE,"Merger"}</definedName>
    <definedName name="wrn.50_.501">{"assumption 50 50",#N/A,TRUE,"Merger";"has gets cash",#N/A,TRUE,"Merger";"accretion dilution",#N/A,TRUE,"Merger";"comparison credit stats",#N/A,TRUE,"Merger";"pf credit stats",#N/A,TRUE,"Merger";"pf sheets",#N/A,TRUE,"Merger"}</definedName>
    <definedName name="wrn.all._.comps.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Reports.">{"BS",#N/A,FALSE,"NGC";"PL",#N/A,FALSE,"NGC";"CF",#N/A,FALSE,"NGC"}</definedName>
    <definedName name="wrn.ALL._.SCH..">{"AR_SCH1",#N/A,FALSE,"AR-SCH1";"AR_SCH2",#N/A,FALSE,"AR-SCH2";"AR_SCH3",#N/A,FALSE,"AR-SCH3";"AR_SCH4",#N/A,FALSE,"ARSCH4-5";"AR_SCH5",#N/A,FALSE,"ARSCH4-5";"AR_SCH6",#N/A,FALSE,"AR-SCH6";"AR_SCH7",#N/A,FALSE,"AR-SCH7 PROG_SUM";"AR_SCH8",#N/A,FALSE,"AR_SCH8 BARTER SUM";"Costprogram",#N/A,FALSE,"COST OF PROGRAM PROJECTION";"DAYPART",#N/A,FALSE,"CONT. DAYPART";"INVENTORY",#N/A,FALSE,"RECAP OF INVENTORY";"REVENUE",#N/A,FALSE,"REVENUE COMPARISON"}</definedName>
    <definedName name="wrn.All._.Up.">{"All Up",#N/A,FALSE,"Feedstock"}</definedName>
    <definedName name="wrn.All._.Worksheets.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psc5">{"AR_SCH6",#N/A,FALSE,"AR-SCH6"}</definedName>
    <definedName name="wrn.ar">{"AR_SCH1",#N/A,FALSE,"AR-SCH1"}</definedName>
    <definedName name="wrn.arsc15">{"AR_SCH4",#N/A,FALSE,"ARSCH4-5";"AR_SCH5",#N/A,FALSE,"ARSCH4-5"}</definedName>
    <definedName name="WRN.ARSC2">{"AR_SCH2",#N/A,FALSE,"AR-SCH2"}</definedName>
    <definedName name="wrn.ARSC2.">{"AR_SCH2",#N/A,FALSE,"AR-SCH2"}</definedName>
    <definedName name="wrn.ARSC3.">{"AR_SCH3",#N/A,FALSE,"AR-SCH3"}</definedName>
    <definedName name="WRN.ARSC4">{"AR_SCH3",#N/A,FALSE,"AR-SCH3"}</definedName>
    <definedName name="wrn.ARSC4.5.">{"AR_SCH4",#N/A,FALSE,"ARSCH4-5";"AR_SCH5",#N/A,FALSE,"ARSCH4-5"}</definedName>
    <definedName name="wrn.ARSC6.">{"AR_SCH6",#N/A,FALSE,"AR-SCH6"}</definedName>
    <definedName name="wrn.ARSCH1.">{"AR_SCH1",#N/A,FALSE,"AR-SCH1"}</definedName>
    <definedName name="wrn.assumptions.">{"casespecific",#N/A,FALSE,"Assumptions"}</definedName>
    <definedName name="wrn.Auto._.Comp.">{#N/A,#N/A,FALSE,"Sheet1"}</definedName>
    <definedName name="wrn.away.">{"away stand alones",#N/A,FALSE,"Target"}</definedName>
    <definedName name="wrn.BARTERSUM.">{#N/A,#N/A,FALSE,"AR_SCH8 BARTER SUM"}</definedName>
    <definedName name="wrn.Basic._.Report.">{#N/A,#N/A,FALSE,"New Depr Sch-150% DB";#N/A,#N/A,FALSE,"Cash Flows RLP";#N/A,#N/A,FALSE,"IRR";#N/A,#N/A,FALSE,"Proforma IS";#N/A,#N/A,FALSE,"Assumptions"}</definedName>
    <definedName name="wrn.brian.">{#N/A,#N/A,FALSE,"output";#N/A,#N/A,FALSE,"contrib";#N/A,#N/A,FALSE,"profile";#N/A,#N/A,FALSE,"comps"}</definedName>
    <definedName name="wrn.Budget.">{"Budget",#N/A,FALSE,"Summary"}</definedName>
    <definedName name="wrn.CAESARS._.PROJECT._.D.">{"CONSOLIDATED INCOME STMT",#N/A,TRUE,"Sheet1";"PROPERTY COMPARABLES",#N/A,TRUE,"Sheet1";"SENSITIVITY",#N/A,TRUE,"Sheet1";"CASH FLOW",#N/A,TRUE,"Sheet6";"CASINO DEPT",#N/A,TRUE,"Sheet1";"TABLE GAMES DEPT",#N/A,TRUE,"Sheet2";"SLOT DEPT",#N/A,TRUE,"Sheet2";"ROOMS DEPARTMENT",#N/A,TRUE,"Sheet4";"FOOD AND BEVERAGE",#N/A,TRUE,"Sheet1";"FOOD DEPARTMENT",#N/A,TRUE,"Sheet3";"BEVERAGE DEPARTMENT",#N/A,TRUE,"Sheet3";"OTHER REVENUE",#N/A,TRUE,"Sheet4";"GIFT SHOP MERCHANDISE",#N/A,TRUE,"Sheet4";"MUSIC AND ENTERTAINMENT",#N/A,TRUE,"Sheet1";"GENERAL AND ADMIN",#N/A,TRUE,"Sheet5";"PROJECT COST CAP STRUCTURE",#N/A,TRUE,"Sheet8";"DEVELOPMENT WORKSHEET",#N/A,TRUE,"Sheet11";"DEPRECIATION SCHEDULE",#N/A,TRUE,"Sheet6";"CAP INT",#N/A,TRUE,"Sheet14"}</definedName>
    <definedName name="wrn.cash.">{"assumption cash",#N/A,TRUE,"Merger";"has gets cash",#N/A,TRUE,"Merger";"accretion dilution",#N/A,TRUE,"Merger";"comparison credit stats",#N/A,TRUE,"Merger";"pf credit stats",#N/A,TRUE,"Merger";"pf sheets",#N/A,TRUE,"Merger"}</definedName>
    <definedName name="wrn.Central.">{"Central",#N/A,FALSE,"Total"}</definedName>
    <definedName name="wrn.clientcopy.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>{#N/A,#N/A,FALSE,"Assumptions";#N/A,#N/A,FALSE,"Proforma IS";#N/A,#N/A,FALSE,"Cash Flows RLP";#N/A,#N/A,FALSE,"IRR";#N/A,#N/A,FALSE,"New Depr Sch-150% DB";#N/A,#N/A,FALSE,"Comments"}</definedName>
    <definedName name="wrn.comps.">{"comps",#N/A,FALSE,"comps";"notes",#N/A,FALSE,"comps"}</definedName>
    <definedName name="wrn.cooper.">{#N/A,#N/A,TRUE,"Pro Forma";#N/A,#N/A,TRUE,"PF_Bal";#N/A,#N/A,TRUE,"PF_INC";#N/A,#N/A,TRUE,"CBE";#N/A,#N/A,TRUE,"SWK"}</definedName>
    <definedName name="wrn.COSTPROGPROJ.">{"Costprogram",#N/A,FALSE,"COST OF PROGRAM PROJECTION"}</definedName>
    <definedName name="wrn.COSTPROGRPOJ2">{"Costprogram",#N/A,FALSE,"COST OF PROGRAM PROJECTION"}</definedName>
    <definedName name="wrn.Development.">{"Development",#N/A,FALSE,"Total"}</definedName>
    <definedName name="wrn.DevRptMatz.">{"DevSumm-Matz",#N/A,FALSE,"DevSumm-Matz";"DevSumm-Matz,2",#N/A,FALSE,"DevSumm-Matz";"DevSumm-Matz,3",#N/A,FALSE,"DevSumm-Matz"}</definedName>
    <definedName name="wrn.dil_anal.">{"hiden",#N/A,FALSE,"14";"hidden",#N/A,FALSE,"16";"hidden",#N/A,FALSE,"18";"hidden",#N/A,FALSE,"20"}</definedName>
    <definedName name="wrn.document.">{"consolidated",#N/A,FALSE,"Sheet1";"cms",#N/A,FALSE,"Sheet1";"fse",#N/A,FALSE,"Sheet1"}</definedName>
    <definedName name="wrn.documentaero.">{"comps2",#N/A,FALSE,"AERO";"footnotes",#N/A,FALSE,"AERO"}</definedName>
    <definedName name="wrn.documenthand.">{"comps",#N/A,FALSE,"HANDPACK";"footnotes",#N/A,FALSE,"HANDPACK"}</definedName>
    <definedName name="wrn.East.">{"East",#N/A,FALSE,"Total"}</definedName>
    <definedName name="wrn.equity._.comps.">{"equity comps",#N/A,FALSE,"CS Comps";"equity comps",#N/A,FALSE,"PS Comps";"equity comps",#N/A,FALSE,"GIC_Comps";"equity comps",#N/A,FALSE,"GIC2_Comps"}</definedName>
    <definedName name="wrn.fcb2">{"FCB_ALL",#N/A,FALSE,"FCB"}</definedName>
    <definedName name="wrn.Feedstock.">{"Feedstock",#N/A,FALSE,"Feedstock"}</definedName>
    <definedName name="wrn.filecopy.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riendly.">{#N/A,#N/A,TRUE,"Julio";#N/A,#N/A,TRUE,"Agosto";#N/A,#N/A,TRUE,"BHCo";#N/A,#N/A,TRUE,"Abril";#N/A,#N/A,TRUE,"Pro Forma"}</definedName>
    <definedName name="wrn.Full._.Report.">{"RACC",#N/A,FALSE,"RACC";"Summary",#N/A,FALSE,"Model";"Income Statement",#N/A,FALSE,"Model";"Balance Sheet",#N/A,FALSE,"Model";"Cash Flow",#N/A,FALSE,"Model";"Availability",#N/A,FALSE,"Model";"Valuation",#N/A,FALSE,"Model";"IRR Analysis",#N/A,FALSE,"Model";"Sensitivity",#N/A,FALSE,"MODEL"}</definedName>
    <definedName name="wrn.HIGH._.SENARIO.">{"CONSOLIDATED INCOME STMT",#N/A,TRUE,"Sheet1 (3)";"PROPERTY COMPARABLES",#N/A,TRUE,"Sheet1 (3)";"SENSITIVITY",#N/A,TRUE,"Sheet1 (3)";"CASH FLOW",#N/A,TRUE,"Sheet6 (3)";"CASINO DEPT",#N/A,TRUE,"Sheet1 (3)";"TABLE GAMES DEPT",#N/A,TRUE,"Sheet2 (3)";"SLOT DEPT",#N/A,TRUE,"Sheet2 (3)";"ROOMS DEPARTMENT",#N/A,TRUE,"Sheet4 (3)";"FOOD AND BEVERAGE",#N/A,TRUE,"Sheet1 (3)";"FOOD DEPARTMENT",#N/A,TRUE,"Sheet3 (3)";"BEVERAGE DEPARTMENT",#N/A,TRUE,"Sheet3 (3)";"OTHER REVENUE",#N/A,TRUE,"Sheet4 (3)";"GIFT SHOP MERCHANDISE",#N/A,TRUE,"Sheet4 (3)";"MUSIC AND ENTERTAINMENT",#N/A,TRUE,"Sheet1 (3)";"GENERAL AND ADMIN",#N/A,TRUE,"Sheet5 (3)";"PROJECT COST CAP STRUCTURE",#N/A,TRUE,"Sheet8 (3)";"DEVELOPMENT WORKSHEET",#N/A,TRUE,"Sheet11 (3)";"DEPRECIATION SCHEDULE",#N/A,TRUE,"Sheet6 (3)";"CAP INT",#N/A,TRUE,"Sheet14 (3)"}</definedName>
    <definedName name="wrn.LOW._.SENARIO.">{"CONSOLIDATED INCOME STMT",#N/A,TRUE,"Sheet1 (2)";"PROPERTY COMPARABLES",#N/A,TRUE,"Sheet1 (2)";"SENSITIVITY",#N/A,TRUE,"Sheet1 (2)";"CASH FLOW",#N/A,TRUE,"Sheet6 (2)";"CASINO DEPT",#N/A,TRUE,"Sheet1 (2)";"TABLE GAMES DEPT",#N/A,TRUE,"Sheet2 (2)";"SLOT DEPT",#N/A,TRUE,"Sheet2 (2)";"ROOMS DEPARTMENT",#N/A,TRUE,"Sheet4 (2)";"FOOD AND BEVERAGE",#N/A,TRUE,"Sheet1 (2)";"FOOD DEPARTMENT",#N/A,TRUE,"Sheet3 (2)";"BEVERAGE DEPARTMENT",#N/A,TRUE,"Sheet3 (2)";"OTHER REVENUE",#N/A,TRUE,"Sheet4 (2)";"GIFT SHOP MERCHANDISE",#N/A,TRUE,"Sheet4 (2)";"MUSIC AND ENTERTAINMENT",#N/A,TRUE,"Sheet1 (2)";"GENERAL AND ADMIN",#N/A,TRUE,"Sheet5 (2)";"PROJECT COST CAP STRUCTURE",#N/A,TRUE,"Sheet8 (2)";"DEVELOPMENT WORKSHEET",#N/A,TRUE,"Sheet11 (2)";"DEPRECIATION SCHEDULE",#N/A,TRUE,"Sheet6 (2)";"CAP INT",#N/A,TRUE,"Sheet14 (2)"}</definedName>
    <definedName name="wrn.Mason._.Deliverables.">{#N/A,#N/A,FALSE,"Data &amp; Key Results";#N/A,#N/A,FALSE,"Summary Template";#N/A,#N/A,FALSE,"Budget";#N/A,#N/A,FALSE,"Present Value Comparison";#N/A,#N/A,FALSE,"Cashflow";#N/A,#N/A,FALSE,"Income";#N/A,#N/A,FALSE,"Inputs"}</definedName>
    <definedName name="wrn.memo.">{#N/A,#N/A,TRUE,"financial";#N/A,#N/A,TRUE,"plants"}</definedName>
    <definedName name="wrn.merger.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onthly._.no._.Notes.">{"Without Notes",#N/A,FALSE,"23 Mo Forecast"}</definedName>
    <definedName name="wrn.Monthly._.with._.Notes.">{"With Notes",#N/A,FALSE,"23 Mo Forecast"}</definedName>
    <definedName name="wrn.perimeter._.comp.">{#N/A,#N/A,TRUE,"comp";#N/A,#N/A,TRUE,"notes"}</definedName>
    <definedName name="wrn.Pianocomp.">{"page_1",#N/A,TRUE,"Sheet1";"page_2",#N/A,TRUE,"Sheet1";"page_notes",#N/A,TRUE,"Sheet1"}</definedName>
    <definedName name="wrn.print.">{"ass",#N/A,FALSE,"Assumptions";#N/A,#N/A,FALSE,"Merg";"sens",#N/A,FALSE,"Assumptions";#N/A,#N/A,FALSE,"Bach";#N/A,#N/A,FALSE,"Kent";#N/A,#N/A,FALSE,"Bell"}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._.the._.lot.">{"First Page",#N/A,FALSE,"Surfactants LBO";"Second Page",#N/A,FALSE,"Surfactants LBO"}</definedName>
    <definedName name="wrn.print._raw.">{"inputs raw data",#N/A,TRUE,"INPUT"}</definedName>
    <definedName name="wrn.print.2">{"ass",#N/A,FALSE,"Assumptions";#N/A,#N/A,FALSE,"Merg";"sens",#N/A,FALSE,"Assumptions";#N/A,#N/A,FALSE,"Bach";#N/A,#N/A,FALSE,"Kent";#N/A,#N/A,FALSE,"Bell"}</definedName>
    <definedName name="wrn.Printing._.Report.">{"Assumptions",#N/A,FALSE,"Assumptions";"Sensitivities1",#N/A,FALSE,"Sensitivities";"Sensitivities2",#N/A,FALSE,"Sensitivities";"Sensitivities3",#N/A,FALSE,"Sensitivities";"Bidder",#N/A,FALSE,"Bidder";"Annualised_Target",#N/A,FALSE,"Target";"Target",#N/A,FALSE,"Target";"Summary",#N/A,FALSE,"Summary";"Historic",#N/A,FALSE,"Hist";"Current",#N/A,FALSE,"Curr";"Prospective",#N/A,FALSE,"Prosp";"Prospective+1",#N/A,FALSE,"Prosp+1"}</definedName>
    <definedName name="wrn.PROGRAMSUMMARY.">{"INVENTORY",#N/A,FALSE,"RECAP OF INVENTORY"}</definedName>
    <definedName name="wrn.RECAPINVENTORY.">{#N/A,#N/A,FALSE,"RECAP OF INVENTORY"}</definedName>
    <definedName name="wrn.Report1.">{#N/A,#N/A,FALSE,"Operations";#N/A,#N/A,FALSE,"Financials"}</definedName>
    <definedName name="wrn.REVSUM.">{"REVENUE",#N/A,FALSE,"REVENUE COMPARISON"}</definedName>
    <definedName name="wrn.revsum2">{"REVENUE",#N/A,FALSE,"REVENUE COMPARISON"}</definedName>
    <definedName name="wrn.sens.">{#N/A,#N/A,FALSE,"Sensitivities";#N/A,#N/A,FALSE,"Sensitivities2"}</definedName>
    <definedName name="wrn.sensitivity._.analyses.">{"general",#N/A,FALSE,"Assumptions"}</definedName>
    <definedName name="wrn.STAFFING.">{"TG STAFF",#N/A,TRUE,"Sheet1";"SLOT STAFF",#N/A,TRUE,"Sheet1";"F AND B STAFF",#N/A,TRUE,"Sheet1";"ADMIN STAFF",#N/A,TRUE,"Sheet1";"OTHER STAFF",#N/A,TRUE,"Sheet1"}</definedName>
    <definedName name="wrn.stand_alone.">{#N/A,#N/A,FALSE,"CBE";#N/A,#N/A,FALSE,"SWK"}</definedName>
    <definedName name="wrn.Strategic.">{"Strategic",#N/A,FALSE,"Total"}</definedName>
    <definedName name="wrn.Summary.">{#N/A,#N/A,FALSE,"Summary3";#N/A,#N/A,FALSE,"Summary1";#N/A,#N/A,FALSE,"Summary2";#N/A,#N/A,FALSE,"Sensitivities1";#N/A,#N/A,FALSE,"Sensitivities2"}</definedName>
    <definedName name="wrn.Summary._.Report.">{"Summary",#N/A,FALSE,"Model";"Income Statement",#N/A,FALSE,"MODEL";"Balance Sheet",#N/A,FALSE,"Model";"Cash Flow",#N/A,FALSE,"Model";"Availability Analysis",#N/A,FALSE,"Model"}</definedName>
    <definedName name="wrn.Thomas_Case.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talBud.">{"SumBud",#N/A,FALSE,"Summary";"IEMBud",#N/A,FALSE,"IE&amp;M";"GenBud",#N/A,FALSE,"Gen";"ETBud",#N/A,FALSE,"ET";"IPBud",#N/A,FALSE,"Interstate Pipeline";"NEGBud",#N/A,FALSE,"NEG";"MerchBud",#N/A,FALSE,"Merch";#N/A,#N/A,FALSE,"LT Cont (2)";#N/A,#N/A,FALSE,"Mgmt"}</definedName>
    <definedName name="wrn.totalcomp.">{"comp1",#N/A,FALSE,"COMPS";"footnotes",#N/A,FALSE,"COMPS"}</definedName>
    <definedName name="wrn.trans._.sum.">{"trans assumptions",#N/A,FALSE,"Merger";"trans accretion",#N/A,FALSE,"Merger"}</definedName>
    <definedName name="wrn.up.">{"up stand alones",#N/A,FALSE,"Acquiror"}</definedName>
    <definedName name="wrn.Wacc.">{"Area1",#N/A,FALSE,"OREWACC";"Area2",#N/A,FALSE,"OREWACC"}</definedName>
    <definedName name="wrn.West.">{"West",#N/A,FALSE,"Total"}</definedName>
    <definedName name="wrn.Worldwide.">{"Worldwide",#N/A,FALSE,"Total";"West",#N/A,FALSE,"Total";"Central",#N/A,FALSE,"Total";"East",#N/A,FALSE,"Total";"Strategic",#N/A,FALSE,"Total";"Development",#N/A,FALSE,"Total"}</definedName>
    <definedName name="WRN2.Document">{"consolidated",#N/A,FALSE,"Sheet1";"cms",#N/A,FALSE,"Sheet1";"fse",#N/A,FALSE,"Sheet1"}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yes_no">[11]LOOKUP!$F$4:$F$6</definedName>
    <definedName name="Z_2891AF67_639B_11D2_AA4E_AB73DC59AB4D_.wvu.PrintArea">'[1]Forecast 2009'!$B$2:$U$50</definedName>
    <definedName name="Z_2891AF68_639B_11D2_AA4E_AB73DC59AB4D_.wvu.PrintArea">'[1]Forecast 2009'!$B$51:$U$88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37" roundtripDataChecksum="jjMiP3nYnoeQ8wyYW1U2YeZA3SY7l0DEhBjQ6vOju48="/>
    </ext>
  </extLst>
</workbook>
</file>

<file path=xl/calcChain.xml><?xml version="1.0" encoding="utf-8"?>
<calcChain xmlns="http://schemas.openxmlformats.org/spreadsheetml/2006/main">
  <c r="G87" i="17" l="1" a="1"/>
  <c r="G87" i="17" s="1"/>
  <c r="F87" i="17"/>
  <c r="E87" i="17" a="1"/>
  <c r="E87" i="17" s="1"/>
  <c r="C87" i="17" a="1"/>
  <c r="C87" i="17" s="1"/>
  <c r="G86" i="17" a="1"/>
  <c r="G86" i="17" s="1"/>
  <c r="F86" i="17"/>
  <c r="E86" i="17" a="1"/>
  <c r="E86" i="17" s="1"/>
  <c r="C86" i="17" a="1"/>
  <c r="C86" i="17" s="1"/>
  <c r="H86" i="17" s="1"/>
  <c r="G85" i="17" a="1"/>
  <c r="G85" i="17" s="1"/>
  <c r="F85" i="17"/>
  <c r="E85" i="17" a="1"/>
  <c r="E85" i="17" s="1"/>
  <c r="C85" i="17" a="1"/>
  <c r="C85" i="17" s="1"/>
  <c r="G84" i="17" a="1"/>
  <c r="G84" i="17" s="1"/>
  <c r="F84" i="17"/>
  <c r="E84" i="17" a="1"/>
  <c r="E84" i="17" s="1"/>
  <c r="C84" i="17" a="1"/>
  <c r="C84" i="17" s="1"/>
  <c r="G83" i="17" a="1"/>
  <c r="G83" i="17" s="1"/>
  <c r="F83" i="17"/>
  <c r="E83" i="17" a="1"/>
  <c r="E83" i="17" s="1"/>
  <c r="C83" i="17" a="1"/>
  <c r="C83" i="17" s="1"/>
  <c r="G82" i="17" a="1"/>
  <c r="G82" i="17" s="1"/>
  <c r="F82" i="17"/>
  <c r="E82" i="17" a="1"/>
  <c r="E82" i="17" s="1"/>
  <c r="C82" i="17" a="1"/>
  <c r="C82" i="17" s="1"/>
  <c r="G80" i="17" a="1"/>
  <c r="G80" i="17" s="1"/>
  <c r="F80" i="17"/>
  <c r="E80" i="17" a="1"/>
  <c r="E80" i="17" s="1"/>
  <c r="C80" i="17" a="1"/>
  <c r="C80" i="17" s="1"/>
  <c r="G79" i="17" a="1"/>
  <c r="G79" i="17" s="1"/>
  <c r="F79" i="17"/>
  <c r="E79" i="17" a="1"/>
  <c r="E79" i="17" s="1"/>
  <c r="C79" i="17" a="1"/>
  <c r="C79" i="17" s="1"/>
  <c r="G78" i="17" a="1"/>
  <c r="G78" i="17" s="1"/>
  <c r="F78" i="17"/>
  <c r="E78" i="17" a="1"/>
  <c r="E78" i="17" s="1"/>
  <c r="C78" i="17" a="1"/>
  <c r="C78" i="17" s="1"/>
  <c r="G77" i="17" a="1"/>
  <c r="G77" i="17" s="1"/>
  <c r="F77" i="17"/>
  <c r="E77" i="17" a="1"/>
  <c r="E77" i="17" s="1"/>
  <c r="C77" i="17" a="1"/>
  <c r="C77" i="17" s="1"/>
  <c r="G76" i="17" a="1"/>
  <c r="G76" i="17" s="1"/>
  <c r="F76" i="17"/>
  <c r="E76" i="17" a="1"/>
  <c r="E76" i="17" s="1"/>
  <c r="C76" i="17" a="1"/>
  <c r="C76" i="17" s="1"/>
  <c r="G75" i="17" a="1"/>
  <c r="G75" i="17" s="1"/>
  <c r="F75" i="17"/>
  <c r="E75" i="17" a="1"/>
  <c r="E75" i="17" s="1"/>
  <c r="C75" i="17" a="1"/>
  <c r="C75" i="17" s="1"/>
  <c r="H75" i="17" s="1"/>
  <c r="G74" i="17" a="1"/>
  <c r="G74" i="17" s="1"/>
  <c r="F74" i="17"/>
  <c r="E74" i="17" a="1"/>
  <c r="E74" i="17"/>
  <c r="C74" i="17" a="1"/>
  <c r="C74" i="17" s="1"/>
  <c r="G73" i="17" a="1"/>
  <c r="G73" i="17" s="1"/>
  <c r="F73" i="17"/>
  <c r="E73" i="17" a="1"/>
  <c r="E73" i="17" s="1"/>
  <c r="C73" i="17" a="1"/>
  <c r="C73" i="17" s="1"/>
  <c r="G72" i="17" a="1"/>
  <c r="G72" i="17" s="1"/>
  <c r="F72" i="17"/>
  <c r="E72" i="17" a="1"/>
  <c r="E72" i="17" s="1"/>
  <c r="C72" i="17" a="1"/>
  <c r="C72" i="17" s="1"/>
  <c r="G71" i="17" a="1"/>
  <c r="G71" i="17" s="1"/>
  <c r="F71" i="17"/>
  <c r="E71" i="17" a="1"/>
  <c r="E71" i="17" s="1"/>
  <c r="C71" i="17" a="1"/>
  <c r="C71" i="17" s="1"/>
  <c r="G69" i="17" a="1"/>
  <c r="G69" i="17" s="1"/>
  <c r="F69" i="17"/>
  <c r="E69" i="17" a="1"/>
  <c r="E69" i="17" s="1"/>
  <c r="C69" i="17" a="1"/>
  <c r="C69" i="17" s="1"/>
  <c r="G68" i="17" a="1"/>
  <c r="G68" i="17" s="1"/>
  <c r="F68" i="17"/>
  <c r="E68" i="17" a="1"/>
  <c r="E68" i="17" s="1"/>
  <c r="C68" i="17" a="1"/>
  <c r="C68" i="17" s="1"/>
  <c r="G67" i="17" a="1"/>
  <c r="G67" i="17" s="1"/>
  <c r="F67" i="17"/>
  <c r="E67" i="17" a="1"/>
  <c r="E67" i="17" s="1"/>
  <c r="C67" i="17" a="1"/>
  <c r="C67" i="17" s="1"/>
  <c r="G66" i="17" a="1"/>
  <c r="G66" i="17" s="1"/>
  <c r="F66" i="17"/>
  <c r="E66" i="17" a="1"/>
  <c r="E66" i="17" s="1"/>
  <c r="C66" i="17" a="1"/>
  <c r="C66" i="17" s="1"/>
  <c r="G64" i="17" a="1"/>
  <c r="G64" i="17" s="1"/>
  <c r="F64" i="17"/>
  <c r="E64" i="17" a="1"/>
  <c r="E64" i="17" s="1"/>
  <c r="C64" i="17" a="1"/>
  <c r="C64" i="17" s="1"/>
  <c r="H64" i="17" s="1"/>
  <c r="G63" i="17" a="1"/>
  <c r="G63" i="17" s="1"/>
  <c r="F63" i="17"/>
  <c r="E63" i="17" a="1"/>
  <c r="E63" i="17" s="1"/>
  <c r="C63" i="17" a="1"/>
  <c r="C63" i="17" s="1"/>
  <c r="H63" i="17" s="1"/>
  <c r="G62" i="17" a="1"/>
  <c r="G62" i="17" s="1"/>
  <c r="F62" i="17"/>
  <c r="E62" i="17" a="1"/>
  <c r="E62" i="17" s="1"/>
  <c r="C62" i="17" a="1"/>
  <c r="C62" i="17" s="1"/>
  <c r="G60" i="17" a="1"/>
  <c r="G60" i="17" s="1"/>
  <c r="F60" i="17"/>
  <c r="E60" i="17" a="1"/>
  <c r="E60" i="17"/>
  <c r="C60" i="17" a="1"/>
  <c r="C60" i="17" s="1"/>
  <c r="H60" i="17" s="1"/>
  <c r="G59" i="17" a="1"/>
  <c r="G59" i="17" s="1"/>
  <c r="F59" i="17"/>
  <c r="E59" i="17" a="1"/>
  <c r="E59" i="17" s="1"/>
  <c r="C59" i="17" a="1"/>
  <c r="C59" i="17" s="1"/>
  <c r="G58" i="17" a="1"/>
  <c r="G58" i="17" s="1"/>
  <c r="F58" i="17"/>
  <c r="E58" i="17" a="1"/>
  <c r="E58" i="17" s="1"/>
  <c r="C58" i="17" a="1"/>
  <c r="C58" i="17" s="1"/>
  <c r="G57" i="17" a="1"/>
  <c r="G57" i="17" s="1"/>
  <c r="F57" i="17"/>
  <c r="E57" i="17" a="1"/>
  <c r="E57" i="17" s="1"/>
  <c r="C57" i="17" a="1"/>
  <c r="C57" i="17" s="1"/>
  <c r="G55" i="17" a="1"/>
  <c r="G55" i="17" s="1"/>
  <c r="F55" i="17"/>
  <c r="E55" i="17" a="1"/>
  <c r="E55" i="17" s="1"/>
  <c r="C55" i="17" a="1"/>
  <c r="C55" i="17" s="1"/>
  <c r="G54" i="17" a="1"/>
  <c r="G54" i="17" s="1"/>
  <c r="F54" i="17"/>
  <c r="E54" i="17" a="1"/>
  <c r="E54" i="17" s="1"/>
  <c r="C54" i="17" a="1"/>
  <c r="C54" i="17" s="1"/>
  <c r="G53" i="17" a="1"/>
  <c r="G53" i="17" s="1"/>
  <c r="F53" i="17"/>
  <c r="E53" i="17" a="1"/>
  <c r="E53" i="17" s="1"/>
  <c r="C53" i="17" a="1"/>
  <c r="C53" i="17" s="1"/>
  <c r="G52" i="17" a="1"/>
  <c r="G52" i="17" s="1"/>
  <c r="F52" i="17"/>
  <c r="E52" i="17" a="1"/>
  <c r="E52" i="17" s="1"/>
  <c r="C52" i="17" a="1"/>
  <c r="C52" i="17" s="1"/>
  <c r="H52" i="17" s="1"/>
  <c r="G50" i="17" a="1"/>
  <c r="G50" i="17" s="1"/>
  <c r="F50" i="17"/>
  <c r="E50" i="17" a="1"/>
  <c r="E50" i="17" s="1"/>
  <c r="C50" i="17" a="1"/>
  <c r="C50" i="17" s="1"/>
  <c r="H50" i="17" s="1"/>
  <c r="G49" i="17" a="1"/>
  <c r="G49" i="17" s="1"/>
  <c r="F49" i="17"/>
  <c r="E49" i="17" a="1"/>
  <c r="E49" i="17" s="1"/>
  <c r="C49" i="17" a="1"/>
  <c r="C49" i="17" s="1"/>
  <c r="G48" i="17" a="1"/>
  <c r="G48" i="17" s="1"/>
  <c r="F48" i="17"/>
  <c r="E48" i="17" a="1"/>
  <c r="E48" i="17"/>
  <c r="C48" i="17" a="1"/>
  <c r="C48" i="17" s="1"/>
  <c r="H48" i="17" s="1"/>
  <c r="G47" i="17" a="1"/>
  <c r="G47" i="17" s="1"/>
  <c r="F47" i="17"/>
  <c r="E47" i="17" a="1"/>
  <c r="E47" i="17" s="1"/>
  <c r="C47" i="17" a="1"/>
  <c r="C47" i="17" s="1"/>
  <c r="H47" i="17" s="1"/>
  <c r="G46" i="17" a="1"/>
  <c r="G46" i="17" s="1"/>
  <c r="F46" i="17"/>
  <c r="E46" i="17" a="1"/>
  <c r="E46" i="17" s="1"/>
  <c r="C46" i="17" a="1"/>
  <c r="C46" i="17" s="1"/>
  <c r="H46" i="17" s="1"/>
  <c r="G44" i="17" a="1"/>
  <c r="G44" i="17" s="1"/>
  <c r="F44" i="17"/>
  <c r="E44" i="17" a="1"/>
  <c r="E44" i="17" s="1"/>
  <c r="C44" i="17" a="1"/>
  <c r="C44" i="17" s="1"/>
  <c r="G43" i="17" a="1"/>
  <c r="G43" i="17" s="1"/>
  <c r="F43" i="17"/>
  <c r="E43" i="17" a="1"/>
  <c r="E43" i="17" s="1"/>
  <c r="C43" i="17" a="1"/>
  <c r="C43" i="17" s="1"/>
  <c r="G42" i="17" a="1"/>
  <c r="G42" i="17" s="1"/>
  <c r="F42" i="17"/>
  <c r="E42" i="17" a="1"/>
  <c r="E42" i="17"/>
  <c r="C42" i="17" a="1"/>
  <c r="C42" i="17" s="1"/>
  <c r="H42" i="17" s="1"/>
  <c r="G41" i="17" a="1"/>
  <c r="G41" i="17" s="1"/>
  <c r="F41" i="17"/>
  <c r="E41" i="17" a="1"/>
  <c r="E41" i="17" s="1"/>
  <c r="C41" i="17" a="1"/>
  <c r="C41" i="17" s="1"/>
  <c r="G40" i="17" a="1"/>
  <c r="G40" i="17" s="1"/>
  <c r="F40" i="17"/>
  <c r="E40" i="17" a="1"/>
  <c r="E40" i="17" s="1"/>
  <c r="C40" i="17" a="1"/>
  <c r="C40" i="17" s="1"/>
  <c r="G39" i="17" a="1"/>
  <c r="G39" i="17" s="1"/>
  <c r="F39" i="17"/>
  <c r="E39" i="17" a="1"/>
  <c r="E39" i="17" s="1"/>
  <c r="C39" i="17" a="1"/>
  <c r="C39" i="17" s="1"/>
  <c r="G38" i="17" a="1"/>
  <c r="G38" i="17" s="1"/>
  <c r="F38" i="17"/>
  <c r="E38" i="17" a="1"/>
  <c r="E38" i="17" s="1"/>
  <c r="C38" i="17" a="1"/>
  <c r="C38" i="17" s="1"/>
  <c r="H38" i="17" s="1"/>
  <c r="G37" i="17" a="1"/>
  <c r="G37" i="17" s="1"/>
  <c r="F37" i="17"/>
  <c r="E37" i="17" a="1"/>
  <c r="E37" i="17"/>
  <c r="C37" i="17" a="1"/>
  <c r="C37" i="17" s="1"/>
  <c r="G36" i="17" a="1"/>
  <c r="G36" i="17" s="1"/>
  <c r="F36" i="17"/>
  <c r="E36" i="17" a="1"/>
  <c r="E36" i="17" s="1"/>
  <c r="C36" i="17" a="1"/>
  <c r="C36" i="17" s="1"/>
  <c r="G35" i="17" a="1"/>
  <c r="G35" i="17" s="1"/>
  <c r="F35" i="17"/>
  <c r="E35" i="17" a="1"/>
  <c r="E35" i="17" s="1"/>
  <c r="C35" i="17" a="1"/>
  <c r="C35" i="17" s="1"/>
  <c r="G34" i="17" a="1"/>
  <c r="G34" i="17" s="1"/>
  <c r="F34" i="17"/>
  <c r="E34" i="17" a="1"/>
  <c r="E34" i="17" s="1"/>
  <c r="C34" i="17" a="1"/>
  <c r="C34" i="17" s="1"/>
  <c r="G33" i="17" a="1"/>
  <c r="G33" i="17" s="1"/>
  <c r="F33" i="17"/>
  <c r="E33" i="17" a="1"/>
  <c r="E33" i="17" s="1"/>
  <c r="C33" i="17" a="1"/>
  <c r="C33" i="17" s="1"/>
  <c r="G32" i="17" a="1"/>
  <c r="G32" i="17" s="1"/>
  <c r="F32" i="17"/>
  <c r="E32" i="17" a="1"/>
  <c r="E32" i="17" s="1"/>
  <c r="C32" i="17" a="1"/>
  <c r="C32" i="17" s="1"/>
  <c r="G31" i="17" a="1"/>
  <c r="G31" i="17" s="1"/>
  <c r="F31" i="17"/>
  <c r="E31" i="17" a="1"/>
  <c r="E31" i="17" s="1"/>
  <c r="C31" i="17" a="1"/>
  <c r="C31" i="17" s="1"/>
  <c r="H31" i="17" s="1"/>
  <c r="G30" i="17" a="1"/>
  <c r="G30" i="17" s="1"/>
  <c r="F30" i="17"/>
  <c r="E30" i="17" a="1"/>
  <c r="E30" i="17" s="1"/>
  <c r="C30" i="17" a="1"/>
  <c r="C30" i="17" s="1"/>
  <c r="H30" i="17" s="1"/>
  <c r="G27" i="17" a="1"/>
  <c r="G27" i="17" s="1"/>
  <c r="F27" i="17"/>
  <c r="E27" i="17" a="1"/>
  <c r="E27" i="17" s="1"/>
  <c r="C27" i="17" a="1"/>
  <c r="C27" i="17" s="1"/>
  <c r="G26" i="17" a="1"/>
  <c r="G26" i="17" s="1"/>
  <c r="F26" i="17"/>
  <c r="E26" i="17" a="1"/>
  <c r="E26" i="17" s="1"/>
  <c r="C26" i="17" a="1"/>
  <c r="C26" i="17" s="1"/>
  <c r="G25" i="17" a="1"/>
  <c r="G25" i="17" s="1"/>
  <c r="F25" i="17"/>
  <c r="E25" i="17" a="1"/>
  <c r="E25" i="17" s="1"/>
  <c r="C25" i="17" a="1"/>
  <c r="C25" i="17" s="1"/>
  <c r="G24" i="17" a="1"/>
  <c r="G24" i="17" s="1"/>
  <c r="F24" i="17"/>
  <c r="E24" i="17" a="1"/>
  <c r="E24" i="17" s="1"/>
  <c r="C24" i="17" a="1"/>
  <c r="C24" i="17" s="1"/>
  <c r="H24" i="17" s="1"/>
  <c r="G23" i="17" a="1"/>
  <c r="G23" i="17" s="1"/>
  <c r="F23" i="17"/>
  <c r="E23" i="17" a="1"/>
  <c r="E23" i="17" s="1"/>
  <c r="C23" i="17" a="1"/>
  <c r="C23" i="17" s="1"/>
  <c r="G22" i="17" a="1"/>
  <c r="G22" i="17" s="1"/>
  <c r="F22" i="17"/>
  <c r="E22" i="17" a="1"/>
  <c r="E22" i="17" s="1"/>
  <c r="C22" i="17" a="1"/>
  <c r="C22" i="17" s="1"/>
  <c r="G21" i="17" a="1"/>
  <c r="G21" i="17" s="1"/>
  <c r="F21" i="17"/>
  <c r="E21" i="17" a="1"/>
  <c r="E21" i="17" s="1"/>
  <c r="C21" i="17" a="1"/>
  <c r="C21" i="17" s="1"/>
  <c r="G20" i="17" a="1"/>
  <c r="G20" i="17" s="1"/>
  <c r="F20" i="17"/>
  <c r="E20" i="17" a="1"/>
  <c r="E20" i="17"/>
  <c r="C20" i="17" a="1"/>
  <c r="C20" i="17" s="1"/>
  <c r="H20" i="17" s="1"/>
  <c r="G19" i="17" a="1"/>
  <c r="G19" i="17" s="1"/>
  <c r="F19" i="17"/>
  <c r="E19" i="17" a="1"/>
  <c r="E19" i="17" s="1"/>
  <c r="C19" i="17" a="1"/>
  <c r="C19" i="17" s="1"/>
  <c r="G18" i="17" a="1"/>
  <c r="G18" i="17" s="1"/>
  <c r="F18" i="17"/>
  <c r="E18" i="17" a="1"/>
  <c r="E18" i="17" s="1"/>
  <c r="C18" i="17" a="1"/>
  <c r="C18" i="17" s="1"/>
  <c r="G17" i="17" a="1"/>
  <c r="G17" i="17" s="1"/>
  <c r="F17" i="17"/>
  <c r="E17" i="17" a="1"/>
  <c r="E17" i="17" s="1"/>
  <c r="C17" i="17" a="1"/>
  <c r="C17" i="17" s="1"/>
  <c r="G16" i="17" a="1"/>
  <c r="G16" i="17" s="1"/>
  <c r="F16" i="17"/>
  <c r="E16" i="17" a="1"/>
  <c r="E16" i="17" s="1"/>
  <c r="C16" i="17" a="1"/>
  <c r="C16" i="17" s="1"/>
  <c r="G15" i="17" a="1"/>
  <c r="G15" i="17" s="1"/>
  <c r="F15" i="17"/>
  <c r="E15" i="17" a="1"/>
  <c r="E15" i="17" s="1"/>
  <c r="C15" i="17" a="1"/>
  <c r="C15" i="17" s="1"/>
  <c r="G14" i="17" a="1"/>
  <c r="G14" i="17" s="1"/>
  <c r="F14" i="17"/>
  <c r="E14" i="17" a="1"/>
  <c r="E14" i="17"/>
  <c r="C14" i="17" a="1"/>
  <c r="C14" i="17" s="1"/>
  <c r="H14" i="17" s="1"/>
  <c r="G13" i="17" a="1"/>
  <c r="G13" i="17" s="1"/>
  <c r="F13" i="17"/>
  <c r="E13" i="17" a="1"/>
  <c r="E13" i="17" s="1"/>
  <c r="C13" i="17" a="1"/>
  <c r="C13" i="17" s="1"/>
  <c r="G12" i="17" a="1"/>
  <c r="G12" i="17" s="1"/>
  <c r="F12" i="17"/>
  <c r="E12" i="17" a="1"/>
  <c r="E12" i="17" s="1"/>
  <c r="C12" i="17" a="1"/>
  <c r="C12" i="17" s="1"/>
  <c r="G11" i="17" a="1"/>
  <c r="G11" i="17" s="1"/>
  <c r="F11" i="17"/>
  <c r="E11" i="17" a="1"/>
  <c r="E11" i="17" s="1"/>
  <c r="C11" i="17" a="1"/>
  <c r="C11" i="17" s="1"/>
  <c r="H11" i="17" s="1"/>
  <c r="G10" i="17" a="1"/>
  <c r="G10" i="17" s="1"/>
  <c r="F10" i="17"/>
  <c r="E10" i="17" a="1"/>
  <c r="E10" i="17"/>
  <c r="C10" i="17" a="1"/>
  <c r="C10" i="17" s="1"/>
  <c r="G9" i="17" a="1"/>
  <c r="G9" i="17" s="1"/>
  <c r="F9" i="17"/>
  <c r="E9" i="17" a="1"/>
  <c r="E9" i="17" s="1"/>
  <c r="C9" i="17" a="1"/>
  <c r="C9" i="17" s="1"/>
  <c r="G8" i="17" a="1"/>
  <c r="G8" i="17" s="1"/>
  <c r="F8" i="17"/>
  <c r="E8" i="17" a="1"/>
  <c r="E8" i="17" s="1"/>
  <c r="C8" i="17" a="1"/>
  <c r="C8" i="17" s="1"/>
  <c r="I25" i="15"/>
  <c r="J25" i="15" s="1"/>
  <c r="F25" i="15"/>
  <c r="G25" i="15" s="1"/>
  <c r="D25" i="15"/>
  <c r="B25" i="15"/>
  <c r="I24" i="15"/>
  <c r="F24" i="15"/>
  <c r="B24" i="15"/>
  <c r="G24" i="15" s="1"/>
  <c r="J23" i="15"/>
  <c r="I23" i="15"/>
  <c r="F23" i="15"/>
  <c r="D23" i="15"/>
  <c r="B23" i="15"/>
  <c r="J22" i="15"/>
  <c r="G22" i="15"/>
  <c r="D22" i="15"/>
  <c r="I21" i="15"/>
  <c r="F21" i="15"/>
  <c r="C21" i="15"/>
  <c r="B21" i="15"/>
  <c r="I20" i="15"/>
  <c r="F20" i="15"/>
  <c r="C20" i="15"/>
  <c r="B20" i="15"/>
  <c r="I19" i="15"/>
  <c r="F19" i="15"/>
  <c r="G19" i="15" s="1"/>
  <c r="D19" i="15"/>
  <c r="C19" i="15"/>
  <c r="B19" i="15"/>
  <c r="J19" i="15" s="1"/>
  <c r="J18" i="15"/>
  <c r="G18" i="15"/>
  <c r="D18" i="15"/>
  <c r="G17" i="15"/>
  <c r="F17" i="15"/>
  <c r="C17" i="15"/>
  <c r="B17" i="15"/>
  <c r="J16" i="15"/>
  <c r="F16" i="15"/>
  <c r="G16" i="15" s="1"/>
  <c r="C16" i="15"/>
  <c r="D16" i="15" s="1"/>
  <c r="B16" i="15"/>
  <c r="I15" i="15"/>
  <c r="F15" i="15"/>
  <c r="C15" i="15"/>
  <c r="B15" i="15"/>
  <c r="B7" i="15"/>
  <c r="G28" i="14"/>
  <c r="F28" i="14"/>
  <c r="E28" i="14"/>
  <c r="G23" i="14"/>
  <c r="F23" i="14"/>
  <c r="E23" i="14"/>
  <c r="G18" i="14"/>
  <c r="G25" i="14" s="1"/>
  <c r="F18" i="14"/>
  <c r="F25" i="14" s="1"/>
  <c r="E18" i="14"/>
  <c r="E25" i="14" s="1"/>
  <c r="G13" i="14"/>
  <c r="F13" i="14"/>
  <c r="E13" i="14"/>
  <c r="C55" i="13"/>
  <c r="D55" i="13" s="1"/>
  <c r="E55" i="13" s="1"/>
  <c r="F55" i="13" s="1"/>
  <c r="G55" i="13" s="1"/>
  <c r="H55" i="13" s="1"/>
  <c r="I55" i="13" s="1"/>
  <c r="J55" i="13" s="1"/>
  <c r="K55" i="13" s="1"/>
  <c r="L55" i="13" s="1"/>
  <c r="M55" i="13" s="1"/>
  <c r="N55" i="13" s="1"/>
  <c r="W48" i="13"/>
  <c r="W49" i="13" s="1"/>
  <c r="W50" i="13" s="1"/>
  <c r="V48" i="13"/>
  <c r="V49" i="13" s="1"/>
  <c r="V50" i="13" s="1"/>
  <c r="U48" i="13"/>
  <c r="U49" i="13" s="1"/>
  <c r="U50" i="13" s="1"/>
  <c r="T48" i="13"/>
  <c r="T49" i="13" s="1"/>
  <c r="T50" i="13" s="1"/>
  <c r="S48" i="13"/>
  <c r="S49" i="13" s="1"/>
  <c r="S50" i="13" s="1"/>
  <c r="R48" i="13"/>
  <c r="R49" i="13" s="1"/>
  <c r="R50" i="13" s="1"/>
  <c r="Q48" i="13"/>
  <c r="Q49" i="13" s="1"/>
  <c r="Q50" i="13" s="1"/>
  <c r="P48" i="13"/>
  <c r="P49" i="13" s="1"/>
  <c r="P50" i="13" s="1"/>
  <c r="O48" i="13"/>
  <c r="O49" i="13" s="1"/>
  <c r="Y47" i="13"/>
  <c r="X47" i="13"/>
  <c r="Y46" i="13"/>
  <c r="X46" i="13"/>
  <c r="T40" i="13"/>
  <c r="W39" i="13"/>
  <c r="W40" i="13" s="1"/>
  <c r="V39" i="13"/>
  <c r="V40" i="13" s="1"/>
  <c r="U39" i="13"/>
  <c r="U40" i="13" s="1"/>
  <c r="T39" i="13"/>
  <c r="S39" i="13"/>
  <c r="S40" i="13" s="1"/>
  <c r="R39" i="13"/>
  <c r="R40" i="13" s="1"/>
  <c r="Q39" i="13"/>
  <c r="Q40" i="13" s="1"/>
  <c r="P39" i="13"/>
  <c r="P40" i="13" s="1"/>
  <c r="O39" i="13"/>
  <c r="Y39" i="13" s="1"/>
  <c r="Y38" i="13"/>
  <c r="X38" i="13"/>
  <c r="Y37" i="13"/>
  <c r="X37" i="13"/>
  <c r="Y36" i="13"/>
  <c r="X36" i="13"/>
  <c r="Y35" i="13"/>
  <c r="X35" i="13"/>
  <c r="Q32" i="13"/>
  <c r="Y31" i="13"/>
  <c r="X31" i="13"/>
  <c r="W31" i="13"/>
  <c r="W32" i="13" s="1"/>
  <c r="V31" i="13"/>
  <c r="V32" i="13" s="1"/>
  <c r="U31" i="13"/>
  <c r="U32" i="13" s="1"/>
  <c r="T31" i="13"/>
  <c r="T32" i="13" s="1"/>
  <c r="S31" i="13"/>
  <c r="S32" i="13" s="1"/>
  <c r="R31" i="13"/>
  <c r="R32" i="13" s="1"/>
  <c r="Q31" i="13"/>
  <c r="P31" i="13"/>
  <c r="P32" i="13" s="1"/>
  <c r="O31" i="13"/>
  <c r="O32" i="13" s="1"/>
  <c r="Y30" i="13"/>
  <c r="X30" i="13"/>
  <c r="W26" i="13"/>
  <c r="W27" i="13" s="1"/>
  <c r="V26" i="13"/>
  <c r="V27" i="13" s="1"/>
  <c r="U26" i="13"/>
  <c r="U27" i="13" s="1"/>
  <c r="T26" i="13"/>
  <c r="T27" i="13" s="1"/>
  <c r="S26" i="13"/>
  <c r="S27" i="13" s="1"/>
  <c r="R26" i="13"/>
  <c r="R27" i="13" s="1"/>
  <c r="Q26" i="13"/>
  <c r="Q27" i="13" s="1"/>
  <c r="P26" i="13"/>
  <c r="P27" i="13" s="1"/>
  <c r="O26" i="13"/>
  <c r="O27" i="13" s="1"/>
  <c r="Y25" i="13"/>
  <c r="X25" i="13"/>
  <c r="Y24" i="13"/>
  <c r="X24" i="13"/>
  <c r="W20" i="13"/>
  <c r="V20" i="13"/>
  <c r="U20" i="13"/>
  <c r="U21" i="13" s="1"/>
  <c r="T20" i="13"/>
  <c r="S20" i="13"/>
  <c r="R20" i="13"/>
  <c r="R21" i="13" s="1"/>
  <c r="Q20" i="13"/>
  <c r="P20" i="13"/>
  <c r="O20" i="13"/>
  <c r="Y20" i="13" s="1"/>
  <c r="Y19" i="13"/>
  <c r="X19" i="13"/>
  <c r="Y18" i="13"/>
  <c r="X18" i="13"/>
  <c r="Y17" i="13"/>
  <c r="X17" i="13"/>
  <c r="W15" i="13"/>
  <c r="V15" i="13"/>
  <c r="U15" i="13"/>
  <c r="T15" i="13"/>
  <c r="T21" i="13" s="1"/>
  <c r="S15" i="13"/>
  <c r="R15" i="13"/>
  <c r="Q15" i="13"/>
  <c r="Q21" i="13" s="1"/>
  <c r="P15" i="13"/>
  <c r="P21" i="13" s="1"/>
  <c r="O15" i="13"/>
  <c r="Y15" i="13" s="1"/>
  <c r="Y14" i="13"/>
  <c r="X14" i="13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W15" i="12"/>
  <c r="V13" i="12"/>
  <c r="V15" i="12" s="1"/>
  <c r="V29" i="12" s="1"/>
  <c r="U13" i="12"/>
  <c r="U15" i="12" s="1"/>
  <c r="U29" i="12" s="1"/>
  <c r="T13" i="12"/>
  <c r="T15" i="12" s="1"/>
  <c r="S13" i="12"/>
  <c r="S15" i="12" s="1"/>
  <c r="S29" i="12" s="1"/>
  <c r="R13" i="12"/>
  <c r="R15" i="12" s="1"/>
  <c r="Q13" i="12"/>
  <c r="Q15" i="12" s="1"/>
  <c r="P13" i="12"/>
  <c r="P15" i="12" s="1"/>
  <c r="P29" i="12" s="1"/>
  <c r="O13" i="12"/>
  <c r="O15" i="12" s="1"/>
  <c r="N13" i="12"/>
  <c r="N15" i="12" s="1"/>
  <c r="M13" i="12"/>
  <c r="M15" i="12" s="1"/>
  <c r="M29" i="12" s="1"/>
  <c r="M33" i="12" s="1"/>
  <c r="M37" i="12" s="1"/>
  <c r="L13" i="12"/>
  <c r="L15" i="12" s="1"/>
  <c r="K13" i="12"/>
  <c r="K15" i="12" s="1"/>
  <c r="J13" i="12"/>
  <c r="J15" i="12" s="1"/>
  <c r="J29" i="12" s="1"/>
  <c r="J33" i="12" s="1"/>
  <c r="J37" i="12" s="1"/>
  <c r="I13" i="12"/>
  <c r="I15" i="12" s="1"/>
  <c r="H13" i="12"/>
  <c r="H15" i="12" s="1"/>
  <c r="G13" i="12"/>
  <c r="G15" i="12" s="1"/>
  <c r="G29" i="12" s="1"/>
  <c r="G33" i="12" s="1"/>
  <c r="G37" i="12" s="1"/>
  <c r="F13" i="12"/>
  <c r="F15" i="12" s="1"/>
  <c r="F29" i="12" s="1"/>
  <c r="F33" i="12" s="1"/>
  <c r="F37" i="12" s="1"/>
  <c r="E13" i="12"/>
  <c r="E15" i="12" s="1"/>
  <c r="D13" i="12"/>
  <c r="D15" i="12" s="1"/>
  <c r="C13" i="12"/>
  <c r="C15" i="12" s="1"/>
  <c r="T202" i="10"/>
  <c r="S202" i="10"/>
  <c r="P202" i="10"/>
  <c r="O202" i="10"/>
  <c r="M202" i="10"/>
  <c r="L202" i="10"/>
  <c r="K202" i="10"/>
  <c r="T201" i="10"/>
  <c r="S201" i="10"/>
  <c r="R201" i="10"/>
  <c r="R202" i="10" s="1"/>
  <c r="Q201" i="10"/>
  <c r="Q202" i="10" s="1"/>
  <c r="P201" i="10"/>
  <c r="O201" i="10"/>
  <c r="N201" i="10"/>
  <c r="N202" i="10" s="1"/>
  <c r="M201" i="10"/>
  <c r="L201" i="10"/>
  <c r="K201" i="10"/>
  <c r="J201" i="10"/>
  <c r="J202" i="10" s="1"/>
  <c r="I201" i="10"/>
  <c r="I202" i="10" s="1"/>
  <c r="G201" i="10"/>
  <c r="U200" i="10"/>
  <c r="U199" i="10"/>
  <c r="U198" i="10"/>
  <c r="U202" i="10" s="1"/>
  <c r="U197" i="10"/>
  <c r="G194" i="10"/>
  <c r="U193" i="10"/>
  <c r="U192" i="10"/>
  <c r="T186" i="10"/>
  <c r="S186" i="10"/>
  <c r="R186" i="10"/>
  <c r="Q186" i="10"/>
  <c r="P186" i="10"/>
  <c r="O186" i="10"/>
  <c r="N186" i="10"/>
  <c r="M186" i="10"/>
  <c r="L186" i="10"/>
  <c r="K186" i="10"/>
  <c r="J186" i="10"/>
  <c r="U186" i="10" s="1"/>
  <c r="I186" i="10"/>
  <c r="G186" i="10"/>
  <c r="U185" i="10"/>
  <c r="U184" i="10"/>
  <c r="T182" i="10"/>
  <c r="S182" i="10"/>
  <c r="R182" i="10"/>
  <c r="Q182" i="10"/>
  <c r="P182" i="10"/>
  <c r="O182" i="10"/>
  <c r="N182" i="10"/>
  <c r="M182" i="10"/>
  <c r="L182" i="10"/>
  <c r="L187" i="10" s="1"/>
  <c r="K182" i="10"/>
  <c r="J182" i="10"/>
  <c r="I182" i="10"/>
  <c r="I187" i="10" s="1"/>
  <c r="T181" i="10"/>
  <c r="T187" i="10" s="1"/>
  <c r="S181" i="10"/>
  <c r="S187" i="10" s="1"/>
  <c r="R181" i="10"/>
  <c r="R187" i="10" s="1"/>
  <c r="Q181" i="10"/>
  <c r="Q187" i="10" s="1"/>
  <c r="P181" i="10"/>
  <c r="P187" i="10" s="1"/>
  <c r="O181" i="10"/>
  <c r="O187" i="10" s="1"/>
  <c r="N181" i="10"/>
  <c r="N187" i="10" s="1"/>
  <c r="M181" i="10"/>
  <c r="M187" i="10" s="1"/>
  <c r="L181" i="10"/>
  <c r="K181" i="10"/>
  <c r="J181" i="10"/>
  <c r="J187" i="10" s="1"/>
  <c r="I181" i="10"/>
  <c r="G181" i="10"/>
  <c r="U180" i="10"/>
  <c r="U179" i="10"/>
  <c r="U178" i="10"/>
  <c r="U177" i="10"/>
  <c r="U176" i="10"/>
  <c r="U175" i="10"/>
  <c r="S173" i="10"/>
  <c r="R173" i="10"/>
  <c r="Q173" i="10"/>
  <c r="N173" i="10"/>
  <c r="M173" i="10"/>
  <c r="K173" i="10"/>
  <c r="J173" i="10"/>
  <c r="I173" i="10"/>
  <c r="T172" i="10"/>
  <c r="T173" i="10" s="1"/>
  <c r="S172" i="10"/>
  <c r="R172" i="10"/>
  <c r="Q172" i="10"/>
  <c r="P172" i="10"/>
  <c r="P173" i="10" s="1"/>
  <c r="O172" i="10"/>
  <c r="O173" i="10" s="1"/>
  <c r="N172" i="10"/>
  <c r="M172" i="10"/>
  <c r="L172" i="10"/>
  <c r="L173" i="10" s="1"/>
  <c r="K172" i="10"/>
  <c r="J172" i="10"/>
  <c r="I172" i="10"/>
  <c r="G172" i="10"/>
  <c r="U171" i="10"/>
  <c r="U170" i="10"/>
  <c r="U169" i="10"/>
  <c r="U166" i="10"/>
  <c r="T165" i="10"/>
  <c r="S165" i="10"/>
  <c r="R165" i="10"/>
  <c r="Q165" i="10"/>
  <c r="P165" i="10"/>
  <c r="O165" i="10"/>
  <c r="N165" i="10"/>
  <c r="M165" i="10"/>
  <c r="L165" i="10"/>
  <c r="K165" i="10"/>
  <c r="J165" i="10"/>
  <c r="I165" i="10"/>
  <c r="T164" i="10"/>
  <c r="S164" i="10"/>
  <c r="R164" i="10"/>
  <c r="Q164" i="10"/>
  <c r="P164" i="10"/>
  <c r="O164" i="10"/>
  <c r="N164" i="10"/>
  <c r="M164" i="10"/>
  <c r="L164" i="10"/>
  <c r="K164" i="10"/>
  <c r="J164" i="10"/>
  <c r="I164" i="10"/>
  <c r="T163" i="10"/>
  <c r="S163" i="10"/>
  <c r="R163" i="10"/>
  <c r="Q163" i="10"/>
  <c r="P163" i="10"/>
  <c r="O163" i="10"/>
  <c r="N163" i="10"/>
  <c r="M163" i="10"/>
  <c r="L163" i="10"/>
  <c r="K163" i="10"/>
  <c r="J163" i="10"/>
  <c r="I163" i="10"/>
  <c r="U160" i="10"/>
  <c r="T160" i="10"/>
  <c r="S160" i="10"/>
  <c r="R160" i="10"/>
  <c r="Q160" i="10"/>
  <c r="P160" i="10"/>
  <c r="O160" i="10"/>
  <c r="N160" i="10"/>
  <c r="M160" i="10"/>
  <c r="L160" i="10"/>
  <c r="K160" i="10"/>
  <c r="J160" i="10"/>
  <c r="I160" i="10"/>
  <c r="L136" i="10"/>
  <c r="K136" i="10"/>
  <c r="T135" i="10"/>
  <c r="T136" i="10" s="1"/>
  <c r="S135" i="10"/>
  <c r="S136" i="10" s="1"/>
  <c r="R135" i="10"/>
  <c r="R136" i="10" s="1"/>
  <c r="Q135" i="10"/>
  <c r="Q136" i="10" s="1"/>
  <c r="P135" i="10"/>
  <c r="P136" i="10" s="1"/>
  <c r="O135" i="10"/>
  <c r="O136" i="10" s="1"/>
  <c r="N135" i="10"/>
  <c r="N136" i="10" s="1"/>
  <c r="M135" i="10"/>
  <c r="M136" i="10" s="1"/>
  <c r="L135" i="10"/>
  <c r="K135" i="10"/>
  <c r="J135" i="10"/>
  <c r="J136" i="10" s="1"/>
  <c r="I135" i="10"/>
  <c r="I136" i="10" s="1"/>
  <c r="G135" i="10"/>
  <c r="U134" i="10"/>
  <c r="U133" i="10"/>
  <c r="U132" i="10"/>
  <c r="U131" i="10"/>
  <c r="G128" i="10"/>
  <c r="U127" i="10"/>
  <c r="U126" i="10"/>
  <c r="U125" i="10"/>
  <c r="T121" i="10"/>
  <c r="R121" i="10"/>
  <c r="Q121" i="10"/>
  <c r="N121" i="10"/>
  <c r="M121" i="10"/>
  <c r="T120" i="10"/>
  <c r="S120" i="10"/>
  <c r="S121" i="10" s="1"/>
  <c r="R120" i="10"/>
  <c r="Q120" i="10"/>
  <c r="P120" i="10"/>
  <c r="P121" i="10" s="1"/>
  <c r="O120" i="10"/>
  <c r="O121" i="10" s="1"/>
  <c r="N120" i="10"/>
  <c r="M120" i="10"/>
  <c r="L120" i="10"/>
  <c r="L121" i="10" s="1"/>
  <c r="K120" i="10"/>
  <c r="K121" i="10" s="1"/>
  <c r="J120" i="10"/>
  <c r="J121" i="10" s="1"/>
  <c r="I120" i="10"/>
  <c r="U120" i="10" s="1"/>
  <c r="G120" i="10"/>
  <c r="U119" i="10"/>
  <c r="U118" i="10"/>
  <c r="T116" i="10"/>
  <c r="S116" i="10"/>
  <c r="R116" i="10"/>
  <c r="Q116" i="10"/>
  <c r="P116" i="10"/>
  <c r="O116" i="10"/>
  <c r="N116" i="10"/>
  <c r="M116" i="10"/>
  <c r="L116" i="10"/>
  <c r="K116" i="10"/>
  <c r="J116" i="10"/>
  <c r="I116" i="10"/>
  <c r="T115" i="10"/>
  <c r="S115" i="10"/>
  <c r="R115" i="10"/>
  <c r="Q115" i="10"/>
  <c r="P115" i="10"/>
  <c r="O115" i="10"/>
  <c r="N115" i="10"/>
  <c r="M115" i="10"/>
  <c r="L115" i="10"/>
  <c r="K115" i="10"/>
  <c r="J115" i="10"/>
  <c r="I115" i="10"/>
  <c r="G115" i="10"/>
  <c r="U114" i="10"/>
  <c r="U113" i="10"/>
  <c r="U112" i="10"/>
  <c r="U111" i="10"/>
  <c r="U110" i="10"/>
  <c r="U109" i="10"/>
  <c r="N107" i="10"/>
  <c r="K107" i="10"/>
  <c r="T106" i="10"/>
  <c r="T107" i="10" s="1"/>
  <c r="S106" i="10"/>
  <c r="S107" i="10" s="1"/>
  <c r="R106" i="10"/>
  <c r="R107" i="10" s="1"/>
  <c r="Q106" i="10"/>
  <c r="Q107" i="10" s="1"/>
  <c r="P106" i="10"/>
  <c r="P107" i="10" s="1"/>
  <c r="O106" i="10"/>
  <c r="O107" i="10" s="1"/>
  <c r="N106" i="10"/>
  <c r="M106" i="10"/>
  <c r="M107" i="10" s="1"/>
  <c r="L106" i="10"/>
  <c r="L107" i="10" s="1"/>
  <c r="K106" i="10"/>
  <c r="J106" i="10"/>
  <c r="J107" i="10" s="1"/>
  <c r="I106" i="10"/>
  <c r="I107" i="10" s="1"/>
  <c r="G106" i="10"/>
  <c r="U105" i="10"/>
  <c r="U104" i="10"/>
  <c r="U103" i="10"/>
  <c r="U100" i="10"/>
  <c r="T99" i="10"/>
  <c r="S99" i="10"/>
  <c r="R99" i="10"/>
  <c r="Q99" i="10"/>
  <c r="P99" i="10"/>
  <c r="O99" i="10"/>
  <c r="N99" i="10"/>
  <c r="M99" i="10"/>
  <c r="L99" i="10"/>
  <c r="K99" i="10"/>
  <c r="J99" i="10"/>
  <c r="I99" i="10"/>
  <c r="T98" i="10"/>
  <c r="S98" i="10"/>
  <c r="R98" i="10"/>
  <c r="Q98" i="10"/>
  <c r="P98" i="10"/>
  <c r="O98" i="10"/>
  <c r="N98" i="10"/>
  <c r="M98" i="10"/>
  <c r="L98" i="10"/>
  <c r="K98" i="10"/>
  <c r="J98" i="10"/>
  <c r="I98" i="10"/>
  <c r="U98" i="10" s="1"/>
  <c r="T97" i="10"/>
  <c r="T101" i="10" s="1"/>
  <c r="S97" i="10"/>
  <c r="S101" i="10" s="1"/>
  <c r="R97" i="10"/>
  <c r="R101" i="10" s="1"/>
  <c r="Q97" i="10"/>
  <c r="P97" i="10"/>
  <c r="P101" i="10" s="1"/>
  <c r="O97" i="10"/>
  <c r="N97" i="10"/>
  <c r="M97" i="10"/>
  <c r="L97" i="10"/>
  <c r="K97" i="10"/>
  <c r="J97" i="10"/>
  <c r="I97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R64" i="10"/>
  <c r="O64" i="10"/>
  <c r="N64" i="10"/>
  <c r="K64" i="10"/>
  <c r="J64" i="10"/>
  <c r="I64" i="10"/>
  <c r="S63" i="10"/>
  <c r="S64" i="10" s="1"/>
  <c r="R63" i="10"/>
  <c r="Q63" i="10"/>
  <c r="Q64" i="10" s="1"/>
  <c r="P63" i="10"/>
  <c r="P64" i="10" s="1"/>
  <c r="O63" i="10"/>
  <c r="N63" i="10"/>
  <c r="M63" i="10"/>
  <c r="M64" i="10" s="1"/>
  <c r="L63" i="10"/>
  <c r="L64" i="10" s="1"/>
  <c r="K63" i="10"/>
  <c r="J63" i="10"/>
  <c r="I63" i="10"/>
  <c r="G63" i="10"/>
  <c r="C63" i="10"/>
  <c r="U62" i="10"/>
  <c r="C62" i="10"/>
  <c r="U61" i="10"/>
  <c r="C61" i="10"/>
  <c r="U60" i="10"/>
  <c r="C60" i="10"/>
  <c r="U59" i="10"/>
  <c r="C59" i="10"/>
  <c r="U58" i="10"/>
  <c r="C58" i="10"/>
  <c r="U57" i="10"/>
  <c r="C57" i="10"/>
  <c r="T56" i="10"/>
  <c r="U56" i="10" s="1"/>
  <c r="C56" i="10"/>
  <c r="U55" i="10"/>
  <c r="T55" i="10"/>
  <c r="C55" i="10"/>
  <c r="U54" i="10"/>
  <c r="T54" i="10"/>
  <c r="T63" i="10" s="1"/>
  <c r="C54" i="10"/>
  <c r="U53" i="10"/>
  <c r="C53" i="10"/>
  <c r="C52" i="10"/>
  <c r="S51" i="10"/>
  <c r="R51" i="10"/>
  <c r="O51" i="10"/>
  <c r="N51" i="10"/>
  <c r="K51" i="10"/>
  <c r="C51" i="10"/>
  <c r="T50" i="10"/>
  <c r="T51" i="10" s="1"/>
  <c r="S50" i="10"/>
  <c r="R50" i="10"/>
  <c r="Q50" i="10"/>
  <c r="Q51" i="10" s="1"/>
  <c r="P50" i="10"/>
  <c r="P51" i="10" s="1"/>
  <c r="O50" i="10"/>
  <c r="N50" i="10"/>
  <c r="M50" i="10"/>
  <c r="M51" i="10" s="1"/>
  <c r="L50" i="10"/>
  <c r="L51" i="10" s="1"/>
  <c r="K50" i="10"/>
  <c r="J50" i="10"/>
  <c r="J51" i="10" s="1"/>
  <c r="I50" i="10"/>
  <c r="I51" i="10" s="1"/>
  <c r="G50" i="10"/>
  <c r="C50" i="10"/>
  <c r="U49" i="10"/>
  <c r="C49" i="10"/>
  <c r="U48" i="10"/>
  <c r="C48" i="10"/>
  <c r="U47" i="10"/>
  <c r="C47" i="10"/>
  <c r="U46" i="10"/>
  <c r="C46" i="10"/>
  <c r="U45" i="10"/>
  <c r="C45" i="10"/>
  <c r="U44" i="10"/>
  <c r="C44" i="10"/>
  <c r="U43" i="10"/>
  <c r="C43" i="10"/>
  <c r="C42" i="10"/>
  <c r="S41" i="10"/>
  <c r="R41" i="10"/>
  <c r="O41" i="10"/>
  <c r="N41" i="10"/>
  <c r="K41" i="10"/>
  <c r="J41" i="10"/>
  <c r="C41" i="10"/>
  <c r="T40" i="10"/>
  <c r="T41" i="10" s="1"/>
  <c r="S40" i="10"/>
  <c r="R40" i="10"/>
  <c r="Q40" i="10"/>
  <c r="Q41" i="10" s="1"/>
  <c r="P40" i="10"/>
  <c r="P41" i="10" s="1"/>
  <c r="O40" i="10"/>
  <c r="N40" i="10"/>
  <c r="M40" i="10"/>
  <c r="M41" i="10" s="1"/>
  <c r="L40" i="10"/>
  <c r="L41" i="10" s="1"/>
  <c r="K40" i="10"/>
  <c r="J40" i="10"/>
  <c r="I40" i="10"/>
  <c r="I41" i="10" s="1"/>
  <c r="G40" i="10"/>
  <c r="C40" i="10"/>
  <c r="U39" i="10"/>
  <c r="C39" i="10"/>
  <c r="U38" i="10"/>
  <c r="C38" i="10"/>
  <c r="U37" i="10"/>
  <c r="C37" i="10"/>
  <c r="U36" i="10"/>
  <c r="C36" i="10"/>
  <c r="U35" i="10"/>
  <c r="C35" i="10"/>
  <c r="U34" i="10"/>
  <c r="C34" i="10"/>
  <c r="C33" i="10"/>
  <c r="M32" i="10"/>
  <c r="L32" i="10"/>
  <c r="C32" i="10"/>
  <c r="T31" i="10"/>
  <c r="T32" i="10" s="1"/>
  <c r="S31" i="10"/>
  <c r="S32" i="10" s="1"/>
  <c r="R31" i="10"/>
  <c r="R32" i="10" s="1"/>
  <c r="Q31" i="10"/>
  <c r="Q32" i="10" s="1"/>
  <c r="P31" i="10"/>
  <c r="P32" i="10" s="1"/>
  <c r="O31" i="10"/>
  <c r="O32" i="10" s="1"/>
  <c r="N31" i="10"/>
  <c r="N32" i="10" s="1"/>
  <c r="M31" i="10"/>
  <c r="L31" i="10"/>
  <c r="K31" i="10"/>
  <c r="K32" i="10" s="1"/>
  <c r="J31" i="10"/>
  <c r="J32" i="10" s="1"/>
  <c r="I31" i="10"/>
  <c r="I32" i="10" s="1"/>
  <c r="G31" i="10"/>
  <c r="C31" i="10"/>
  <c r="U30" i="10"/>
  <c r="C30" i="10"/>
  <c r="U29" i="10"/>
  <c r="C29" i="10"/>
  <c r="U28" i="10"/>
  <c r="C28" i="10"/>
  <c r="C27" i="10"/>
  <c r="T26" i="10"/>
  <c r="I26" i="10"/>
  <c r="C26" i="10"/>
  <c r="U25" i="10"/>
  <c r="C25" i="10"/>
  <c r="T24" i="10"/>
  <c r="S24" i="10"/>
  <c r="R24" i="10"/>
  <c r="Q24" i="10"/>
  <c r="P24" i="10"/>
  <c r="O24" i="10"/>
  <c r="N24" i="10"/>
  <c r="M24" i="10"/>
  <c r="L24" i="10"/>
  <c r="K24" i="10"/>
  <c r="U23" i="10"/>
  <c r="U22" i="10"/>
  <c r="C22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C21" i="10"/>
  <c r="U20" i="10"/>
  <c r="C20" i="10"/>
  <c r="U19" i="10"/>
  <c r="C19" i="10"/>
  <c r="T18" i="10"/>
  <c r="S18" i="10"/>
  <c r="R18" i="10"/>
  <c r="Q18" i="10"/>
  <c r="P18" i="10"/>
  <c r="P26" i="10" s="1"/>
  <c r="O18" i="10"/>
  <c r="N18" i="10"/>
  <c r="N26" i="10" s="1"/>
  <c r="M18" i="10"/>
  <c r="M26" i="10" s="1"/>
  <c r="L18" i="10"/>
  <c r="L26" i="10" s="1"/>
  <c r="L74" i="10" s="1"/>
  <c r="K18" i="10"/>
  <c r="K26" i="10" s="1"/>
  <c r="J18" i="10"/>
  <c r="I18" i="10"/>
  <c r="C18" i="10"/>
  <c r="C17" i="10"/>
  <c r="C16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C15" i="10"/>
  <c r="U14" i="10"/>
  <c r="C14" i="10"/>
  <c r="U13" i="10"/>
  <c r="C13" i="10"/>
  <c r="U12" i="10"/>
  <c r="C12" i="10"/>
  <c r="U11" i="10"/>
  <c r="C11" i="10"/>
  <c r="U10" i="10"/>
  <c r="C10" i="10"/>
  <c r="K32" i="9"/>
  <c r="T124" i="10" s="1" a="1"/>
  <c r="T124" i="10" s="1"/>
  <c r="J32" i="9"/>
  <c r="I32" i="9"/>
  <c r="H32" i="9"/>
  <c r="G32" i="9"/>
  <c r="F32" i="9"/>
  <c r="K31" i="9"/>
  <c r="S124" i="10" s="1" a="1"/>
  <c r="S124" i="10" s="1"/>
  <c r="J31" i="9"/>
  <c r="I31" i="9"/>
  <c r="H31" i="9"/>
  <c r="G31" i="9"/>
  <c r="F31" i="9"/>
  <c r="J30" i="9"/>
  <c r="H30" i="9"/>
  <c r="J29" i="9"/>
  <c r="H29" i="9"/>
  <c r="F29" i="9"/>
  <c r="J28" i="9"/>
  <c r="J27" i="9"/>
  <c r="F27" i="9"/>
  <c r="K26" i="9"/>
  <c r="N124" i="10" s="1" a="1"/>
  <c r="N124" i="10" s="1"/>
  <c r="J26" i="9"/>
  <c r="I26" i="9"/>
  <c r="H26" i="9"/>
  <c r="G26" i="9"/>
  <c r="F26" i="9"/>
  <c r="K25" i="9"/>
  <c r="M124" i="10" s="1" a="1"/>
  <c r="M124" i="10" s="1"/>
  <c r="J25" i="9"/>
  <c r="I25" i="9"/>
  <c r="H25" i="9"/>
  <c r="G25" i="9"/>
  <c r="F25" i="9"/>
  <c r="K24" i="9"/>
  <c r="L124" i="10" s="1" a="1"/>
  <c r="L124" i="10" s="1"/>
  <c r="J24" i="9"/>
  <c r="I24" i="9"/>
  <c r="H24" i="9"/>
  <c r="G24" i="9"/>
  <c r="F24" i="9"/>
  <c r="K23" i="9"/>
  <c r="K124" i="10" s="1" a="1"/>
  <c r="K124" i="10" s="1"/>
  <c r="J23" i="9"/>
  <c r="I23" i="9"/>
  <c r="H23" i="9"/>
  <c r="G23" i="9"/>
  <c r="F23" i="9"/>
  <c r="J22" i="9"/>
  <c r="I22" i="9"/>
  <c r="H22" i="9"/>
  <c r="G22" i="9"/>
  <c r="F22" i="9"/>
  <c r="K21" i="9"/>
  <c r="J21" i="9"/>
  <c r="I21" i="9"/>
  <c r="H21" i="9"/>
  <c r="G21" i="9"/>
  <c r="F21" i="9"/>
  <c r="J14" i="9"/>
  <c r="J19" i="9" s="1"/>
  <c r="I12" i="9"/>
  <c r="H12" i="9"/>
  <c r="G12" i="9"/>
  <c r="F12" i="9"/>
  <c r="I11" i="9"/>
  <c r="H11" i="9"/>
  <c r="G11" i="9"/>
  <c r="F11" i="9"/>
  <c r="I10" i="9"/>
  <c r="I30" i="9" s="1"/>
  <c r="H10" i="9"/>
  <c r="G10" i="9"/>
  <c r="G30" i="9" s="1"/>
  <c r="F10" i="9"/>
  <c r="I9" i="9"/>
  <c r="I28" i="9" s="1"/>
  <c r="H9" i="9"/>
  <c r="H28" i="9" s="1"/>
  <c r="G9" i="9"/>
  <c r="G28" i="9" s="1"/>
  <c r="F9" i="9"/>
  <c r="I8" i="9"/>
  <c r="I27" i="9" s="1"/>
  <c r="H8" i="9"/>
  <c r="G8" i="9"/>
  <c r="G27" i="9" s="1"/>
  <c r="F8" i="9"/>
  <c r="I7" i="9"/>
  <c r="I29" i="9" s="1"/>
  <c r="H7" i="9"/>
  <c r="G7" i="9"/>
  <c r="F7" i="9"/>
  <c r="F14" i="9" s="1"/>
  <c r="I6" i="9"/>
  <c r="H6" i="9"/>
  <c r="F29" i="7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AE95" i="3"/>
  <c r="AE93" i="3"/>
  <c r="AE96" i="3" s="1"/>
  <c r="D91" i="3"/>
  <c r="D90" i="3"/>
  <c r="D89" i="3"/>
  <c r="D88" i="3"/>
  <c r="D87" i="3"/>
  <c r="D86" i="3"/>
  <c r="D85" i="3"/>
  <c r="D84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D83" i="3"/>
  <c r="AC83" i="3"/>
  <c r="AB83" i="3"/>
  <c r="AA83" i="3"/>
  <c r="Z83" i="3"/>
  <c r="Y83" i="3"/>
  <c r="X83" i="3"/>
  <c r="W83" i="3"/>
  <c r="V83" i="3"/>
  <c r="U83" i="3"/>
  <c r="T83" i="3"/>
  <c r="S83" i="3"/>
  <c r="D82" i="3"/>
  <c r="D81" i="3"/>
  <c r="D80" i="3"/>
  <c r="D79" i="3"/>
  <c r="D78" i="3"/>
  <c r="D77" i="3"/>
  <c r="D76" i="3"/>
  <c r="D75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D74" i="3"/>
  <c r="AC74" i="3"/>
  <c r="AB74" i="3"/>
  <c r="AA74" i="3"/>
  <c r="Z74" i="3"/>
  <c r="Y74" i="3"/>
  <c r="X74" i="3"/>
  <c r="W74" i="3"/>
  <c r="V74" i="3"/>
  <c r="U74" i="3"/>
  <c r="T74" i="3"/>
  <c r="S74" i="3"/>
  <c r="D73" i="3"/>
  <c r="D72" i="3"/>
  <c r="D71" i="3"/>
  <c r="D70" i="3"/>
  <c r="D69" i="3"/>
  <c r="D68" i="3"/>
  <c r="D67" i="3"/>
  <c r="D66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D65" i="3"/>
  <c r="AC65" i="3"/>
  <c r="AB65" i="3"/>
  <c r="AA65" i="3"/>
  <c r="Z65" i="3"/>
  <c r="Y65" i="3"/>
  <c r="X65" i="3"/>
  <c r="W65" i="3"/>
  <c r="V65" i="3"/>
  <c r="U65" i="3"/>
  <c r="T65" i="3"/>
  <c r="S65" i="3"/>
  <c r="O64" i="3"/>
  <c r="D64" i="3"/>
  <c r="D63" i="3"/>
  <c r="D62" i="3"/>
  <c r="D61" i="3"/>
  <c r="D60" i="3"/>
  <c r="D59" i="3"/>
  <c r="D58" i="3"/>
  <c r="O57" i="3"/>
  <c r="D57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D56" i="3"/>
  <c r="AC56" i="3"/>
  <c r="AB56" i="3"/>
  <c r="AA56" i="3"/>
  <c r="Z56" i="3"/>
  <c r="Y56" i="3"/>
  <c r="X56" i="3"/>
  <c r="W56" i="3"/>
  <c r="V56" i="3"/>
  <c r="U56" i="3"/>
  <c r="T56" i="3"/>
  <c r="S56" i="3"/>
  <c r="L55" i="3"/>
  <c r="D55" i="3"/>
  <c r="D54" i="3"/>
  <c r="D53" i="3"/>
  <c r="D52" i="3"/>
  <c r="D51" i="3"/>
  <c r="D50" i="3"/>
  <c r="D49" i="3"/>
  <c r="D48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D47" i="3"/>
  <c r="AC47" i="3"/>
  <c r="AB47" i="3"/>
  <c r="AA47" i="3"/>
  <c r="Z47" i="3"/>
  <c r="Y47" i="3"/>
  <c r="X47" i="3"/>
  <c r="W47" i="3"/>
  <c r="V47" i="3"/>
  <c r="U47" i="3"/>
  <c r="T47" i="3"/>
  <c r="S47" i="3"/>
  <c r="D46" i="3"/>
  <c r="D45" i="3"/>
  <c r="D44" i="3"/>
  <c r="D43" i="3"/>
  <c r="D42" i="3"/>
  <c r="D41" i="3"/>
  <c r="L40" i="3"/>
  <c r="D40" i="3"/>
  <c r="D39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D38" i="3"/>
  <c r="AC38" i="3"/>
  <c r="AB38" i="3"/>
  <c r="AA38" i="3"/>
  <c r="Z38" i="3"/>
  <c r="Y38" i="3"/>
  <c r="X38" i="3"/>
  <c r="W38" i="3"/>
  <c r="V38" i="3"/>
  <c r="U38" i="3"/>
  <c r="T38" i="3"/>
  <c r="S38" i="3"/>
  <c r="D37" i="3"/>
  <c r="D36" i="3"/>
  <c r="D35" i="3"/>
  <c r="D34" i="3"/>
  <c r="D33" i="3"/>
  <c r="H32" i="3"/>
  <c r="D32" i="3"/>
  <c r="D31" i="3"/>
  <c r="D30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D29" i="3"/>
  <c r="AC29" i="3"/>
  <c r="AB29" i="3"/>
  <c r="AA29" i="3"/>
  <c r="Z29" i="3"/>
  <c r="Y29" i="3"/>
  <c r="X29" i="3"/>
  <c r="W29" i="3"/>
  <c r="V29" i="3"/>
  <c r="U29" i="3"/>
  <c r="T29" i="3"/>
  <c r="S29" i="3"/>
  <c r="D28" i="3"/>
  <c r="D27" i="3"/>
  <c r="D26" i="3"/>
  <c r="D25" i="3"/>
  <c r="D24" i="3"/>
  <c r="L23" i="3"/>
  <c r="D23" i="3"/>
  <c r="D22" i="3"/>
  <c r="O21" i="3"/>
  <c r="D21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D20" i="3"/>
  <c r="AC20" i="3"/>
  <c r="AB20" i="3"/>
  <c r="AA20" i="3"/>
  <c r="Z20" i="3"/>
  <c r="Y20" i="3"/>
  <c r="Y93" i="3" s="1"/>
  <c r="Y96" i="3" s="1"/>
  <c r="X20" i="3"/>
  <c r="W20" i="3"/>
  <c r="V20" i="3"/>
  <c r="U20" i="3"/>
  <c r="T20" i="3"/>
  <c r="S20" i="3"/>
  <c r="O16" i="3"/>
  <c r="D14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D13" i="3"/>
  <c r="AD95" i="3" s="1"/>
  <c r="AC13" i="3"/>
  <c r="AC95" i="3" s="1"/>
  <c r="AB13" i="3"/>
  <c r="AB95" i="3" s="1"/>
  <c r="AA13" i="3"/>
  <c r="AA95" i="3" s="1"/>
  <c r="Z13" i="3"/>
  <c r="Z95" i="3" s="1"/>
  <c r="Y13" i="3"/>
  <c r="Y95" i="3" s="1"/>
  <c r="X13" i="3"/>
  <c r="X95" i="3" s="1"/>
  <c r="W13" i="3"/>
  <c r="W95" i="3" s="1"/>
  <c r="V13" i="3"/>
  <c r="V95" i="3" s="1"/>
  <c r="U13" i="3"/>
  <c r="U95" i="3" s="1"/>
  <c r="T13" i="3"/>
  <c r="T95" i="3" s="1"/>
  <c r="S13" i="3"/>
  <c r="S95" i="3" s="1"/>
  <c r="H13" i="3"/>
  <c r="BG9" i="3" a="1"/>
  <c r="BG9" i="3"/>
  <c r="BB8" i="3" s="1"/>
  <c r="AR9" i="3" a="1"/>
  <c r="AR9" i="3" s="1"/>
  <c r="AE9" i="3" a="1"/>
  <c r="AE9" i="3"/>
  <c r="Y8" i="3" s="1"/>
  <c r="O9" i="3" a="1"/>
  <c r="O9" i="3"/>
  <c r="O81" i="3" s="1"/>
  <c r="L9" i="3" a="1"/>
  <c r="L9" i="3" s="1"/>
  <c r="L62" i="3" s="1"/>
  <c r="I9" i="3" a="1"/>
  <c r="I9" i="3" s="1"/>
  <c r="H9" i="3" a="1"/>
  <c r="H9" i="3" s="1"/>
  <c r="H17" i="3" s="1"/>
  <c r="M31" i="2"/>
  <c r="L31" i="2"/>
  <c r="K31" i="2"/>
  <c r="J31" i="2"/>
  <c r="I31" i="2"/>
  <c r="H31" i="2"/>
  <c r="G31" i="2"/>
  <c r="F31" i="2"/>
  <c r="E31" i="2"/>
  <c r="D31" i="2"/>
  <c r="C31" i="2"/>
  <c r="B31" i="2"/>
  <c r="N30" i="2"/>
  <c r="N29" i="2"/>
  <c r="M26" i="2"/>
  <c r="L26" i="2"/>
  <c r="K26" i="2"/>
  <c r="J26" i="2"/>
  <c r="I26" i="2"/>
  <c r="H26" i="2"/>
  <c r="G26" i="2"/>
  <c r="F26" i="2"/>
  <c r="E26" i="2"/>
  <c r="D26" i="2"/>
  <c r="C26" i="2"/>
  <c r="B26" i="2"/>
  <c r="N25" i="2"/>
  <c r="N24" i="2"/>
  <c r="N26" i="2" s="1"/>
  <c r="I21" i="2"/>
  <c r="M20" i="2"/>
  <c r="L20" i="2"/>
  <c r="K20" i="2"/>
  <c r="J20" i="2"/>
  <c r="I20" i="2"/>
  <c r="H20" i="2"/>
  <c r="H21" i="2" s="1"/>
  <c r="H33" i="2" s="1"/>
  <c r="G20" i="2"/>
  <c r="G21" i="2" s="1"/>
  <c r="G33" i="2" s="1"/>
  <c r="F20" i="2"/>
  <c r="F21" i="2" s="1"/>
  <c r="F33" i="2" s="1"/>
  <c r="E20" i="2"/>
  <c r="D20" i="2"/>
  <c r="C20" i="2"/>
  <c r="B20" i="2"/>
  <c r="N19" i="2"/>
  <c r="N18" i="2"/>
  <c r="N17" i="2"/>
  <c r="N16" i="2"/>
  <c r="N15" i="2"/>
  <c r="N14" i="2"/>
  <c r="N13" i="2"/>
  <c r="N20" i="2" s="1"/>
  <c r="M11" i="2"/>
  <c r="M21" i="2" s="1"/>
  <c r="L11" i="2"/>
  <c r="K11" i="2"/>
  <c r="J11" i="2"/>
  <c r="J21" i="2" s="1"/>
  <c r="I11" i="2"/>
  <c r="H11" i="2"/>
  <c r="G11" i="2"/>
  <c r="F11" i="2"/>
  <c r="E11" i="2"/>
  <c r="E21" i="2" s="1"/>
  <c r="E33" i="2" s="1"/>
  <c r="D11" i="2"/>
  <c r="C11" i="2"/>
  <c r="B11" i="2"/>
  <c r="N10" i="2"/>
  <c r="N9" i="2"/>
  <c r="N8" i="2"/>
  <c r="N7" i="2"/>
  <c r="I137" i="1"/>
  <c r="I136" i="1"/>
  <c r="G133" i="1"/>
  <c r="I135" i="1" s="1"/>
  <c r="I118" i="1"/>
  <c r="I100" i="1"/>
  <c r="I101" i="1" s="1"/>
  <c r="T83" i="1"/>
  <c r="S83" i="1"/>
  <c r="R83" i="1"/>
  <c r="Q83" i="1"/>
  <c r="P83" i="1"/>
  <c r="O83" i="1"/>
  <c r="N83" i="1"/>
  <c r="L83" i="1"/>
  <c r="K83" i="1"/>
  <c r="J83" i="1"/>
  <c r="I83" i="1"/>
  <c r="U82" i="1"/>
  <c r="U81" i="1"/>
  <c r="U80" i="1"/>
  <c r="M79" i="1"/>
  <c r="U79" i="1" s="1"/>
  <c r="M78" i="1"/>
  <c r="U78" i="1" s="1"/>
  <c r="U77" i="1"/>
  <c r="U76" i="1"/>
  <c r="T73" i="1"/>
  <c r="S73" i="1"/>
  <c r="R73" i="1"/>
  <c r="Q73" i="1"/>
  <c r="P73" i="1"/>
  <c r="O73" i="1"/>
  <c r="N73" i="1"/>
  <c r="M73" i="1"/>
  <c r="L73" i="1"/>
  <c r="K73" i="1"/>
  <c r="J73" i="1"/>
  <c r="I73" i="1"/>
  <c r="U72" i="1"/>
  <c r="U71" i="1"/>
  <c r="U70" i="1"/>
  <c r="U69" i="1"/>
  <c r="U68" i="1"/>
  <c r="G65" i="1"/>
  <c r="C65" i="1"/>
  <c r="U64" i="1"/>
  <c r="C64" i="1"/>
  <c r="U63" i="1"/>
  <c r="C63" i="1"/>
  <c r="U62" i="1"/>
  <c r="C62" i="1"/>
  <c r="U61" i="1"/>
  <c r="C61" i="1"/>
  <c r="U60" i="1"/>
  <c r="C60" i="1"/>
  <c r="U59" i="1"/>
  <c r="C59" i="1"/>
  <c r="U58" i="1"/>
  <c r="C58" i="1"/>
  <c r="U57" i="1"/>
  <c r="C57" i="1"/>
  <c r="M56" i="1"/>
  <c r="M65" i="1" s="1"/>
  <c r="K56" i="1"/>
  <c r="I56" i="1"/>
  <c r="I65" i="1" s="1"/>
  <c r="C56" i="1"/>
  <c r="U55" i="1"/>
  <c r="C55" i="1"/>
  <c r="C54" i="1"/>
  <c r="C53" i="1"/>
  <c r="T52" i="1"/>
  <c r="T53" i="1" s="1"/>
  <c r="S52" i="1"/>
  <c r="S53" i="1" s="1"/>
  <c r="R52" i="1"/>
  <c r="R53" i="1" s="1"/>
  <c r="Q52" i="1"/>
  <c r="Q53" i="1" s="1"/>
  <c r="P52" i="1"/>
  <c r="P53" i="1" s="1"/>
  <c r="O52" i="1"/>
  <c r="O53" i="1" s="1"/>
  <c r="N52" i="1"/>
  <c r="N53" i="1" s="1"/>
  <c r="M52" i="1"/>
  <c r="M53" i="1" s="1"/>
  <c r="L52" i="1"/>
  <c r="L53" i="1" s="1"/>
  <c r="K52" i="1"/>
  <c r="K53" i="1" s="1"/>
  <c r="J52" i="1"/>
  <c r="J53" i="1" s="1"/>
  <c r="I52" i="1"/>
  <c r="I53" i="1" s="1"/>
  <c r="G52" i="1"/>
  <c r="C52" i="1"/>
  <c r="U51" i="1"/>
  <c r="C51" i="1"/>
  <c r="U50" i="1"/>
  <c r="C50" i="1"/>
  <c r="U49" i="1"/>
  <c r="C49" i="1"/>
  <c r="U48" i="1"/>
  <c r="C48" i="1"/>
  <c r="U47" i="1"/>
  <c r="C47" i="1"/>
  <c r="U46" i="1"/>
  <c r="C46" i="1"/>
  <c r="U45" i="1"/>
  <c r="C45" i="1"/>
  <c r="C44" i="1"/>
  <c r="R43" i="1"/>
  <c r="Q43" i="1"/>
  <c r="C43" i="1"/>
  <c r="T42" i="1"/>
  <c r="T43" i="1" s="1"/>
  <c r="S42" i="1"/>
  <c r="S43" i="1" s="1"/>
  <c r="R42" i="1"/>
  <c r="Q42" i="1"/>
  <c r="P42" i="1"/>
  <c r="P43" i="1" s="1"/>
  <c r="O42" i="1"/>
  <c r="O43" i="1" s="1"/>
  <c r="N42" i="1"/>
  <c r="N43" i="1" s="1"/>
  <c r="M42" i="1"/>
  <c r="M43" i="1" s="1"/>
  <c r="L42" i="1"/>
  <c r="L43" i="1" s="1"/>
  <c r="K42" i="1"/>
  <c r="K43" i="1" s="1"/>
  <c r="J42" i="1"/>
  <c r="J43" i="1" s="1"/>
  <c r="I42" i="1"/>
  <c r="G42" i="1"/>
  <c r="C42" i="1"/>
  <c r="U41" i="1"/>
  <c r="C41" i="1"/>
  <c r="U40" i="1"/>
  <c r="C40" i="1"/>
  <c r="U39" i="1"/>
  <c r="U38" i="1"/>
  <c r="C38" i="1"/>
  <c r="U37" i="1"/>
  <c r="C37" i="1"/>
  <c r="U36" i="1"/>
  <c r="U35" i="1"/>
  <c r="C35" i="1"/>
  <c r="U34" i="1"/>
  <c r="C34" i="1"/>
  <c r="C33" i="1"/>
  <c r="C32" i="1"/>
  <c r="T31" i="1"/>
  <c r="T32" i="1" s="1"/>
  <c r="S31" i="1"/>
  <c r="S32" i="1" s="1"/>
  <c r="R31" i="1"/>
  <c r="R32" i="1" s="1"/>
  <c r="Q31" i="1"/>
  <c r="Q32" i="1" s="1"/>
  <c r="P31" i="1"/>
  <c r="P32" i="1" s="1"/>
  <c r="O31" i="1"/>
  <c r="O32" i="1" s="1"/>
  <c r="N31" i="1"/>
  <c r="N32" i="1" s="1"/>
  <c r="M31" i="1"/>
  <c r="M32" i="1" s="1"/>
  <c r="L31" i="1"/>
  <c r="L32" i="1" s="1"/>
  <c r="K31" i="1"/>
  <c r="K32" i="1" s="1"/>
  <c r="J31" i="1"/>
  <c r="J32" i="1" s="1"/>
  <c r="I31" i="1"/>
  <c r="I32" i="1" s="1"/>
  <c r="G31" i="1"/>
  <c r="C31" i="1"/>
  <c r="U30" i="1"/>
  <c r="C30" i="1"/>
  <c r="U29" i="1"/>
  <c r="C29" i="1"/>
  <c r="U28" i="1"/>
  <c r="C28" i="1"/>
  <c r="C27" i="1"/>
  <c r="C26" i="1"/>
  <c r="U25" i="1"/>
  <c r="C25" i="1"/>
  <c r="U24" i="1"/>
  <c r="U23" i="1"/>
  <c r="T22" i="1"/>
  <c r="S22" i="1"/>
  <c r="R22" i="1"/>
  <c r="Q22" i="1"/>
  <c r="P22" i="1"/>
  <c r="O22" i="1"/>
  <c r="N22" i="1"/>
  <c r="M22" i="1"/>
  <c r="L22" i="1"/>
  <c r="K22" i="1"/>
  <c r="J22" i="1"/>
  <c r="I22" i="1"/>
  <c r="C22" i="1"/>
  <c r="T21" i="1"/>
  <c r="S21" i="1"/>
  <c r="R21" i="1"/>
  <c r="Q21" i="1"/>
  <c r="P21" i="1"/>
  <c r="O21" i="1"/>
  <c r="N21" i="1"/>
  <c r="M21" i="1"/>
  <c r="L21" i="1"/>
  <c r="K21" i="1"/>
  <c r="J21" i="1"/>
  <c r="I21" i="1"/>
  <c r="C21" i="1"/>
  <c r="T20" i="1"/>
  <c r="S20" i="1"/>
  <c r="R20" i="1"/>
  <c r="Q20" i="1"/>
  <c r="P20" i="1"/>
  <c r="O20" i="1"/>
  <c r="N20" i="1"/>
  <c r="M20" i="1"/>
  <c r="L20" i="1"/>
  <c r="K20" i="1"/>
  <c r="J20" i="1"/>
  <c r="C20" i="1"/>
  <c r="T19" i="1"/>
  <c r="S19" i="1"/>
  <c r="R19" i="1"/>
  <c r="Q19" i="1"/>
  <c r="P19" i="1"/>
  <c r="O19" i="1"/>
  <c r="N19" i="1"/>
  <c r="M19" i="1"/>
  <c r="L19" i="1"/>
  <c r="K19" i="1"/>
  <c r="J19" i="1"/>
  <c r="I19" i="1"/>
  <c r="C19" i="1"/>
  <c r="U18" i="1"/>
  <c r="C18" i="1"/>
  <c r="C17" i="1"/>
  <c r="C16" i="1"/>
  <c r="T15" i="1"/>
  <c r="S15" i="1"/>
  <c r="R15" i="1"/>
  <c r="Q15" i="1"/>
  <c r="P15" i="1"/>
  <c r="O15" i="1"/>
  <c r="N15" i="1"/>
  <c r="M15" i="1"/>
  <c r="L15" i="1"/>
  <c r="K15" i="1"/>
  <c r="J15" i="1"/>
  <c r="I15" i="1"/>
  <c r="C15" i="1"/>
  <c r="U14" i="1"/>
  <c r="C14" i="1"/>
  <c r="U13" i="1"/>
  <c r="C13" i="1"/>
  <c r="U12" i="1"/>
  <c r="C12" i="1"/>
  <c r="U11" i="1"/>
  <c r="C11" i="1"/>
  <c r="U10" i="1"/>
  <c r="C10" i="1"/>
  <c r="S26" i="1" l="1"/>
  <c r="T26" i="1"/>
  <c r="M83" i="1"/>
  <c r="N26" i="1"/>
  <c r="O26" i="1"/>
  <c r="U19" i="1"/>
  <c r="U42" i="1"/>
  <c r="U22" i="1"/>
  <c r="Q26" i="1"/>
  <c r="AN22" i="3"/>
  <c r="AM37" i="3"/>
  <c r="AP58" i="3"/>
  <c r="AF31" i="3"/>
  <c r="AP82" i="3"/>
  <c r="I134" i="1"/>
  <c r="AH31" i="3"/>
  <c r="AN37" i="3"/>
  <c r="AL46" i="3"/>
  <c r="I133" i="1"/>
  <c r="U43" i="1"/>
  <c r="K74" i="10"/>
  <c r="K76" i="10" s="1"/>
  <c r="U164" i="10"/>
  <c r="G23" i="15"/>
  <c r="H68" i="17"/>
  <c r="Q101" i="10"/>
  <c r="Q29" i="12"/>
  <c r="T41" i="13"/>
  <c r="T42" i="13" s="1"/>
  <c r="T52" i="13" s="1"/>
  <c r="Q41" i="13"/>
  <c r="Q42" i="13" s="1"/>
  <c r="Q52" i="13" s="1"/>
  <c r="H19" i="17"/>
  <c r="H35" i="17"/>
  <c r="R29" i="12"/>
  <c r="R41" i="13"/>
  <c r="R42" i="13" s="1"/>
  <c r="R52" i="13" s="1"/>
  <c r="H10" i="17"/>
  <c r="H74" i="17"/>
  <c r="AM40" i="3"/>
  <c r="AP23" i="3"/>
  <c r="AP43" i="3"/>
  <c r="M26" i="1"/>
  <c r="M85" i="1" s="1"/>
  <c r="M87" i="1" s="1"/>
  <c r="N56" i="1"/>
  <c r="N65" i="1" s="1"/>
  <c r="N66" i="1" s="1"/>
  <c r="N85" i="1" s="1"/>
  <c r="N87" i="1" s="1"/>
  <c r="AH43" i="3"/>
  <c r="S56" i="1"/>
  <c r="AV93" i="3"/>
  <c r="O25" i="3"/>
  <c r="O36" i="3"/>
  <c r="AI43" i="3"/>
  <c r="I74" i="10"/>
  <c r="I76" i="10" s="1"/>
  <c r="O26" i="10"/>
  <c r="T29" i="12"/>
  <c r="J15" i="15"/>
  <c r="D24" i="15"/>
  <c r="H15" i="17"/>
  <c r="H79" i="17"/>
  <c r="H36" i="17"/>
  <c r="H69" i="17"/>
  <c r="AL39" i="3"/>
  <c r="AM39" i="3"/>
  <c r="D21" i="2"/>
  <c r="D33" i="2" s="1"/>
  <c r="AB93" i="3"/>
  <c r="AB96" i="3" s="1"/>
  <c r="AB108" i="3" s="1"/>
  <c r="AL26" i="3"/>
  <c r="P26" i="1"/>
  <c r="M66" i="1"/>
  <c r="K21" i="2"/>
  <c r="Z8" i="3"/>
  <c r="AX93" i="3"/>
  <c r="AJ37" i="3"/>
  <c r="U73" i="1"/>
  <c r="L21" i="2"/>
  <c r="L33" i="2" s="1"/>
  <c r="AA8" i="3"/>
  <c r="O14" i="3"/>
  <c r="AY93" i="3"/>
  <c r="O27" i="3"/>
  <c r="AK37" i="3"/>
  <c r="Q26" i="10"/>
  <c r="J20" i="15"/>
  <c r="C21" i="2"/>
  <c r="C33" i="2" s="1"/>
  <c r="K26" i="1"/>
  <c r="L56" i="1"/>
  <c r="O23" i="3"/>
  <c r="L26" i="1"/>
  <c r="AD93" i="3"/>
  <c r="AD96" i="3" s="1"/>
  <c r="AD108" i="3" s="1"/>
  <c r="T56" i="1"/>
  <c r="J33" i="2"/>
  <c r="W8" i="3"/>
  <c r="AW93" i="3"/>
  <c r="R26" i="1"/>
  <c r="N31" i="2"/>
  <c r="AB8" i="3"/>
  <c r="AN15" i="3"/>
  <c r="AZ93" i="3"/>
  <c r="I14" i="9"/>
  <c r="I19" i="9" s="1"/>
  <c r="R26" i="10"/>
  <c r="I167" i="10"/>
  <c r="J24" i="15"/>
  <c r="H25" i="17"/>
  <c r="H85" i="17"/>
  <c r="S26" i="10"/>
  <c r="S74" i="10" s="1"/>
  <c r="S76" i="10" s="1"/>
  <c r="J167" i="10"/>
  <c r="U182" i="10"/>
  <c r="D29" i="12"/>
  <c r="D33" i="12" s="1"/>
  <c r="D37" i="12" s="1"/>
  <c r="W29" i="12"/>
  <c r="O40" i="13"/>
  <c r="H32" i="17"/>
  <c r="U136" i="10"/>
  <c r="K167" i="10"/>
  <c r="E29" i="12"/>
  <c r="E33" i="12" s="1"/>
  <c r="E37" i="12" s="1"/>
  <c r="X26" i="13"/>
  <c r="G20" i="15"/>
  <c r="H16" i="17"/>
  <c r="H37" i="17"/>
  <c r="H71" i="17"/>
  <c r="H80" i="17"/>
  <c r="BA93" i="3"/>
  <c r="AP46" i="3"/>
  <c r="BC93" i="3"/>
  <c r="AL58" i="3"/>
  <c r="K12" i="9"/>
  <c r="U40" i="10"/>
  <c r="U41" i="10" s="1"/>
  <c r="L167" i="10"/>
  <c r="Y26" i="13"/>
  <c r="U24" i="10"/>
  <c r="M167" i="10"/>
  <c r="U201" i="10"/>
  <c r="J21" i="15"/>
  <c r="AA93" i="3"/>
  <c r="AA96" i="3" s="1"/>
  <c r="AA108" i="3" s="1"/>
  <c r="AN46" i="3"/>
  <c r="AD8" i="3"/>
  <c r="O18" i="3"/>
  <c r="O38" i="3"/>
  <c r="AF79" i="3"/>
  <c r="U15" i="1"/>
  <c r="I43" i="1"/>
  <c r="I33" i="2"/>
  <c r="AN58" i="3"/>
  <c r="AD97" i="3"/>
  <c r="H74" i="3"/>
  <c r="U51" i="10"/>
  <c r="N167" i="10"/>
  <c r="U165" i="10"/>
  <c r="H29" i="12"/>
  <c r="H33" i="12" s="1"/>
  <c r="H37" i="12" s="1"/>
  <c r="H54" i="17"/>
  <c r="B21" i="2"/>
  <c r="B33" i="2" s="1"/>
  <c r="I101" i="10"/>
  <c r="U116" i="10"/>
  <c r="O167" i="10"/>
  <c r="I29" i="12"/>
  <c r="I33" i="12" s="1"/>
  <c r="I37" i="12" s="1"/>
  <c r="D17" i="15"/>
  <c r="H8" i="17"/>
  <c r="H17" i="17"/>
  <c r="H33" i="17"/>
  <c r="H72" i="17"/>
  <c r="H82" i="17"/>
  <c r="AO32" i="3"/>
  <c r="I32" i="3" s="1"/>
  <c r="J32" i="3" s="1"/>
  <c r="K32" i="3" s="1"/>
  <c r="J26" i="1"/>
  <c r="AC8" i="3"/>
  <c r="V93" i="3"/>
  <c r="V96" i="3" s="1"/>
  <c r="V108" i="3" s="1"/>
  <c r="J101" i="10"/>
  <c r="P167" i="10"/>
  <c r="U15" i="10"/>
  <c r="U21" i="10"/>
  <c r="K101" i="10"/>
  <c r="Q167" i="10"/>
  <c r="U181" i="10"/>
  <c r="K29" i="12"/>
  <c r="K33" i="12" s="1"/>
  <c r="K37" i="12" s="1"/>
  <c r="W21" i="13"/>
  <c r="H13" i="17"/>
  <c r="H22" i="17"/>
  <c r="H43" i="17"/>
  <c r="H67" i="17"/>
  <c r="H77" i="17"/>
  <c r="L101" i="10"/>
  <c r="R167" i="10"/>
  <c r="L29" i="12"/>
  <c r="L33" i="12" s="1"/>
  <c r="L37" i="12" s="1"/>
  <c r="S21" i="13"/>
  <c r="S41" i="13" s="1"/>
  <c r="S42" i="13" s="1"/>
  <c r="S52" i="13" s="1"/>
  <c r="U50" i="10"/>
  <c r="M101" i="10"/>
  <c r="M138" i="10" s="1"/>
  <c r="U99" i="10"/>
  <c r="S167" i="10"/>
  <c r="K187" i="10"/>
  <c r="H9" i="17"/>
  <c r="H55" i="17"/>
  <c r="H73" i="17"/>
  <c r="H83" i="17"/>
  <c r="U18" i="10"/>
  <c r="U26" i="10" s="1"/>
  <c r="N101" i="10"/>
  <c r="I121" i="10"/>
  <c r="T167" i="10"/>
  <c r="N29" i="12"/>
  <c r="N33" i="12" s="1"/>
  <c r="N37" i="12" s="1"/>
  <c r="J26" i="10"/>
  <c r="J74" i="10" s="1"/>
  <c r="J76" i="10" s="1"/>
  <c r="O101" i="10"/>
  <c r="U115" i="10"/>
  <c r="O29" i="12"/>
  <c r="O33" i="12" s="1"/>
  <c r="P31" i="12" s="1"/>
  <c r="P33" i="12" s="1"/>
  <c r="V21" i="13"/>
  <c r="V41" i="13" s="1"/>
  <c r="V42" i="13" s="1"/>
  <c r="V52" i="13" s="1"/>
  <c r="H78" i="17"/>
  <c r="K33" i="2"/>
  <c r="AM26" i="3"/>
  <c r="AH35" i="3"/>
  <c r="AQ44" i="3"/>
  <c r="H56" i="3"/>
  <c r="I26" i="1"/>
  <c r="U21" i="1"/>
  <c r="AO26" i="3"/>
  <c r="I26" i="3" s="1"/>
  <c r="AI35" i="3"/>
  <c r="AM51" i="3"/>
  <c r="AN51" i="3"/>
  <c r="AK51" i="3"/>
  <c r="AH51" i="3"/>
  <c r="AQ51" i="3"/>
  <c r="AP51" i="3"/>
  <c r="AO51" i="3"/>
  <c r="I51" i="3" s="1"/>
  <c r="AL51" i="3"/>
  <c r="AJ51" i="3"/>
  <c r="AI51" i="3"/>
  <c r="AG51" i="3"/>
  <c r="AF51" i="3"/>
  <c r="AH54" i="3"/>
  <c r="AF54" i="3"/>
  <c r="AO54" i="3"/>
  <c r="AK54" i="3"/>
  <c r="AQ54" i="3"/>
  <c r="AP54" i="3"/>
  <c r="AN54" i="3"/>
  <c r="AM54" i="3"/>
  <c r="AL54" i="3"/>
  <c r="AJ54" i="3"/>
  <c r="AI54" i="3"/>
  <c r="AG54" i="3"/>
  <c r="AL55" i="3"/>
  <c r="AQ55" i="3"/>
  <c r="AP55" i="3"/>
  <c r="AN55" i="3"/>
  <c r="AI55" i="3"/>
  <c r="AO55" i="3"/>
  <c r="I55" i="3" s="1"/>
  <c r="AM55" i="3"/>
  <c r="AK55" i="3"/>
  <c r="AJ55" i="3"/>
  <c r="AH55" i="3"/>
  <c r="AG55" i="3"/>
  <c r="AF55" i="3"/>
  <c r="AP21" i="3"/>
  <c r="AP26" i="3"/>
  <c r="AP32" i="3"/>
  <c r="AJ35" i="3"/>
  <c r="L56" i="3"/>
  <c r="Y27" i="13"/>
  <c r="X27" i="13"/>
  <c r="AX8" i="3"/>
  <c r="AO14" i="3"/>
  <c r="I14" i="3" s="1"/>
  <c r="L21" i="3"/>
  <c r="AN27" i="3"/>
  <c r="AQ32" i="3"/>
  <c r="AL35" i="3"/>
  <c r="AQ41" i="3"/>
  <c r="AN41" i="3"/>
  <c r="AP41" i="3"/>
  <c r="AO41" i="3"/>
  <c r="I41" i="3" s="1"/>
  <c r="AM41" i="3"/>
  <c r="AL41" i="3"/>
  <c r="AK41" i="3"/>
  <c r="AJ41" i="3"/>
  <c r="AI41" i="3"/>
  <c r="AH41" i="3"/>
  <c r="AG41" i="3"/>
  <c r="AF41" i="3"/>
  <c r="AL76" i="3"/>
  <c r="N11" i="2"/>
  <c r="N21" i="2" s="1"/>
  <c r="N33" i="2" s="1"/>
  <c r="AY8" i="3"/>
  <c r="AM35" i="3"/>
  <c r="AP48" i="3"/>
  <c r="AO76" i="3"/>
  <c r="I76" i="3" s="1"/>
  <c r="BA8" i="3"/>
  <c r="L14" i="3"/>
  <c r="AL17" i="3"/>
  <c r="AI24" i="3"/>
  <c r="L48" i="3"/>
  <c r="AF69" i="3"/>
  <c r="AN69" i="3"/>
  <c r="AM69" i="3"/>
  <c r="AL69" i="3"/>
  <c r="AK69" i="3"/>
  <c r="AJ69" i="3"/>
  <c r="AI69" i="3"/>
  <c r="AH69" i="3"/>
  <c r="AG69" i="3"/>
  <c r="AQ69" i="3"/>
  <c r="AP69" i="3"/>
  <c r="AO69" i="3"/>
  <c r="I69" i="3" s="1"/>
  <c r="AQ76" i="3"/>
  <c r="M33" i="2"/>
  <c r="S65" i="1"/>
  <c r="AP34" i="3" s="1"/>
  <c r="I66" i="1"/>
  <c r="AM17" i="3"/>
  <c r="AJ24" i="3"/>
  <c r="AF27" i="3"/>
  <c r="AF33" i="3"/>
  <c r="L87" i="3"/>
  <c r="T65" i="1"/>
  <c r="T66" i="1"/>
  <c r="T85" i="1" s="1"/>
  <c r="T87" i="1" s="1"/>
  <c r="H83" i="3"/>
  <c r="H93" i="3" a="1"/>
  <c r="H93" i="3" s="1"/>
  <c r="H90" i="3"/>
  <c r="H88" i="3"/>
  <c r="H86" i="3"/>
  <c r="H84" i="3"/>
  <c r="H102" i="3"/>
  <c r="H103" i="3"/>
  <c r="H104" i="3"/>
  <c r="H91" i="3"/>
  <c r="H89" i="3"/>
  <c r="H87" i="3"/>
  <c r="H85" i="3"/>
  <c r="H106" i="3"/>
  <c r="H100" i="3"/>
  <c r="H105" i="3"/>
  <c r="H107" i="3"/>
  <c r="H72" i="3"/>
  <c r="H70" i="3"/>
  <c r="H68" i="3"/>
  <c r="H66" i="3"/>
  <c r="H101" i="3"/>
  <c r="H71" i="3"/>
  <c r="H53" i="3"/>
  <c r="H81" i="3"/>
  <c r="H80" i="3"/>
  <c r="H75" i="3"/>
  <c r="H64" i="3"/>
  <c r="H57" i="3"/>
  <c r="H48" i="3"/>
  <c r="H73" i="3"/>
  <c r="H55" i="3"/>
  <c r="H82" i="3"/>
  <c r="H77" i="3"/>
  <c r="H59" i="3"/>
  <c r="H50" i="3"/>
  <c r="H79" i="3"/>
  <c r="H43" i="3"/>
  <c r="H63" i="3"/>
  <c r="H96" i="3"/>
  <c r="H58" i="3"/>
  <c r="H78" i="3"/>
  <c r="H69" i="3"/>
  <c r="H62" i="3"/>
  <c r="H60" i="3"/>
  <c r="H44" i="3"/>
  <c r="H34" i="3"/>
  <c r="H76" i="3"/>
  <c r="H36" i="3"/>
  <c r="H14" i="3"/>
  <c r="H40" i="3"/>
  <c r="H25" i="3"/>
  <c r="H23" i="3"/>
  <c r="H21" i="3"/>
  <c r="H16" i="3"/>
  <c r="H38" i="3"/>
  <c r="H27" i="3"/>
  <c r="H18" i="3"/>
  <c r="H31" i="3"/>
  <c r="H61" i="3"/>
  <c r="H47" i="3"/>
  <c r="H33" i="3"/>
  <c r="H29" i="3"/>
  <c r="H65" i="3"/>
  <c r="H46" i="3"/>
  <c r="H39" i="3"/>
  <c r="H35" i="3"/>
  <c r="H67" i="3"/>
  <c r="H52" i="3"/>
  <c r="H42" i="3"/>
  <c r="H37" i="3"/>
  <c r="H24" i="3"/>
  <c r="H22" i="3"/>
  <c r="H15" i="3"/>
  <c r="H54" i="3"/>
  <c r="H51" i="3"/>
  <c r="H26" i="3"/>
  <c r="H41" i="3"/>
  <c r="H28" i="3"/>
  <c r="H20" i="3"/>
  <c r="AO17" i="3"/>
  <c r="I17" i="3" s="1"/>
  <c r="J17" i="3" s="1"/>
  <c r="K17" i="3" s="1"/>
  <c r="AK24" i="3"/>
  <c r="AG27" i="3"/>
  <c r="H30" i="3"/>
  <c r="AG33" i="3"/>
  <c r="L36" i="3"/>
  <c r="AQ45" i="3"/>
  <c r="AI45" i="3"/>
  <c r="AG45" i="3"/>
  <c r="AO45" i="3"/>
  <c r="I45" i="3" s="1"/>
  <c r="AN45" i="3"/>
  <c r="AM45" i="3"/>
  <c r="AL45" i="3"/>
  <c r="AK45" i="3"/>
  <c r="AJ45" i="3"/>
  <c r="AH45" i="3"/>
  <c r="AF45" i="3"/>
  <c r="AO52" i="3"/>
  <c r="I52" i="3" s="1"/>
  <c r="U83" i="1"/>
  <c r="I85" i="3"/>
  <c r="I48" i="3"/>
  <c r="I39" i="3"/>
  <c r="I54" i="3"/>
  <c r="AP17" i="3"/>
  <c r="AM24" i="3"/>
  <c r="AH33" i="3"/>
  <c r="H45" i="3"/>
  <c r="AQ52" i="3"/>
  <c r="AP79" i="3"/>
  <c r="M128" i="10"/>
  <c r="M129" i="10" s="1"/>
  <c r="L103" i="3"/>
  <c r="L106" i="3"/>
  <c r="L107" i="3"/>
  <c r="L81" i="3"/>
  <c r="L83" i="3"/>
  <c r="L105" i="3"/>
  <c r="L102" i="3"/>
  <c r="L104" i="3"/>
  <c r="L84" i="3"/>
  <c r="L101" i="3"/>
  <c r="L85" i="3"/>
  <c r="L100" i="3"/>
  <c r="L46" i="3"/>
  <c r="L77" i="3"/>
  <c r="L59" i="3"/>
  <c r="L82" i="3"/>
  <c r="L68" i="3"/>
  <c r="L90" i="3"/>
  <c r="L79" i="3"/>
  <c r="L61" i="3"/>
  <c r="L70" i="3"/>
  <c r="L88" i="3"/>
  <c r="L63" i="3"/>
  <c r="L72" i="3"/>
  <c r="L45" i="3"/>
  <c r="L86" i="3"/>
  <c r="L76" i="3"/>
  <c r="L67" i="3"/>
  <c r="L65" i="3"/>
  <c r="L74" i="3"/>
  <c r="L78" i="3"/>
  <c r="L69" i="3"/>
  <c r="L60" i="3"/>
  <c r="L51" i="3"/>
  <c r="L95" i="3"/>
  <c r="L64" i="3"/>
  <c r="L16" i="3"/>
  <c r="L71" i="3"/>
  <c r="L38" i="3"/>
  <c r="L66" i="3"/>
  <c r="L27" i="3"/>
  <c r="L18" i="3"/>
  <c r="L91" i="3"/>
  <c r="L58" i="3"/>
  <c r="L43" i="3"/>
  <c r="L31" i="3"/>
  <c r="L47" i="3"/>
  <c r="L33" i="3"/>
  <c r="L29" i="3"/>
  <c r="L73" i="3"/>
  <c r="L89" i="3"/>
  <c r="L39" i="3"/>
  <c r="L35" i="3"/>
  <c r="L42" i="3"/>
  <c r="L75" i="3"/>
  <c r="L52" i="3"/>
  <c r="L37" i="3"/>
  <c r="L24" i="3"/>
  <c r="L22" i="3"/>
  <c r="L15" i="3"/>
  <c r="L54" i="3"/>
  <c r="L53" i="3"/>
  <c r="L26" i="3"/>
  <c r="L17" i="3"/>
  <c r="M17" i="3" s="1"/>
  <c r="N17" i="3" s="1"/>
  <c r="L80" i="3"/>
  <c r="L30" i="3"/>
  <c r="L13" i="3"/>
  <c r="M13" i="3" s="1"/>
  <c r="N13" i="3" s="1"/>
  <c r="L50" i="3"/>
  <c r="L20" i="3"/>
  <c r="L41" i="3"/>
  <c r="L32" i="3"/>
  <c r="M32" i="3" s="1"/>
  <c r="N32" i="3" s="1"/>
  <c r="L28" i="3"/>
  <c r="L57" i="3"/>
  <c r="L44" i="3"/>
  <c r="AN24" i="3"/>
  <c r="AM28" i="3"/>
  <c r="AL28" i="3"/>
  <c r="AK28" i="3"/>
  <c r="AJ28" i="3"/>
  <c r="AI28" i="3"/>
  <c r="AH28" i="3"/>
  <c r="AG28" i="3"/>
  <c r="AF28" i="3"/>
  <c r="AP28" i="3"/>
  <c r="AM30" i="3"/>
  <c r="AJ33" i="3"/>
  <c r="AP45" i="3"/>
  <c r="AW8" i="3"/>
  <c r="AV8" i="3"/>
  <c r="AU8" i="3"/>
  <c r="BF8" i="3"/>
  <c r="BE8" i="3"/>
  <c r="BD8" i="3"/>
  <c r="BC8" i="3"/>
  <c r="AZ8" i="3"/>
  <c r="AK26" i="3"/>
  <c r="AJ26" i="3"/>
  <c r="AI26" i="3"/>
  <c r="AH26" i="3"/>
  <c r="AG26" i="3"/>
  <c r="AF26" i="3"/>
  <c r="AQ26" i="3"/>
  <c r="AN26" i="3"/>
  <c r="AK82" i="3"/>
  <c r="AF82" i="3"/>
  <c r="AO89" i="3"/>
  <c r="I89" i="3" s="1"/>
  <c r="AM89" i="3"/>
  <c r="AN90" i="3"/>
  <c r="AL90" i="3"/>
  <c r="AJ90" i="3"/>
  <c r="AI90" i="3"/>
  <c r="AP80" i="3"/>
  <c r="AM91" i="3"/>
  <c r="AO82" i="3"/>
  <c r="I82" i="3" s="1"/>
  <c r="AQ90" i="3"/>
  <c r="AO62" i="3"/>
  <c r="I62" i="3" s="1"/>
  <c r="AO90" i="3"/>
  <c r="I90" i="3" s="1"/>
  <c r="AN62" i="3"/>
  <c r="AM62" i="3"/>
  <c r="AM71" i="3"/>
  <c r="AO66" i="3"/>
  <c r="I66" i="3" s="1"/>
  <c r="AO64" i="3"/>
  <c r="I64" i="3" s="1"/>
  <c r="AL62" i="3"/>
  <c r="AI60" i="3"/>
  <c r="AO57" i="3"/>
  <c r="I57" i="3" s="1"/>
  <c r="AK62" i="3"/>
  <c r="AM66" i="3"/>
  <c r="AM64" i="3"/>
  <c r="AJ62" i="3"/>
  <c r="AG60" i="3"/>
  <c r="AM57" i="3"/>
  <c r="AQ80" i="3"/>
  <c r="AO77" i="3"/>
  <c r="I77" i="3" s="1"/>
  <c r="AL75" i="3"/>
  <c r="AM73" i="3"/>
  <c r="AJ71" i="3"/>
  <c r="AO68" i="3"/>
  <c r="I68" i="3" s="1"/>
  <c r="AL66" i="3"/>
  <c r="AL64" i="3"/>
  <c r="AI62" i="3"/>
  <c r="AF60" i="3"/>
  <c r="AO80" i="3"/>
  <c r="I80" i="3" s="1"/>
  <c r="AQ79" i="3"/>
  <c r="AN77" i="3"/>
  <c r="AK75" i="3"/>
  <c r="AL73" i="3"/>
  <c r="AI71" i="3"/>
  <c r="AN68" i="3"/>
  <c r="AN80" i="3"/>
  <c r="AG62" i="3"/>
  <c r="AJ89" i="3"/>
  <c r="AP81" i="3"/>
  <c r="AM80" i="3"/>
  <c r="AO79" i="3"/>
  <c r="I79" i="3" s="1"/>
  <c r="AL77" i="3"/>
  <c r="AI75" i="3"/>
  <c r="AJ73" i="3"/>
  <c r="AG71" i="3"/>
  <c r="AO70" i="3"/>
  <c r="I70" i="3" s="1"/>
  <c r="AL68" i="3"/>
  <c r="AI66" i="3"/>
  <c r="AI64" i="3"/>
  <c r="AF62" i="3"/>
  <c r="AO61" i="3"/>
  <c r="I61" i="3" s="1"/>
  <c r="AL59" i="3"/>
  <c r="AG89" i="3"/>
  <c r="AN81" i="3"/>
  <c r="AL80" i="3"/>
  <c r="AN79" i="3"/>
  <c r="AK77" i="3"/>
  <c r="AH75" i="3"/>
  <c r="AI73" i="3"/>
  <c r="AN70" i="3"/>
  <c r="AK68" i="3"/>
  <c r="AH66" i="3"/>
  <c r="AH64" i="3"/>
  <c r="AN61" i="3"/>
  <c r="AG57" i="3"/>
  <c r="AM81" i="3"/>
  <c r="AK80" i="3"/>
  <c r="AM79" i="3"/>
  <c r="AJ77" i="3"/>
  <c r="AG75" i="3"/>
  <c r="AH73" i="3"/>
  <c r="AM70" i="3"/>
  <c r="AJ68" i="3"/>
  <c r="AG66" i="3"/>
  <c r="AG64" i="3"/>
  <c r="AM61" i="3"/>
  <c r="AJ81" i="3"/>
  <c r="AH80" i="3"/>
  <c r="AL79" i="3"/>
  <c r="AI77" i="3"/>
  <c r="AF75" i="3"/>
  <c r="AG73" i="3"/>
  <c r="AL70" i="3"/>
  <c r="AF66" i="3"/>
  <c r="AL61" i="3"/>
  <c r="AL52" i="3"/>
  <c r="AK85" i="3"/>
  <c r="AM82" i="3"/>
  <c r="AH79" i="3"/>
  <c r="AH70" i="3"/>
  <c r="AG61" i="3"/>
  <c r="AH52" i="3"/>
  <c r="AJ91" i="3"/>
  <c r="AO85" i="3"/>
  <c r="AH82" i="3"/>
  <c r="AN52" i="3"/>
  <c r="AI46" i="3"/>
  <c r="AQ34" i="3"/>
  <c r="AN32" i="3"/>
  <c r="AL30" i="3"/>
  <c r="AK17" i="3"/>
  <c r="AI15" i="3"/>
  <c r="AQ14" i="3"/>
  <c r="AG91" i="3"/>
  <c r="AM85" i="3"/>
  <c r="AH68" i="3"/>
  <c r="AM52" i="3"/>
  <c r="AH46" i="3"/>
  <c r="AI42" i="3"/>
  <c r="AG39" i="3"/>
  <c r="AG35" i="3"/>
  <c r="AM32" i="3"/>
  <c r="AK30" i="3"/>
  <c r="AJ17" i="3"/>
  <c r="AH15" i="3"/>
  <c r="AJ85" i="3"/>
  <c r="AH81" i="3"/>
  <c r="AG68" i="3"/>
  <c r="AQ61" i="3"/>
  <c r="AK52" i="3"/>
  <c r="AG46" i="3"/>
  <c r="AH42" i="3"/>
  <c r="AF39" i="3"/>
  <c r="AQ36" i="3"/>
  <c r="AF35" i="3"/>
  <c r="AL32" i="3"/>
  <c r="AJ30" i="3"/>
  <c r="AQ23" i="3"/>
  <c r="AG22" i="3"/>
  <c r="AQ21" i="3"/>
  <c r="AI17" i="3"/>
  <c r="AG15" i="3"/>
  <c r="AP14" i="3"/>
  <c r="AG85" i="3"/>
  <c r="AG81" i="3"/>
  <c r="AF68" i="3"/>
  <c r="AN63" i="3"/>
  <c r="AK61" i="3"/>
  <c r="AJ52" i="3"/>
  <c r="AQ49" i="3"/>
  <c r="AP36" i="3"/>
  <c r="AK32" i="3"/>
  <c r="AI30" i="3"/>
  <c r="AH17" i="3"/>
  <c r="AQ16" i="3"/>
  <c r="AF15" i="3"/>
  <c r="AF81" i="3"/>
  <c r="AM63" i="3"/>
  <c r="AJ61" i="3"/>
  <c r="AO59" i="3"/>
  <c r="I59" i="3" s="1"/>
  <c r="AI52" i="3"/>
  <c r="AP49" i="3"/>
  <c r="AN36" i="3"/>
  <c r="AJ32" i="3"/>
  <c r="AH30" i="3"/>
  <c r="AG17" i="3"/>
  <c r="AP16" i="3"/>
  <c r="AN14" i="3"/>
  <c r="AK70" i="3"/>
  <c r="AL63" i="3"/>
  <c r="AH61" i="3"/>
  <c r="AN59" i="3"/>
  <c r="AG52" i="3"/>
  <c r="AO49" i="3"/>
  <c r="I49" i="3" s="1"/>
  <c r="AQ40" i="3"/>
  <c r="AM36" i="3"/>
  <c r="AI32" i="3"/>
  <c r="AG30" i="3"/>
  <c r="AQ18" i="3"/>
  <c r="AF17" i="3"/>
  <c r="AO16" i="3"/>
  <c r="I16" i="3" s="1"/>
  <c r="AM14" i="3"/>
  <c r="AJ70" i="3"/>
  <c r="AJ63" i="3"/>
  <c r="AF61" i="3"/>
  <c r="AJ59" i="3"/>
  <c r="AF52" i="3"/>
  <c r="AN49" i="3"/>
  <c r="AP40" i="3"/>
  <c r="AL36" i="3"/>
  <c r="AJ34" i="3"/>
  <c r="AH32" i="3"/>
  <c r="AF30" i="3"/>
  <c r="AQ27" i="3"/>
  <c r="AN25" i="3"/>
  <c r="AP18" i="3"/>
  <c r="AN16" i="3"/>
  <c r="AL14" i="3"/>
  <c r="AI70" i="3"/>
  <c r="AH63" i="3"/>
  <c r="AG59" i="3"/>
  <c r="AL49" i="3"/>
  <c r="AO40" i="3"/>
  <c r="I40" i="3" s="1"/>
  <c r="AK36" i="3"/>
  <c r="AG32" i="3"/>
  <c r="AO18" i="3"/>
  <c r="I18" i="3" s="1"/>
  <c r="AM16" i="3"/>
  <c r="AK14" i="3"/>
  <c r="AF80" i="3"/>
  <c r="AN72" i="3"/>
  <c r="AG70" i="3"/>
  <c r="AP67" i="3"/>
  <c r="AF59" i="3"/>
  <c r="AK49" i="3"/>
  <c r="AN40" i="3"/>
  <c r="AJ36" i="3"/>
  <c r="AF32" i="3"/>
  <c r="AO27" i="3"/>
  <c r="AN18" i="3"/>
  <c r="AL16" i="3"/>
  <c r="AJ14" i="3"/>
  <c r="AM72" i="3"/>
  <c r="AF70" i="3"/>
  <c r="AI49" i="3"/>
  <c r="AI36" i="3"/>
  <c r="AM18" i="3"/>
  <c r="AK16" i="3"/>
  <c r="AN60" i="3"/>
  <c r="AH77" i="3"/>
  <c r="AL72" i="3"/>
  <c r="AL57" i="3"/>
  <c r="AG49" i="3"/>
  <c r="AH36" i="3"/>
  <c r="AF34" i="3"/>
  <c r="AL18" i="3"/>
  <c r="AJ16" i="3"/>
  <c r="AG77" i="3"/>
  <c r="AJ72" i="3"/>
  <c r="AK57" i="3"/>
  <c r="AF49" i="3"/>
  <c r="AG36" i="3"/>
  <c r="AK18" i="3"/>
  <c r="AI16" i="3"/>
  <c r="AH62" i="3"/>
  <c r="AF77" i="3"/>
  <c r="AI72" i="3"/>
  <c r="AH57" i="3"/>
  <c r="AI40" i="3"/>
  <c r="AF36" i="3"/>
  <c r="AN33" i="3"/>
  <c r="AJ18" i="3"/>
  <c r="AH16" i="3"/>
  <c r="AQ15" i="3"/>
  <c r="AK64" i="3"/>
  <c r="AQ60" i="3"/>
  <c r="AF57" i="3"/>
  <c r="AH40" i="3"/>
  <c r="AI18" i="3"/>
  <c r="AG16" i="3"/>
  <c r="AP15" i="3"/>
  <c r="AO15" i="3"/>
  <c r="I15" i="3" s="1"/>
  <c r="AJ79" i="3"/>
  <c r="AG87" i="3"/>
  <c r="AK79" i="3"/>
  <c r="AQ62" i="3"/>
  <c r="AO60" i="3"/>
  <c r="I60" i="3" s="1"/>
  <c r="AQ46" i="3"/>
  <c r="AJ43" i="3"/>
  <c r="AQ42" i="3"/>
  <c r="AF40" i="3"/>
  <c r="AN39" i="3"/>
  <c r="AN35" i="3"/>
  <c r="AL33" i="3"/>
  <c r="AJ31" i="3"/>
  <c r="AH27" i="3"/>
  <c r="AH18" i="3"/>
  <c r="AQ17" i="3"/>
  <c r="AF16" i="3"/>
  <c r="AQ82" i="3"/>
  <c r="AG79" i="3"/>
  <c r="AP76" i="3"/>
  <c r="AK66" i="3"/>
  <c r="AO58" i="3"/>
  <c r="I58" i="3" s="1"/>
  <c r="AM46" i="3"/>
  <c r="AM42" i="3"/>
  <c r="AK39" i="3"/>
  <c r="AK35" i="3"/>
  <c r="AI33" i="3"/>
  <c r="AP30" i="3"/>
  <c r="AL24" i="3"/>
  <c r="AL22" i="3"/>
  <c r="AN17" i="3"/>
  <c r="AL15" i="3"/>
  <c r="AO25" i="3"/>
  <c r="AN30" i="3"/>
  <c r="AK33" i="3"/>
  <c r="H49" i="3"/>
  <c r="AI79" i="3"/>
  <c r="AF18" i="3"/>
  <c r="AI22" i="3"/>
  <c r="L25" i="3"/>
  <c r="AQ30" i="3"/>
  <c r="AK42" i="3"/>
  <c r="AN57" i="3"/>
  <c r="AJ15" i="3"/>
  <c r="AG18" i="3"/>
  <c r="AJ22" i="3"/>
  <c r="AN28" i="3"/>
  <c r="AH39" i="3"/>
  <c r="AL42" i="3"/>
  <c r="H95" i="3"/>
  <c r="AQ50" i="3"/>
  <c r="AM50" i="3"/>
  <c r="AP50" i="3"/>
  <c r="AO50" i="3"/>
  <c r="I50" i="3" s="1"/>
  <c r="AN50" i="3"/>
  <c r="AL50" i="3"/>
  <c r="AK50" i="3"/>
  <c r="AJ50" i="3"/>
  <c r="AI50" i="3"/>
  <c r="AH50" i="3"/>
  <c r="AG50" i="3"/>
  <c r="AF50" i="3"/>
  <c r="AK15" i="3"/>
  <c r="AK22" i="3"/>
  <c r="AO28" i="3"/>
  <c r="AQ31" i="3"/>
  <c r="AI39" i="3"/>
  <c r="AN42" i="3"/>
  <c r="L49" i="3"/>
  <c r="AQ8" i="3"/>
  <c r="AP8" i="3"/>
  <c r="AO8" i="3"/>
  <c r="AN8" i="3"/>
  <c r="AM8" i="3"/>
  <c r="AL8" i="3"/>
  <c r="AK8" i="3"/>
  <c r="AJ8" i="3"/>
  <c r="AI8" i="3"/>
  <c r="AH8" i="3"/>
  <c r="AF8" i="3"/>
  <c r="AG8" i="3"/>
  <c r="AM15" i="3"/>
  <c r="AM22" i="3"/>
  <c r="AQ28" i="3"/>
  <c r="L34" i="3"/>
  <c r="AI37" i="3"/>
  <c r="AJ39" i="3"/>
  <c r="AP42" i="3"/>
  <c r="AJ46" i="3"/>
  <c r="AL82" i="3"/>
  <c r="AC93" i="3"/>
  <c r="AC96" i="3" s="1"/>
  <c r="AC108" i="3" s="1"/>
  <c r="AO30" i="3"/>
  <c r="I30" i="3" s="1"/>
  <c r="AL37" i="3"/>
  <c r="O40" i="3"/>
  <c r="AG43" i="3"/>
  <c r="AL87" i="3"/>
  <c r="AK87" i="3"/>
  <c r="AI87" i="3"/>
  <c r="AH87" i="3"/>
  <c r="AF87" i="3"/>
  <c r="AQ87" i="3"/>
  <c r="AP87" i="3"/>
  <c r="AN87" i="3"/>
  <c r="AO87" i="3"/>
  <c r="I87" i="3" s="1"/>
  <c r="AM87" i="3"/>
  <c r="AE97" i="3"/>
  <c r="AO22" i="3"/>
  <c r="I22" i="3" s="1"/>
  <c r="AO24" i="3"/>
  <c r="AO37" i="3"/>
  <c r="I37" i="3" s="1"/>
  <c r="O44" i="3"/>
  <c r="AF48" i="3"/>
  <c r="AM53" i="3"/>
  <c r="AQ53" i="3"/>
  <c r="AO53" i="3"/>
  <c r="I53" i="3" s="1"/>
  <c r="AN53" i="3"/>
  <c r="AK53" i="3"/>
  <c r="AG53" i="3"/>
  <c r="O74" i="10"/>
  <c r="O76" i="10" s="1"/>
  <c r="U31" i="1"/>
  <c r="U32" i="1" s="1"/>
  <c r="K65" i="1"/>
  <c r="K66" i="1" s="1"/>
  <c r="BB93" i="3"/>
  <c r="AF21" i="3"/>
  <c r="AP22" i="3"/>
  <c r="AF23" i="3"/>
  <c r="AP24" i="3"/>
  <c r="AF25" i="3"/>
  <c r="AJ27" i="3"/>
  <c r="AM33" i="3"/>
  <c r="O34" i="3"/>
  <c r="AO35" i="3"/>
  <c r="I35" i="3" s="1"/>
  <c r="AP37" i="3"/>
  <c r="AO39" i="3"/>
  <c r="AG42" i="3"/>
  <c r="AO42" i="3"/>
  <c r="I42" i="3" s="1"/>
  <c r="AK43" i="3"/>
  <c r="AG48" i="3"/>
  <c r="O49" i="3"/>
  <c r="AP52" i="3"/>
  <c r="O55" i="3"/>
  <c r="AF67" i="3"/>
  <c r="AK67" i="3"/>
  <c r="AJ67" i="3"/>
  <c r="AI67" i="3"/>
  <c r="AH67" i="3"/>
  <c r="AG67" i="3"/>
  <c r="AN67" i="3"/>
  <c r="AO72" i="3"/>
  <c r="I72" i="3" s="1"/>
  <c r="AJ87" i="3"/>
  <c r="AF14" i="3"/>
  <c r="AG21" i="3"/>
  <c r="AQ22" i="3"/>
  <c r="AG23" i="3"/>
  <c r="AQ24" i="3"/>
  <c r="AG25" i="3"/>
  <c r="AK27" i="3"/>
  <c r="AP35" i="3"/>
  <c r="AQ37" i="3"/>
  <c r="AP39" i="3"/>
  <c r="AL43" i="3"/>
  <c r="AK46" i="3"/>
  <c r="AH48" i="3"/>
  <c r="AM59" i="3"/>
  <c r="AG14" i="3"/>
  <c r="BD93" i="3"/>
  <c r="AH21" i="3"/>
  <c r="AH23" i="3"/>
  <c r="AH25" i="3"/>
  <c r="AL27" i="3"/>
  <c r="O28" i="3"/>
  <c r="O32" i="3"/>
  <c r="P32" i="3" s="1"/>
  <c r="Q32" i="3" s="1"/>
  <c r="AO33" i="3"/>
  <c r="I33" i="3" s="1"/>
  <c r="AQ35" i="3"/>
  <c r="AQ39" i="3"/>
  <c r="AJ40" i="3"/>
  <c r="AM43" i="3"/>
  <c r="AF44" i="3"/>
  <c r="AI48" i="3"/>
  <c r="AL67" i="3"/>
  <c r="AQ75" i="3"/>
  <c r="AH14" i="3"/>
  <c r="O20" i="3"/>
  <c r="BE93" i="3"/>
  <c r="AI21" i="3"/>
  <c r="AI23" i="3"/>
  <c r="AJ25" i="3"/>
  <c r="AM27" i="3"/>
  <c r="AP33" i="3"/>
  <c r="AK40" i="3"/>
  <c r="AN43" i="3"/>
  <c r="AH44" i="3"/>
  <c r="O45" i="3"/>
  <c r="AK48" i="3"/>
  <c r="O59" i="3"/>
  <c r="AM67" i="3"/>
  <c r="AQ77" i="3"/>
  <c r="N74" i="10"/>
  <c r="N76" i="10" s="1"/>
  <c r="O13" i="3"/>
  <c r="P13" i="3" s="1"/>
  <c r="Q13" i="3" s="1"/>
  <c r="AI14" i="3"/>
  <c r="BF93" i="3"/>
  <c r="AJ21" i="3"/>
  <c r="AJ23" i="3"/>
  <c r="AK25" i="3"/>
  <c r="O30" i="3"/>
  <c r="AQ33" i="3"/>
  <c r="AO43" i="3"/>
  <c r="I43" i="3" s="1"/>
  <c r="AJ44" i="3"/>
  <c r="AL48" i="3"/>
  <c r="AO63" i="3"/>
  <c r="I63" i="3" s="1"/>
  <c r="O65" i="3"/>
  <c r="AO67" i="3"/>
  <c r="I67" i="3" s="1"/>
  <c r="O17" i="3"/>
  <c r="P17" i="3" s="1"/>
  <c r="Q17" i="3" s="1"/>
  <c r="AK21" i="3"/>
  <c r="AK23" i="3"/>
  <c r="AL25" i="3"/>
  <c r="O26" i="3"/>
  <c r="AP31" i="3"/>
  <c r="AK44" i="3"/>
  <c r="AM48" i="3"/>
  <c r="O51" i="3"/>
  <c r="AM78" i="3"/>
  <c r="AN78" i="3"/>
  <c r="AL78" i="3"/>
  <c r="AK78" i="3"/>
  <c r="AJ78" i="3"/>
  <c r="AI78" i="3"/>
  <c r="AH78" i="3"/>
  <c r="AG78" i="3"/>
  <c r="AF78" i="3"/>
  <c r="AQ78" i="3"/>
  <c r="S93" i="3"/>
  <c r="S96" i="3" s="1"/>
  <c r="S108" i="3" s="1"/>
  <c r="AL21" i="3"/>
  <c r="AL23" i="3"/>
  <c r="AM25" i="3"/>
  <c r="AI27" i="3"/>
  <c r="AP27" i="3"/>
  <c r="AL44" i="3"/>
  <c r="AO48" i="3"/>
  <c r="AQ67" i="3"/>
  <c r="AO73" i="3"/>
  <c r="I73" i="3" s="1"/>
  <c r="AP84" i="3"/>
  <c r="AK84" i="3"/>
  <c r="AH84" i="3"/>
  <c r="AG84" i="3"/>
  <c r="AF84" i="3"/>
  <c r="AO84" i="3"/>
  <c r="I84" i="3" s="1"/>
  <c r="AM84" i="3"/>
  <c r="AQ84" i="3"/>
  <c r="AN84" i="3"/>
  <c r="AL84" i="3"/>
  <c r="AJ84" i="3"/>
  <c r="AI84" i="3"/>
  <c r="S8" i="3"/>
  <c r="S97" i="3"/>
  <c r="O15" i="3"/>
  <c r="T93" i="3"/>
  <c r="T96" i="3" s="1"/>
  <c r="T108" i="3" s="1"/>
  <c r="AM21" i="3"/>
  <c r="O22" i="3"/>
  <c r="AM23" i="3"/>
  <c r="O24" i="3"/>
  <c r="O37" i="3"/>
  <c r="AQ43" i="3"/>
  <c r="AF43" i="3"/>
  <c r="AM44" i="3"/>
  <c r="O46" i="3"/>
  <c r="AF53" i="3"/>
  <c r="AM68" i="3"/>
  <c r="U52" i="1"/>
  <c r="U53" i="1" s="1"/>
  <c r="T8" i="3"/>
  <c r="T97" i="3"/>
  <c r="U93" i="3"/>
  <c r="U96" i="3" s="1"/>
  <c r="U108" i="3" s="1"/>
  <c r="AN21" i="3"/>
  <c r="AN23" i="3"/>
  <c r="O39" i="3"/>
  <c r="O42" i="3"/>
  <c r="AN44" i="3"/>
  <c r="AH53" i="3"/>
  <c r="AJ58" i="3"/>
  <c r="AI58" i="3"/>
  <c r="AH58" i="3"/>
  <c r="AG58" i="3"/>
  <c r="AF58" i="3"/>
  <c r="AQ58" i="3"/>
  <c r="AM58" i="3"/>
  <c r="O68" i="3"/>
  <c r="U8" i="3"/>
  <c r="O96" i="3"/>
  <c r="O97" i="3"/>
  <c r="O101" i="3"/>
  <c r="O106" i="3"/>
  <c r="O93" i="3" a="1"/>
  <c r="O93" i="3" s="1"/>
  <c r="O108" i="3"/>
  <c r="O102" i="3"/>
  <c r="O107" i="3"/>
  <c r="O104" i="3"/>
  <c r="O89" i="3"/>
  <c r="O79" i="3"/>
  <c r="O77" i="3"/>
  <c r="O75" i="3"/>
  <c r="O56" i="3"/>
  <c r="O54" i="3"/>
  <c r="O52" i="3"/>
  <c r="O50" i="3"/>
  <c r="O48" i="3"/>
  <c r="O103" i="3"/>
  <c r="O95" i="3"/>
  <c r="O41" i="3"/>
  <c r="O85" i="3"/>
  <c r="O82" i="3"/>
  <c r="O61" i="3"/>
  <c r="O70" i="3"/>
  <c r="O90" i="3"/>
  <c r="O63" i="3"/>
  <c r="O88" i="3"/>
  <c r="O72" i="3"/>
  <c r="O76" i="3"/>
  <c r="O67" i="3"/>
  <c r="O86" i="3"/>
  <c r="O105" i="3"/>
  <c r="O74" i="3"/>
  <c r="O47" i="3"/>
  <c r="O83" i="3"/>
  <c r="O78" i="3"/>
  <c r="O69" i="3"/>
  <c r="O60" i="3"/>
  <c r="O100" i="3"/>
  <c r="O84" i="3"/>
  <c r="O71" i="3"/>
  <c r="O62" i="3"/>
  <c r="O53" i="3"/>
  <c r="O91" i="3"/>
  <c r="O87" i="3"/>
  <c r="O80" i="3"/>
  <c r="U97" i="3"/>
  <c r="AO21" i="3"/>
  <c r="AO23" i="3"/>
  <c r="I23" i="3" s="1"/>
  <c r="AI25" i="3"/>
  <c r="AP25" i="3"/>
  <c r="O35" i="3"/>
  <c r="AG40" i="3"/>
  <c r="AL40" i="3"/>
  <c r="AO44" i="3"/>
  <c r="I44" i="3" s="1"/>
  <c r="AI53" i="3"/>
  <c r="AO71" i="3"/>
  <c r="I71" i="3" s="1"/>
  <c r="O73" i="3"/>
  <c r="AO78" i="3"/>
  <c r="I78" i="3" s="1"/>
  <c r="AO91" i="3"/>
  <c r="I91" i="3" s="1"/>
  <c r="V8" i="3"/>
  <c r="W93" i="3"/>
  <c r="W96" i="3" s="1"/>
  <c r="W108" i="3" s="1"/>
  <c r="AF22" i="3"/>
  <c r="AF24" i="3"/>
  <c r="AQ25" i="3"/>
  <c r="AO36" i="3"/>
  <c r="I36" i="3" s="1"/>
  <c r="AF37" i="3"/>
  <c r="AF42" i="3"/>
  <c r="AJ53" i="3"/>
  <c r="AN66" i="3"/>
  <c r="AP78" i="3"/>
  <c r="X93" i="3"/>
  <c r="X96" i="3" s="1"/>
  <c r="X108" i="3" s="1"/>
  <c r="AG24" i="3"/>
  <c r="O29" i="3"/>
  <c r="O33" i="3"/>
  <c r="AG37" i="3"/>
  <c r="AQ48" i="3"/>
  <c r="AN48" i="3"/>
  <c r="AJ48" i="3"/>
  <c r="AL53" i="3"/>
  <c r="AM76" i="3"/>
  <c r="AJ76" i="3"/>
  <c r="AI76" i="3"/>
  <c r="AH76" i="3"/>
  <c r="AG76" i="3"/>
  <c r="AF76" i="3"/>
  <c r="AN76" i="3"/>
  <c r="Y108" i="3"/>
  <c r="AH22" i="3"/>
  <c r="AH24" i="3"/>
  <c r="AH37" i="3"/>
  <c r="AG44" i="3"/>
  <c r="AP44" i="3"/>
  <c r="AI44" i="3"/>
  <c r="AP53" i="3"/>
  <c r="O58" i="3"/>
  <c r="AM60" i="3"/>
  <c r="AP62" i="3"/>
  <c r="AQ64" i="3"/>
  <c r="U20" i="1"/>
  <c r="X8" i="3"/>
  <c r="Y97" i="3"/>
  <c r="Z93" i="3"/>
  <c r="Z96" i="3" s="1"/>
  <c r="Z108" i="3" s="1"/>
  <c r="L108" i="3" s="1"/>
  <c r="AU93" i="3"/>
  <c r="O31" i="3"/>
  <c r="AJ42" i="3"/>
  <c r="O43" i="3"/>
  <c r="AM49" i="3"/>
  <c r="AJ49" i="3"/>
  <c r="AH49" i="3"/>
  <c r="AK58" i="3"/>
  <c r="O66" i="3"/>
  <c r="AK76" i="3"/>
  <c r="AP60" i="3"/>
  <c r="AK63" i="3"/>
  <c r="AK72" i="3"/>
  <c r="AH59" i="3"/>
  <c r="AF64" i="3"/>
  <c r="AI68" i="3"/>
  <c r="AI63" i="3"/>
  <c r="AP63" i="3"/>
  <c r="AP72" i="3"/>
  <c r="AQ72" i="3"/>
  <c r="G29" i="9"/>
  <c r="G34" i="9" s="1"/>
  <c r="K7" i="9"/>
  <c r="K29" i="9" s="1"/>
  <c r="AK59" i="3"/>
  <c r="AQ63" i="3"/>
  <c r="AP86" i="3"/>
  <c r="AK86" i="3"/>
  <c r="AH86" i="3"/>
  <c r="AG86" i="3"/>
  <c r="AF86" i="3"/>
  <c r="AM86" i="3"/>
  <c r="AJ57" i="3"/>
  <c r="AI61" i="3"/>
  <c r="AP61" i="3"/>
  <c r="AJ64" i="3"/>
  <c r="AJ66" i="3"/>
  <c r="AP70" i="3"/>
  <c r="AQ70" i="3"/>
  <c r="AH71" i="3"/>
  <c r="AK73" i="3"/>
  <c r="AJ75" i="3"/>
  <c r="AM77" i="3"/>
  <c r="F19" i="9"/>
  <c r="AP88" i="3"/>
  <c r="AK88" i="3"/>
  <c r="AH88" i="3"/>
  <c r="AG88" i="3"/>
  <c r="AF88" i="3"/>
  <c r="AL88" i="3"/>
  <c r="AI88" i="3"/>
  <c r="AO88" i="3"/>
  <c r="I88" i="3" s="1"/>
  <c r="G14" i="9"/>
  <c r="G19" i="9" s="1"/>
  <c r="AI86" i="3"/>
  <c r="AI59" i="3"/>
  <c r="AP59" i="3"/>
  <c r="AP68" i="3"/>
  <c r="AQ68" i="3"/>
  <c r="AK71" i="3"/>
  <c r="AN73" i="3"/>
  <c r="AM75" i="3"/>
  <c r="AP77" i="3"/>
  <c r="AJ86" i="3"/>
  <c r="AF46" i="3"/>
  <c r="AO46" i="3"/>
  <c r="I46" i="3" s="1"/>
  <c r="AQ59" i="3"/>
  <c r="AH60" i="3"/>
  <c r="AN64" i="3"/>
  <c r="AL71" i="3"/>
  <c r="AN75" i="3"/>
  <c r="AL86" i="3"/>
  <c r="AF73" i="3"/>
  <c r="AP73" i="3"/>
  <c r="AO75" i="3"/>
  <c r="I75" i="3" s="1"/>
  <c r="AL85" i="3"/>
  <c r="AI85" i="3"/>
  <c r="AH85" i="3"/>
  <c r="AF85" i="3"/>
  <c r="AQ85" i="3"/>
  <c r="AP85" i="3"/>
  <c r="AN85" i="3"/>
  <c r="AN86" i="3"/>
  <c r="AI57" i="3"/>
  <c r="AP57" i="3"/>
  <c r="AJ60" i="3"/>
  <c r="AP64" i="3"/>
  <c r="AP66" i="3"/>
  <c r="AQ66" i="3"/>
  <c r="AN71" i="3"/>
  <c r="AQ73" i="3"/>
  <c r="AP75" i="3"/>
  <c r="AO81" i="3"/>
  <c r="I81" i="3" s="1"/>
  <c r="AO86" i="3"/>
  <c r="I86" i="3" s="1"/>
  <c r="AJ88" i="3"/>
  <c r="AQ57" i="3"/>
  <c r="AK60" i="3"/>
  <c r="AF72" i="3"/>
  <c r="AQ86" i="3"/>
  <c r="AM88" i="3"/>
  <c r="AL60" i="3"/>
  <c r="AF63" i="3"/>
  <c r="AF71" i="3"/>
  <c r="AP71" i="3"/>
  <c r="AG72" i="3"/>
  <c r="AN88" i="3"/>
  <c r="AG63" i="3"/>
  <c r="AQ71" i="3"/>
  <c r="AH72" i="3"/>
  <c r="AQ88" i="3"/>
  <c r="AP90" i="3"/>
  <c r="AK90" i="3"/>
  <c r="AH90" i="3"/>
  <c r="AG90" i="3"/>
  <c r="AF90" i="3"/>
  <c r="M74" i="10"/>
  <c r="M76" i="10" s="1"/>
  <c r="H40" i="17"/>
  <c r="H57" i="17"/>
  <c r="H84" i="17"/>
  <c r="H27" i="9"/>
  <c r="H34" i="9" s="1"/>
  <c r="K8" i="9"/>
  <c r="K27" i="9" s="1"/>
  <c r="K34" i="9" s="1"/>
  <c r="H14" i="9"/>
  <c r="H19" i="9" s="1"/>
  <c r="S128" i="10"/>
  <c r="S129" i="10" s="1"/>
  <c r="S138" i="10" s="1"/>
  <c r="P74" i="10"/>
  <c r="P76" i="10" s="1"/>
  <c r="U41" i="13"/>
  <c r="U42" i="13" s="1"/>
  <c r="U52" i="13" s="1"/>
  <c r="AL89" i="3"/>
  <c r="AK89" i="3"/>
  <c r="AI89" i="3"/>
  <c r="AH89" i="3"/>
  <c r="AF89" i="3"/>
  <c r="AQ89" i="3"/>
  <c r="AP89" i="3"/>
  <c r="AN89" i="3"/>
  <c r="L76" i="10"/>
  <c r="Q74" i="10"/>
  <c r="H41" i="17"/>
  <c r="H58" i="17"/>
  <c r="K9" i="9"/>
  <c r="K28" i="9" s="1"/>
  <c r="F28" i="9"/>
  <c r="N128" i="10"/>
  <c r="N129" i="10"/>
  <c r="R74" i="10"/>
  <c r="R76" i="10" s="1"/>
  <c r="W41" i="13"/>
  <c r="W42" i="13" s="1"/>
  <c r="W52" i="13" s="1"/>
  <c r="H53" i="17"/>
  <c r="K128" i="10"/>
  <c r="K129" i="10"/>
  <c r="AJ80" i="3"/>
  <c r="AI80" i="3"/>
  <c r="AG80" i="3"/>
  <c r="AN82" i="3"/>
  <c r="AJ82" i="3"/>
  <c r="AI82" i="3"/>
  <c r="AG82" i="3"/>
  <c r="AM90" i="3"/>
  <c r="U63" i="10"/>
  <c r="U64" i="10" s="1"/>
  <c r="U107" i="10"/>
  <c r="H59" i="17"/>
  <c r="K10" i="9"/>
  <c r="K30" i="9" s="1"/>
  <c r="F30" i="9"/>
  <c r="T128" i="10"/>
  <c r="T129" i="10" s="1"/>
  <c r="T138" i="10" s="1"/>
  <c r="Q76" i="10"/>
  <c r="H12" i="17"/>
  <c r="H21" i="17"/>
  <c r="H66" i="17"/>
  <c r="H76" i="17"/>
  <c r="H26" i="17"/>
  <c r="I34" i="9"/>
  <c r="L128" i="10"/>
  <c r="L129" i="10"/>
  <c r="L138" i="10" s="1"/>
  <c r="K138" i="10"/>
  <c r="X49" i="13"/>
  <c r="O50" i="13"/>
  <c r="Y49" i="13"/>
  <c r="AL91" i="3"/>
  <c r="AK91" i="3"/>
  <c r="AI91" i="3"/>
  <c r="AH91" i="3"/>
  <c r="AF91" i="3"/>
  <c r="AQ91" i="3"/>
  <c r="AP91" i="3"/>
  <c r="AN91" i="3"/>
  <c r="K11" i="9"/>
  <c r="J34" i="9"/>
  <c r="J35" i="9" s="1"/>
  <c r="Y32" i="13"/>
  <c r="X32" i="13"/>
  <c r="H27" i="17"/>
  <c r="H49" i="17"/>
  <c r="H87" i="17"/>
  <c r="K6" i="9"/>
  <c r="K22" i="9" s="1"/>
  <c r="I191" i="10" a="1"/>
  <c r="I191" i="10" s="1"/>
  <c r="U191" i="10" s="1"/>
  <c r="I124" i="10" a="1"/>
  <c r="I124" i="10" s="1"/>
  <c r="I190" i="10" a="1"/>
  <c r="I190" i="10" s="1"/>
  <c r="P41" i="13"/>
  <c r="P42" i="13" s="1"/>
  <c r="P52" i="13" s="1"/>
  <c r="H18" i="17"/>
  <c r="H34" i="17"/>
  <c r="N138" i="10"/>
  <c r="H39" i="17"/>
  <c r="U121" i="10"/>
  <c r="H23" i="17"/>
  <c r="H44" i="17"/>
  <c r="H62" i="17"/>
  <c r="AQ81" i="3"/>
  <c r="X20" i="13"/>
  <c r="X39" i="13"/>
  <c r="J17" i="15"/>
  <c r="D21" i="15"/>
  <c r="S190" i="10" a="1"/>
  <c r="S190" i="10" s="1"/>
  <c r="O21" i="13"/>
  <c r="G21" i="15"/>
  <c r="T190" i="10" a="1"/>
  <c r="T190" i="10" s="1"/>
  <c r="X15" i="13"/>
  <c r="T64" i="10"/>
  <c r="T74" i="10" s="1"/>
  <c r="T76" i="10" s="1"/>
  <c r="U172" i="10"/>
  <c r="U173" i="10" s="1"/>
  <c r="D15" i="15"/>
  <c r="D27" i="15" s="1"/>
  <c r="D31" i="15" s="1"/>
  <c r="K190" i="10" a="1"/>
  <c r="K190" i="10" s="1"/>
  <c r="G15" i="15"/>
  <c r="U106" i="10"/>
  <c r="U163" i="10"/>
  <c r="U167" i="10" s="1"/>
  <c r="L190" i="10" a="1"/>
  <c r="L190" i="10" s="1"/>
  <c r="X48" i="13"/>
  <c r="M190" i="10" a="1"/>
  <c r="M190" i="10" s="1"/>
  <c r="Y48" i="13"/>
  <c r="U97" i="10"/>
  <c r="N190" i="10" a="1"/>
  <c r="N190" i="10" s="1"/>
  <c r="X40" i="13"/>
  <c r="AI81" i="3"/>
  <c r="Y40" i="13"/>
  <c r="U31" i="10"/>
  <c r="U32" i="10" s="1"/>
  <c r="D20" i="15"/>
  <c r="AK81" i="3"/>
  <c r="AL81" i="3"/>
  <c r="U135" i="10"/>
  <c r="U26" i="1" l="1"/>
  <c r="S66" i="1"/>
  <c r="S85" i="1" s="1"/>
  <c r="S87" i="1" s="1"/>
  <c r="AI106" i="3"/>
  <c r="BK76" i="3"/>
  <c r="AP102" i="3"/>
  <c r="BK37" i="3"/>
  <c r="AQ104" i="3"/>
  <c r="AK47" i="3"/>
  <c r="F34" i="9"/>
  <c r="V97" i="3"/>
  <c r="AL102" i="3"/>
  <c r="U101" i="10"/>
  <c r="AO107" i="3"/>
  <c r="I107" i="3" s="1"/>
  <c r="J107" i="3" s="1"/>
  <c r="K107" i="3" s="1"/>
  <c r="AA97" i="3"/>
  <c r="H97" i="3" s="1"/>
  <c r="AB97" i="3"/>
  <c r="J27" i="15"/>
  <c r="J31" i="15" s="1"/>
  <c r="L65" i="1"/>
  <c r="AI34" i="3" s="1"/>
  <c r="AI104" i="3" s="1"/>
  <c r="L66" i="1"/>
  <c r="L85" i="1" s="1"/>
  <c r="L87" i="1" s="1"/>
  <c r="BK72" i="3"/>
  <c r="AN107" i="3"/>
  <c r="AI31" i="3"/>
  <c r="AI101" i="3" s="1"/>
  <c r="M74" i="3"/>
  <c r="N74" i="3" s="1"/>
  <c r="U187" i="10"/>
  <c r="P74" i="3"/>
  <c r="Q74" i="3" s="1"/>
  <c r="K85" i="1"/>
  <c r="K87" i="1" s="1"/>
  <c r="O37" i="12"/>
  <c r="AP38" i="3"/>
  <c r="AI47" i="3"/>
  <c r="AM38" i="3"/>
  <c r="AK56" i="3"/>
  <c r="AK31" i="3"/>
  <c r="AK101" i="3" s="1"/>
  <c r="I35" i="9"/>
  <c r="AL38" i="3"/>
  <c r="BK44" i="3"/>
  <c r="AM13" i="3"/>
  <c r="AM95" i="3" s="1"/>
  <c r="AP13" i="3"/>
  <c r="AP95" i="3" s="1"/>
  <c r="AI56" i="3"/>
  <c r="AN102" i="3"/>
  <c r="AL105" i="3"/>
  <c r="AK34" i="3"/>
  <c r="AK29" i="3" s="1"/>
  <c r="AK83" i="3"/>
  <c r="W97" i="3"/>
  <c r="BK79" i="3"/>
  <c r="Q31" i="12"/>
  <c r="Q33" i="12" s="1"/>
  <c r="P37" i="12"/>
  <c r="AJ101" i="3"/>
  <c r="AF103" i="3"/>
  <c r="BK24" i="3"/>
  <c r="AN100" i="3"/>
  <c r="AN20" i="3"/>
  <c r="AI83" i="3"/>
  <c r="AL100" i="3"/>
  <c r="AL20" i="3"/>
  <c r="I28" i="3"/>
  <c r="J28" i="3" s="1"/>
  <c r="K28" i="3" s="1"/>
  <c r="AF56" i="3"/>
  <c r="BK57" i="3"/>
  <c r="BK32" i="3"/>
  <c r="AG65" i="3"/>
  <c r="AM65" i="3"/>
  <c r="P45" i="3"/>
  <c r="Q45" i="3" s="1"/>
  <c r="M45" i="3"/>
  <c r="N45" i="3" s="1"/>
  <c r="J45" i="3"/>
  <c r="K45" i="3" s="1"/>
  <c r="P35" i="3"/>
  <c r="Q35" i="3" s="1"/>
  <c r="M35" i="3"/>
  <c r="N35" i="3" s="1"/>
  <c r="J35" i="3"/>
  <c r="K35" i="3" s="1"/>
  <c r="P34" i="3"/>
  <c r="Q34" i="3" s="1"/>
  <c r="M34" i="3"/>
  <c r="N34" i="3" s="1"/>
  <c r="J75" i="3"/>
  <c r="K75" i="3" s="1"/>
  <c r="M75" i="3"/>
  <c r="N75" i="3" s="1"/>
  <c r="P75" i="3"/>
  <c r="Q75" i="3" s="1"/>
  <c r="P102" i="3"/>
  <c r="Q102" i="3" s="1"/>
  <c r="M102" i="3"/>
  <c r="N102" i="3" s="1"/>
  <c r="BK69" i="3"/>
  <c r="AP105" i="3"/>
  <c r="AO100" i="3"/>
  <c r="I100" i="3" s="1"/>
  <c r="J100" i="3" s="1"/>
  <c r="K100" i="3" s="1"/>
  <c r="AO20" i="3"/>
  <c r="BK85" i="3"/>
  <c r="AF101" i="3"/>
  <c r="BK22" i="3"/>
  <c r="AJ83" i="3"/>
  <c r="AQ38" i="3"/>
  <c r="BK87" i="3"/>
  <c r="AH106" i="3"/>
  <c r="AH34" i="3"/>
  <c r="AH104" i="3" s="1"/>
  <c r="AL13" i="3"/>
  <c r="AL95" i="3" s="1"/>
  <c r="M39" i="3"/>
  <c r="N39" i="3" s="1"/>
  <c r="P39" i="3"/>
  <c r="Q39" i="3" s="1"/>
  <c r="J39" i="3"/>
  <c r="K39" i="3" s="1"/>
  <c r="P44" i="3"/>
  <c r="Q44" i="3" s="1"/>
  <c r="M44" i="3"/>
  <c r="N44" i="3" s="1"/>
  <c r="J44" i="3"/>
  <c r="K44" i="3" s="1"/>
  <c r="J80" i="3"/>
  <c r="K80" i="3" s="1"/>
  <c r="P80" i="3"/>
  <c r="Q80" i="3" s="1"/>
  <c r="M80" i="3"/>
  <c r="N80" i="3" s="1"/>
  <c r="P97" i="3"/>
  <c r="Q97" i="3" s="1"/>
  <c r="AP20" i="3"/>
  <c r="AP100" i="3"/>
  <c r="AO106" i="3"/>
  <c r="I106" i="3" s="1"/>
  <c r="J106" i="3" s="1"/>
  <c r="K106" i="3" s="1"/>
  <c r="BK89" i="3"/>
  <c r="T194" i="10"/>
  <c r="T195" i="10" s="1"/>
  <c r="T204" i="10" s="1"/>
  <c r="BK90" i="3"/>
  <c r="AO74" i="3"/>
  <c r="I74" i="3" s="1"/>
  <c r="J74" i="3" s="1"/>
  <c r="K74" i="3" s="1"/>
  <c r="AL83" i="3"/>
  <c r="AK106" i="3"/>
  <c r="AG47" i="3"/>
  <c r="AR90" i="3"/>
  <c r="AS90" i="3" s="1"/>
  <c r="AT90" i="3" s="1"/>
  <c r="AR88" i="3"/>
  <c r="AS88" i="3" s="1"/>
  <c r="AT88" i="3" s="1"/>
  <c r="AR86" i="3"/>
  <c r="AS86" i="3" s="1"/>
  <c r="AT86" i="3" s="1"/>
  <c r="AR84" i="3"/>
  <c r="AS84" i="3" s="1"/>
  <c r="AT84" i="3" s="1"/>
  <c r="AR91" i="3"/>
  <c r="AS91" i="3" s="1"/>
  <c r="AT91" i="3" s="1"/>
  <c r="AR89" i="3"/>
  <c r="AS89" i="3" s="1"/>
  <c r="AT89" i="3" s="1"/>
  <c r="AR87" i="3"/>
  <c r="AS87" i="3" s="1"/>
  <c r="AT87" i="3" s="1"/>
  <c r="AR85" i="3"/>
  <c r="AS85" i="3" s="1"/>
  <c r="AT85" i="3" s="1"/>
  <c r="AR81" i="3"/>
  <c r="AS81" i="3" s="1"/>
  <c r="AT81" i="3" s="1"/>
  <c r="AR44" i="3"/>
  <c r="AS44" i="3" s="1"/>
  <c r="AT44" i="3" s="1"/>
  <c r="AR28" i="3"/>
  <c r="AR75" i="3"/>
  <c r="AS75" i="3" s="1"/>
  <c r="AT75" i="3" s="1"/>
  <c r="AR64" i="3"/>
  <c r="AS64" i="3" s="1"/>
  <c r="AT64" i="3" s="1"/>
  <c r="AR57" i="3"/>
  <c r="AS57" i="3" s="1"/>
  <c r="AT57" i="3" s="1"/>
  <c r="AR55" i="3"/>
  <c r="AR73" i="3"/>
  <c r="AS73" i="3" s="1"/>
  <c r="AT73" i="3" s="1"/>
  <c r="AR66" i="3"/>
  <c r="AS66" i="3" s="1"/>
  <c r="AT66" i="3" s="1"/>
  <c r="AR46" i="3"/>
  <c r="AR77" i="3"/>
  <c r="AS77" i="3" s="1"/>
  <c r="AT77" i="3" s="1"/>
  <c r="AR59" i="3"/>
  <c r="AS59" i="3" s="1"/>
  <c r="AT59" i="3" s="1"/>
  <c r="AR68" i="3"/>
  <c r="AS68" i="3" s="1"/>
  <c r="AT68" i="3" s="1"/>
  <c r="AR80" i="3"/>
  <c r="AS80" i="3" s="1"/>
  <c r="AT80" i="3" s="1"/>
  <c r="AR79" i="3"/>
  <c r="AS79" i="3" s="1"/>
  <c r="AT79" i="3" s="1"/>
  <c r="AR61" i="3"/>
  <c r="AS61" i="3" s="1"/>
  <c r="AT61" i="3" s="1"/>
  <c r="AR70" i="3"/>
  <c r="AS70" i="3" s="1"/>
  <c r="AT70" i="3" s="1"/>
  <c r="AR43" i="3"/>
  <c r="AS43" i="3" s="1"/>
  <c r="AT43" i="3" s="1"/>
  <c r="AR63" i="3"/>
  <c r="AS63" i="3" s="1"/>
  <c r="AT63" i="3" s="1"/>
  <c r="AR72" i="3"/>
  <c r="AS72" i="3" s="1"/>
  <c r="AT72" i="3" s="1"/>
  <c r="AR76" i="3"/>
  <c r="AS76" i="3" s="1"/>
  <c r="AT76" i="3" s="1"/>
  <c r="AR67" i="3"/>
  <c r="AS67" i="3" s="1"/>
  <c r="AT67" i="3" s="1"/>
  <c r="AR54" i="3"/>
  <c r="AS54" i="3" s="1"/>
  <c r="AT54" i="3" s="1"/>
  <c r="AR53" i="3"/>
  <c r="AS53" i="3" s="1"/>
  <c r="AT53" i="3" s="1"/>
  <c r="AR14" i="3"/>
  <c r="AS14" i="3" s="1"/>
  <c r="AT14" i="3" s="1"/>
  <c r="AR36" i="3"/>
  <c r="AS36" i="3" s="1"/>
  <c r="AT36" i="3" s="1"/>
  <c r="AR23" i="3"/>
  <c r="AR21" i="3"/>
  <c r="AR78" i="3"/>
  <c r="AS78" i="3" s="1"/>
  <c r="AT78" i="3" s="1"/>
  <c r="AR49" i="3"/>
  <c r="AS49" i="3" s="1"/>
  <c r="AT49" i="3" s="1"/>
  <c r="AR25" i="3"/>
  <c r="AR16" i="3"/>
  <c r="AS16" i="3" s="1"/>
  <c r="AT16" i="3" s="1"/>
  <c r="AR40" i="3"/>
  <c r="AS40" i="3" s="1"/>
  <c r="AT40" i="3" s="1"/>
  <c r="AR18" i="3"/>
  <c r="AS18" i="3" s="1"/>
  <c r="AT18" i="3" s="1"/>
  <c r="AR48" i="3"/>
  <c r="AS48" i="3" s="1"/>
  <c r="AT48" i="3" s="1"/>
  <c r="AR27" i="3"/>
  <c r="AR33" i="3"/>
  <c r="AS33" i="3" s="1"/>
  <c r="AT33" i="3" s="1"/>
  <c r="AR39" i="3"/>
  <c r="AS39" i="3" s="1"/>
  <c r="AT39" i="3" s="1"/>
  <c r="AR35" i="3"/>
  <c r="AS35" i="3" s="1"/>
  <c r="AT35" i="3" s="1"/>
  <c r="AR37" i="3"/>
  <c r="AR24" i="3"/>
  <c r="AR22" i="3"/>
  <c r="AR15" i="3"/>
  <c r="AS15" i="3" s="1"/>
  <c r="AT15" i="3" s="1"/>
  <c r="AR60" i="3"/>
  <c r="AS60" i="3" s="1"/>
  <c r="AT60" i="3" s="1"/>
  <c r="AR69" i="3"/>
  <c r="AS69" i="3" s="1"/>
  <c r="AT69" i="3" s="1"/>
  <c r="AR62" i="3"/>
  <c r="AS62" i="3" s="1"/>
  <c r="AT62" i="3" s="1"/>
  <c r="AR42" i="3"/>
  <c r="AS42" i="3" s="1"/>
  <c r="AT42" i="3" s="1"/>
  <c r="AR26" i="3"/>
  <c r="AR17" i="3"/>
  <c r="AS17" i="3" s="1"/>
  <c r="AT17" i="3" s="1"/>
  <c r="AR58" i="3"/>
  <c r="AS58" i="3" s="1"/>
  <c r="AT58" i="3" s="1"/>
  <c r="AR52" i="3"/>
  <c r="AS52" i="3" s="1"/>
  <c r="AT52" i="3" s="1"/>
  <c r="AR32" i="3"/>
  <c r="AS32" i="3" s="1"/>
  <c r="AT32" i="3" s="1"/>
  <c r="AR50" i="3"/>
  <c r="AS50" i="3" s="1"/>
  <c r="AT50" i="3" s="1"/>
  <c r="AR30" i="3"/>
  <c r="AS30" i="3" s="1"/>
  <c r="AT30" i="3" s="1"/>
  <c r="AR71" i="3"/>
  <c r="AS71" i="3" s="1"/>
  <c r="AT71" i="3" s="1"/>
  <c r="AR45" i="3"/>
  <c r="AS45" i="3" s="1"/>
  <c r="AT45" i="3" s="1"/>
  <c r="AR82" i="3"/>
  <c r="AS82" i="3" s="1"/>
  <c r="AT82" i="3" s="1"/>
  <c r="AR41" i="3"/>
  <c r="AS41" i="3" s="1"/>
  <c r="AT41" i="3" s="1"/>
  <c r="AR51" i="3"/>
  <c r="AS51" i="3" s="1"/>
  <c r="AT51" i="3" s="1"/>
  <c r="BK50" i="3"/>
  <c r="AQ100" i="3"/>
  <c r="AQ20" i="3"/>
  <c r="AK74" i="3"/>
  <c r="AO56" i="3"/>
  <c r="I56" i="3" s="1"/>
  <c r="J56" i="3" s="1"/>
  <c r="K56" i="3" s="1"/>
  <c r="BK82" i="3"/>
  <c r="J46" i="3"/>
  <c r="K46" i="3" s="1"/>
  <c r="P46" i="3"/>
  <c r="Q46" i="3" s="1"/>
  <c r="M46" i="3"/>
  <c r="N46" i="3" s="1"/>
  <c r="P60" i="3"/>
  <c r="Q60" i="3" s="1"/>
  <c r="M60" i="3"/>
  <c r="N60" i="3" s="1"/>
  <c r="J60" i="3"/>
  <c r="K60" i="3" s="1"/>
  <c r="P81" i="3"/>
  <c r="Q81" i="3" s="1"/>
  <c r="M81" i="3"/>
  <c r="N81" i="3" s="1"/>
  <c r="J81" i="3"/>
  <c r="K81" i="3" s="1"/>
  <c r="J84" i="3"/>
  <c r="K84" i="3" s="1"/>
  <c r="P84" i="3"/>
  <c r="Q84" i="3" s="1"/>
  <c r="M84" i="3"/>
  <c r="N84" i="3" s="1"/>
  <c r="AI103" i="3"/>
  <c r="BK17" i="3"/>
  <c r="P67" i="3"/>
  <c r="Q67" i="3" s="1"/>
  <c r="M67" i="3"/>
  <c r="N67" i="3" s="1"/>
  <c r="J67" i="3"/>
  <c r="K67" i="3" s="1"/>
  <c r="P76" i="3"/>
  <c r="Q76" i="3" s="1"/>
  <c r="M76" i="3"/>
  <c r="N76" i="3" s="1"/>
  <c r="J76" i="3"/>
  <c r="K76" i="3" s="1"/>
  <c r="J64" i="3"/>
  <c r="K64" i="3" s="1"/>
  <c r="P64" i="3"/>
  <c r="Q64" i="3" s="1"/>
  <c r="M64" i="3"/>
  <c r="N64" i="3" s="1"/>
  <c r="P103" i="3"/>
  <c r="Q103" i="3" s="1"/>
  <c r="M103" i="3"/>
  <c r="N103" i="3" s="1"/>
  <c r="Y21" i="13"/>
  <c r="X21" i="13"/>
  <c r="BK91" i="3"/>
  <c r="AJ65" i="3"/>
  <c r="BK64" i="3"/>
  <c r="AN83" i="3"/>
  <c r="BK78" i="3"/>
  <c r="AM103" i="3"/>
  <c r="P30" i="3"/>
  <c r="Q30" i="3" s="1"/>
  <c r="M30" i="3"/>
  <c r="N30" i="3" s="1"/>
  <c r="J30" i="3"/>
  <c r="K30" i="3" s="1"/>
  <c r="P65" i="3"/>
  <c r="Q65" i="3" s="1"/>
  <c r="M65" i="3"/>
  <c r="N65" i="3" s="1"/>
  <c r="P62" i="3"/>
  <c r="Q62" i="3" s="1"/>
  <c r="J62" i="3"/>
  <c r="K62" i="3" s="1"/>
  <c r="M62" i="3"/>
  <c r="N62" i="3" s="1"/>
  <c r="P53" i="3"/>
  <c r="Q53" i="3" s="1"/>
  <c r="M53" i="3"/>
  <c r="N53" i="3" s="1"/>
  <c r="J53" i="3"/>
  <c r="K53" i="3" s="1"/>
  <c r="J86" i="3"/>
  <c r="K86" i="3" s="1"/>
  <c r="P86" i="3"/>
  <c r="Q86" i="3" s="1"/>
  <c r="M86" i="3"/>
  <c r="N86" i="3" s="1"/>
  <c r="U74" i="10"/>
  <c r="AQ107" i="3"/>
  <c r="BG90" i="3"/>
  <c r="BH90" i="3" s="1"/>
  <c r="BI90" i="3" s="1"/>
  <c r="BG88" i="3"/>
  <c r="BH88" i="3" s="1"/>
  <c r="BI88" i="3" s="1"/>
  <c r="BG86" i="3"/>
  <c r="BH86" i="3" s="1"/>
  <c r="BI86" i="3" s="1"/>
  <c r="BG82" i="3"/>
  <c r="BH82" i="3" s="1"/>
  <c r="BI82" i="3" s="1"/>
  <c r="BG80" i="3"/>
  <c r="BH80" i="3" s="1"/>
  <c r="BI80" i="3" s="1"/>
  <c r="BG91" i="3"/>
  <c r="BH91" i="3" s="1"/>
  <c r="BI91" i="3" s="1"/>
  <c r="BG89" i="3"/>
  <c r="BH89" i="3" s="1"/>
  <c r="BI89" i="3" s="1"/>
  <c r="BG87" i="3"/>
  <c r="BH87" i="3" s="1"/>
  <c r="BI87" i="3" s="1"/>
  <c r="BG85" i="3"/>
  <c r="BH85" i="3" s="1"/>
  <c r="BI85" i="3" s="1"/>
  <c r="BG83" i="3"/>
  <c r="BH83" i="3" s="1"/>
  <c r="BI83" i="3" s="1"/>
  <c r="BG79" i="3"/>
  <c r="BH79" i="3" s="1"/>
  <c r="BI79" i="3" s="1"/>
  <c r="BG84" i="3"/>
  <c r="BH84" i="3" s="1"/>
  <c r="BI84" i="3" s="1"/>
  <c r="BG39" i="3"/>
  <c r="BH39" i="3" s="1"/>
  <c r="BI39" i="3" s="1"/>
  <c r="BG93" i="3"/>
  <c r="BH93" i="3" s="1"/>
  <c r="BI93" i="3" s="1"/>
  <c r="BG77" i="3"/>
  <c r="BH77" i="3" s="1"/>
  <c r="BI77" i="3" s="1"/>
  <c r="BG59" i="3"/>
  <c r="BH59" i="3" s="1"/>
  <c r="BI59" i="3" s="1"/>
  <c r="BG68" i="3"/>
  <c r="BH68" i="3" s="1"/>
  <c r="BI68" i="3" s="1"/>
  <c r="BG61" i="3"/>
  <c r="BH61" i="3" s="1"/>
  <c r="BI61" i="3" s="1"/>
  <c r="BG70" i="3"/>
  <c r="BH70" i="3" s="1"/>
  <c r="BI70" i="3" s="1"/>
  <c r="BG74" i="3"/>
  <c r="BH74" i="3" s="1"/>
  <c r="BI74" i="3" s="1"/>
  <c r="BG65" i="3"/>
  <c r="BH65" i="3" s="1"/>
  <c r="BI65" i="3" s="1"/>
  <c r="BG63" i="3"/>
  <c r="BH63" i="3" s="1"/>
  <c r="BI63" i="3" s="1"/>
  <c r="BG72" i="3"/>
  <c r="BH72" i="3" s="1"/>
  <c r="BI72" i="3" s="1"/>
  <c r="BG81" i="3"/>
  <c r="BH81" i="3" s="1"/>
  <c r="BI81" i="3" s="1"/>
  <c r="BG45" i="3"/>
  <c r="BH45" i="3" s="1"/>
  <c r="BI45" i="3" s="1"/>
  <c r="BG76" i="3"/>
  <c r="BH76" i="3" s="1"/>
  <c r="BI76" i="3" s="1"/>
  <c r="BG67" i="3"/>
  <c r="BH67" i="3" s="1"/>
  <c r="BI67" i="3" s="1"/>
  <c r="BG58" i="3"/>
  <c r="BH58" i="3" s="1"/>
  <c r="BI58" i="3" s="1"/>
  <c r="BG78" i="3"/>
  <c r="BH78" i="3" s="1"/>
  <c r="BI78" i="3" s="1"/>
  <c r="BG69" i="3"/>
  <c r="BH69" i="3" s="1"/>
  <c r="BI69" i="3" s="1"/>
  <c r="BG60" i="3"/>
  <c r="BH60" i="3" s="1"/>
  <c r="BI60" i="3" s="1"/>
  <c r="BG51" i="3"/>
  <c r="BH51" i="3" s="1"/>
  <c r="BI51" i="3" s="1"/>
  <c r="BG44" i="3"/>
  <c r="BH44" i="3" s="1"/>
  <c r="BI44" i="3" s="1"/>
  <c r="BG73" i="3"/>
  <c r="BH73" i="3" s="1"/>
  <c r="BI73" i="3" s="1"/>
  <c r="BG40" i="3"/>
  <c r="BH40" i="3" s="1"/>
  <c r="BI40" i="3" s="1"/>
  <c r="BG29" i="3"/>
  <c r="BH29" i="3" s="1"/>
  <c r="BI29" i="3" s="1"/>
  <c r="BG18" i="3"/>
  <c r="BH18" i="3" s="1"/>
  <c r="BI18" i="3" s="1"/>
  <c r="BG56" i="3"/>
  <c r="BH56" i="3" s="1"/>
  <c r="BI56" i="3" s="1"/>
  <c r="BG55" i="3"/>
  <c r="BG27" i="3"/>
  <c r="BH27" i="3" s="1"/>
  <c r="BI27" i="3" s="1"/>
  <c r="BG48" i="3"/>
  <c r="BH48" i="3" s="1"/>
  <c r="BI48" i="3" s="1"/>
  <c r="BG31" i="3"/>
  <c r="BH31" i="3" s="1"/>
  <c r="BI31" i="3" s="1"/>
  <c r="BG75" i="3"/>
  <c r="BH75" i="3" s="1"/>
  <c r="BI75" i="3" s="1"/>
  <c r="BG47" i="3"/>
  <c r="BH47" i="3" s="1"/>
  <c r="BI47" i="3" s="1"/>
  <c r="BG43" i="3"/>
  <c r="BH43" i="3" s="1"/>
  <c r="BI43" i="3" s="1"/>
  <c r="BG33" i="3"/>
  <c r="BH33" i="3" s="1"/>
  <c r="BI33" i="3" s="1"/>
  <c r="BG35" i="3"/>
  <c r="BH35" i="3" s="1"/>
  <c r="BI35" i="3" s="1"/>
  <c r="BG13" i="3"/>
  <c r="BH13" i="3" s="1"/>
  <c r="BI13" i="3" s="1"/>
  <c r="BG57" i="3"/>
  <c r="BH57" i="3" s="1"/>
  <c r="BI57" i="3" s="1"/>
  <c r="BG37" i="3"/>
  <c r="BG24" i="3"/>
  <c r="BH24" i="3" s="1"/>
  <c r="BI24" i="3" s="1"/>
  <c r="BG22" i="3"/>
  <c r="BH22" i="3" s="1"/>
  <c r="BI22" i="3" s="1"/>
  <c r="BG20" i="3"/>
  <c r="BH20" i="3" s="1"/>
  <c r="BI20" i="3" s="1"/>
  <c r="BG15" i="3"/>
  <c r="BH15" i="3" s="1"/>
  <c r="BI15" i="3" s="1"/>
  <c r="BG42" i="3"/>
  <c r="BH42" i="3" s="1"/>
  <c r="BI42" i="3" s="1"/>
  <c r="BG17" i="3"/>
  <c r="BH17" i="3" s="1"/>
  <c r="BI17" i="3" s="1"/>
  <c r="BG26" i="3"/>
  <c r="BH26" i="3" s="1"/>
  <c r="BI26" i="3" s="1"/>
  <c r="BG62" i="3"/>
  <c r="BH62" i="3" s="1"/>
  <c r="BI62" i="3" s="1"/>
  <c r="BG46" i="3"/>
  <c r="BG30" i="3"/>
  <c r="BH30" i="3" s="1"/>
  <c r="BI30" i="3" s="1"/>
  <c r="BG28" i="3"/>
  <c r="BG64" i="3"/>
  <c r="BH64" i="3" s="1"/>
  <c r="BI64" i="3" s="1"/>
  <c r="BG32" i="3"/>
  <c r="BH32" i="3" s="1"/>
  <c r="BI32" i="3" s="1"/>
  <c r="BG50" i="3"/>
  <c r="BH50" i="3" s="1"/>
  <c r="BI50" i="3" s="1"/>
  <c r="BG14" i="3"/>
  <c r="BH14" i="3" s="1"/>
  <c r="BI14" i="3" s="1"/>
  <c r="BG49" i="3"/>
  <c r="BH49" i="3" s="1"/>
  <c r="BI49" i="3" s="1"/>
  <c r="BG25" i="3"/>
  <c r="BH25" i="3" s="1"/>
  <c r="BI25" i="3" s="1"/>
  <c r="BG53" i="3"/>
  <c r="BH53" i="3" s="1"/>
  <c r="BI53" i="3" s="1"/>
  <c r="BG71" i="3"/>
  <c r="BH71" i="3" s="1"/>
  <c r="BI71" i="3" s="1"/>
  <c r="BG36" i="3"/>
  <c r="BH36" i="3" s="1"/>
  <c r="BI36" i="3" s="1"/>
  <c r="BG52" i="3"/>
  <c r="BH52" i="3" s="1"/>
  <c r="BI52" i="3" s="1"/>
  <c r="BG38" i="3"/>
  <c r="BH38" i="3" s="1"/>
  <c r="BI38" i="3" s="1"/>
  <c r="BG54" i="3"/>
  <c r="BH54" i="3" s="1"/>
  <c r="BI54" i="3" s="1"/>
  <c r="BG41" i="3"/>
  <c r="BH41" i="3" s="1"/>
  <c r="BI41" i="3" s="1"/>
  <c r="BG21" i="3"/>
  <c r="BH21" i="3" s="1"/>
  <c r="BI21" i="3" s="1"/>
  <c r="BG66" i="3"/>
  <c r="BH66" i="3" s="1"/>
  <c r="BI66" i="3" s="1"/>
  <c r="BG23" i="3"/>
  <c r="BH23" i="3" s="1"/>
  <c r="BI23" i="3" s="1"/>
  <c r="BG34" i="3"/>
  <c r="BH34" i="3" s="1"/>
  <c r="BI34" i="3" s="1"/>
  <c r="BG16" i="3"/>
  <c r="BH16" i="3" s="1"/>
  <c r="BI16" i="3" s="1"/>
  <c r="P52" i="3"/>
  <c r="Q52" i="3" s="1"/>
  <c r="M52" i="3"/>
  <c r="N52" i="3" s="1"/>
  <c r="J52" i="3"/>
  <c r="K52" i="3" s="1"/>
  <c r="S194" i="10"/>
  <c r="S195" i="10" s="1"/>
  <c r="S204" i="10" s="1"/>
  <c r="AP74" i="3"/>
  <c r="BK73" i="3"/>
  <c r="G35" i="9"/>
  <c r="AJ47" i="3"/>
  <c r="AQ83" i="3"/>
  <c r="AL47" i="3"/>
  <c r="AQ103" i="3"/>
  <c r="BK81" i="3"/>
  <c r="AQ102" i="3"/>
  <c r="AG38" i="3"/>
  <c r="AG74" i="3"/>
  <c r="BK62" i="3"/>
  <c r="AN105" i="3"/>
  <c r="AP107" i="3"/>
  <c r="AG106" i="3"/>
  <c r="P29" i="3"/>
  <c r="Q29" i="3" s="1"/>
  <c r="M29" i="3"/>
  <c r="N29" i="3" s="1"/>
  <c r="P69" i="3"/>
  <c r="Q69" i="3" s="1"/>
  <c r="M69" i="3"/>
  <c r="N69" i="3" s="1"/>
  <c r="J69" i="3"/>
  <c r="K69" i="3" s="1"/>
  <c r="P71" i="3"/>
  <c r="Q71" i="3" s="1"/>
  <c r="M71" i="3"/>
  <c r="N71" i="3" s="1"/>
  <c r="J71" i="3"/>
  <c r="K71" i="3" s="1"/>
  <c r="M88" i="3"/>
  <c r="N88" i="3" s="1"/>
  <c r="J88" i="3"/>
  <c r="K88" i="3" s="1"/>
  <c r="P88" i="3"/>
  <c r="Q88" i="3" s="1"/>
  <c r="BK55" i="3"/>
  <c r="AO105" i="3"/>
  <c r="I105" i="3" s="1"/>
  <c r="J105" i="3" s="1"/>
  <c r="K105" i="3" s="1"/>
  <c r="P42" i="3"/>
  <c r="Q42" i="3" s="1"/>
  <c r="M42" i="3"/>
  <c r="N42" i="3" s="1"/>
  <c r="J42" i="3"/>
  <c r="K42" i="3" s="1"/>
  <c r="M104" i="3"/>
  <c r="N104" i="3" s="1"/>
  <c r="P104" i="3"/>
  <c r="Q104" i="3" s="1"/>
  <c r="AQ56" i="3"/>
  <c r="I194" i="10"/>
  <c r="I195" i="10"/>
  <c r="I204" i="10" s="1"/>
  <c r="AN47" i="3"/>
  <c r="AM83" i="3"/>
  <c r="AG102" i="3"/>
  <c r="AL103" i="3"/>
  <c r="AN38" i="3"/>
  <c r="AL56" i="3"/>
  <c r="BK59" i="3"/>
  <c r="AQ106" i="3"/>
  <c r="BK15" i="3"/>
  <c r="AJ29" i="3"/>
  <c r="AQ105" i="3"/>
  <c r="AF107" i="3"/>
  <c r="BK28" i="3"/>
  <c r="AK103" i="3"/>
  <c r="P33" i="3"/>
  <c r="Q33" i="3" s="1"/>
  <c r="M33" i="3"/>
  <c r="N33" i="3" s="1"/>
  <c r="J33" i="3"/>
  <c r="K33" i="3" s="1"/>
  <c r="P78" i="3"/>
  <c r="Q78" i="3" s="1"/>
  <c r="M78" i="3"/>
  <c r="N78" i="3" s="1"/>
  <c r="J78" i="3"/>
  <c r="K78" i="3" s="1"/>
  <c r="P101" i="3"/>
  <c r="Q101" i="3" s="1"/>
  <c r="M101" i="3"/>
  <c r="N101" i="3" s="1"/>
  <c r="M90" i="3"/>
  <c r="N90" i="3" s="1"/>
  <c r="J90" i="3"/>
  <c r="K90" i="3" s="1"/>
  <c r="P90" i="3"/>
  <c r="Q90" i="3" s="1"/>
  <c r="AF100" i="3"/>
  <c r="BK21" i="3"/>
  <c r="AF20" i="3"/>
  <c r="M91" i="3"/>
  <c r="N91" i="3" s="1"/>
  <c r="J91" i="3"/>
  <c r="K91" i="3" s="1"/>
  <c r="P91" i="3"/>
  <c r="Q91" i="3" s="1"/>
  <c r="BK67" i="3"/>
  <c r="AO83" i="3"/>
  <c r="I83" i="3" s="1"/>
  <c r="J83" i="3" s="1"/>
  <c r="K83" i="3" s="1"/>
  <c r="AQ101" i="3"/>
  <c r="AO38" i="3"/>
  <c r="I38" i="3" s="1"/>
  <c r="J38" i="3" s="1"/>
  <c r="K38" i="3" s="1"/>
  <c r="AP29" i="3"/>
  <c r="BK40" i="3"/>
  <c r="AF29" i="3"/>
  <c r="BK30" i="3"/>
  <c r="AI65" i="3"/>
  <c r="BK60" i="3"/>
  <c r="AO65" i="3"/>
  <c r="I65" i="3" s="1"/>
  <c r="J65" i="3" s="1"/>
  <c r="K65" i="3" s="1"/>
  <c r="AF105" i="3"/>
  <c r="BK26" i="3"/>
  <c r="AG107" i="3"/>
  <c r="P47" i="3"/>
  <c r="Q47" i="3" s="1"/>
  <c r="M47" i="3"/>
  <c r="N47" i="3" s="1"/>
  <c r="P58" i="3"/>
  <c r="Q58" i="3" s="1"/>
  <c r="M58" i="3"/>
  <c r="N58" i="3" s="1"/>
  <c r="J58" i="3"/>
  <c r="K58" i="3" s="1"/>
  <c r="J66" i="3"/>
  <c r="K66" i="3" s="1"/>
  <c r="M66" i="3"/>
  <c r="N66" i="3" s="1"/>
  <c r="P66" i="3"/>
  <c r="Q66" i="3" s="1"/>
  <c r="P93" i="3"/>
  <c r="Q93" i="3" s="1"/>
  <c r="J48" i="3"/>
  <c r="K48" i="3" s="1"/>
  <c r="P48" i="3"/>
  <c r="Q48" i="3" s="1"/>
  <c r="M48" i="3"/>
  <c r="N48" i="3" s="1"/>
  <c r="I128" i="10"/>
  <c r="AN74" i="3"/>
  <c r="AQ47" i="3"/>
  <c r="BK53" i="3"/>
  <c r="N194" i="10"/>
  <c r="N195" i="10"/>
  <c r="N204" i="10" s="1"/>
  <c r="AQ65" i="3"/>
  <c r="AJ56" i="3"/>
  <c r="BK84" i="3"/>
  <c r="AF83" i="3"/>
  <c r="AL106" i="3"/>
  <c r="AG100" i="3"/>
  <c r="AG20" i="3"/>
  <c r="AN56" i="3"/>
  <c r="BK36" i="3"/>
  <c r="AG105" i="3"/>
  <c r="AH107" i="3"/>
  <c r="I27" i="3"/>
  <c r="J27" i="3" s="1"/>
  <c r="K27" i="3" s="1"/>
  <c r="P20" i="3"/>
  <c r="Q20" i="3" s="1"/>
  <c r="M20" i="3"/>
  <c r="N20" i="3" s="1"/>
  <c r="P61" i="3"/>
  <c r="Q61" i="3" s="1"/>
  <c r="M61" i="3"/>
  <c r="N61" i="3" s="1"/>
  <c r="J61" i="3"/>
  <c r="K61" i="3" s="1"/>
  <c r="H108" i="3"/>
  <c r="P96" i="3"/>
  <c r="Q96" i="3" s="1"/>
  <c r="M68" i="3"/>
  <c r="N68" i="3" s="1"/>
  <c r="J68" i="3"/>
  <c r="K68" i="3" s="1"/>
  <c r="P68" i="3"/>
  <c r="Q68" i="3" s="1"/>
  <c r="M83" i="3"/>
  <c r="N83" i="3" s="1"/>
  <c r="P83" i="3"/>
  <c r="Q83" i="3" s="1"/>
  <c r="BK54" i="3"/>
  <c r="I85" i="1"/>
  <c r="BK16" i="3"/>
  <c r="AG83" i="3"/>
  <c r="AM106" i="3"/>
  <c r="BK14" i="3"/>
  <c r="AF13" i="3"/>
  <c r="AF95" i="3" s="1"/>
  <c r="BK35" i="3"/>
  <c r="AH105" i="3"/>
  <c r="AI107" i="3"/>
  <c r="P28" i="3"/>
  <c r="Q28" i="3" s="1"/>
  <c r="M28" i="3"/>
  <c r="N28" i="3" s="1"/>
  <c r="M31" i="3"/>
  <c r="N31" i="3" s="1"/>
  <c r="P31" i="3"/>
  <c r="Q31" i="3" s="1"/>
  <c r="P63" i="3"/>
  <c r="Q63" i="3" s="1"/>
  <c r="M63" i="3"/>
  <c r="N63" i="3" s="1"/>
  <c r="J63" i="3"/>
  <c r="K63" i="3" s="1"/>
  <c r="P70" i="3"/>
  <c r="Q70" i="3" s="1"/>
  <c r="M70" i="3"/>
  <c r="N70" i="3" s="1"/>
  <c r="J70" i="3"/>
  <c r="K70" i="3" s="1"/>
  <c r="P124" i="10" a="1"/>
  <c r="P124" i="10" s="1"/>
  <c r="P190" i="10" a="1"/>
  <c r="P190" i="10" s="1"/>
  <c r="P56" i="1"/>
  <c r="BK88" i="3"/>
  <c r="BK86" i="3"/>
  <c r="BK43" i="3"/>
  <c r="AH83" i="3"/>
  <c r="AJ104" i="3"/>
  <c r="AH102" i="3"/>
  <c r="BK48" i="3"/>
  <c r="AF47" i="3"/>
  <c r="AH56" i="3"/>
  <c r="BK80" i="3"/>
  <c r="AG56" i="3"/>
  <c r="AL65" i="3"/>
  <c r="AI105" i="3"/>
  <c r="AJ107" i="3"/>
  <c r="P41" i="3"/>
  <c r="Q41" i="3" s="1"/>
  <c r="M41" i="3"/>
  <c r="N41" i="3" s="1"/>
  <c r="J41" i="3"/>
  <c r="K41" i="3" s="1"/>
  <c r="M18" i="3"/>
  <c r="N18" i="3" s="1"/>
  <c r="J18" i="3"/>
  <c r="K18" i="3" s="1"/>
  <c r="P18" i="3"/>
  <c r="Q18" i="3" s="1"/>
  <c r="M43" i="3"/>
  <c r="N43" i="3" s="1"/>
  <c r="J43" i="3"/>
  <c r="K43" i="3" s="1"/>
  <c r="P43" i="3"/>
  <c r="Q43" i="3" s="1"/>
  <c r="P72" i="3"/>
  <c r="Q72" i="3" s="1"/>
  <c r="M72" i="3"/>
  <c r="N72" i="3" s="1"/>
  <c r="J72" i="3"/>
  <c r="K72" i="3" s="1"/>
  <c r="AP47" i="3"/>
  <c r="AN106" i="3"/>
  <c r="M49" i="3"/>
  <c r="N49" i="3" s="1"/>
  <c r="P49" i="3"/>
  <c r="Q49" i="3" s="1"/>
  <c r="J49" i="3"/>
  <c r="K49" i="3" s="1"/>
  <c r="AJ74" i="3"/>
  <c r="AG103" i="3"/>
  <c r="AI102" i="3"/>
  <c r="AH100" i="3"/>
  <c r="AH20" i="3"/>
  <c r="AQ29" i="3"/>
  <c r="AK38" i="3"/>
  <c r="AK13" i="3"/>
  <c r="AK95" i="3" s="1"/>
  <c r="AF38" i="3"/>
  <c r="BK39" i="3"/>
  <c r="AF65" i="3"/>
  <c r="BK66" i="3"/>
  <c r="AJ105" i="3"/>
  <c r="AK107" i="3"/>
  <c r="BK45" i="3"/>
  <c r="P26" i="3"/>
  <c r="Q26" i="3" s="1"/>
  <c r="M26" i="3"/>
  <c r="N26" i="3" s="1"/>
  <c r="J26" i="3"/>
  <c r="K26" i="3" s="1"/>
  <c r="M27" i="3"/>
  <c r="N27" i="3" s="1"/>
  <c r="P27" i="3"/>
  <c r="Q27" i="3" s="1"/>
  <c r="P79" i="3"/>
  <c r="Q79" i="3" s="1"/>
  <c r="M79" i="3"/>
  <c r="N79" i="3" s="1"/>
  <c r="J79" i="3"/>
  <c r="K79" i="3" s="1"/>
  <c r="P107" i="3"/>
  <c r="Q107" i="3" s="1"/>
  <c r="M107" i="3"/>
  <c r="N107" i="3" s="1"/>
  <c r="Y50" i="13"/>
  <c r="X50" i="13"/>
  <c r="H35" i="9"/>
  <c r="AP83" i="3"/>
  <c r="AJ102" i="3"/>
  <c r="AI100" i="3"/>
  <c r="AI20" i="3"/>
  <c r="BK77" i="3"/>
  <c r="AQ13" i="3"/>
  <c r="AQ95" i="3" s="1"/>
  <c r="AI74" i="3"/>
  <c r="AK105" i="3"/>
  <c r="AL107" i="3"/>
  <c r="L96" i="3"/>
  <c r="M96" i="3" s="1"/>
  <c r="N96" i="3" s="1"/>
  <c r="P51" i="3"/>
  <c r="Q51" i="3" s="1"/>
  <c r="M51" i="3"/>
  <c r="N51" i="3" s="1"/>
  <c r="J51" i="3"/>
  <c r="K51" i="3" s="1"/>
  <c r="M38" i="3"/>
  <c r="N38" i="3" s="1"/>
  <c r="P38" i="3"/>
  <c r="Q38" i="3" s="1"/>
  <c r="M50" i="3"/>
  <c r="N50" i="3" s="1"/>
  <c r="P50" i="3"/>
  <c r="Q50" i="3" s="1"/>
  <c r="J50" i="3"/>
  <c r="K50" i="3" s="1"/>
  <c r="M105" i="3"/>
  <c r="N105" i="3" s="1"/>
  <c r="P105" i="3"/>
  <c r="Q105" i="3" s="1"/>
  <c r="AO13" i="3"/>
  <c r="BK51" i="3"/>
  <c r="U76" i="10"/>
  <c r="AK102" i="3"/>
  <c r="J36" i="3"/>
  <c r="K36" i="3" s="1"/>
  <c r="P36" i="3"/>
  <c r="Q36" i="3" s="1"/>
  <c r="M36" i="3"/>
  <c r="N36" i="3" s="1"/>
  <c r="AE55" i="3"/>
  <c r="AE46" i="3"/>
  <c r="AE37" i="3"/>
  <c r="AE28" i="3"/>
  <c r="AP65" i="3"/>
  <c r="M194" i="10"/>
  <c r="M195" i="10" s="1"/>
  <c r="M204" i="10" s="1"/>
  <c r="AH103" i="3"/>
  <c r="AJ100" i="3"/>
  <c r="AJ20" i="3"/>
  <c r="AG13" i="3"/>
  <c r="AG95" i="3" s="1"/>
  <c r="AJ106" i="3"/>
  <c r="AO103" i="3"/>
  <c r="I103" i="3" s="1"/>
  <c r="J103" i="3" s="1"/>
  <c r="K103" i="3" s="1"/>
  <c r="BK52" i="3"/>
  <c r="AN13" i="3"/>
  <c r="AN95" i="3" s="1"/>
  <c r="AH65" i="3"/>
  <c r="AM107" i="3"/>
  <c r="L93" i="3" a="1"/>
  <c r="L93" i="3" s="1"/>
  <c r="M93" i="3" s="1"/>
  <c r="N93" i="3" s="1"/>
  <c r="I21" i="3"/>
  <c r="J21" i="3" s="1"/>
  <c r="K21" i="3" s="1"/>
  <c r="J54" i="3"/>
  <c r="K54" i="3" s="1"/>
  <c r="P54" i="3"/>
  <c r="Q54" i="3" s="1"/>
  <c r="M54" i="3"/>
  <c r="N54" i="3" s="1"/>
  <c r="J16" i="3"/>
  <c r="K16" i="3" s="1"/>
  <c r="P16" i="3"/>
  <c r="Q16" i="3" s="1"/>
  <c r="M16" i="3"/>
  <c r="N16" i="3" s="1"/>
  <c r="M59" i="3"/>
  <c r="N59" i="3" s="1"/>
  <c r="J59" i="3"/>
  <c r="K59" i="3" s="1"/>
  <c r="P59" i="3"/>
  <c r="Q59" i="3" s="1"/>
  <c r="P100" i="3"/>
  <c r="Q100" i="3" s="1"/>
  <c r="M100" i="3"/>
  <c r="N100" i="3" s="1"/>
  <c r="M56" i="3"/>
  <c r="N56" i="3" s="1"/>
  <c r="P56" i="3"/>
  <c r="Q56" i="3" s="1"/>
  <c r="J14" i="3"/>
  <c r="K14" i="3" s="1"/>
  <c r="P14" i="3"/>
  <c r="Q14" i="3" s="1"/>
  <c r="M14" i="3"/>
  <c r="N14" i="3" s="1"/>
  <c r="J57" i="3"/>
  <c r="K57" i="3" s="1"/>
  <c r="M57" i="3"/>
  <c r="N57" i="3" s="1"/>
  <c r="P57" i="3"/>
  <c r="Q57" i="3" s="1"/>
  <c r="AP56" i="3"/>
  <c r="BK71" i="3"/>
  <c r="AH101" i="3"/>
  <c r="AM102" i="3"/>
  <c r="AM47" i="3"/>
  <c r="AF104" i="3"/>
  <c r="BK25" i="3"/>
  <c r="BK18" i="3"/>
  <c r="BK75" i="3"/>
  <c r="AF74" i="3"/>
  <c r="AL74" i="3"/>
  <c r="AN103" i="3"/>
  <c r="I24" i="3"/>
  <c r="J24" i="3" s="1"/>
  <c r="K24" i="3" s="1"/>
  <c r="P15" i="3"/>
  <c r="Q15" i="3" s="1"/>
  <c r="M15" i="3"/>
  <c r="N15" i="3" s="1"/>
  <c r="J15" i="3"/>
  <c r="K15" i="3" s="1"/>
  <c r="P21" i="3"/>
  <c r="Q21" i="3" s="1"/>
  <c r="M21" i="3"/>
  <c r="N21" i="3" s="1"/>
  <c r="M77" i="3"/>
  <c r="N77" i="3" s="1"/>
  <c r="J77" i="3"/>
  <c r="K77" i="3" s="1"/>
  <c r="P77" i="3"/>
  <c r="Q77" i="3" s="1"/>
  <c r="P106" i="3"/>
  <c r="Q106" i="3" s="1"/>
  <c r="M106" i="3"/>
  <c r="N106" i="3" s="1"/>
  <c r="Z97" i="3"/>
  <c r="L97" i="3" s="1"/>
  <c r="M97" i="3" s="1"/>
  <c r="N97" i="3" s="1"/>
  <c r="AN65" i="3"/>
  <c r="AP104" i="3"/>
  <c r="AO47" i="3"/>
  <c r="I47" i="3" s="1"/>
  <c r="J47" i="3" s="1"/>
  <c r="K47" i="3" s="1"/>
  <c r="AI13" i="3"/>
  <c r="AI95" i="3" s="1"/>
  <c r="AH13" i="3"/>
  <c r="AH95" i="3" s="1"/>
  <c r="AP103" i="3"/>
  <c r="P95" i="3"/>
  <c r="Q95" i="3" s="1"/>
  <c r="M95" i="3"/>
  <c r="N95" i="3" s="1"/>
  <c r="AK65" i="3"/>
  <c r="BK70" i="3"/>
  <c r="BK61" i="3"/>
  <c r="AC97" i="3"/>
  <c r="I25" i="3"/>
  <c r="J25" i="3" s="1"/>
  <c r="K25" i="3" s="1"/>
  <c r="P22" i="3"/>
  <c r="Q22" i="3" s="1"/>
  <c r="M22" i="3"/>
  <c r="N22" i="3" s="1"/>
  <c r="J22" i="3"/>
  <c r="K22" i="3" s="1"/>
  <c r="J23" i="3"/>
  <c r="K23" i="3" s="1"/>
  <c r="P23" i="3"/>
  <c r="Q23" i="3" s="1"/>
  <c r="M23" i="3"/>
  <c r="N23" i="3" s="1"/>
  <c r="M82" i="3"/>
  <c r="N82" i="3" s="1"/>
  <c r="P82" i="3"/>
  <c r="Q82" i="3" s="1"/>
  <c r="J82" i="3"/>
  <c r="K82" i="3" s="1"/>
  <c r="M85" i="3"/>
  <c r="N85" i="3" s="1"/>
  <c r="J85" i="3"/>
  <c r="K85" i="3" s="1"/>
  <c r="P85" i="3"/>
  <c r="Q85" i="3" s="1"/>
  <c r="BK33" i="3"/>
  <c r="AK100" i="3"/>
  <c r="AK20" i="3"/>
  <c r="J124" i="10" a="1"/>
  <c r="J124" i="10" s="1"/>
  <c r="U124" i="10" s="1"/>
  <c r="U129" i="10" s="1"/>
  <c r="U138" i="10" s="1"/>
  <c r="J190" i="10" a="1"/>
  <c r="J190" i="10" s="1"/>
  <c r="J56" i="1"/>
  <c r="BK58" i="3"/>
  <c r="L194" i="10"/>
  <c r="L195" i="10"/>
  <c r="L204" i="10" s="1"/>
  <c r="BK46" i="3"/>
  <c r="BK63" i="3"/>
  <c r="K14" i="9"/>
  <c r="K19" i="9" s="1"/>
  <c r="K35" i="9" s="1"/>
  <c r="X97" i="3"/>
  <c r="AM100" i="3"/>
  <c r="AM20" i="3"/>
  <c r="AQ74" i="3"/>
  <c r="AH47" i="3"/>
  <c r="AF102" i="3"/>
  <c r="BK23" i="3"/>
  <c r="AJ38" i="3"/>
  <c r="P24" i="3"/>
  <c r="Q24" i="3" s="1"/>
  <c r="M24" i="3"/>
  <c r="N24" i="3" s="1"/>
  <c r="P25" i="3"/>
  <c r="Q25" i="3" s="1"/>
  <c r="M25" i="3"/>
  <c r="N25" i="3" s="1"/>
  <c r="J55" i="3"/>
  <c r="K55" i="3" s="1"/>
  <c r="P55" i="3"/>
  <c r="Q55" i="3" s="1"/>
  <c r="M55" i="3"/>
  <c r="N55" i="3" s="1"/>
  <c r="M87" i="3"/>
  <c r="N87" i="3" s="1"/>
  <c r="J87" i="3"/>
  <c r="K87" i="3" s="1"/>
  <c r="P87" i="3"/>
  <c r="Q87" i="3" s="1"/>
  <c r="AF106" i="3"/>
  <c r="BK27" i="3"/>
  <c r="BK41" i="3"/>
  <c r="AM105" i="3"/>
  <c r="O124" i="10" a="1"/>
  <c r="O124" i="10" s="1"/>
  <c r="O190" i="10" a="1"/>
  <c r="O190" i="10" s="1"/>
  <c r="O56" i="1"/>
  <c r="G27" i="15"/>
  <c r="G31" i="15" s="1"/>
  <c r="O41" i="13"/>
  <c r="AM74" i="3"/>
  <c r="F35" i="9"/>
  <c r="K194" i="10"/>
  <c r="K195" i="10" s="1"/>
  <c r="K204" i="10" s="1"/>
  <c r="R190" i="10" a="1"/>
  <c r="R190" i="10" s="1"/>
  <c r="R124" i="10" a="1"/>
  <c r="R124" i="10" s="1"/>
  <c r="R56" i="1"/>
  <c r="Q190" i="10" a="1"/>
  <c r="Q190" i="10" s="1"/>
  <c r="Q124" i="10" a="1"/>
  <c r="Q124" i="10" s="1"/>
  <c r="Q56" i="1"/>
  <c r="BK42" i="3"/>
  <c r="AO102" i="3"/>
  <c r="I102" i="3" s="1"/>
  <c r="J102" i="3" s="1"/>
  <c r="K102" i="3" s="1"/>
  <c r="AP106" i="3"/>
  <c r="AP101" i="3"/>
  <c r="AI38" i="3"/>
  <c r="AH38" i="3"/>
  <c r="BK49" i="3"/>
  <c r="AJ13" i="3"/>
  <c r="AJ95" i="3" s="1"/>
  <c r="BK68" i="3"/>
  <c r="AH74" i="3"/>
  <c r="AM56" i="3"/>
  <c r="P37" i="3"/>
  <c r="Q37" i="3" s="1"/>
  <c r="M37" i="3"/>
  <c r="N37" i="3" s="1"/>
  <c r="J37" i="3"/>
  <c r="K37" i="3" s="1"/>
  <c r="J40" i="3"/>
  <c r="K40" i="3" s="1"/>
  <c r="M40" i="3"/>
  <c r="N40" i="3" s="1"/>
  <c r="P40" i="3"/>
  <c r="Q40" i="3" s="1"/>
  <c r="J73" i="3"/>
  <c r="K73" i="3" s="1"/>
  <c r="P73" i="3"/>
  <c r="Q73" i="3" s="1"/>
  <c r="M73" i="3"/>
  <c r="N73" i="3" s="1"/>
  <c r="M89" i="3"/>
  <c r="N89" i="3" s="1"/>
  <c r="J89" i="3"/>
  <c r="K89" i="3" s="1"/>
  <c r="P89" i="3"/>
  <c r="Q89" i="3" s="1"/>
  <c r="AJ103" i="3"/>
  <c r="AI29" i="3" l="1"/>
  <c r="AR65" i="3"/>
  <c r="AS65" i="3" s="1"/>
  <c r="AT65" i="3" s="1"/>
  <c r="BK106" i="3"/>
  <c r="AK104" i="3"/>
  <c r="AR38" i="3"/>
  <c r="AS38" i="3" s="1"/>
  <c r="AT38" i="3" s="1"/>
  <c r="AR20" i="3"/>
  <c r="AR47" i="3"/>
  <c r="AS47" i="3" s="1"/>
  <c r="AT47" i="3" s="1"/>
  <c r="AR83" i="3"/>
  <c r="AS83" i="3" s="1"/>
  <c r="AT83" i="3" s="1"/>
  <c r="AR56" i="3"/>
  <c r="AS56" i="3" s="1"/>
  <c r="AT56" i="3" s="1"/>
  <c r="AH29" i="3"/>
  <c r="AI93" i="3"/>
  <c r="AI96" i="3" s="1"/>
  <c r="AR74" i="3"/>
  <c r="AS74" i="3" s="1"/>
  <c r="AT74" i="3" s="1"/>
  <c r="AI97" i="3"/>
  <c r="U190" i="10"/>
  <c r="U195" i="10" s="1"/>
  <c r="U204" i="10" s="1"/>
  <c r="AK93" i="3"/>
  <c r="AK96" i="3" s="1"/>
  <c r="AS20" i="3"/>
  <c r="AT20" i="3" s="1"/>
  <c r="O42" i="13"/>
  <c r="Y41" i="13"/>
  <c r="X41" i="13"/>
  <c r="BH37" i="3"/>
  <c r="BI37" i="3" s="1"/>
  <c r="AS37" i="3"/>
  <c r="AT37" i="3" s="1"/>
  <c r="AR13" i="3"/>
  <c r="AS55" i="3"/>
  <c r="AT55" i="3" s="1"/>
  <c r="BH55" i="3"/>
  <c r="BI55" i="3" s="1"/>
  <c r="I87" i="1"/>
  <c r="AS25" i="3"/>
  <c r="AT25" i="3" s="1"/>
  <c r="BH46" i="3"/>
  <c r="BI46" i="3" s="1"/>
  <c r="AS46" i="3"/>
  <c r="AT46" i="3" s="1"/>
  <c r="J194" i="10"/>
  <c r="J195" i="10" s="1"/>
  <c r="J204" i="10" s="1"/>
  <c r="AJ97" i="3"/>
  <c r="O194" i="10"/>
  <c r="O195" i="10" s="1"/>
  <c r="O204" i="10" s="1"/>
  <c r="AQ93" i="3"/>
  <c r="AQ96" i="3" s="1"/>
  <c r="AQ108" i="3" s="1"/>
  <c r="BK56" i="3"/>
  <c r="J128" i="10"/>
  <c r="J129" i="10"/>
  <c r="J138" i="10" s="1"/>
  <c r="AK108" i="3"/>
  <c r="AS21" i="3"/>
  <c r="AT21" i="3" s="1"/>
  <c r="AR100" i="3"/>
  <c r="AS100" i="3" s="1"/>
  <c r="AT100" i="3" s="1"/>
  <c r="AE107" i="3"/>
  <c r="BH28" i="3"/>
  <c r="BI28" i="3" s="1"/>
  <c r="AS28" i="3"/>
  <c r="AT28" i="3" s="1"/>
  <c r="I20" i="3"/>
  <c r="J20" i="3" s="1"/>
  <c r="K20" i="3" s="1"/>
  <c r="O65" i="1"/>
  <c r="AL34" i="3" s="1"/>
  <c r="AL104" i="3" s="1"/>
  <c r="O66" i="1"/>
  <c r="O85" i="1" s="1"/>
  <c r="O87" i="1" s="1"/>
  <c r="AL31" i="3"/>
  <c r="O128" i="10"/>
  <c r="O129" i="10" s="1"/>
  <c r="O138" i="10" s="1"/>
  <c r="AR102" i="3"/>
  <c r="AS102" i="3" s="1"/>
  <c r="AT102" i="3" s="1"/>
  <c r="AS23" i="3"/>
  <c r="AT23" i="3" s="1"/>
  <c r="BK102" i="3"/>
  <c r="AS22" i="3"/>
  <c r="AT22" i="3" s="1"/>
  <c r="AI108" i="3"/>
  <c r="BK47" i="3"/>
  <c r="AR103" i="3"/>
  <c r="AS103" i="3" s="1"/>
  <c r="AT103" i="3" s="1"/>
  <c r="AS24" i="3"/>
  <c r="AT24" i="3" s="1"/>
  <c r="AS26" i="3"/>
  <c r="AT26" i="3" s="1"/>
  <c r="AR105" i="3"/>
  <c r="AS105" i="3" s="1"/>
  <c r="AT105" i="3" s="1"/>
  <c r="AO95" i="3"/>
  <c r="I13" i="3"/>
  <c r="J13" i="3" s="1"/>
  <c r="K13" i="3" s="1"/>
  <c r="BK83" i="3"/>
  <c r="BK107" i="3"/>
  <c r="Q65" i="1"/>
  <c r="AN34" i="3" s="1"/>
  <c r="AN104" i="3" s="1"/>
  <c r="AN31" i="3"/>
  <c r="BK65" i="3"/>
  <c r="Q194" i="10"/>
  <c r="Q195" i="10" s="1"/>
  <c r="Q204" i="10" s="1"/>
  <c r="BK74" i="3"/>
  <c r="BK38" i="3"/>
  <c r="BK103" i="3"/>
  <c r="AJ93" i="3"/>
  <c r="AJ96" i="3" s="1"/>
  <c r="AJ108" i="3" s="1"/>
  <c r="M108" i="3"/>
  <c r="N108" i="3" s="1"/>
  <c r="P108" i="3"/>
  <c r="Q108" i="3" s="1"/>
  <c r="AF93" i="3"/>
  <c r="AF96" i="3" s="1"/>
  <c r="AF108" i="3" s="1"/>
  <c r="AR107" i="3"/>
  <c r="J65" i="1"/>
  <c r="U56" i="1"/>
  <c r="AG31" i="3"/>
  <c r="R128" i="10"/>
  <c r="R129" i="10" s="1"/>
  <c r="R138" i="10" s="1"/>
  <c r="AK97" i="3"/>
  <c r="BK100" i="3"/>
  <c r="BK20" i="3"/>
  <c r="P65" i="1"/>
  <c r="AM34" i="3" s="1"/>
  <c r="AM104" i="3" s="1"/>
  <c r="AM31" i="3"/>
  <c r="AR106" i="3"/>
  <c r="AS106" i="3" s="1"/>
  <c r="AT106" i="3" s="1"/>
  <c r="AS27" i="3"/>
  <c r="AT27" i="3" s="1"/>
  <c r="Q128" i="10"/>
  <c r="Q129" i="10" s="1"/>
  <c r="Q138" i="10" s="1"/>
  <c r="R65" i="1"/>
  <c r="AO34" i="3" s="1"/>
  <c r="AO31" i="3"/>
  <c r="R194" i="10"/>
  <c r="R195" i="10" s="1"/>
  <c r="R204" i="10" s="1"/>
  <c r="P194" i="10"/>
  <c r="P195" i="10"/>
  <c r="P204" i="10" s="1"/>
  <c r="BK13" i="3"/>
  <c r="BK95" i="3" s="1"/>
  <c r="BK105" i="3"/>
  <c r="AP93" i="3"/>
  <c r="AP96" i="3" s="1"/>
  <c r="R31" i="12"/>
  <c r="R33" i="12" s="1"/>
  <c r="Q37" i="12"/>
  <c r="AH93" i="3"/>
  <c r="AH96" i="3" s="1"/>
  <c r="AH108" i="3" s="1"/>
  <c r="P128" i="10"/>
  <c r="U128" i="10" s="1"/>
  <c r="I129" i="10"/>
  <c r="I138" i="10" s="1"/>
  <c r="R66" i="1" l="1"/>
  <c r="R85" i="1" s="1"/>
  <c r="R87" i="1" s="1"/>
  <c r="AF97" i="3"/>
  <c r="U194" i="10"/>
  <c r="Q66" i="1"/>
  <c r="Q85" i="1" s="1"/>
  <c r="Q87" i="1" s="1"/>
  <c r="AL101" i="3"/>
  <c r="AL29" i="3"/>
  <c r="AL93" i="3" s="1"/>
  <c r="AL96" i="3" s="1"/>
  <c r="AS107" i="3"/>
  <c r="AT107" i="3" s="1"/>
  <c r="I34" i="3"/>
  <c r="J34" i="3" s="1"/>
  <c r="K34" i="3" s="1"/>
  <c r="AO104" i="3"/>
  <c r="I104" i="3" s="1"/>
  <c r="J104" i="3" s="1"/>
  <c r="K104" i="3" s="1"/>
  <c r="I95" i="3"/>
  <c r="J95" i="3" s="1"/>
  <c r="K95" i="3" s="1"/>
  <c r="P129" i="10"/>
  <c r="P138" i="10" s="1"/>
  <c r="S31" i="12"/>
  <c r="S33" i="12" s="1"/>
  <c r="R37" i="12"/>
  <c r="P66" i="1"/>
  <c r="P85" i="1" s="1"/>
  <c r="P87" i="1" s="1"/>
  <c r="I103" i="1" s="1"/>
  <c r="AR95" i="3"/>
  <c r="AS13" i="3"/>
  <c r="AT13" i="3" s="1"/>
  <c r="AM29" i="3"/>
  <c r="AM93" i="3" s="1"/>
  <c r="AM96" i="3" s="1"/>
  <c r="AM101" i="3"/>
  <c r="AP108" i="3"/>
  <c r="AP97" i="3"/>
  <c r="AH97" i="3"/>
  <c r="AN101" i="3"/>
  <c r="AN29" i="3"/>
  <c r="AN93" i="3" s="1"/>
  <c r="AN96" i="3" s="1"/>
  <c r="Y42" i="13"/>
  <c r="X42" i="13"/>
  <c r="O52" i="13"/>
  <c r="BK31" i="3"/>
  <c r="AR31" i="3"/>
  <c r="AG101" i="3"/>
  <c r="AQ97" i="3"/>
  <c r="AG34" i="3"/>
  <c r="AG29" i="3" s="1"/>
  <c r="U65" i="1"/>
  <c r="U66" i="1" s="1"/>
  <c r="I31" i="3"/>
  <c r="J31" i="3" s="1"/>
  <c r="K31" i="3" s="1"/>
  <c r="AO101" i="3"/>
  <c r="I101" i="3" s="1"/>
  <c r="J101" i="3" s="1"/>
  <c r="K101" i="3" s="1"/>
  <c r="AO29" i="3"/>
  <c r="J66" i="1"/>
  <c r="J85" i="1" s="1"/>
  <c r="I120" i="1" l="1"/>
  <c r="I122" i="1" s="1"/>
  <c r="I105" i="1"/>
  <c r="AR29" i="3"/>
  <c r="AG93" i="3"/>
  <c r="AG96" i="3" s="1"/>
  <c r="AM108" i="3"/>
  <c r="AM97" i="3"/>
  <c r="T31" i="12"/>
  <c r="T33" i="12" s="1"/>
  <c r="S37" i="12"/>
  <c r="AS95" i="3"/>
  <c r="AT95" i="3" s="1"/>
  <c r="I29" i="3"/>
  <c r="J29" i="3" s="1"/>
  <c r="K29" i="3" s="1"/>
  <c r="AO93" i="3"/>
  <c r="AR34" i="3"/>
  <c r="AG104" i="3"/>
  <c r="BK34" i="3"/>
  <c r="BK104" i="3" s="1"/>
  <c r="Y55" i="13"/>
  <c r="Y52" i="13"/>
  <c r="X52" i="13"/>
  <c r="O55" i="13"/>
  <c r="P55" i="13" s="1"/>
  <c r="Q55" i="13" s="1"/>
  <c r="R55" i="13" s="1"/>
  <c r="S55" i="13" s="1"/>
  <c r="T55" i="13" s="1"/>
  <c r="U55" i="13" s="1"/>
  <c r="V55" i="13" s="1"/>
  <c r="W55" i="13" s="1"/>
  <c r="X55" i="13" s="1"/>
  <c r="J87" i="1"/>
  <c r="U87" i="1" s="1"/>
  <c r="I107" i="1" s="1"/>
  <c r="I124" i="1" s="1"/>
  <c r="U85" i="1"/>
  <c r="AS31" i="3"/>
  <c r="AT31" i="3" s="1"/>
  <c r="AR101" i="3"/>
  <c r="AS101" i="3" s="1"/>
  <c r="AT101" i="3" s="1"/>
  <c r="BK101" i="3"/>
  <c r="AN108" i="3"/>
  <c r="AN97" i="3"/>
  <c r="AL108" i="3"/>
  <c r="AL97" i="3"/>
  <c r="AO96" i="3" l="1"/>
  <c r="I93" i="3" a="1"/>
  <c r="I93" i="3" s="1"/>
  <c r="J93" i="3" s="1"/>
  <c r="K93" i="3" s="1"/>
  <c r="U31" i="12"/>
  <c r="U33" i="12" s="1"/>
  <c r="T37" i="12"/>
  <c r="AG108" i="3"/>
  <c r="AG97" i="3"/>
  <c r="AS29" i="3"/>
  <c r="AT29" i="3" s="1"/>
  <c r="AR93" i="3"/>
  <c r="J136" i="1"/>
  <c r="J133" i="1"/>
  <c r="J134" i="1"/>
  <c r="J137" i="1"/>
  <c r="J135" i="1"/>
  <c r="I109" i="1"/>
  <c r="I111" i="1" s="1"/>
  <c r="AS34" i="3"/>
  <c r="AT34" i="3" s="1"/>
  <c r="AR104" i="3"/>
  <c r="AS104" i="3" s="1"/>
  <c r="AT104" i="3" s="1"/>
  <c r="BK29" i="3"/>
  <c r="BK93" i="3" s="1"/>
  <c r="BK96" i="3" s="1"/>
  <c r="I126" i="1"/>
  <c r="I128" i="1" s="1"/>
  <c r="AR96" i="3" l="1"/>
  <c r="AS93" i="3"/>
  <c r="AT93" i="3" s="1"/>
  <c r="V31" i="12"/>
  <c r="V33" i="12" s="1"/>
  <c r="U37" i="12"/>
  <c r="BK108" i="3"/>
  <c r="BK97" i="3"/>
  <c r="AO108" i="3"/>
  <c r="I96" i="3"/>
  <c r="AO97" i="3"/>
  <c r="I97" i="3" s="1"/>
  <c r="J97" i="3" s="1"/>
  <c r="K97" i="3" s="1"/>
  <c r="I108" i="3" l="1"/>
  <c r="J108" i="3" s="1"/>
  <c r="K108" i="3" s="1"/>
  <c r="J96" i="3"/>
  <c r="K96" i="3" s="1"/>
  <c r="W31" i="12"/>
  <c r="W33" i="12" s="1"/>
  <c r="W37" i="12" s="1"/>
  <c r="V37" i="12"/>
  <c r="AR108" i="3"/>
  <c r="AS96" i="3"/>
  <c r="AT96" i="3" s="1"/>
  <c r="AR97" i="3"/>
  <c r="AS97" i="3" s="1"/>
  <c r="AT9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9" authorId="0" shapeId="0" xr:uid="{00000000-0006-0000-0000-000001000000}">
      <text>
        <r>
          <rPr>
            <sz val="11"/>
            <color theme="1"/>
            <rFont val="Open Sans"/>
            <scheme val="minor"/>
          </rPr>
          <t>======
ID#AAABGlBWyKc
aliso    (2024-03-07 19:21:04)
alison: All 3 core developers salary increased to the same amount</t>
        </r>
      </text>
    </comment>
    <comment ref="I21" authorId="0" shapeId="0" xr:uid="{00000000-0006-0000-0000-000002000000}">
      <text>
        <r>
          <rPr>
            <sz val="11"/>
            <color theme="1"/>
            <rFont val="Open Sans"/>
            <scheme val="minor"/>
          </rPr>
          <t>======
ID#AAABGlBWyKg
aliso    (2024-03-07 19:21:04)
Includes $12K for Donald and $20K for MMH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GrVWctN2VkMBhdIY77ooLYnSDn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53" authorId="0" shapeId="0" xr:uid="{00000000-0006-0000-0900-000001000000}">
      <text>
        <r>
          <rPr>
            <sz val="11"/>
            <color theme="1"/>
            <rFont val="Open Sans"/>
            <scheme val="minor"/>
          </rPr>
          <t>======
ID#AAABBq5J1F8
alison    (2023-12-20 00:46:21)
Travel costs in case DevCon occurs late in 2021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vSyb+XNYq+s2kaBx5zzjn0vOmg=="/>
    </ext>
  </extLst>
</comments>
</file>

<file path=xl/sharedStrings.xml><?xml version="1.0" encoding="utf-8"?>
<sst xmlns="http://schemas.openxmlformats.org/spreadsheetml/2006/main" count="2098" uniqueCount="676">
  <si>
    <t xml:space="preserve">ETC Coooperative 2024 Budget </t>
  </si>
  <si>
    <t>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</si>
  <si>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</si>
  <si>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</si>
  <si>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</si>
  <si>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</si>
  <si>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</si>
  <si>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</si>
  <si>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</si>
  <si>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</si>
  <si>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</si>
  <si>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</si>
  <si>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</si>
  <si>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</si>
  <si>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Category Code</t>
  </si>
  <si>
    <t>Department</t>
  </si>
  <si>
    <t>CATEGORY</t>
  </si>
  <si>
    <t>Total</t>
  </si>
  <si>
    <t>Revenues</t>
  </si>
  <si>
    <t>00</t>
  </si>
  <si>
    <t>Revenue</t>
  </si>
  <si>
    <t>01-00-5000</t>
  </si>
  <si>
    <t>Grayscale Fees</t>
  </si>
  <si>
    <t>01-00-5002</t>
  </si>
  <si>
    <t>Sponsorship</t>
  </si>
  <si>
    <t>01-00-5001</t>
  </si>
  <si>
    <t>Donations</t>
  </si>
  <si>
    <t>01-00-5003</t>
  </si>
  <si>
    <t>Membership Dues</t>
  </si>
  <si>
    <t>01-00-5005</t>
  </si>
  <si>
    <t xml:space="preserve">Other   </t>
  </si>
  <si>
    <t>Total Revenue</t>
  </si>
  <si>
    <t>Staff Compensation</t>
  </si>
  <si>
    <t>01</t>
  </si>
  <si>
    <t>Wages</t>
  </si>
  <si>
    <t>01-01-1100</t>
  </si>
  <si>
    <t>Executive Director</t>
  </si>
  <si>
    <t>03</t>
  </si>
  <si>
    <t>01-03-1100</t>
  </si>
  <si>
    <t>Development team</t>
  </si>
  <si>
    <t>07</t>
  </si>
  <si>
    <t>01-07-1100</t>
  </si>
  <si>
    <t>Financial Controller &amp; Business Services</t>
  </si>
  <si>
    <t>02</t>
  </si>
  <si>
    <t>01-02-1100</t>
  </si>
  <si>
    <t>Comms &amp; Marketing Manager</t>
  </si>
  <si>
    <t xml:space="preserve">Service Charges and Taxes </t>
  </si>
  <si>
    <t>Employee Benefits</t>
  </si>
  <si>
    <t>Other Development Work</t>
  </si>
  <si>
    <t>01-01-1310</t>
  </si>
  <si>
    <t>Training &amp; Development</t>
  </si>
  <si>
    <t>Professional Services</t>
  </si>
  <si>
    <t>01-07-1500</t>
  </si>
  <si>
    <t>Tax Filing</t>
  </si>
  <si>
    <t>01-01-1500</t>
  </si>
  <si>
    <t>Legal</t>
  </si>
  <si>
    <t xml:space="preserve">Other </t>
  </si>
  <si>
    <t>Overhead &amp; G&amp;A</t>
  </si>
  <si>
    <t>G&amp;A</t>
  </si>
  <si>
    <t>01-01-1304</t>
  </si>
  <si>
    <t>Phones &amp; Internet</t>
  </si>
  <si>
    <t>Tech</t>
  </si>
  <si>
    <t>01-01-1202</t>
  </si>
  <si>
    <t>Overhead-Office type expenses</t>
  </si>
  <si>
    <t>Professional dues &amp; memberships</t>
  </si>
  <si>
    <t>01-07-1200</t>
  </si>
  <si>
    <t>Accounting Software (Xero &amp; Expensify)</t>
  </si>
  <si>
    <t>01-01-1200</t>
  </si>
  <si>
    <t>Software subscriptions</t>
  </si>
  <si>
    <t>Computer hardware</t>
  </si>
  <si>
    <t>01-01-1303</t>
  </si>
  <si>
    <t>Bank Service Charges</t>
  </si>
  <si>
    <t>01-01-1305</t>
  </si>
  <si>
    <t>Other</t>
  </si>
  <si>
    <t>Development Costs</t>
  </si>
  <si>
    <t>04</t>
  </si>
  <si>
    <t>01-04-1202</t>
  </si>
  <si>
    <t>01-04-1500</t>
  </si>
  <si>
    <t>Hosted Services</t>
  </si>
  <si>
    <t>05</t>
  </si>
  <si>
    <t>01-05-1202</t>
  </si>
  <si>
    <t>Grants</t>
  </si>
  <si>
    <t>01-04-1502</t>
  </si>
  <si>
    <t>01-05-1502</t>
  </si>
  <si>
    <t>Marketing, Travel &amp; Other</t>
  </si>
  <si>
    <t>Travel</t>
  </si>
  <si>
    <t>01-02-1400</t>
  </si>
  <si>
    <t>Conference Attendance</t>
  </si>
  <si>
    <t>01-02-1000</t>
  </si>
  <si>
    <t>01-02-1001</t>
  </si>
  <si>
    <t>Travel-Hotels</t>
  </si>
  <si>
    <t>01-02-1002</t>
  </si>
  <si>
    <t>Travel-Meals &amp; Entertainment</t>
  </si>
  <si>
    <t>01-02-1003</t>
  </si>
  <si>
    <t>Travel-Transportation</t>
  </si>
  <si>
    <t>01-02-1004</t>
  </si>
  <si>
    <t>Travel-Other</t>
  </si>
  <si>
    <t>Marketing</t>
  </si>
  <si>
    <t>01-02-1401</t>
  </si>
  <si>
    <t>01-02-1405</t>
  </si>
  <si>
    <t>Website</t>
  </si>
  <si>
    <t>01-02-1406</t>
  </si>
  <si>
    <t>Presentations, logos, other</t>
  </si>
  <si>
    <t>GrantMaking</t>
  </si>
  <si>
    <t>Web related to grant</t>
  </si>
  <si>
    <t>Other-grant related</t>
  </si>
  <si>
    <t>POW Summit</t>
  </si>
  <si>
    <t>Sponsorships</t>
  </si>
  <si>
    <t>Venue</t>
  </si>
  <si>
    <t>Speakers</t>
  </si>
  <si>
    <t>Travel-Non Coop staff</t>
  </si>
  <si>
    <t xml:space="preserve">                                        </t>
  </si>
  <si>
    <t>Event Management fee</t>
  </si>
  <si>
    <t>Total Expenses</t>
  </si>
  <si>
    <t>Net income/(loss)</t>
  </si>
  <si>
    <t xml:space="preserve">Note that this negative balance can be funded with the beginning bank balance. </t>
  </si>
  <si>
    <t>Scenario 1 (including ETC investments at current value)</t>
  </si>
  <si>
    <t>Runway, including ETC investments at current value</t>
  </si>
  <si>
    <t>Cash Balance</t>
  </si>
  <si>
    <t xml:space="preserve">Coinbase vaults </t>
  </si>
  <si>
    <t>ETC</t>
  </si>
  <si>
    <t xml:space="preserve"> </t>
  </si>
  <si>
    <t>2024 budget (minus Jan - June)</t>
  </si>
  <si>
    <t>March to December</t>
  </si>
  <si>
    <t>Runway at end of 2024</t>
  </si>
  <si>
    <t>Budget 2024 (assuming same)</t>
  </si>
  <si>
    <t>Runway at end of 2025</t>
  </si>
  <si>
    <t>Funds for 2026 &amp; beyond</t>
  </si>
  <si>
    <t>(assumes no funds in or change in investments)</t>
  </si>
  <si>
    <t>Scenario 2 (excluding ETC investment funds)</t>
  </si>
  <si>
    <t>Runway, excluding ETC investments</t>
  </si>
  <si>
    <t>2024 budget (minus Jan &amp; Feb)</t>
  </si>
  <si>
    <t>Budget 2025 (assuming same)</t>
  </si>
  <si>
    <t>Runway at the end of 2024</t>
  </si>
  <si>
    <t>Funds for 2025</t>
  </si>
  <si>
    <t>ETC Investment funds (excluding 13,200 for grants)</t>
  </si>
  <si>
    <t>Additional Years of runway from scenario 2</t>
  </si>
  <si>
    <t>F2020</t>
  </si>
  <si>
    <t>Budget</t>
  </si>
  <si>
    <t>ACCOUNT NAME</t>
  </si>
  <si>
    <t>Jan</t>
  </si>
  <si>
    <t>Feb</t>
  </si>
  <si>
    <t>Mar</t>
  </si>
  <si>
    <t>Apr</t>
  </si>
  <si>
    <t>Jun</t>
  </si>
  <si>
    <t>Aug</t>
  </si>
  <si>
    <t>Sep</t>
  </si>
  <si>
    <t>Oct</t>
  </si>
  <si>
    <t>Nov</t>
  </si>
  <si>
    <t>Dec</t>
  </si>
  <si>
    <t>Jan - Dec</t>
  </si>
  <si>
    <t>[Product 2]</t>
  </si>
  <si>
    <t>[Product 3]</t>
  </si>
  <si>
    <t>[Other 1]</t>
  </si>
  <si>
    <t>Expenditures</t>
  </si>
  <si>
    <t>Compensation</t>
  </si>
  <si>
    <t>Ecosystem &amp; Technical</t>
  </si>
  <si>
    <t>ETC Summit</t>
  </si>
  <si>
    <t>General &amp; Admin</t>
  </si>
  <si>
    <t>Net Income</t>
  </si>
  <si>
    <t/>
  </si>
  <si>
    <t>Cash Used in Investing</t>
  </si>
  <si>
    <t>[Capital Cost 1]</t>
  </si>
  <si>
    <t>[Capital Cost 2]</t>
  </si>
  <si>
    <t>Total Cash Used in Investing</t>
  </si>
  <si>
    <t>Cash Used/From Financing</t>
  </si>
  <si>
    <t>[Cash In/Out Financing 1]</t>
  </si>
  <si>
    <t>[Cash In/Out Financing 2]</t>
  </si>
  <si>
    <t>Total Cash Used/From Financing</t>
  </si>
  <si>
    <t>Total Increase/Decrease in Cash</t>
  </si>
  <si>
    <t>Sept</t>
  </si>
  <si>
    <t>Executive Summary - $USD</t>
  </si>
  <si>
    <t>Month</t>
  </si>
  <si>
    <t>Variance</t>
  </si>
  <si>
    <t>Prior Period</t>
  </si>
  <si>
    <t>YTD</t>
  </si>
  <si>
    <t>FY 2021</t>
  </si>
  <si>
    <t>2021 Actual</t>
  </si>
  <si>
    <t>2021 Budget</t>
  </si>
  <si>
    <t>Actual to Budget ($)</t>
  </si>
  <si>
    <t>Actual to Budget (%)</t>
  </si>
  <si>
    <t>2020 Actual</t>
  </si>
  <si>
    <t>Actual 2020 to Actual 2021 ($)</t>
  </si>
  <si>
    <t>Actual 2020 to Actual 2021 (%)</t>
  </si>
  <si>
    <t>2021Actual</t>
  </si>
  <si>
    <t>Note Ref #</t>
  </si>
  <si>
    <t>Financial consolidated:</t>
  </si>
  <si>
    <t>Other Contributions</t>
  </si>
  <si>
    <t>Dues</t>
  </si>
  <si>
    <t>Departments</t>
  </si>
  <si>
    <t>Overhead &amp; Management</t>
  </si>
  <si>
    <t xml:space="preserve">Travel </t>
  </si>
  <si>
    <t>Comms &amp; Marketing</t>
  </si>
  <si>
    <t>Development</t>
  </si>
  <si>
    <t>Infrastructure</t>
  </si>
  <si>
    <t>Protocol</t>
  </si>
  <si>
    <t>Partnerships</t>
  </si>
  <si>
    <t>06</t>
  </si>
  <si>
    <t xml:space="preserve">Finance </t>
  </si>
  <si>
    <t>08</t>
  </si>
  <si>
    <t>Total Expenses by Category</t>
  </si>
  <si>
    <t>Color Code</t>
  </si>
  <si>
    <t>Within +/- 5%</t>
  </si>
  <si>
    <t>Over 5% variance (positive)</t>
  </si>
  <si>
    <t>Over 5% variance (negative)</t>
  </si>
  <si>
    <t>Variance not calculated</t>
  </si>
  <si>
    <t>Variance Analysis (Actual Month vs Budget Month)</t>
  </si>
  <si>
    <t>2017 Actuals</t>
  </si>
  <si>
    <t>2018 Actuals</t>
  </si>
  <si>
    <t>2019 Actuals</t>
  </si>
  <si>
    <t>2020 Bare Bones</t>
  </si>
  <si>
    <t>2020 Bronze</t>
  </si>
  <si>
    <t>2020 Silver</t>
  </si>
  <si>
    <t>2020 Gold</t>
  </si>
  <si>
    <t>Executive</t>
  </si>
  <si>
    <r>
      <rPr>
        <sz val="12"/>
        <color theme="1"/>
        <rFont val="Open Sans"/>
      </rPr>
      <t>Director -</t>
    </r>
    <r>
      <rPr>
        <b/>
        <sz val="12"/>
        <color theme="1"/>
        <rFont val="Open Sans"/>
      </rPr>
      <t xml:space="preserve"> $110K</t>
    </r>
  </si>
  <si>
    <r>
      <rPr>
        <sz val="12"/>
        <color theme="1"/>
        <rFont val="Open Sans"/>
      </rPr>
      <t xml:space="preserve">Executive Director - </t>
    </r>
    <r>
      <rPr>
        <b/>
        <sz val="12"/>
        <color theme="1"/>
        <rFont val="Open Sans"/>
      </rPr>
      <t xml:space="preserve">$175K
</t>
    </r>
    <r>
      <rPr>
        <sz val="11"/>
        <color theme="1"/>
        <rFont val="Open Sans"/>
      </rPr>
      <t xml:space="preserve">Director - </t>
    </r>
    <r>
      <rPr>
        <b/>
        <sz val="12"/>
        <color theme="1"/>
        <rFont val="Open Sans"/>
      </rPr>
      <t>$28K</t>
    </r>
  </si>
  <si>
    <r>
      <rPr>
        <sz val="12"/>
        <color theme="1"/>
        <rFont val="Open Sans"/>
      </rPr>
      <t xml:space="preserve">Executive Director - </t>
    </r>
    <r>
      <rPr>
        <b/>
        <sz val="12"/>
        <color theme="1"/>
        <rFont val="Open Sans"/>
      </rPr>
      <t>$200K</t>
    </r>
  </si>
  <si>
    <r>
      <rPr>
        <sz val="12"/>
        <color theme="1"/>
        <rFont val="Open Sans"/>
      </rPr>
      <t xml:space="preserve">Executive Director - </t>
    </r>
    <r>
      <rPr>
        <b/>
        <sz val="12"/>
        <color theme="1"/>
        <rFont val="Open Sans"/>
      </rPr>
      <t>$200K</t>
    </r>
  </si>
  <si>
    <r>
      <rPr>
        <sz val="12"/>
        <color theme="1"/>
        <rFont val="Open Sans"/>
      </rPr>
      <t xml:space="preserve">Executive Director - </t>
    </r>
    <r>
      <rPr>
        <b/>
        <sz val="12"/>
        <color theme="1"/>
        <rFont val="Open Sans"/>
      </rPr>
      <t>$200K</t>
    </r>
  </si>
  <si>
    <r>
      <rPr>
        <sz val="12"/>
        <color theme="1"/>
        <rFont val="Open Sans"/>
      </rPr>
      <t xml:space="preserve">Executive Director - </t>
    </r>
    <r>
      <rPr>
        <b/>
        <sz val="12"/>
        <color theme="1"/>
        <rFont val="Open Sans"/>
      </rPr>
      <t xml:space="preserve">$200K
</t>
    </r>
  </si>
  <si>
    <t>Comms and Marketing</t>
  </si>
  <si>
    <r>
      <rPr>
        <sz val="12"/>
        <color theme="1"/>
        <rFont val="Open Sans"/>
      </rPr>
      <t xml:space="preserve">ETC Summit - </t>
    </r>
    <r>
      <rPr>
        <b/>
        <sz val="12"/>
        <color theme="1"/>
        <rFont val="Open Sans"/>
      </rPr>
      <t xml:space="preserve">$130K
</t>
    </r>
  </si>
  <si>
    <r>
      <rPr>
        <sz val="12"/>
        <color theme="1"/>
        <rFont val="Open Sans"/>
      </rPr>
      <t xml:space="preserve">ETC Summit - </t>
    </r>
    <r>
      <rPr>
        <b/>
        <sz val="12"/>
        <color theme="1"/>
        <rFont val="Open Sans"/>
      </rPr>
      <t xml:space="preserve">$180K
</t>
    </r>
    <r>
      <rPr>
        <sz val="11"/>
        <color theme="1"/>
        <rFont val="Open Sans"/>
      </rPr>
      <t xml:space="preserve">Marketing - </t>
    </r>
    <r>
      <rPr>
        <b/>
        <sz val="12"/>
        <color theme="1"/>
        <rFont val="Open Sans"/>
      </rPr>
      <t>$170K</t>
    </r>
    <r>
      <rPr>
        <sz val="11"/>
        <color theme="1"/>
        <rFont val="Open Sans"/>
      </rPr>
      <t xml:space="preserve">
WordPress sites - </t>
    </r>
    <r>
      <rPr>
        <b/>
        <sz val="12"/>
        <color theme="1"/>
        <rFont val="Open Sans"/>
      </rPr>
      <t>$28K</t>
    </r>
    <r>
      <rPr>
        <sz val="11"/>
        <color theme="1"/>
        <rFont val="Open Sans"/>
      </rPr>
      <t xml:space="preserve">
Technical guides -</t>
    </r>
    <r>
      <rPr>
        <b/>
        <sz val="12"/>
        <color theme="1"/>
        <rFont val="Open Sans"/>
      </rPr>
      <t xml:space="preserve"> $7K</t>
    </r>
    <r>
      <rPr>
        <sz val="11"/>
        <color theme="1"/>
        <rFont val="Open Sans"/>
      </rPr>
      <t xml:space="preserve">
Social Media - </t>
    </r>
    <r>
      <rPr>
        <b/>
        <sz val="12"/>
        <color theme="1"/>
        <rFont val="Open Sans"/>
      </rPr>
      <t>$0</t>
    </r>
    <r>
      <rPr>
        <sz val="11"/>
        <color theme="1"/>
        <rFont val="Open Sans"/>
      </rPr>
      <t xml:space="preserve">
Blog posts - </t>
    </r>
    <r>
      <rPr>
        <b/>
        <sz val="12"/>
        <color theme="1"/>
        <rFont val="Open Sans"/>
      </rPr>
      <t>$0</t>
    </r>
  </si>
  <si>
    <r>
      <rPr>
        <sz val="12"/>
        <color theme="1"/>
        <rFont val="Open Sans"/>
      </rPr>
      <t xml:space="preserve">ETC Summit - </t>
    </r>
    <r>
      <rPr>
        <b/>
        <sz val="12"/>
        <color theme="1"/>
        <rFont val="Open Sans"/>
      </rPr>
      <t xml:space="preserve">$160K
</t>
    </r>
    <r>
      <rPr>
        <sz val="11"/>
        <color theme="1"/>
        <rFont val="Open Sans"/>
      </rPr>
      <t>Other conferences -</t>
    </r>
    <r>
      <rPr>
        <b/>
        <sz val="12"/>
        <color theme="1"/>
        <rFont val="Open Sans"/>
      </rPr>
      <t xml:space="preserve"> $30K?</t>
    </r>
    <r>
      <rPr>
        <sz val="11"/>
        <color theme="1"/>
        <rFont val="Open Sans"/>
      </rPr>
      <t xml:space="preserve">
Ad campaigns</t>
    </r>
    <r>
      <rPr>
        <b/>
        <sz val="12"/>
        <color theme="1"/>
        <rFont val="Open Sans"/>
      </rPr>
      <t xml:space="preserve"> - $13K</t>
    </r>
    <r>
      <rPr>
        <sz val="11"/>
        <color theme="1"/>
        <rFont val="Open Sans"/>
      </rPr>
      <t xml:space="preserve">
WordPress sites </t>
    </r>
    <r>
      <rPr>
        <b/>
        <sz val="12"/>
        <color theme="1"/>
        <rFont val="Open Sans"/>
      </rPr>
      <t>- $14K</t>
    </r>
  </si>
  <si>
    <r>
      <rPr>
        <sz val="12"/>
        <color theme="1"/>
        <rFont val="Open Sans"/>
      </rPr>
      <t xml:space="preserve">Websites - </t>
    </r>
    <r>
      <rPr>
        <b/>
        <sz val="12"/>
        <color theme="1"/>
        <rFont val="Open Sans"/>
      </rPr>
      <t>$0</t>
    </r>
    <r>
      <rPr>
        <sz val="11"/>
        <color theme="1"/>
        <rFont val="Open Sans"/>
      </rPr>
      <t xml:space="preserve">
No conferences - </t>
    </r>
    <r>
      <rPr>
        <b/>
        <sz val="12"/>
        <color theme="1"/>
        <rFont val="Open Sans"/>
      </rPr>
      <t>$0</t>
    </r>
  </si>
  <si>
    <r>
      <rPr>
        <sz val="12"/>
        <color theme="1"/>
        <rFont val="Open Sans"/>
      </rPr>
      <t>ETHDenver -</t>
    </r>
    <r>
      <rPr>
        <b/>
        <sz val="12"/>
        <color theme="1"/>
        <rFont val="Open Sans"/>
      </rPr>
      <t xml:space="preserve"> $10K
</t>
    </r>
    <r>
      <rPr>
        <sz val="11"/>
        <color theme="1"/>
        <rFont val="Open Sans"/>
      </rPr>
      <t xml:space="preserve">EthCC[3] </t>
    </r>
    <r>
      <rPr>
        <b/>
        <sz val="12"/>
        <color theme="1"/>
        <rFont val="Open Sans"/>
      </rPr>
      <t>- $10K</t>
    </r>
    <r>
      <rPr>
        <sz val="11"/>
        <color theme="1"/>
        <rFont val="Open Sans"/>
      </rPr>
      <t xml:space="preserve">
EDCON - </t>
    </r>
    <r>
      <rPr>
        <b/>
        <sz val="12"/>
        <color theme="1"/>
        <rFont val="Open Sans"/>
      </rPr>
      <t xml:space="preserve">$5K
</t>
    </r>
    <r>
      <rPr>
        <sz val="11"/>
        <color theme="1"/>
        <rFont val="Open Sans"/>
      </rPr>
      <t>Consensus -</t>
    </r>
    <r>
      <rPr>
        <b/>
        <sz val="12"/>
        <color theme="1"/>
        <rFont val="Open Sans"/>
      </rPr>
      <t xml:space="preserve"> $5K</t>
    </r>
  </si>
  <si>
    <r>
      <rPr>
        <sz val="12"/>
        <color theme="1"/>
        <rFont val="Open Sans"/>
      </rPr>
      <t>ETHDenver -</t>
    </r>
    <r>
      <rPr>
        <b/>
        <sz val="12"/>
        <color theme="1"/>
        <rFont val="Open Sans"/>
      </rPr>
      <t xml:space="preserve"> $10K</t>
    </r>
    <r>
      <rPr>
        <sz val="11"/>
        <color theme="1"/>
        <rFont val="Open Sans"/>
      </rPr>
      <t xml:space="preserve">
EthCC[3] - </t>
    </r>
    <r>
      <rPr>
        <b/>
        <sz val="12"/>
        <color theme="1"/>
        <rFont val="Open Sans"/>
      </rPr>
      <t>$10K</t>
    </r>
    <r>
      <rPr>
        <sz val="11"/>
        <color theme="1"/>
        <rFont val="Open Sans"/>
      </rPr>
      <t xml:space="preserve">
EDCON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Consensus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Bitcoin 2020 -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BRI Toronto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OSCON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DEVCON - </t>
    </r>
    <r>
      <rPr>
        <b/>
        <sz val="12"/>
        <color theme="1"/>
        <rFont val="Open Sans"/>
      </rPr>
      <t>$10K</t>
    </r>
    <r>
      <rPr>
        <sz val="11"/>
        <color theme="1"/>
        <rFont val="Open Sans"/>
      </rPr>
      <t xml:space="preserve">
ETHWaterloo -</t>
    </r>
    <r>
      <rPr>
        <b/>
        <sz val="12"/>
        <color theme="1"/>
        <rFont val="Open Sans"/>
      </rPr>
      <t xml:space="preserve"> $5K</t>
    </r>
    <r>
      <rPr>
        <sz val="11"/>
        <color theme="1"/>
        <rFont val="Open Sans"/>
      </rPr>
      <t xml:space="preserve">
</t>
    </r>
  </si>
  <si>
    <r>
      <rPr>
        <sz val="12"/>
        <color theme="1"/>
        <rFont val="Open Sans"/>
      </rPr>
      <t>ETHDenver -</t>
    </r>
    <r>
      <rPr>
        <b/>
        <sz val="12"/>
        <color theme="1"/>
        <rFont val="Open Sans"/>
      </rPr>
      <t xml:space="preserve"> $10K</t>
    </r>
    <r>
      <rPr>
        <sz val="11"/>
        <color theme="1"/>
        <rFont val="Open Sans"/>
      </rPr>
      <t xml:space="preserve">
EthCC[3] -</t>
    </r>
    <r>
      <rPr>
        <b/>
        <sz val="12"/>
        <color theme="1"/>
        <rFont val="Open Sans"/>
      </rPr>
      <t xml:space="preserve"> $10K</t>
    </r>
    <r>
      <rPr>
        <sz val="11"/>
        <color theme="1"/>
        <rFont val="Open Sans"/>
      </rPr>
      <t xml:space="preserve">
EDCON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Consensus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Bitcoin 2020 -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BRI Toronto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OSCON - </t>
    </r>
    <r>
      <rPr>
        <b/>
        <sz val="12"/>
        <color theme="1"/>
        <rFont val="Open Sans"/>
      </rPr>
      <t>$5K</t>
    </r>
    <r>
      <rPr>
        <sz val="11"/>
        <color theme="1"/>
        <rFont val="Open Sans"/>
      </rPr>
      <t xml:space="preserve">
DEVCON - </t>
    </r>
    <r>
      <rPr>
        <b/>
        <sz val="12"/>
        <color theme="1"/>
        <rFont val="Open Sans"/>
      </rPr>
      <t>$10K</t>
    </r>
    <r>
      <rPr>
        <sz val="11"/>
        <color theme="1"/>
        <rFont val="Open Sans"/>
      </rPr>
      <t xml:space="preserve">
ETHWaterloo -</t>
    </r>
    <r>
      <rPr>
        <b/>
        <sz val="12"/>
        <color theme="1"/>
        <rFont val="Open Sans"/>
      </rPr>
      <t xml:space="preserve"> $5K
</t>
    </r>
    <r>
      <rPr>
        <sz val="11"/>
        <color theme="1"/>
        <rFont val="Open Sans"/>
      </rPr>
      <t>Hosting ETC Summit -</t>
    </r>
    <r>
      <rPr>
        <b/>
        <sz val="12"/>
        <color theme="1"/>
        <rFont val="Open Sans"/>
      </rPr>
      <t xml:space="preserve"> $160K
</t>
    </r>
    <r>
      <rPr>
        <sz val="11"/>
        <color theme="1"/>
        <rFont val="Open Sans"/>
      </rPr>
      <t>"Phoenix Day" ads -</t>
    </r>
    <r>
      <rPr>
        <b/>
        <sz val="12"/>
        <color theme="1"/>
        <rFont val="Open Sans"/>
      </rPr>
      <t xml:space="preserve"> $50K </t>
    </r>
    <r>
      <rPr>
        <sz val="12"/>
        <color theme="1"/>
        <rFont val="Open Sans"/>
      </rPr>
      <t>Comms Manager</t>
    </r>
    <r>
      <rPr>
        <b/>
        <sz val="12"/>
        <color theme="1"/>
        <rFont val="Open Sans"/>
      </rPr>
      <t xml:space="preserve"> - $100K
</t>
    </r>
    <r>
      <rPr>
        <sz val="11"/>
        <color theme="1"/>
        <rFont val="Open Sans"/>
      </rPr>
      <t xml:space="preserve">
</t>
    </r>
  </si>
  <si>
    <r>
      <rPr>
        <sz val="12"/>
        <color theme="1"/>
        <rFont val="Open Sans"/>
      </rPr>
      <t xml:space="preserve">Director of DevRel - </t>
    </r>
    <r>
      <rPr>
        <b/>
        <sz val="12"/>
        <color theme="1"/>
        <rFont val="Open Sans"/>
      </rPr>
      <t>$23K</t>
    </r>
  </si>
  <si>
    <r>
      <rPr>
        <sz val="12"/>
        <color theme="1"/>
        <rFont val="Open Sans"/>
      </rPr>
      <t xml:space="preserve">Director of DevRel - </t>
    </r>
    <r>
      <rPr>
        <b/>
        <sz val="12"/>
        <color theme="1"/>
        <rFont val="Open Sans"/>
      </rPr>
      <t>$110K</t>
    </r>
  </si>
  <si>
    <r>
      <rPr>
        <sz val="12"/>
        <color theme="1"/>
        <rFont val="Open Sans"/>
      </rPr>
      <t xml:space="preserve">Director of DevRel - </t>
    </r>
    <r>
      <rPr>
        <b/>
        <sz val="12"/>
        <color theme="1"/>
        <rFont val="Open Sans"/>
      </rPr>
      <t>$120K</t>
    </r>
  </si>
  <si>
    <r>
      <rPr>
        <sz val="12"/>
        <color theme="1"/>
        <rFont val="Open Sans"/>
      </rPr>
      <t xml:space="preserve">Director of DevRel - </t>
    </r>
    <r>
      <rPr>
        <b/>
        <sz val="12"/>
        <color theme="1"/>
        <rFont val="Open Sans"/>
      </rPr>
      <t>$120K</t>
    </r>
  </si>
  <si>
    <r>
      <rPr>
        <sz val="12"/>
        <color theme="1"/>
        <rFont val="Open Sans"/>
      </rPr>
      <t xml:space="preserve">Director of DevRel - </t>
    </r>
    <r>
      <rPr>
        <b/>
        <sz val="12"/>
        <color theme="1"/>
        <rFont val="Open Sans"/>
      </rPr>
      <t>$120K</t>
    </r>
    <r>
      <rPr>
        <sz val="11"/>
        <color theme="1"/>
        <rFont val="Open Sans"/>
      </rPr>
      <t xml:space="preserve">
Principal Engineer - </t>
    </r>
    <r>
      <rPr>
        <b/>
        <sz val="12"/>
        <color theme="1"/>
        <rFont val="Open Sans"/>
      </rPr>
      <t>$200K</t>
    </r>
  </si>
  <si>
    <r>
      <rPr>
        <sz val="12"/>
        <color theme="1"/>
        <rFont val="Open Sans"/>
      </rPr>
      <t xml:space="preserve">Director of DevRel - </t>
    </r>
    <r>
      <rPr>
        <b/>
        <sz val="12"/>
        <color theme="1"/>
        <rFont val="Open Sans"/>
      </rPr>
      <t>$120K</t>
    </r>
    <r>
      <rPr>
        <sz val="11"/>
        <color theme="1"/>
        <rFont val="Open Sans"/>
      </rPr>
      <t xml:space="preserve">
Principal Engineer - </t>
    </r>
    <r>
      <rPr>
        <b/>
        <sz val="12"/>
        <color theme="1"/>
        <rFont val="Open Sans"/>
      </rPr>
      <t>$200K</t>
    </r>
  </si>
  <si>
    <r>
      <rPr>
        <sz val="12"/>
        <color theme="1"/>
        <rFont val="Open Sans"/>
      </rPr>
      <t xml:space="preserve">Gorli/Kotti </t>
    </r>
    <r>
      <rPr>
        <b/>
        <sz val="12"/>
        <color theme="1"/>
        <rFont val="Open Sans"/>
      </rPr>
      <t>- $63K</t>
    </r>
    <r>
      <rPr>
        <sz val="11"/>
        <color theme="1"/>
        <rFont val="Open Sans"/>
      </rPr>
      <t xml:space="preserve">
Peacebridge</t>
    </r>
    <r>
      <rPr>
        <b/>
        <sz val="12"/>
        <color theme="1"/>
        <rFont val="Open Sans"/>
      </rPr>
      <t xml:space="preserve"> - $43K</t>
    </r>
  </si>
  <si>
    <r>
      <rPr>
        <sz val="12"/>
        <color theme="1"/>
        <rFont val="Open Sans"/>
      </rPr>
      <t xml:space="preserve">Gorli/Kotti </t>
    </r>
    <r>
      <rPr>
        <b/>
        <sz val="12"/>
        <color theme="1"/>
        <rFont val="Open Sans"/>
      </rPr>
      <t xml:space="preserve">- $63K
</t>
    </r>
    <r>
      <rPr>
        <sz val="11"/>
        <color theme="1"/>
        <rFont val="Open Sans"/>
      </rPr>
      <t xml:space="preserve">Besu Agharta - </t>
    </r>
    <r>
      <rPr>
        <b/>
        <sz val="12"/>
        <color theme="1"/>
        <rFont val="Open Sans"/>
      </rPr>
      <t xml:space="preserve">$25K
</t>
    </r>
    <r>
      <rPr>
        <sz val="11"/>
        <color theme="1"/>
        <rFont val="Open Sans"/>
      </rPr>
      <t xml:space="preserve">Hosted services - </t>
    </r>
    <r>
      <rPr>
        <b/>
        <sz val="12"/>
        <color theme="1"/>
        <rFont val="Open Sans"/>
      </rPr>
      <t xml:space="preserve">$10K
</t>
    </r>
    <r>
      <rPr>
        <sz val="11"/>
        <color theme="1"/>
        <rFont val="Open Sans"/>
      </rPr>
      <t xml:space="preserve">ETCNodes - </t>
    </r>
    <r>
      <rPr>
        <b/>
        <sz val="12"/>
        <color theme="1"/>
        <rFont val="Open Sans"/>
      </rPr>
      <t>$5K</t>
    </r>
  </si>
  <si>
    <r>
      <rPr>
        <sz val="12"/>
        <color theme="1"/>
        <rFont val="Open Sans"/>
      </rPr>
      <t xml:space="preserve">Besu Aztlan + Next </t>
    </r>
    <r>
      <rPr>
        <b/>
        <sz val="12"/>
        <color theme="1"/>
        <rFont val="Open Sans"/>
      </rPr>
      <t>- $15K</t>
    </r>
    <r>
      <rPr>
        <sz val="11"/>
        <color theme="1"/>
        <rFont val="Open Sans"/>
      </rPr>
      <t xml:space="preserve">
Hosted services - </t>
    </r>
    <r>
      <rPr>
        <b/>
        <sz val="12"/>
        <color theme="1"/>
        <rFont val="Open Sans"/>
      </rPr>
      <t>$15K</t>
    </r>
    <r>
      <rPr>
        <sz val="11"/>
        <color theme="1"/>
        <rFont val="Open Sans"/>
      </rPr>
      <t xml:space="preserve">
ETCNodes </t>
    </r>
    <r>
      <rPr>
        <b/>
        <sz val="12"/>
        <color theme="1"/>
        <rFont val="Open Sans"/>
      </rPr>
      <t>- $7K</t>
    </r>
    <r>
      <rPr>
        <sz val="11"/>
        <color theme="1"/>
        <rFont val="Open Sans"/>
      </rPr>
      <t xml:space="preserve">
SOLL and LLVM/EVM</t>
    </r>
    <r>
      <rPr>
        <b/>
        <sz val="12"/>
        <color theme="1"/>
        <rFont val="Open Sans"/>
      </rPr>
      <t xml:space="preserve"> - $0K
</t>
    </r>
    <r>
      <rPr>
        <sz val="11"/>
        <color theme="1"/>
        <rFont val="Open Sans"/>
      </rPr>
      <t>Connext state channels -</t>
    </r>
    <r>
      <rPr>
        <b/>
        <sz val="12"/>
        <color theme="1"/>
        <rFont val="Open Sans"/>
      </rPr>
      <t xml:space="preserve"> $0</t>
    </r>
    <r>
      <rPr>
        <sz val="11"/>
        <color theme="1"/>
        <rFont val="Open Sans"/>
      </rPr>
      <t xml:space="preserve">
Funfair state channels - </t>
    </r>
    <r>
      <rPr>
        <b/>
        <sz val="12"/>
        <color theme="1"/>
        <rFont val="Open Sans"/>
      </rPr>
      <t>$0</t>
    </r>
  </si>
  <si>
    <r>
      <rPr>
        <sz val="12"/>
        <color theme="1"/>
        <rFont val="Open Sans"/>
      </rPr>
      <t xml:space="preserve">Besu Aztlan + Next </t>
    </r>
    <r>
      <rPr>
        <b/>
        <sz val="12"/>
        <color theme="1"/>
        <rFont val="Open Sans"/>
      </rPr>
      <t>- $15K</t>
    </r>
    <r>
      <rPr>
        <sz val="11"/>
        <color theme="1"/>
        <rFont val="Open Sans"/>
      </rPr>
      <t xml:space="preserve">
Hosted services - </t>
    </r>
    <r>
      <rPr>
        <b/>
        <sz val="12"/>
        <color theme="1"/>
        <rFont val="Open Sans"/>
      </rPr>
      <t>$15K</t>
    </r>
    <r>
      <rPr>
        <sz val="11"/>
        <color theme="1"/>
        <rFont val="Open Sans"/>
      </rPr>
      <t xml:space="preserve">
ETCNodes </t>
    </r>
    <r>
      <rPr>
        <b/>
        <sz val="12"/>
        <color theme="1"/>
        <rFont val="Open Sans"/>
      </rPr>
      <t>- $7K</t>
    </r>
    <r>
      <rPr>
        <sz val="11"/>
        <color theme="1"/>
        <rFont val="Open Sans"/>
      </rPr>
      <t xml:space="preserve">
SOLL and LLVM/EVM</t>
    </r>
    <r>
      <rPr>
        <b/>
        <sz val="12"/>
        <color theme="1"/>
        <rFont val="Open Sans"/>
      </rPr>
      <t xml:space="preserve"> - $0K
</t>
    </r>
    <r>
      <rPr>
        <sz val="11"/>
        <color theme="1"/>
        <rFont val="Open Sans"/>
      </rPr>
      <t xml:space="preserve">Connext state channels </t>
    </r>
    <r>
      <rPr>
        <b/>
        <sz val="12"/>
        <color theme="1"/>
        <rFont val="Open Sans"/>
      </rPr>
      <t>- $0</t>
    </r>
    <r>
      <rPr>
        <sz val="11"/>
        <color theme="1"/>
        <rFont val="Open Sans"/>
      </rPr>
      <t xml:space="preserve">
Funfair state channels </t>
    </r>
    <r>
      <rPr>
        <b/>
        <sz val="12"/>
        <color theme="1"/>
        <rFont val="Open Sans"/>
      </rPr>
      <t xml:space="preserve">- $0
</t>
    </r>
    <r>
      <rPr>
        <sz val="11"/>
        <color theme="1"/>
        <rFont val="Open Sans"/>
      </rPr>
      <t xml:space="preserve">BTC -&gt; ETC bridge </t>
    </r>
    <r>
      <rPr>
        <b/>
        <sz val="12"/>
        <color theme="1"/>
        <rFont val="Open Sans"/>
      </rPr>
      <t xml:space="preserve">- $10K?
</t>
    </r>
    <r>
      <rPr>
        <sz val="11"/>
        <color theme="1"/>
        <rFont val="Open Sans"/>
      </rPr>
      <t xml:space="preserve">RSK &lt;-&gt; ETC bridge </t>
    </r>
    <r>
      <rPr>
        <b/>
        <sz val="12"/>
        <color theme="1"/>
        <rFont val="Open Sans"/>
      </rPr>
      <t xml:space="preserve">- $5K?
</t>
    </r>
    <r>
      <rPr>
        <sz val="11"/>
        <color theme="1"/>
        <rFont val="Open Sans"/>
      </rPr>
      <t>ETH &lt;-&gt; ETC bridge</t>
    </r>
    <r>
      <rPr>
        <b/>
        <sz val="12"/>
        <color theme="1"/>
        <rFont val="Open Sans"/>
      </rPr>
      <t xml:space="preserve"> - $10K?</t>
    </r>
  </si>
  <si>
    <r>
      <rPr>
        <sz val="12"/>
        <color theme="1"/>
        <rFont val="Open Sans"/>
      </rPr>
      <t xml:space="preserve">Besu Aztlan + Next </t>
    </r>
    <r>
      <rPr>
        <b/>
        <sz val="12"/>
        <color theme="1"/>
        <rFont val="Open Sans"/>
      </rPr>
      <t>- $15K</t>
    </r>
    <r>
      <rPr>
        <sz val="11"/>
        <color theme="1"/>
        <rFont val="Open Sans"/>
      </rPr>
      <t xml:space="preserve">
Hosted services -</t>
    </r>
    <r>
      <rPr>
        <b/>
        <sz val="12"/>
        <color theme="1"/>
        <rFont val="Open Sans"/>
      </rPr>
      <t xml:space="preserve"> $15K</t>
    </r>
    <r>
      <rPr>
        <sz val="11"/>
        <color theme="1"/>
        <rFont val="Open Sans"/>
      </rPr>
      <t xml:space="preserve">
ETCNodes - </t>
    </r>
    <r>
      <rPr>
        <b/>
        <sz val="12"/>
        <color theme="1"/>
        <rFont val="Open Sans"/>
      </rPr>
      <t>$7K</t>
    </r>
    <r>
      <rPr>
        <sz val="11"/>
        <color theme="1"/>
        <rFont val="Open Sans"/>
      </rPr>
      <t xml:space="preserve">
SOLL and LLVM/EVM</t>
    </r>
    <r>
      <rPr>
        <b/>
        <sz val="12"/>
        <color theme="1"/>
        <rFont val="Open Sans"/>
      </rPr>
      <t xml:space="preserve"> - $0K
</t>
    </r>
    <r>
      <rPr>
        <sz val="11"/>
        <color theme="1"/>
        <rFont val="Open Sans"/>
      </rPr>
      <t>Connext state channels -</t>
    </r>
    <r>
      <rPr>
        <b/>
        <sz val="12"/>
        <color theme="1"/>
        <rFont val="Open Sans"/>
      </rPr>
      <t xml:space="preserve"> $0
</t>
    </r>
    <r>
      <rPr>
        <sz val="11"/>
        <color theme="1"/>
        <rFont val="Open Sans"/>
      </rPr>
      <t>Funfair state channels -</t>
    </r>
    <r>
      <rPr>
        <b/>
        <sz val="12"/>
        <color theme="1"/>
        <rFont val="Open Sans"/>
      </rPr>
      <t xml:space="preserve"> $0</t>
    </r>
    <r>
      <rPr>
        <sz val="11"/>
        <color theme="1"/>
        <rFont val="Open Sans"/>
      </rPr>
      <t xml:space="preserve">
BTC -&gt; ETC bridge - </t>
    </r>
    <r>
      <rPr>
        <b/>
        <sz val="12"/>
        <color theme="1"/>
        <rFont val="Open Sans"/>
      </rPr>
      <t>$10K?</t>
    </r>
    <r>
      <rPr>
        <sz val="11"/>
        <color theme="1"/>
        <rFont val="Open Sans"/>
      </rPr>
      <t xml:space="preserve">
RSK &lt;-&gt; ETC bridge -</t>
    </r>
    <r>
      <rPr>
        <b/>
        <sz val="12"/>
        <color theme="1"/>
        <rFont val="Open Sans"/>
      </rPr>
      <t xml:space="preserve"> $5K?</t>
    </r>
    <r>
      <rPr>
        <sz val="11"/>
        <color theme="1"/>
        <rFont val="Open Sans"/>
      </rPr>
      <t xml:space="preserve">
ETH &lt;-&gt; ETC bridge - </t>
    </r>
    <r>
      <rPr>
        <b/>
        <sz val="12"/>
        <color theme="1"/>
        <rFont val="Open Sans"/>
      </rPr>
      <t xml:space="preserve">$10K?
</t>
    </r>
    <r>
      <rPr>
        <sz val="11"/>
        <color theme="1"/>
        <rFont val="Open Sans"/>
      </rPr>
      <t>Mantis -</t>
    </r>
    <r>
      <rPr>
        <b/>
        <sz val="12"/>
        <color theme="1"/>
        <rFont val="Open Sans"/>
      </rPr>
      <t xml:space="preserve"> $50K</t>
    </r>
    <r>
      <rPr>
        <sz val="11"/>
        <color theme="1"/>
        <rFont val="Open Sans"/>
      </rPr>
      <t xml:space="preserve">
</t>
    </r>
  </si>
  <si>
    <r>
      <rPr>
        <sz val="12"/>
        <color theme="1"/>
        <rFont val="Open Sans"/>
      </rPr>
      <t xml:space="preserve">Besu Aztlan + Next - </t>
    </r>
    <r>
      <rPr>
        <b/>
        <sz val="12"/>
        <color theme="1"/>
        <rFont val="Open Sans"/>
      </rPr>
      <t>$15K</t>
    </r>
    <r>
      <rPr>
        <sz val="11"/>
        <color theme="1"/>
        <rFont val="Open Sans"/>
      </rPr>
      <t xml:space="preserve">
Hosted services </t>
    </r>
    <r>
      <rPr>
        <b/>
        <sz val="12"/>
        <color theme="1"/>
        <rFont val="Open Sans"/>
      </rPr>
      <t>- $15K</t>
    </r>
    <r>
      <rPr>
        <sz val="11"/>
        <color theme="1"/>
        <rFont val="Open Sans"/>
      </rPr>
      <t xml:space="preserve">
ETCNodes - </t>
    </r>
    <r>
      <rPr>
        <b/>
        <sz val="12"/>
        <color theme="1"/>
        <rFont val="Open Sans"/>
      </rPr>
      <t>$7K</t>
    </r>
    <r>
      <rPr>
        <sz val="11"/>
        <color theme="1"/>
        <rFont val="Open Sans"/>
      </rPr>
      <t xml:space="preserve">
SOLL and LLVM/EVM - </t>
    </r>
    <r>
      <rPr>
        <b/>
        <sz val="12"/>
        <color theme="1"/>
        <rFont val="Open Sans"/>
      </rPr>
      <t>$0K</t>
    </r>
    <r>
      <rPr>
        <sz val="11"/>
        <color theme="1"/>
        <rFont val="Open Sans"/>
      </rPr>
      <t xml:space="preserve">
Connext state channels - </t>
    </r>
    <r>
      <rPr>
        <b/>
        <sz val="12"/>
        <color theme="1"/>
        <rFont val="Open Sans"/>
      </rPr>
      <t>$0</t>
    </r>
    <r>
      <rPr>
        <sz val="11"/>
        <color theme="1"/>
        <rFont val="Open Sans"/>
      </rPr>
      <t xml:space="preserve">
Funfair state channels - </t>
    </r>
    <r>
      <rPr>
        <b/>
        <sz val="12"/>
        <color theme="1"/>
        <rFont val="Open Sans"/>
      </rPr>
      <t>$0</t>
    </r>
    <r>
      <rPr>
        <sz val="11"/>
        <color theme="1"/>
        <rFont val="Open Sans"/>
      </rPr>
      <t xml:space="preserve">
BTC -&gt; ETC bridge - </t>
    </r>
    <r>
      <rPr>
        <b/>
        <sz val="12"/>
        <color theme="1"/>
        <rFont val="Open Sans"/>
      </rPr>
      <t>$10K?</t>
    </r>
    <r>
      <rPr>
        <sz val="11"/>
        <color theme="1"/>
        <rFont val="Open Sans"/>
      </rPr>
      <t xml:space="preserve">
RSK &lt;-&gt; ETC bridge - </t>
    </r>
    <r>
      <rPr>
        <b/>
        <sz val="12"/>
        <color theme="1"/>
        <rFont val="Open Sans"/>
      </rPr>
      <t>$5K?</t>
    </r>
    <r>
      <rPr>
        <sz val="11"/>
        <color theme="1"/>
        <rFont val="Open Sans"/>
      </rPr>
      <t xml:space="preserve">
ETH &lt;-&gt; ETC bridge - </t>
    </r>
    <r>
      <rPr>
        <b/>
        <sz val="12"/>
        <color theme="1"/>
        <rFont val="Open Sans"/>
      </rPr>
      <t>$10K?</t>
    </r>
    <r>
      <rPr>
        <sz val="11"/>
        <color theme="1"/>
        <rFont val="Open Sans"/>
      </rPr>
      <t xml:space="preserve">
Mantis -</t>
    </r>
    <r>
      <rPr>
        <b/>
        <sz val="12"/>
        <color theme="1"/>
        <rFont val="Open Sans"/>
      </rPr>
      <t xml:space="preserve"> $50K</t>
    </r>
    <r>
      <rPr>
        <sz val="11"/>
        <color theme="1"/>
        <rFont val="Open Sans"/>
      </rPr>
      <t xml:space="preserve">
Parity-Ethereum - </t>
    </r>
    <r>
      <rPr>
        <b/>
        <sz val="12"/>
        <color theme="1"/>
        <rFont val="Open Sans"/>
      </rPr>
      <t>$50K</t>
    </r>
    <r>
      <rPr>
        <sz val="11"/>
        <color theme="1"/>
        <rFont val="Open Sans"/>
      </rPr>
      <t xml:space="preserve">
Privacy L2 </t>
    </r>
    <r>
      <rPr>
        <b/>
        <sz val="12"/>
        <color theme="1"/>
        <rFont val="Open Sans"/>
      </rPr>
      <t>- $20K?</t>
    </r>
    <r>
      <rPr>
        <sz val="11"/>
        <color theme="1"/>
        <rFont val="Open Sans"/>
      </rPr>
      <t xml:space="preserve">
Rollups L2 </t>
    </r>
    <r>
      <rPr>
        <b/>
        <sz val="12"/>
        <color theme="1"/>
        <rFont val="Open Sans"/>
      </rPr>
      <t>- $20K?</t>
    </r>
    <r>
      <rPr>
        <sz val="11"/>
        <color theme="1"/>
        <rFont val="Open Sans"/>
      </rPr>
      <t xml:space="preserve">
Scaling L2 -</t>
    </r>
    <r>
      <rPr>
        <b/>
        <sz val="12"/>
        <color theme="1"/>
        <rFont val="Open Sans"/>
      </rPr>
      <t xml:space="preserve"> $20K?</t>
    </r>
  </si>
  <si>
    <t>Protocol Stewardship</t>
  </si>
  <si>
    <r>
      <rPr>
        <sz val="12"/>
        <color theme="1"/>
        <rFont val="Open Sans"/>
      </rPr>
      <t>ECIP process -</t>
    </r>
    <r>
      <rPr>
        <b/>
        <sz val="12"/>
        <color theme="1"/>
        <rFont val="Open Sans"/>
      </rPr>
      <t xml:space="preserve"> $0</t>
    </r>
  </si>
  <si>
    <r>
      <rPr>
        <sz val="12"/>
        <color theme="1"/>
        <rFont val="Open Sans"/>
      </rPr>
      <t xml:space="preserve">IP protection - </t>
    </r>
    <r>
      <rPr>
        <b/>
        <sz val="12"/>
        <color theme="1"/>
        <rFont val="Open Sans"/>
      </rPr>
      <t xml:space="preserve">$0
</t>
    </r>
    <r>
      <rPr>
        <sz val="11"/>
        <color theme="1"/>
        <rFont val="Open Sans"/>
      </rPr>
      <t>Gaslimit HF</t>
    </r>
    <r>
      <rPr>
        <b/>
        <sz val="12"/>
        <color theme="1"/>
        <rFont val="Open Sans"/>
      </rPr>
      <t xml:space="preserve"> - $0</t>
    </r>
  </si>
  <si>
    <r>
      <rPr>
        <sz val="12"/>
        <color theme="1"/>
        <rFont val="Open Sans"/>
      </rPr>
      <t xml:space="preserve">Ethereum Magicians - </t>
    </r>
    <r>
      <rPr>
        <b/>
        <sz val="12"/>
        <color theme="1"/>
        <rFont val="Open Sans"/>
      </rPr>
      <t xml:space="preserve">$0
</t>
    </r>
    <r>
      <rPr>
        <sz val="11"/>
        <color theme="1"/>
        <rFont val="Open Sans"/>
      </rPr>
      <t>Keccak256 support -</t>
    </r>
    <r>
      <rPr>
        <b/>
        <sz val="12"/>
        <color theme="1"/>
        <rFont val="Open Sans"/>
      </rPr>
      <t xml:space="preserve"> $0
</t>
    </r>
    <r>
      <rPr>
        <sz val="11"/>
        <color theme="1"/>
        <rFont val="Open Sans"/>
      </rPr>
      <t>TurboGeth ETC -</t>
    </r>
    <r>
      <rPr>
        <b/>
        <sz val="12"/>
        <color theme="1"/>
        <rFont val="Open Sans"/>
      </rPr>
      <t xml:space="preserve"> $0</t>
    </r>
  </si>
  <si>
    <r>
      <rPr>
        <sz val="12"/>
        <color theme="1"/>
        <rFont val="Open Sans"/>
      </rPr>
      <t xml:space="preserve">Ethereum Magicians </t>
    </r>
    <r>
      <rPr>
        <b/>
        <sz val="12"/>
        <color theme="1"/>
        <rFont val="Open Sans"/>
      </rPr>
      <t xml:space="preserve">- $0
</t>
    </r>
    <r>
      <rPr>
        <sz val="11"/>
        <color theme="1"/>
        <rFont val="Open Sans"/>
      </rPr>
      <t xml:space="preserve">Keccak256 support - </t>
    </r>
    <r>
      <rPr>
        <b/>
        <sz val="12"/>
        <color theme="1"/>
        <rFont val="Open Sans"/>
      </rPr>
      <t>$0</t>
    </r>
    <r>
      <rPr>
        <sz val="11"/>
        <color theme="1"/>
        <rFont val="Open Sans"/>
      </rPr>
      <t xml:space="preserve">
TurboGeth ETC</t>
    </r>
    <r>
      <rPr>
        <b/>
        <sz val="12"/>
        <color theme="1"/>
        <rFont val="Open Sans"/>
      </rPr>
      <t xml:space="preserve"> - $0</t>
    </r>
    <r>
      <rPr>
        <sz val="11"/>
        <color theme="1"/>
        <rFont val="Open Sans"/>
      </rPr>
      <t xml:space="preserve">
Keccak256 MultiGeth</t>
    </r>
    <r>
      <rPr>
        <b/>
        <sz val="12"/>
        <color theme="1"/>
        <rFont val="Open Sans"/>
      </rPr>
      <t xml:space="preserve"> - $14K</t>
    </r>
    <r>
      <rPr>
        <sz val="11"/>
        <color theme="1"/>
        <rFont val="Open Sans"/>
      </rPr>
      <t xml:space="preserve">
Keccak256 Parity/Besu</t>
    </r>
    <r>
      <rPr>
        <b/>
        <sz val="12"/>
        <color theme="1"/>
        <rFont val="Open Sans"/>
      </rPr>
      <t xml:space="preserve"> - $20K?
</t>
    </r>
    <r>
      <rPr>
        <sz val="11"/>
        <color theme="1"/>
        <rFont val="Open Sans"/>
      </rPr>
      <t>Account versioning -</t>
    </r>
    <r>
      <rPr>
        <b/>
        <sz val="12"/>
        <color theme="1"/>
        <rFont val="Open Sans"/>
      </rPr>
      <t xml:space="preserve"> $10K?
</t>
    </r>
    <r>
      <rPr>
        <sz val="11"/>
        <color theme="1"/>
        <rFont val="Open Sans"/>
      </rPr>
      <t>Kunming -</t>
    </r>
    <r>
      <rPr>
        <b/>
        <sz val="12"/>
        <color theme="1"/>
        <rFont val="Open Sans"/>
      </rPr>
      <t xml:space="preserve"> $20K?
</t>
    </r>
  </si>
  <si>
    <r>
      <rPr>
        <sz val="12"/>
        <color theme="1"/>
        <rFont val="Open Sans"/>
      </rPr>
      <t xml:space="preserve">Ethereum Magicians </t>
    </r>
    <r>
      <rPr>
        <b/>
        <sz val="12"/>
        <color theme="1"/>
        <rFont val="Open Sans"/>
      </rPr>
      <t xml:space="preserve">- $0
</t>
    </r>
    <r>
      <rPr>
        <sz val="11"/>
        <color theme="1"/>
        <rFont val="Open Sans"/>
      </rPr>
      <t xml:space="preserve">Keccak256 support - </t>
    </r>
    <r>
      <rPr>
        <b/>
        <sz val="12"/>
        <color theme="1"/>
        <rFont val="Open Sans"/>
      </rPr>
      <t>$0</t>
    </r>
    <r>
      <rPr>
        <sz val="11"/>
        <color theme="1"/>
        <rFont val="Open Sans"/>
      </rPr>
      <t xml:space="preserve">
TurboGeth ETC</t>
    </r>
    <r>
      <rPr>
        <b/>
        <sz val="12"/>
        <color theme="1"/>
        <rFont val="Open Sans"/>
      </rPr>
      <t xml:space="preserve"> - $0</t>
    </r>
    <r>
      <rPr>
        <sz val="11"/>
        <color theme="1"/>
        <rFont val="Open Sans"/>
      </rPr>
      <t xml:space="preserve">
Keccak256 MultiGeth</t>
    </r>
    <r>
      <rPr>
        <b/>
        <sz val="12"/>
        <color theme="1"/>
        <rFont val="Open Sans"/>
      </rPr>
      <t xml:space="preserve"> - $14K</t>
    </r>
    <r>
      <rPr>
        <sz val="11"/>
        <color theme="1"/>
        <rFont val="Open Sans"/>
      </rPr>
      <t xml:space="preserve">
Keccak256 Parity/Besu</t>
    </r>
    <r>
      <rPr>
        <b/>
        <sz val="12"/>
        <color theme="1"/>
        <rFont val="Open Sans"/>
      </rPr>
      <t xml:space="preserve"> - $20K?
</t>
    </r>
    <r>
      <rPr>
        <sz val="11"/>
        <color theme="1"/>
        <rFont val="Open Sans"/>
      </rPr>
      <t xml:space="preserve">Account versioning - </t>
    </r>
    <r>
      <rPr>
        <b/>
        <sz val="12"/>
        <color theme="1"/>
        <rFont val="Open Sans"/>
      </rPr>
      <t>$10K?</t>
    </r>
    <r>
      <rPr>
        <sz val="11"/>
        <color theme="1"/>
        <rFont val="Open Sans"/>
      </rPr>
      <t xml:space="preserve">
Kunming - </t>
    </r>
    <r>
      <rPr>
        <b/>
        <sz val="12"/>
        <color theme="1"/>
        <rFont val="Open Sans"/>
      </rPr>
      <t>$20K?</t>
    </r>
    <r>
      <rPr>
        <sz val="11"/>
        <color theme="1"/>
        <rFont val="Open Sans"/>
      </rPr>
      <t xml:space="preserve">
Besu BESU-27 -</t>
    </r>
    <r>
      <rPr>
        <b/>
        <sz val="12"/>
        <color theme="1"/>
        <rFont val="Open Sans"/>
      </rPr>
      <t xml:space="preserve"> $21K</t>
    </r>
    <r>
      <rPr>
        <sz val="11"/>
        <color theme="1"/>
        <rFont val="Open Sans"/>
      </rPr>
      <t xml:space="preserve">
Besu BESU-31 - </t>
    </r>
    <r>
      <rPr>
        <b/>
        <sz val="12"/>
        <color theme="1"/>
        <rFont val="Open Sans"/>
      </rPr>
      <t>$11K</t>
    </r>
    <r>
      <rPr>
        <sz val="11"/>
        <color theme="1"/>
        <rFont val="Open Sans"/>
      </rPr>
      <t xml:space="preserve">
Besu BESU-63 - </t>
    </r>
    <r>
      <rPr>
        <b/>
        <sz val="12"/>
        <color theme="1"/>
        <rFont val="Open Sans"/>
      </rPr>
      <t>$15K</t>
    </r>
  </si>
  <si>
    <r>
      <rPr>
        <sz val="12"/>
        <color theme="1"/>
        <rFont val="Open Sans"/>
      </rPr>
      <t xml:space="preserve">Ethereum Magicians </t>
    </r>
    <r>
      <rPr>
        <b/>
        <sz val="12"/>
        <color theme="1"/>
        <rFont val="Open Sans"/>
      </rPr>
      <t xml:space="preserve">- $0
</t>
    </r>
    <r>
      <rPr>
        <sz val="11"/>
        <color theme="1"/>
        <rFont val="Open Sans"/>
      </rPr>
      <t xml:space="preserve">Keccak256 support - </t>
    </r>
    <r>
      <rPr>
        <b/>
        <sz val="12"/>
        <color theme="1"/>
        <rFont val="Open Sans"/>
      </rPr>
      <t>$0</t>
    </r>
    <r>
      <rPr>
        <sz val="11"/>
        <color theme="1"/>
        <rFont val="Open Sans"/>
      </rPr>
      <t xml:space="preserve">
TurboGeth ETC</t>
    </r>
    <r>
      <rPr>
        <b/>
        <sz val="12"/>
        <color theme="1"/>
        <rFont val="Open Sans"/>
      </rPr>
      <t xml:space="preserve"> - $0</t>
    </r>
    <r>
      <rPr>
        <sz val="11"/>
        <color theme="1"/>
        <rFont val="Open Sans"/>
      </rPr>
      <t xml:space="preserve">
Keccak256 MultiGeth</t>
    </r>
    <r>
      <rPr>
        <b/>
        <sz val="12"/>
        <color theme="1"/>
        <rFont val="Open Sans"/>
      </rPr>
      <t xml:space="preserve"> - $14K</t>
    </r>
    <r>
      <rPr>
        <sz val="11"/>
        <color theme="1"/>
        <rFont val="Open Sans"/>
      </rPr>
      <t xml:space="preserve">
Keccak256 Parity/Besu</t>
    </r>
    <r>
      <rPr>
        <b/>
        <sz val="12"/>
        <color theme="1"/>
        <rFont val="Open Sans"/>
      </rPr>
      <t xml:space="preserve"> - $20K?</t>
    </r>
    <r>
      <rPr>
        <sz val="11"/>
        <color theme="1"/>
        <rFont val="Open Sans"/>
      </rPr>
      <t xml:space="preserve">
Account versioning - </t>
    </r>
    <r>
      <rPr>
        <b/>
        <sz val="12"/>
        <color theme="1"/>
        <rFont val="Open Sans"/>
      </rPr>
      <t xml:space="preserve">$10K?
</t>
    </r>
    <r>
      <rPr>
        <sz val="11"/>
        <color theme="1"/>
        <rFont val="Open Sans"/>
      </rPr>
      <t>Kunming -</t>
    </r>
    <r>
      <rPr>
        <b/>
        <sz val="12"/>
        <color theme="1"/>
        <rFont val="Open Sans"/>
      </rPr>
      <t xml:space="preserve"> $20K?
</t>
    </r>
    <r>
      <rPr>
        <sz val="11"/>
        <color theme="1"/>
        <rFont val="Open Sans"/>
      </rPr>
      <t xml:space="preserve">Besu BESU-27 - </t>
    </r>
    <r>
      <rPr>
        <b/>
        <sz val="12"/>
        <color theme="1"/>
        <rFont val="Open Sans"/>
      </rPr>
      <t xml:space="preserve">$21K
</t>
    </r>
    <r>
      <rPr>
        <sz val="11"/>
        <color theme="1"/>
        <rFont val="Open Sans"/>
      </rPr>
      <t>Besu BESU-31 -</t>
    </r>
    <r>
      <rPr>
        <b/>
        <sz val="12"/>
        <color theme="1"/>
        <rFont val="Open Sans"/>
      </rPr>
      <t xml:space="preserve"> $11K
</t>
    </r>
    <r>
      <rPr>
        <sz val="11"/>
        <color theme="1"/>
        <rFont val="Open Sans"/>
      </rPr>
      <t>Besu BESU-63 -</t>
    </r>
    <r>
      <rPr>
        <b/>
        <sz val="12"/>
        <color theme="1"/>
        <rFont val="Open Sans"/>
      </rPr>
      <t xml:space="preserve"> $15K
</t>
    </r>
    <r>
      <rPr>
        <sz val="11"/>
        <color theme="1"/>
        <rFont val="Open Sans"/>
      </rPr>
      <t>Gas pricing survey -</t>
    </r>
    <r>
      <rPr>
        <b/>
        <sz val="12"/>
        <color theme="1"/>
        <rFont val="Open Sans"/>
      </rPr>
      <t xml:space="preserve"> $30K?</t>
    </r>
  </si>
  <si>
    <r>
      <rPr>
        <sz val="12"/>
        <color theme="1"/>
        <rFont val="Open Sans"/>
      </rPr>
      <t>DCG/Grayscale</t>
    </r>
    <r>
      <rPr>
        <b/>
        <sz val="12"/>
        <color theme="1"/>
        <rFont val="Open Sans"/>
      </rPr>
      <t xml:space="preserve"> - $0</t>
    </r>
  </si>
  <si>
    <r>
      <rPr>
        <sz val="12"/>
        <color theme="1"/>
        <rFont val="Open Sans"/>
      </rPr>
      <t>EF -</t>
    </r>
    <r>
      <rPr>
        <b/>
        <sz val="12"/>
        <color theme="1"/>
        <rFont val="Open Sans"/>
      </rPr>
      <t xml:space="preserve"> $0</t>
    </r>
  </si>
  <si>
    <r>
      <rPr>
        <sz val="12"/>
        <color theme="1"/>
        <rFont val="Open Sans"/>
      </rPr>
      <t xml:space="preserve">EEA </t>
    </r>
    <r>
      <rPr>
        <b/>
        <sz val="12"/>
        <color theme="1"/>
        <rFont val="Open Sans"/>
      </rPr>
      <t>- $0</t>
    </r>
    <r>
      <rPr>
        <sz val="11"/>
        <color theme="1"/>
        <rFont val="Open Sans"/>
      </rPr>
      <t xml:space="preserve">
Hyperledger </t>
    </r>
    <r>
      <rPr>
        <b/>
        <sz val="12"/>
        <color theme="1"/>
        <rFont val="Open Sans"/>
      </rPr>
      <t>- $0</t>
    </r>
    <r>
      <rPr>
        <sz val="11"/>
        <color theme="1"/>
        <rFont val="Open Sans"/>
      </rPr>
      <t xml:space="preserve">
GDF</t>
    </r>
    <r>
      <rPr>
        <b/>
        <sz val="12"/>
        <color theme="1"/>
        <rFont val="Open Sans"/>
      </rPr>
      <t xml:space="preserve"> - $0</t>
    </r>
  </si>
  <si>
    <r>
      <rPr>
        <sz val="12"/>
        <color theme="1"/>
        <rFont val="Open Sans"/>
      </rPr>
      <t xml:space="preserve">Truffle Teams </t>
    </r>
    <r>
      <rPr>
        <b/>
        <sz val="12"/>
        <color theme="1"/>
        <rFont val="Open Sans"/>
      </rPr>
      <t>- $10K</t>
    </r>
  </si>
  <si>
    <r>
      <rPr>
        <sz val="12"/>
        <color theme="1"/>
        <rFont val="Open Sans"/>
      </rPr>
      <t>Truffle Teams</t>
    </r>
    <r>
      <rPr>
        <b/>
        <sz val="12"/>
        <color theme="1"/>
        <rFont val="Open Sans"/>
      </rPr>
      <t xml:space="preserve"> - $10K</t>
    </r>
  </si>
  <si>
    <t>Finance</t>
  </si>
  <si>
    <r>
      <rPr>
        <sz val="12"/>
        <color theme="1"/>
        <rFont val="Open Sans"/>
      </rPr>
      <t xml:space="preserve">Financial Controller </t>
    </r>
    <r>
      <rPr>
        <b/>
        <sz val="12"/>
        <color theme="1"/>
        <rFont val="Open Sans"/>
      </rPr>
      <t>- $10K</t>
    </r>
  </si>
  <si>
    <r>
      <rPr>
        <sz val="12"/>
        <color theme="1"/>
        <rFont val="Open Sans"/>
      </rPr>
      <t xml:space="preserve">Monthly book-keeping, monthly reporting, tax planning ($10K), software, Controller contract fees - </t>
    </r>
    <r>
      <rPr>
        <b/>
        <sz val="12"/>
        <color theme="1"/>
        <rFont val="Open Sans"/>
      </rPr>
      <t>$50K</t>
    </r>
  </si>
  <si>
    <r>
      <rPr>
        <sz val="12"/>
        <color theme="1"/>
        <rFont val="Open Sans"/>
      </rPr>
      <t xml:space="preserve">Monthly book-keeping, annual planning, monthly &amp; quarterly reporting, other projects, tax planning ($10K), software, Controller contract fees - </t>
    </r>
    <r>
      <rPr>
        <b/>
        <sz val="12"/>
        <color theme="1"/>
        <rFont val="Open Sans"/>
      </rPr>
      <t>$65K</t>
    </r>
  </si>
  <si>
    <r>
      <rPr>
        <sz val="12"/>
        <color theme="1"/>
        <rFont val="Open Sans"/>
      </rPr>
      <t xml:space="preserve">Monthly book-keeping, annual planning, monthly &amp; quarterly reporting, other projects, tax planning ($10K), software, Controller contract fees - </t>
    </r>
    <r>
      <rPr>
        <b/>
        <sz val="12"/>
        <color theme="1"/>
        <rFont val="Open Sans"/>
      </rPr>
      <t>$65K</t>
    </r>
  </si>
  <si>
    <r>
      <rPr>
        <sz val="12"/>
        <color theme="1"/>
        <rFont val="Open Sans"/>
      </rPr>
      <t>Monthly book-keeping, annual planning, monthly &amp; quarterly reporting, other projects, tax planning ($10K), software, Controller contract fees -</t>
    </r>
    <r>
      <rPr>
        <b/>
        <sz val="12"/>
        <color theme="1"/>
        <rFont val="Open Sans"/>
      </rPr>
      <t xml:space="preserve"> $65K</t>
    </r>
  </si>
  <si>
    <t>Internal Processes</t>
  </si>
  <si>
    <r>
      <rPr>
        <sz val="12"/>
        <color theme="1"/>
        <rFont val="Open Sans"/>
      </rPr>
      <t>Overhead-</t>
    </r>
    <r>
      <rPr>
        <b/>
        <sz val="12"/>
        <color theme="1"/>
        <rFont val="Open Sans"/>
      </rPr>
      <t>$3K</t>
    </r>
  </si>
  <si>
    <r>
      <rPr>
        <sz val="12"/>
        <color theme="1"/>
        <rFont val="Open Sans"/>
      </rPr>
      <t xml:space="preserve">Legal, Tax filings, other - </t>
    </r>
    <r>
      <rPr>
        <b/>
        <sz val="12"/>
        <color theme="1"/>
        <rFont val="Open Sans"/>
      </rPr>
      <t>$21K</t>
    </r>
  </si>
  <si>
    <r>
      <rPr>
        <sz val="12"/>
        <color theme="1"/>
        <rFont val="Open Sans"/>
      </rPr>
      <t xml:space="preserve">Overhead - </t>
    </r>
    <r>
      <rPr>
        <b/>
        <sz val="12"/>
        <color theme="1"/>
        <rFont val="Open Sans"/>
      </rPr>
      <t>$33K</t>
    </r>
  </si>
  <si>
    <r>
      <rPr>
        <sz val="12"/>
        <color theme="1"/>
        <rFont val="Open Sans"/>
      </rPr>
      <t xml:space="preserve">Overhead - </t>
    </r>
    <r>
      <rPr>
        <b/>
        <sz val="12"/>
        <color theme="1"/>
        <rFont val="Open Sans"/>
      </rPr>
      <t>$35K</t>
    </r>
  </si>
  <si>
    <r>
      <rPr>
        <sz val="12"/>
        <color theme="1"/>
        <rFont val="Open Sans"/>
      </rPr>
      <t xml:space="preserve">Overhead - </t>
    </r>
    <r>
      <rPr>
        <b/>
        <sz val="12"/>
        <color theme="1"/>
        <rFont val="Open Sans"/>
      </rPr>
      <t>$40K</t>
    </r>
  </si>
  <si>
    <r>
      <rPr>
        <sz val="12"/>
        <color theme="1"/>
        <rFont val="Open Sans"/>
      </rPr>
      <t>Overhead</t>
    </r>
    <r>
      <rPr>
        <b/>
        <sz val="12"/>
        <color theme="1"/>
        <rFont val="Open Sans"/>
      </rPr>
      <t xml:space="preserve"> - $50K</t>
    </r>
  </si>
  <si>
    <t>Transparency</t>
  </si>
  <si>
    <r>
      <rPr>
        <sz val="12"/>
        <color theme="1"/>
        <rFont val="Open Sans"/>
      </rPr>
      <t xml:space="preserve">Transparency reports </t>
    </r>
    <r>
      <rPr>
        <b/>
        <sz val="12"/>
        <color theme="1"/>
        <rFont val="Open Sans"/>
      </rPr>
      <t>- $0</t>
    </r>
  </si>
  <si>
    <r>
      <rPr>
        <sz val="12"/>
        <color theme="1"/>
        <rFont val="Open Sans"/>
      </rPr>
      <t xml:space="preserve">Messari - </t>
    </r>
    <r>
      <rPr>
        <b/>
        <sz val="12"/>
        <color theme="1"/>
        <rFont val="Open Sans"/>
      </rPr>
      <t>$10K</t>
    </r>
  </si>
  <si>
    <r>
      <rPr>
        <sz val="12"/>
        <color theme="1"/>
        <rFont val="Open Sans"/>
      </rPr>
      <t xml:space="preserve">Messari - </t>
    </r>
    <r>
      <rPr>
        <b/>
        <sz val="12"/>
        <color theme="1"/>
        <rFont val="Open Sans"/>
      </rPr>
      <t>$10K</t>
    </r>
  </si>
  <si>
    <r>
      <rPr>
        <sz val="12"/>
        <color theme="1"/>
        <rFont val="Open Sans"/>
      </rPr>
      <t xml:space="preserve">Messari - </t>
    </r>
    <r>
      <rPr>
        <b/>
        <sz val="12"/>
        <color theme="1"/>
        <rFont val="Open Sans"/>
      </rPr>
      <t>$10K</t>
    </r>
  </si>
  <si>
    <t>Total spend</t>
  </si>
  <si>
    <t>$634K</t>
  </si>
  <si>
    <t>$646K</t>
  </si>
  <si>
    <t>$440K</t>
  </si>
  <si>
    <t>$576K</t>
  </si>
  <si>
    <t>$928K</t>
  </si>
  <si>
    <t>$1.4M</t>
  </si>
  <si>
    <t>Keccak 256 impl</t>
  </si>
  <si>
    <t>Improved Besu mining</t>
  </si>
  <si>
    <t>Q1</t>
  </si>
  <si>
    <t>Checkpointing</t>
  </si>
  <si>
    <t>Q2</t>
  </si>
  <si>
    <t>Treasury</t>
  </si>
  <si>
    <t>Outreach</t>
  </si>
  <si>
    <t>General Besu Maintenance</t>
  </si>
  <si>
    <t>Q3</t>
  </si>
  <si>
    <t>Q4</t>
  </si>
  <si>
    <t>https://www.capitalone.com/learn-grow/money-management/cost-of-living-adjustment/</t>
  </si>
  <si>
    <t>Overall, Coop salaries have not changed over the years (other than a scope of work change) and due to the worsening</t>
  </si>
  <si>
    <t xml:space="preserve">purchase power of fiat dollars, we have adjusted the salaries with a CPI inflation increase and will do so each year, based </t>
  </si>
  <si>
    <t>on the Social Security COLA increase.</t>
  </si>
  <si>
    <t>https://www.ssa.gov/cola/</t>
  </si>
  <si>
    <t>Trips</t>
  </si>
  <si>
    <t>People</t>
  </si>
  <si>
    <t>Days</t>
  </si>
  <si>
    <t>Flights</t>
  </si>
  <si>
    <t>Hotel</t>
  </si>
  <si>
    <t>Food</t>
  </si>
  <si>
    <t>Transportation</t>
  </si>
  <si>
    <t>ETH Denver</t>
  </si>
  <si>
    <t>Denver</t>
  </si>
  <si>
    <t>Frankfurt</t>
  </si>
  <si>
    <t xml:space="preserve">ETH CC  </t>
  </si>
  <si>
    <t>Paris</t>
  </si>
  <si>
    <t>Toronto</t>
  </si>
  <si>
    <t>DevCon</t>
  </si>
  <si>
    <t>Europe</t>
  </si>
  <si>
    <t xml:space="preserve">ETC Coooperative 2021 Budget </t>
  </si>
  <si>
    <t>Manager, Developer Relations</t>
  </si>
  <si>
    <t>Part time Dev Work</t>
  </si>
  <si>
    <t>Besu Developer</t>
  </si>
  <si>
    <t>Tech/IT &amp; G&amp;A</t>
  </si>
  <si>
    <t>Phones</t>
  </si>
  <si>
    <t>Host Services (nodes etc)</t>
  </si>
  <si>
    <t>Development, Protocol, &amp; Partnerships</t>
  </si>
  <si>
    <t>Infrastructure-Hosted Services</t>
  </si>
  <si>
    <t>Infrastructure-Professional Service Providers</t>
  </si>
  <si>
    <t>Protocol-Hosted Services</t>
  </si>
  <si>
    <t>Infrastructure-Grants</t>
  </si>
  <si>
    <t>Protocol-Grants</t>
  </si>
  <si>
    <t>Travel-Flights</t>
  </si>
  <si>
    <t>Net income</t>
  </si>
  <si>
    <t>Bob Summerwill, Executive Director</t>
  </si>
  <si>
    <t xml:space="preserve">Yaz Khoury, Developer </t>
  </si>
  <si>
    <t>Alison Alexis, Financial Controller and Business Services</t>
  </si>
  <si>
    <t>New Hires</t>
  </si>
  <si>
    <t>Website, presentations, logos, etc</t>
  </si>
  <si>
    <t>Conference Center</t>
  </si>
  <si>
    <t>Conference Materials/Swag</t>
  </si>
  <si>
    <t>Travel, Food &amp; Entertainment</t>
  </si>
  <si>
    <t>Grand Total</t>
  </si>
  <si>
    <t>Cloud &amp; Subscription Services</t>
  </si>
  <si>
    <t>Accounting Software</t>
  </si>
  <si>
    <t>Expensify Software</t>
  </si>
  <si>
    <t>Ethereum Classic Cooperative Inc.</t>
  </si>
  <si>
    <t>Balance Sheet (in USD)</t>
  </si>
  <si>
    <t>Reporting Book:</t>
  </si>
  <si>
    <t>As of Date:</t>
  </si>
  <si>
    <t>Company:</t>
  </si>
  <si>
    <t>Month Ending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</si>
  <si>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</si>
  <si>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</si>
  <si>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</si>
  <si>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</si>
  <si>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</si>
  <si>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</si>
  <si>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</si>
  <si>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</si>
  <si>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</si>
  <si>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</si>
  <si>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</si>
  <si>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</si>
  <si>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</si>
  <si>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</si>
  <si>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</si>
  <si>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</si>
  <si>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</si>
  <si>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</si>
  <si>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</si>
  <si>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</si>
  <si>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</si>
  <si>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 xml:space="preserve">  Assets</t>
  </si>
  <si>
    <t xml:space="preserve">  </t>
  </si>
  <si>
    <t xml:space="preserve">    Current Assets</t>
  </si>
  <si>
    <t xml:space="preserve">    </t>
  </si>
  <si>
    <t xml:space="preserve">      Cash and Cash Equivalents</t>
  </si>
  <si>
    <t xml:space="preserve">      </t>
  </si>
  <si>
    <t xml:space="preserve">        10231 - ETC Coop Silvergate Checking - 2899</t>
  </si>
  <si>
    <t xml:space="preserve">      Total Cash and Cash Equivalents</t>
  </si>
  <si>
    <t xml:space="preserve">      Short Term Investments</t>
  </si>
  <si>
    <t xml:space="preserve">        12614 - Proprietary ETC - (Investment)</t>
  </si>
  <si>
    <t xml:space="preserve">        12615 - Proprietary ETC - (Trading)</t>
  </si>
  <si>
    <t xml:space="preserve">      Total ST Investments</t>
  </si>
  <si>
    <t xml:space="preserve">      Accounts Receivable, Net</t>
  </si>
  <si>
    <t xml:space="preserve">        Accounts Receivable</t>
  </si>
  <si>
    <t xml:space="preserve">        </t>
  </si>
  <si>
    <t xml:space="preserve">          11400 - Accounts Receivable</t>
  </si>
  <si>
    <t xml:space="preserve">        Total Accounts Receivable</t>
  </si>
  <si>
    <t xml:space="preserve">      Total Accounts Receivable, Net</t>
  </si>
  <si>
    <t xml:space="preserve">      Intercompany Receivable</t>
  </si>
  <si>
    <t xml:space="preserve">        11886 - Due from ACAM</t>
  </si>
  <si>
    <t xml:space="preserve">      Total Intercompany Receivable</t>
  </si>
  <si>
    <t xml:space="preserve">    Total Current Assets</t>
  </si>
  <si>
    <t xml:space="preserve">  Total Assets</t>
  </si>
  <si>
    <t xml:space="preserve">  Liabilities and Equity</t>
  </si>
  <si>
    <t xml:space="preserve">    Liabilities</t>
  </si>
  <si>
    <t xml:space="preserve">      Current Liabilities</t>
  </si>
  <si>
    <t xml:space="preserve">        Accounts Payable</t>
  </si>
  <si>
    <t xml:space="preserve">          98765 - Accounts Payable</t>
  </si>
  <si>
    <t xml:space="preserve">        Total Accounts Payable</t>
  </si>
  <si>
    <t xml:space="preserve">        Intercompany Payable</t>
  </si>
  <si>
    <t xml:space="preserve">          21820 - Due to DCG</t>
  </si>
  <si>
    <t xml:space="preserve">          98766 - Elim #1</t>
  </si>
  <si>
    <t xml:space="preserve">        Total Intercompany Payable</t>
  </si>
  <si>
    <t xml:space="preserve">      Total Current Liabilities</t>
  </si>
  <si>
    <t xml:space="preserve">    Total Liabilities</t>
  </si>
  <si>
    <t xml:space="preserve">    Stockholders Equity</t>
  </si>
  <si>
    <t xml:space="preserve">      Retained Earnings</t>
  </si>
  <si>
    <t xml:space="preserve">        35100 - Retained Earnings</t>
  </si>
  <si>
    <t xml:space="preserve">      Total Retained Earnings</t>
  </si>
  <si>
    <t xml:space="preserve">      Net Income (Loss)</t>
  </si>
  <si>
    <t xml:space="preserve">    Total Stockholders Equity</t>
  </si>
  <si>
    <t xml:space="preserve">  Total Liabilities and Equity</t>
  </si>
  <si>
    <t>Created on: 04/15/2019 06:33 PM</t>
  </si>
  <si>
    <t>Net movement of Intercompany</t>
  </si>
  <si>
    <t>Operating Activities</t>
  </si>
  <si>
    <t>Net income/loss for the period</t>
  </si>
  <si>
    <t>Add (deduct) items not involving cash</t>
  </si>
  <si>
    <t>Intercompany</t>
  </si>
  <si>
    <t>Change in non-cash operating items</t>
  </si>
  <si>
    <t>Accounts receivable</t>
  </si>
  <si>
    <t>Accounts payable</t>
  </si>
  <si>
    <t>Cash provided by operating activities</t>
  </si>
  <si>
    <t>Total cash provided by operating activities</t>
  </si>
  <si>
    <t>Financing activities</t>
  </si>
  <si>
    <t>Payment of ETC 1% fees/Settlment of receivable</t>
  </si>
  <si>
    <t>Total cash provided by Financing activities</t>
  </si>
  <si>
    <t>Investing activities</t>
  </si>
  <si>
    <t>ETC Holding account</t>
  </si>
  <si>
    <t>ETC Trading account</t>
  </si>
  <si>
    <t>Total cash provided by Investing activities</t>
  </si>
  <si>
    <t>Net increase (decrease) in cash during the period</t>
  </si>
  <si>
    <t>Cash Beginning of the period</t>
  </si>
  <si>
    <t>Net Crypto movement</t>
  </si>
  <si>
    <t>Cash, end of period</t>
  </si>
  <si>
    <t>Cash per BS</t>
  </si>
  <si>
    <t>Cash in USD</t>
  </si>
  <si>
    <t>ETC Balances at Market</t>
  </si>
  <si>
    <t>Forecast Assumptions</t>
  </si>
  <si>
    <t>ETC Fee</t>
  </si>
  <si>
    <t>Baseline</t>
  </si>
  <si>
    <t>P&amp;L 12 Month - W Account Details (in USD)</t>
  </si>
  <si>
    <t>Actual</t>
  </si>
  <si>
    <t>Forecast</t>
  </si>
  <si>
    <t>Fiscal 2019</t>
  </si>
  <si>
    <t>Since inception</t>
  </si>
  <si>
    <t xml:space="preserve">  Operating Income</t>
  </si>
  <si>
    <t xml:space="preserve">    Operating Expenses</t>
  </si>
  <si>
    <t xml:space="preserve">      Professional &amp; Regulatory fees</t>
  </si>
  <si>
    <t xml:space="preserve">        Regulatory fees</t>
  </si>
  <si>
    <t xml:space="preserve">          Filing Fees</t>
  </si>
  <si>
    <t xml:space="preserve">        Total Regulatory fees</t>
  </si>
  <si>
    <t xml:space="preserve">        Professional fees</t>
  </si>
  <si>
    <t xml:space="preserve">          Legal Fees</t>
  </si>
  <si>
    <t xml:space="preserve">          IT Consulting Fees</t>
  </si>
  <si>
    <t xml:space="preserve">          Other Professional Fees</t>
  </si>
  <si>
    <t xml:space="preserve">        Total Professional fees</t>
  </si>
  <si>
    <t xml:space="preserve">      Total Professional &amp; Regulatory fees</t>
  </si>
  <si>
    <t xml:space="preserve">      Office &amp; other business exp</t>
  </si>
  <si>
    <t xml:space="preserve">        Other Operating Expense</t>
  </si>
  <si>
    <t xml:space="preserve">          Bank Service Charges</t>
  </si>
  <si>
    <t xml:space="preserve">          Franchise Tax</t>
  </si>
  <si>
    <t xml:space="preserve">        Total Other Operating Expense</t>
  </si>
  <si>
    <t xml:space="preserve">      Total Office &amp; other business exp</t>
  </si>
  <si>
    <t xml:space="preserve">      Travel &amp; entertainment</t>
  </si>
  <si>
    <t xml:space="preserve">        Travel Expenses</t>
  </si>
  <si>
    <t xml:space="preserve">          Travel</t>
  </si>
  <si>
    <t xml:space="preserve">        Total Travel Expenses</t>
  </si>
  <si>
    <t xml:space="preserve">      Total Travel &amp; entertainment</t>
  </si>
  <si>
    <t xml:space="preserve">      Marketing &amp; Events</t>
  </si>
  <si>
    <t xml:space="preserve">        Marketing Expense</t>
  </si>
  <si>
    <t xml:space="preserve">          Marketing Expense</t>
  </si>
  <si>
    <t xml:space="preserve">          Conference Sponsorships</t>
  </si>
  <si>
    <t xml:space="preserve">          Conference Materials</t>
  </si>
  <si>
    <t xml:space="preserve">          Marketing Events</t>
  </si>
  <si>
    <t xml:space="preserve">        Total Marketing Expense</t>
  </si>
  <si>
    <t xml:space="preserve">      Total Marketing</t>
  </si>
  <si>
    <t xml:space="preserve">    Total Operating Expenses</t>
  </si>
  <si>
    <t xml:space="preserve">  Total Operating Income</t>
  </si>
  <si>
    <t xml:space="preserve">  Unrealized Gains/Losses</t>
  </si>
  <si>
    <t xml:space="preserve">    Other Income</t>
  </si>
  <si>
    <t xml:space="preserve">      Other Income</t>
  </si>
  <si>
    <t xml:space="preserve">        ETCC Fees from ETC</t>
  </si>
  <si>
    <t xml:space="preserve">        Donation Income</t>
  </si>
  <si>
    <t xml:space="preserve">      Total Other Income</t>
  </si>
  <si>
    <t xml:space="preserve">    Total Other Income</t>
  </si>
  <si>
    <t xml:space="preserve">  Total Unrealized Gains/Losses</t>
  </si>
  <si>
    <t xml:space="preserve">  Net Income (Loss)</t>
  </si>
  <si>
    <t>Cumulative</t>
  </si>
  <si>
    <t>Financial Positions in $US</t>
  </si>
  <si>
    <t>Assets</t>
  </si>
  <si>
    <t>Cash &amp; Cash Equivalents</t>
  </si>
  <si>
    <r>
      <rPr>
        <sz val="10"/>
        <color theme="1"/>
        <rFont val="Arial"/>
      </rPr>
      <t>ETC (at book value)</t>
    </r>
    <r>
      <rPr>
        <vertAlign val="superscript"/>
        <sz val="10"/>
        <color theme="1"/>
        <rFont val="Arial"/>
      </rPr>
      <t>1</t>
    </r>
  </si>
  <si>
    <t>Accounts Receivable</t>
  </si>
  <si>
    <t>Due from Grayscale</t>
  </si>
  <si>
    <r>
      <rPr>
        <sz val="10"/>
        <color theme="1"/>
        <rFont val="Arial"/>
      </rPr>
      <t>Prepaid Expenses &amp; Deposits</t>
    </r>
    <r>
      <rPr>
        <vertAlign val="superscript"/>
        <sz val="10"/>
        <color theme="1"/>
        <rFont val="Arial"/>
      </rPr>
      <t>2</t>
    </r>
  </si>
  <si>
    <t>Total Assets</t>
  </si>
  <si>
    <t>Liabilities</t>
  </si>
  <si>
    <t>Accounts Payable &amp; Accrued Liabilities</t>
  </si>
  <si>
    <t>Due to Grayscale</t>
  </si>
  <si>
    <t>Total Liabilities</t>
  </si>
  <si>
    <t>Equity</t>
  </si>
  <si>
    <t>Retained Earnings</t>
  </si>
  <si>
    <t>Net (Loss/Income)</t>
  </si>
  <si>
    <t>Total Equity</t>
  </si>
  <si>
    <t>Total Liabilities &amp; Equity</t>
  </si>
  <si>
    <r>
      <rPr>
        <i/>
        <sz val="10"/>
        <color theme="1"/>
        <rFont val="Arial"/>
      </rPr>
      <t>ETC at Market Value</t>
    </r>
    <r>
      <rPr>
        <i/>
        <vertAlign val="superscript"/>
        <sz val="10"/>
        <color theme="1"/>
        <rFont val="Arial"/>
      </rPr>
      <t>1</t>
    </r>
  </si>
  <si>
    <r>
      <rPr>
        <b/>
        <sz val="10"/>
        <color theme="1"/>
        <rFont val="Arial"/>
      </rPr>
      <t>Liquid assets</t>
    </r>
    <r>
      <rPr>
        <b/>
        <vertAlign val="superscript"/>
        <sz val="10"/>
        <color theme="1"/>
        <rFont val="Arial"/>
      </rPr>
      <t>3</t>
    </r>
  </si>
  <si>
    <t xml:space="preserve">Book value is the value when the ETC was originally purchased. Market value is the value </t>
  </si>
  <si>
    <t>Includes deposit of $120,000 that was made for ETC Summit 2019 expenses.</t>
  </si>
  <si>
    <t>Liquid assets consist of cash and cash equivalents and ETC at market value</t>
  </si>
  <si>
    <t>Income Scenarios</t>
  </si>
  <si>
    <t>Grayscale ETC</t>
  </si>
  <si>
    <t xml:space="preserve">Worst </t>
  </si>
  <si>
    <t>Base</t>
  </si>
  <si>
    <t>Best</t>
  </si>
  <si>
    <t>Starting Point</t>
  </si>
  <si>
    <t>As of -----------</t>
  </si>
  <si>
    <t>Per Month</t>
  </si>
  <si>
    <t>Probability</t>
  </si>
  <si>
    <t>Price</t>
  </si>
  <si>
    <t>Worst</t>
  </si>
  <si>
    <t>ETC Price</t>
  </si>
  <si>
    <t>Percentage</t>
  </si>
  <si>
    <t>Prob Weighted</t>
  </si>
  <si>
    <t>Worst 1</t>
  </si>
  <si>
    <t>Worst 2</t>
  </si>
  <si>
    <t>Worst 3</t>
  </si>
  <si>
    <t>Base 1</t>
  </si>
  <si>
    <t>Base 2</t>
  </si>
  <si>
    <t>Base 3</t>
  </si>
  <si>
    <t>Best 1</t>
  </si>
  <si>
    <t>Best 2</t>
  </si>
  <si>
    <t>Best 3</t>
  </si>
  <si>
    <t xml:space="preserve">Base Prices for each </t>
  </si>
  <si>
    <t>These prices can be flexed for different scenarios, but should be used as the base level</t>
  </si>
  <si>
    <t>Monthly Income (before flexing)</t>
  </si>
  <si>
    <t>Legal Units</t>
  </si>
  <si>
    <t>Company Name</t>
  </si>
  <si>
    <t>Unit Number</t>
  </si>
  <si>
    <t>Acroynm</t>
  </si>
  <si>
    <t>Name</t>
  </si>
  <si>
    <t>Account</t>
  </si>
  <si>
    <t>Expense Element Name</t>
  </si>
  <si>
    <t>Account Number</t>
  </si>
  <si>
    <t>Category</t>
  </si>
  <si>
    <t>Meal &amp; Entertainment</t>
  </si>
  <si>
    <t>Contract Wages (Staff)</t>
  </si>
  <si>
    <t>Salaries Expense</t>
  </si>
  <si>
    <t>Other-Wage related</t>
  </si>
  <si>
    <t>Software</t>
  </si>
  <si>
    <t>Paying for a license for something, subscriptions</t>
  </si>
  <si>
    <t>Hardware</t>
  </si>
  <si>
    <t>Ex. ETC Nodes, AWS, Digitial Ocean</t>
  </si>
  <si>
    <t>Office Expenses</t>
  </si>
  <si>
    <t>Membership &amp; Dues</t>
  </si>
  <si>
    <t>Shipping &amp; Postage</t>
  </si>
  <si>
    <t>Bank Charges</t>
  </si>
  <si>
    <t>Cell Phones</t>
  </si>
  <si>
    <t>G&amp;A - Other</t>
  </si>
  <si>
    <t>Conferences</t>
  </si>
  <si>
    <t>Advertising</t>
  </si>
  <si>
    <t>Swag</t>
  </si>
  <si>
    <t>Presentations, logos, etc</t>
  </si>
  <si>
    <t>Professional Service Providers</t>
  </si>
  <si>
    <t>Contractors</t>
  </si>
  <si>
    <t>Depreciation</t>
  </si>
  <si>
    <t>Interest Expense</t>
  </si>
  <si>
    <t>Bank Revaluations</t>
  </si>
  <si>
    <t>Unrealized Currency Gains</t>
  </si>
  <si>
    <t>Realized Currency Gains</t>
  </si>
  <si>
    <t>Membership Fees</t>
  </si>
  <si>
    <t>Interest Income</t>
  </si>
  <si>
    <t>Department #</t>
  </si>
  <si>
    <t>Department Name</t>
  </si>
  <si>
    <t>Account #</t>
  </si>
  <si>
    <t>Account Name</t>
  </si>
  <si>
    <t>GL Account</t>
  </si>
  <si>
    <t>01-01-1000</t>
  </si>
  <si>
    <t>Overhead &amp; Management-Travel-Flights</t>
  </si>
  <si>
    <t>01-01-1001</t>
  </si>
  <si>
    <t>Overhead &amp; Management-Travel-Hotels</t>
  </si>
  <si>
    <t>01-01-1002</t>
  </si>
  <si>
    <t>Overhead &amp; Management-Meal &amp; Entertainment</t>
  </si>
  <si>
    <t>01-01-1003</t>
  </si>
  <si>
    <t>Overhead &amp; Management-Transportation</t>
  </si>
  <si>
    <t>01-01-1004</t>
  </si>
  <si>
    <t>Overhead &amp; Management-Travel-Other</t>
  </si>
  <si>
    <t>Overhead &amp; Management-Contract Wages (Staff)</t>
  </si>
  <si>
    <t>Overhead &amp; Management-Software</t>
  </si>
  <si>
    <t>01-01-1201</t>
  </si>
  <si>
    <t>Overhead &amp; Management-Hardware</t>
  </si>
  <si>
    <t>Overhead &amp; Management-Hosted Services</t>
  </si>
  <si>
    <t>01-01-1300</t>
  </si>
  <si>
    <t>Overhead &amp; Management-Office Expenses</t>
  </si>
  <si>
    <t>01-01-1301</t>
  </si>
  <si>
    <t>Overhead &amp; Management-Membership &amp; Dues</t>
  </si>
  <si>
    <t>01-01-1302</t>
  </si>
  <si>
    <t>Overhead &amp; Management-Shipping &amp; Postage</t>
  </si>
  <si>
    <t>Overhead &amp; Management-Bank Charges</t>
  </si>
  <si>
    <t>Overhead &amp; Management-Cell Phones</t>
  </si>
  <si>
    <t>Overhead &amp; Management-G&amp;A - Other</t>
  </si>
  <si>
    <t>Overhead &amp; Management-Professional Service Providers</t>
  </si>
  <si>
    <t>01-01-1601</t>
  </si>
  <si>
    <t>Overhead &amp; Management-Interest Expense</t>
  </si>
  <si>
    <t>01-01-1602</t>
  </si>
  <si>
    <t>Overhead &amp; Management-Bank Revaluations</t>
  </si>
  <si>
    <t>01-01-1603</t>
  </si>
  <si>
    <t>Overhead &amp; Management-Unrealized Currency Gains</t>
  </si>
  <si>
    <t>01-01-1604</t>
  </si>
  <si>
    <t>Overhead &amp; Management-Realized Currency Gains</t>
  </si>
  <si>
    <t>Comms &amp; Marketing-Travel-Flights</t>
  </si>
  <si>
    <t>Comms &amp; Marketing-Travel-Hotels</t>
  </si>
  <si>
    <t>Comms &amp; Marketing-Meal &amp; Entertainment</t>
  </si>
  <si>
    <t>Comms &amp; Marketing-Transportation</t>
  </si>
  <si>
    <t>Comms &amp; Marketing-Travel-Other</t>
  </si>
  <si>
    <t>01-02-1200</t>
  </si>
  <si>
    <t>Comms &amp; Marketing-Software</t>
  </si>
  <si>
    <t>Comms &amp; Marketing-Conferences</t>
  </si>
  <si>
    <t>Comms &amp; Marketing-Sponsorship</t>
  </si>
  <si>
    <t>01-02-1402</t>
  </si>
  <si>
    <t>Comms &amp; Marketing-Advertising</t>
  </si>
  <si>
    <t>01-02-1403</t>
  </si>
  <si>
    <t>Comms &amp; Marketing-Swag</t>
  </si>
  <si>
    <t>01-02-1404</t>
  </si>
  <si>
    <t>Comms &amp; Marketing-Transparency</t>
  </si>
  <si>
    <t>Comms &amp; Marketing-Website</t>
  </si>
  <si>
    <t>Comms &amp; Marketing-Presentations, logos, other</t>
  </si>
  <si>
    <t>01-02-1500</t>
  </si>
  <si>
    <t>Comms &amp; Marketing-Professional Service Providers</t>
  </si>
  <si>
    <t>01-02-1501</t>
  </si>
  <si>
    <t>Comms &amp; Marketing-Contractors</t>
  </si>
  <si>
    <t>Development-Contract Wages (Staff)</t>
  </si>
  <si>
    <t>01-03-1202</t>
  </si>
  <si>
    <t>Development-Hosted Services</t>
  </si>
  <si>
    <t>01-03-1500</t>
  </si>
  <si>
    <t>Development-Professional Service Providers</t>
  </si>
  <si>
    <t>01-03-1501</t>
  </si>
  <si>
    <t>Development-Contractors</t>
  </si>
  <si>
    <t>01-03-1502</t>
  </si>
  <si>
    <t>Development-Grants</t>
  </si>
  <si>
    <t>01-04-1501</t>
  </si>
  <si>
    <t>Infrastructure-Contractors</t>
  </si>
  <si>
    <t>01-05-1500</t>
  </si>
  <si>
    <t>Protocol-Professional Service Providers</t>
  </si>
  <si>
    <t>01-05-1501</t>
  </si>
  <si>
    <t>Protocol-Contractors</t>
  </si>
  <si>
    <t>01-06-1500</t>
  </si>
  <si>
    <t>Partnerships-Professional Service Providers</t>
  </si>
  <si>
    <t>01-06-1501</t>
  </si>
  <si>
    <t>Partnerships-Contractors</t>
  </si>
  <si>
    <t>01-06-1502</t>
  </si>
  <si>
    <t>Partnerships-Grants</t>
  </si>
  <si>
    <t>Finance-Contract Wages (Staff)</t>
  </si>
  <si>
    <t>Finance-Software</t>
  </si>
  <si>
    <t>Finance-Professional Service Providers</t>
  </si>
  <si>
    <t>01-07-1501</t>
  </si>
  <si>
    <t>Finance-Contractors</t>
  </si>
  <si>
    <t>01-08-1000</t>
  </si>
  <si>
    <t>ETC Summit-Travel-Flights</t>
  </si>
  <si>
    <t>01-08-1001</t>
  </si>
  <si>
    <t>ETC Summit-Travel-Hotels</t>
  </si>
  <si>
    <t>01-08-1002</t>
  </si>
  <si>
    <t>ETC Summit-Meal &amp; Entertainment</t>
  </si>
  <si>
    <t>01-08-1003</t>
  </si>
  <si>
    <t>ETC Summit-Transportation</t>
  </si>
  <si>
    <t>01-08-1004</t>
  </si>
  <si>
    <t>ETC Summit-Travel-Other</t>
  </si>
  <si>
    <t>01-08-1400</t>
  </si>
  <si>
    <t>ETC Summit-Conferences</t>
  </si>
  <si>
    <t>01-08-1401</t>
  </si>
  <si>
    <t>ETC Summit-Sponsorship</t>
  </si>
  <si>
    <t>01-08-1402</t>
  </si>
  <si>
    <t>ETC Summit-Advertising</t>
  </si>
  <si>
    <t>01-08-1403</t>
  </si>
  <si>
    <t>ETC Summit-Swag</t>
  </si>
  <si>
    <t>01-08-1407</t>
  </si>
  <si>
    <t>ETC Summit-Other</t>
  </si>
  <si>
    <t>Revenue-Grayscale Fees</t>
  </si>
  <si>
    <t>Revenue-Donations</t>
  </si>
  <si>
    <t>Revenue-Sponsorships</t>
  </si>
  <si>
    <t>Revenue-Membership Fees</t>
  </si>
  <si>
    <t>01-00-5004</t>
  </si>
  <si>
    <t>Revenue-Interest Income</t>
  </si>
  <si>
    <t>Revenue-Other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</si>
</sst>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_-&quot;$&quot;* #,##0_-;\-&quot;$&quot;* #,##0_-;_-&quot;$&quot;* &quot;-&quot;??_-;_-@"/>
    <numFmt numFmtId="165" formatCode="_-&quot;$&quot;* #,##0.00_-;\-&quot;$&quot;* #,##0.00_-;_-&quot;$&quot;* &quot;-&quot;??_-;_-@"/>
    <numFmt numFmtId="166" formatCode="_-* #,##0.00_-;\-* #,##0.00_-;_-* &quot;-&quot;??_-;_-@"/>
    <numFmt numFmtId="167" formatCode="_-* #,##0_-;\(#,##0\)_-;_-* &quot;-&quot;_-;_-@"/>
    <numFmt numFmtId="168" formatCode="#,##0;\(#,##0\)"/>
    <numFmt numFmtId="169" formatCode="_(* #,##0_);_(* \(#,##0\);_(* &quot;-&quot;??_);_(@_)"/>
    <numFmt numFmtId="170" formatCode="_(* #,##0.0_);_(* \(#,##0.0\);_(* &quot;-&quot;?_);_(@_)"/>
    <numFmt numFmtId="171" formatCode="_(* #,##0_);_(* \(#,##0\);_(* &quot;-&quot;?_);_(@_)"/>
    <numFmt numFmtId="172" formatCode="#,##0.00;\(#,##0.00\)"/>
    <numFmt numFmtId="173" formatCode="&quot;$&quot;\ #,##0.00;&quot;$&quot;\ \(#,##0.00\)"/>
    <numFmt numFmtId="174" formatCode="_-* #,##0_-;\-* #,##0_-;_-* &quot;-&quot;_-;_-@"/>
    <numFmt numFmtId="175" formatCode="&quot;$&quot;#,##0;&quot;$&quot;\(#,##0\)"/>
  </numFmts>
  <fonts count="62">
    <font>
      <sz val="11"/>
      <color theme="1"/>
      <name val="Open Sans"/>
      <scheme val="minor"/>
    </font>
    <font>
      <sz val="10"/>
      <color theme="1"/>
      <name val="Open Sans"/>
    </font>
    <font>
      <b/>
      <sz val="10"/>
      <color theme="1"/>
      <name val="Open Sans"/>
    </font>
    <font>
      <sz val="10"/>
      <color theme="0"/>
      <name val="Open Sans"/>
    </font>
    <font>
      <b/>
      <sz val="10"/>
      <color theme="0"/>
      <name val="Merriweather"/>
    </font>
    <font>
      <sz val="10"/>
      <color theme="0"/>
      <name val="Merriweather"/>
    </font>
    <font>
      <b/>
      <sz val="10"/>
      <color theme="1"/>
      <name val="Merriweather"/>
    </font>
    <font>
      <sz val="10"/>
      <color rgb="FFF3F3F4"/>
      <name val="Open Sans"/>
    </font>
    <font>
      <b/>
      <sz val="10"/>
      <color rgb="FFF3F3F4"/>
      <name val="Merriweather"/>
    </font>
    <font>
      <sz val="10"/>
      <color rgb="FFF3F3F4"/>
      <name val="Merriweather"/>
    </font>
    <font>
      <sz val="11"/>
      <color theme="1"/>
      <name val="Open Sans"/>
      <scheme val="minor"/>
    </font>
    <font>
      <i/>
      <sz val="10"/>
      <color theme="1"/>
      <name val="Open Sans"/>
    </font>
    <font>
      <sz val="10"/>
      <color theme="1"/>
      <name val="Merriweather"/>
    </font>
    <font>
      <b/>
      <sz val="10"/>
      <color theme="0"/>
      <name val="Open Sans"/>
    </font>
    <font>
      <b/>
      <i/>
      <sz val="10"/>
      <color theme="1"/>
      <name val="Open Sans"/>
    </font>
    <font>
      <sz val="11"/>
      <name val="Open Sans"/>
    </font>
    <font>
      <sz val="11"/>
      <color theme="1"/>
      <name val="Open Sans"/>
    </font>
    <font>
      <b/>
      <sz val="10"/>
      <color rgb="FFFFFFFF"/>
      <name val="Open Sans"/>
    </font>
    <font>
      <sz val="10"/>
      <color rgb="FF0000FF"/>
      <name val="Open Sans"/>
    </font>
    <font>
      <sz val="9"/>
      <color theme="1"/>
      <name val="Open Sans"/>
    </font>
    <font>
      <b/>
      <sz val="9"/>
      <color theme="1"/>
      <name val="Open Sans"/>
    </font>
    <font>
      <b/>
      <sz val="9"/>
      <color rgb="FF000000"/>
      <name val="Open Sans"/>
    </font>
    <font>
      <sz val="9"/>
      <color theme="0"/>
      <name val="Open Sans"/>
    </font>
    <font>
      <b/>
      <sz val="9"/>
      <color theme="0"/>
      <name val="Open Sans"/>
    </font>
    <font>
      <sz val="9"/>
      <color theme="1"/>
      <name val="Merriweather"/>
    </font>
    <font>
      <b/>
      <sz val="9"/>
      <color rgb="FF000000"/>
      <name val="Merriweather"/>
    </font>
    <font>
      <sz val="9"/>
      <color rgb="FF000000"/>
      <name val="Open Sans"/>
    </font>
    <font>
      <b/>
      <sz val="12"/>
      <color theme="1"/>
      <name val="Open Sans"/>
    </font>
    <font>
      <b/>
      <sz val="9"/>
      <color rgb="FFFF0000"/>
      <name val="Open Sans"/>
    </font>
    <font>
      <sz val="9"/>
      <color rgb="FFFF0000"/>
      <name val="Open Sans"/>
    </font>
    <font>
      <sz val="9"/>
      <color rgb="FFE7E6E6"/>
      <name val="Open Sans"/>
    </font>
    <font>
      <sz val="8"/>
      <color rgb="FF000000"/>
      <name val="Open Sans"/>
    </font>
    <font>
      <b/>
      <sz val="10"/>
      <color rgb="FF000000"/>
      <name val="Open Sans"/>
    </font>
    <font>
      <sz val="12"/>
      <color theme="1"/>
      <name val="Open Sans"/>
    </font>
    <font>
      <b/>
      <sz val="11"/>
      <color theme="1"/>
      <name val="Open Sans"/>
    </font>
    <font>
      <b/>
      <sz val="12"/>
      <color theme="1"/>
      <name val="Helvetica Neue"/>
    </font>
    <font>
      <sz val="10"/>
      <color theme="1"/>
      <name val="Arial"/>
    </font>
    <font>
      <sz val="8"/>
      <color theme="1"/>
      <name val="Helvetica Neue"/>
    </font>
    <font>
      <sz val="8"/>
      <color rgb="FF00B0F0"/>
      <name val="Helvetica Neue"/>
    </font>
    <font>
      <sz val="6"/>
      <color theme="1"/>
      <name val="Helvetica Neue"/>
    </font>
    <font>
      <b/>
      <sz val="8"/>
      <color theme="1"/>
      <name val="Helvetica Neue"/>
    </font>
    <font>
      <b/>
      <sz val="10"/>
      <color theme="1"/>
      <name val="Arial"/>
    </font>
    <font>
      <i/>
      <sz val="10"/>
      <color theme="1"/>
      <name val="Arial"/>
    </font>
    <font>
      <b/>
      <sz val="10"/>
      <color theme="0"/>
      <name val="Arial"/>
    </font>
    <font>
      <vertAlign val="superscript"/>
      <sz val="10"/>
      <color theme="1"/>
      <name val="Arial"/>
    </font>
    <font>
      <i/>
      <sz val="11"/>
      <color theme="1"/>
      <name val="Open Sans"/>
    </font>
    <font>
      <b/>
      <sz val="11"/>
      <color theme="1"/>
      <name val="Merriweather"/>
    </font>
    <font>
      <i/>
      <vertAlign val="superscript"/>
      <sz val="10"/>
      <color theme="1"/>
      <name val="Arial"/>
    </font>
    <font>
      <b/>
      <vertAlign val="superscript"/>
      <sz val="10"/>
      <color theme="1"/>
      <name val="Arial"/>
    </font>
    <font>
      <sz val="10"/>
      <color theme="1"/>
      <name val="Roboto"/>
    </font>
    <font>
      <b/>
      <sz val="10"/>
      <color theme="1"/>
      <name val="Roboto"/>
    </font>
    <font>
      <sz val="11"/>
      <color theme="1"/>
      <name val="Roboto"/>
    </font>
    <font>
      <sz val="10"/>
      <color theme="0"/>
      <name val="Roboto"/>
    </font>
    <font>
      <b/>
      <sz val="10"/>
      <color theme="0"/>
      <name val="Roboto"/>
    </font>
    <font>
      <sz val="10"/>
      <color rgb="FFF3F3F4"/>
      <name val="Roboto"/>
    </font>
    <font>
      <b/>
      <sz val="10"/>
      <color rgb="FFF3F3F4"/>
      <name val="Roboto"/>
    </font>
    <font>
      <i/>
      <sz val="10"/>
      <color theme="1"/>
      <name val="Roboto"/>
    </font>
    <font>
      <sz val="11"/>
      <name val="Roboto"/>
    </font>
    <font>
      <b/>
      <sz val="10"/>
      <color theme="3"/>
      <name val="Roboto"/>
    </font>
    <font>
      <sz val="10"/>
      <color theme="3"/>
      <name val="Roboto"/>
    </font>
    <font>
      <b/>
      <i/>
      <sz val="10"/>
      <color theme="3"/>
      <name val="Roboto"/>
    </font>
    <font>
      <b/>
      <sz val="11"/>
      <color theme="1"/>
      <name val="Roboto"/>
    </font>
  </fonts>
  <fills count="30">
    <fill>
      <patternFill patternType="none"/>
    </fill>
    <fill>
      <patternFill patternType="gray125"/>
    </fill>
    <fill>
      <patternFill patternType="solid">
        <fgColor rgb="FF00994C"/>
        <bgColor rgb="FF00994C"/>
      </patternFill>
    </fill>
    <fill>
      <patternFill patternType="solid">
        <fgColor rgb="FF66FFFF"/>
        <bgColor rgb="FF66FFFF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3F3F4"/>
        <bgColor rgb="FFF3F3F4"/>
      </patternFill>
    </fill>
    <fill>
      <patternFill patternType="solid">
        <fgColor rgb="FFA5A5A5"/>
        <bgColor rgb="FFA5A5A5"/>
      </patternFill>
    </fill>
    <fill>
      <patternFill patternType="solid">
        <fgColor rgb="FFC3C3C3"/>
        <bgColor rgb="FFC3C3C3"/>
      </patternFill>
    </fill>
    <fill>
      <patternFill patternType="solid">
        <fgColor rgb="FFE7E6E6"/>
        <bgColor rgb="FFE7E6E6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2D8AF"/>
        <bgColor rgb="FFE2D8AF"/>
      </patternFill>
    </fill>
    <fill>
      <patternFill patternType="solid">
        <fgColor rgb="FFF0EAE9"/>
        <bgColor rgb="FFF0EAE9"/>
      </patternFill>
    </fill>
    <fill>
      <patternFill patternType="solid">
        <fgColor rgb="FF009991"/>
        <bgColor rgb="FF009991"/>
      </patternFill>
    </fill>
    <fill>
      <patternFill patternType="solid">
        <fgColor rgb="FF00B0F0"/>
        <bgColor rgb="FF00B0F0"/>
      </patternFill>
    </fill>
    <fill>
      <patternFill patternType="solid">
        <fgColor rgb="FF00590B"/>
        <bgColor rgb="FF00590B"/>
      </patternFill>
    </fill>
    <fill>
      <patternFill patternType="solid">
        <fgColor rgb="FF33FF99"/>
        <bgColor rgb="FF33FF99"/>
      </patternFill>
    </fill>
    <fill>
      <patternFill patternType="solid">
        <fgColor rgb="FFD6FFEA"/>
        <bgColor rgb="FFD6FFEA"/>
      </patternFill>
    </fill>
    <fill>
      <patternFill patternType="solid">
        <fgColor rgb="FF53EB45"/>
        <bgColor rgb="FF00994C"/>
      </patternFill>
    </fill>
    <fill>
      <patternFill patternType="solid">
        <fgColor theme="6"/>
        <bgColor rgb="FF66FFFF"/>
      </patternFill>
    </fill>
    <fill>
      <patternFill patternType="solid">
        <fgColor rgb="FF53EB45"/>
        <bgColor rgb="FF66FFFF"/>
      </patternFill>
    </fill>
    <fill>
      <patternFill patternType="solid">
        <fgColor rgb="FF53EB45"/>
        <bgColor rgb="FF595959"/>
      </patternFill>
    </fill>
    <fill>
      <patternFill patternType="solid">
        <fgColor rgb="FF53EB45"/>
        <bgColor rgb="FFD0CECE"/>
      </patternFill>
    </fill>
    <fill>
      <patternFill patternType="solid">
        <fgColor rgb="FF53EB45"/>
        <bgColor rgb="FFFFFF00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thin">
        <color theme="0"/>
      </top>
      <bottom/>
      <diagonal/>
    </border>
    <border>
      <left style="thin">
        <color theme="0"/>
      </left>
      <right style="medium">
        <color rgb="FFFFFFFF"/>
      </right>
      <top/>
      <bottom style="thin">
        <color theme="0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 style="medium">
        <color rgb="FFFFFFFF"/>
      </bottom>
      <diagonal/>
    </border>
    <border>
      <left/>
      <right/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4" fillId="2" borderId="2" xfId="0" applyFont="1" applyFill="1" applyBorder="1"/>
    <xf numFmtId="0" fontId="5" fillId="2" borderId="3" xfId="0" applyFont="1" applyFill="1" applyBorder="1"/>
    <xf numFmtId="0" fontId="6" fillId="3" borderId="4" xfId="0" applyFont="1" applyFill="1" applyBorder="1" applyAlignment="1">
      <alignment horizontal="center"/>
    </xf>
    <xf numFmtId="0" fontId="7" fillId="4" borderId="1" xfId="0" applyFont="1" applyFill="1" applyBorder="1"/>
    <xf numFmtId="0" fontId="8" fillId="4" borderId="5" xfId="0" applyFont="1" applyFill="1" applyBorder="1"/>
    <xf numFmtId="0" fontId="9" fillId="4" borderId="1" xfId="0" applyFont="1" applyFill="1" applyBorder="1"/>
    <xf numFmtId="17" fontId="8" fillId="4" borderId="1" xfId="0" applyNumberFormat="1" applyFont="1" applyFill="1" applyBorder="1"/>
    <xf numFmtId="0" fontId="2" fillId="3" borderId="6" xfId="0" applyFont="1" applyFill="1" applyBorder="1"/>
    <xf numFmtId="0" fontId="2" fillId="0" borderId="7" xfId="0" applyFont="1" applyBorder="1"/>
    <xf numFmtId="164" fontId="1" fillId="0" borderId="0" xfId="0" applyNumberFormat="1" applyFont="1"/>
    <xf numFmtId="0" fontId="1" fillId="4" borderId="1" xfId="0" applyFont="1" applyFill="1" applyBorder="1"/>
    <xf numFmtId="0" fontId="1" fillId="4" borderId="1" xfId="0" quotePrefix="1" applyFont="1" applyFill="1" applyBorder="1"/>
    <xf numFmtId="0" fontId="10" fillId="0" borderId="0" xfId="0" applyFont="1"/>
    <xf numFmtId="0" fontId="11" fillId="4" borderId="5" xfId="0" applyFont="1" applyFill="1" applyBorder="1"/>
    <xf numFmtId="0" fontId="12" fillId="4" borderId="1" xfId="0" applyFont="1" applyFill="1" applyBorder="1"/>
    <xf numFmtId="164" fontId="1" fillId="0" borderId="0" xfId="0" applyNumberFormat="1" applyFont="1" applyAlignment="1">
      <alignment horizontal="right"/>
    </xf>
    <xf numFmtId="164" fontId="2" fillId="3" borderId="6" xfId="0" applyNumberFormat="1" applyFont="1" applyFill="1" applyBorder="1"/>
    <xf numFmtId="0" fontId="13" fillId="5" borderId="8" xfId="0" applyFont="1" applyFill="1" applyBorder="1"/>
    <xf numFmtId="0" fontId="13" fillId="5" borderId="9" xfId="0" applyFont="1" applyFill="1" applyBorder="1"/>
    <xf numFmtId="164" fontId="13" fillId="5" borderId="9" xfId="0" applyNumberFormat="1" applyFont="1" applyFill="1" applyBorder="1"/>
    <xf numFmtId="164" fontId="2" fillId="3" borderId="10" xfId="0" applyNumberFormat="1" applyFont="1" applyFill="1" applyBorder="1"/>
    <xf numFmtId="0" fontId="1" fillId="0" borderId="7" xfId="0" applyFont="1" applyBorder="1"/>
    <xf numFmtId="0" fontId="11" fillId="0" borderId="7" xfId="0" applyFont="1" applyBorder="1"/>
    <xf numFmtId="0" fontId="14" fillId="6" borderId="8" xfId="0" applyFont="1" applyFill="1" applyBorder="1"/>
    <xf numFmtId="0" fontId="1" fillId="6" borderId="9" xfId="0" applyFont="1" applyFill="1" applyBorder="1"/>
    <xf numFmtId="164" fontId="2" fillId="6" borderId="9" xfId="0" applyNumberFormat="1" applyFont="1" applyFill="1" applyBorder="1"/>
    <xf numFmtId="0" fontId="1" fillId="3" borderId="6" xfId="0" applyFont="1" applyFill="1" applyBorder="1"/>
    <xf numFmtId="9" fontId="1" fillId="0" borderId="11" xfId="0" applyNumberFormat="1" applyFont="1" applyBorder="1"/>
    <xf numFmtId="0" fontId="11" fillId="0" borderId="12" xfId="0" applyFont="1" applyBorder="1"/>
    <xf numFmtId="0" fontId="1" fillId="0" borderId="13" xfId="0" applyFont="1" applyBorder="1"/>
    <xf numFmtId="164" fontId="1" fillId="0" borderId="13" xfId="0" applyNumberFormat="1" applyFont="1" applyBorder="1"/>
    <xf numFmtId="164" fontId="2" fillId="3" borderId="14" xfId="0" applyNumberFormat="1" applyFont="1" applyFill="1" applyBorder="1"/>
    <xf numFmtId="0" fontId="1" fillId="0" borderId="12" xfId="0" applyFont="1" applyBorder="1"/>
    <xf numFmtId="0" fontId="1" fillId="3" borderId="14" xfId="0" applyFont="1" applyFill="1" applyBorder="1"/>
    <xf numFmtId="0" fontId="16" fillId="0" borderId="0" xfId="0" applyFont="1"/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8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8" fontId="18" fillId="0" borderId="0" xfId="0" applyNumberFormat="1" applyFont="1" applyAlignment="1">
      <alignment horizontal="right"/>
    </xf>
    <xf numFmtId="0" fontId="1" fillId="0" borderId="27" xfId="0" applyFont="1" applyBorder="1" applyAlignment="1">
      <alignment horizontal="left"/>
    </xf>
    <xf numFmtId="168" fontId="1" fillId="0" borderId="27" xfId="0" applyNumberFormat="1" applyFont="1" applyBorder="1" applyAlignment="1">
      <alignment horizontal="right"/>
    </xf>
    <xf numFmtId="168" fontId="1" fillId="0" borderId="28" xfId="0" applyNumberFormat="1" applyFont="1" applyBorder="1" applyAlignment="1">
      <alignment horizontal="right"/>
    </xf>
    <xf numFmtId="168" fontId="2" fillId="8" borderId="29" xfId="0" applyNumberFormat="1" applyFont="1" applyFill="1" applyBorder="1"/>
    <xf numFmtId="168" fontId="2" fillId="8" borderId="29" xfId="0" applyNumberFormat="1" applyFont="1" applyFill="1" applyBorder="1" applyAlignment="1">
      <alignment horizontal="right"/>
    </xf>
    <xf numFmtId="0" fontId="1" fillId="9" borderId="1" xfId="0" applyFont="1" applyFill="1" applyBorder="1" applyAlignment="1">
      <alignment horizontal="left"/>
    </xf>
    <xf numFmtId="0" fontId="2" fillId="10" borderId="3" xfId="0" applyFont="1" applyFill="1" applyBorder="1"/>
    <xf numFmtId="168" fontId="2" fillId="10" borderId="3" xfId="0" applyNumberFormat="1" applyFont="1" applyFill="1" applyBorder="1" applyAlignment="1">
      <alignment horizontal="right"/>
    </xf>
    <xf numFmtId="0" fontId="16" fillId="10" borderId="1" xfId="0" applyFont="1" applyFill="1" applyBorder="1"/>
    <xf numFmtId="0" fontId="19" fillId="4" borderId="1" xfId="0" applyFont="1" applyFill="1" applyBorder="1"/>
    <xf numFmtId="0" fontId="20" fillId="11" borderId="1" xfId="0" applyFont="1" applyFill="1" applyBorder="1"/>
    <xf numFmtId="0" fontId="21" fillId="4" borderId="30" xfId="0" applyFont="1" applyFill="1" applyBorder="1" applyAlignment="1">
      <alignment horizontal="center" vertical="center" wrapText="1" readingOrder="1"/>
    </xf>
    <xf numFmtId="0" fontId="20" fillId="4" borderId="1" xfId="0" applyFont="1" applyFill="1" applyBorder="1"/>
    <xf numFmtId="15" fontId="20" fillId="4" borderId="1" xfId="0" applyNumberFormat="1" applyFont="1" applyFill="1" applyBorder="1"/>
    <xf numFmtId="0" fontId="23" fillId="5" borderId="30" xfId="0" applyFont="1" applyFill="1" applyBorder="1" applyAlignment="1">
      <alignment horizontal="center" vertical="center" wrapText="1" readingOrder="1"/>
    </xf>
    <xf numFmtId="0" fontId="19" fillId="4" borderId="1" xfId="0" applyFont="1" applyFill="1" applyBorder="1" applyAlignment="1">
      <alignment horizontal="right"/>
    </xf>
    <xf numFmtId="0" fontId="23" fillId="5" borderId="31" xfId="0" applyFont="1" applyFill="1" applyBorder="1" applyAlignment="1">
      <alignment horizontal="center" vertical="center" wrapText="1" readingOrder="1"/>
    </xf>
    <xf numFmtId="0" fontId="23" fillId="12" borderId="30" xfId="0" applyFont="1" applyFill="1" applyBorder="1" applyAlignment="1">
      <alignment horizontal="center" vertical="center" wrapText="1" readingOrder="1"/>
    </xf>
    <xf numFmtId="0" fontId="24" fillId="4" borderId="1" xfId="0" applyFont="1" applyFill="1" applyBorder="1"/>
    <xf numFmtId="0" fontId="21" fillId="4" borderId="1" xfId="0" applyFont="1" applyFill="1" applyBorder="1" applyAlignment="1">
      <alignment horizontal="center" vertical="center" wrapText="1" readingOrder="1"/>
    </xf>
    <xf numFmtId="0" fontId="24" fillId="4" borderId="1" xfId="0" applyFont="1" applyFill="1" applyBorder="1" applyAlignment="1">
      <alignment horizontal="right"/>
    </xf>
    <xf numFmtId="0" fontId="25" fillId="4" borderId="1" xfId="0" applyFont="1" applyFill="1" applyBorder="1" applyAlignment="1">
      <alignment horizontal="center" vertical="center" wrapText="1" readingOrder="1"/>
    </xf>
    <xf numFmtId="0" fontId="19" fillId="0" borderId="0" xfId="0" applyFont="1"/>
    <xf numFmtId="0" fontId="26" fillId="4" borderId="30" xfId="0" applyFont="1" applyFill="1" applyBorder="1" applyAlignment="1">
      <alignment horizontal="left" wrapText="1" readingOrder="1"/>
    </xf>
    <xf numFmtId="0" fontId="26" fillId="4" borderId="34" xfId="0" applyFont="1" applyFill="1" applyBorder="1" applyAlignment="1">
      <alignment horizontal="left" wrapText="1" readingOrder="1"/>
    </xf>
    <xf numFmtId="0" fontId="23" fillId="5" borderId="35" xfId="0" applyFont="1" applyFill="1" applyBorder="1" applyAlignment="1">
      <alignment horizontal="center" vertical="center" wrapText="1" readingOrder="1"/>
    </xf>
    <xf numFmtId="0" fontId="23" fillId="12" borderId="31" xfId="0" applyFont="1" applyFill="1" applyBorder="1" applyAlignment="1">
      <alignment horizontal="center" vertical="center" wrapText="1" readingOrder="1"/>
    </xf>
    <xf numFmtId="0" fontId="21" fillId="13" borderId="30" xfId="0" applyFont="1" applyFill="1" applyBorder="1" applyAlignment="1">
      <alignment horizontal="left" vertical="center" wrapText="1" readingOrder="1"/>
    </xf>
    <xf numFmtId="0" fontId="26" fillId="4" borderId="1" xfId="0" applyFont="1" applyFill="1" applyBorder="1" applyAlignment="1">
      <alignment horizontal="left" wrapText="1" readingOrder="1"/>
    </xf>
    <xf numFmtId="0" fontId="21" fillId="13" borderId="39" xfId="0" applyFont="1" applyFill="1" applyBorder="1" applyAlignment="1">
      <alignment horizontal="left" vertical="center" wrapText="1" readingOrder="1"/>
    </xf>
    <xf numFmtId="0" fontId="27" fillId="11" borderId="40" xfId="0" applyFont="1" applyFill="1" applyBorder="1" applyAlignment="1">
      <alignment horizontal="left" wrapText="1" readingOrder="1"/>
    </xf>
    <xf numFmtId="0" fontId="20" fillId="4" borderId="41" xfId="0" applyFont="1" applyFill="1" applyBorder="1" applyAlignment="1">
      <alignment horizontal="left" wrapText="1" readingOrder="1"/>
    </xf>
    <xf numFmtId="169" fontId="20" fillId="11" borderId="41" xfId="0" applyNumberFormat="1" applyFont="1" applyFill="1" applyBorder="1" applyAlignment="1">
      <alignment horizontal="left" wrapText="1" readingOrder="1"/>
    </xf>
    <xf numFmtId="9" fontId="20" fillId="11" borderId="41" xfId="0" applyNumberFormat="1" applyFont="1" applyFill="1" applyBorder="1" applyAlignment="1">
      <alignment horizontal="right" wrapText="1" readingOrder="1"/>
    </xf>
    <xf numFmtId="1" fontId="20" fillId="11" borderId="41" xfId="0" applyNumberFormat="1" applyFont="1" applyFill="1" applyBorder="1" applyAlignment="1">
      <alignment horizontal="right" wrapText="1" readingOrder="1"/>
    </xf>
    <xf numFmtId="1" fontId="28" fillId="11" borderId="41" xfId="0" applyNumberFormat="1" applyFont="1" applyFill="1" applyBorder="1" applyAlignment="1">
      <alignment horizontal="right" wrapText="1" readingOrder="1"/>
    </xf>
    <xf numFmtId="169" fontId="20" fillId="11" borderId="41" xfId="0" applyNumberFormat="1" applyFont="1" applyFill="1" applyBorder="1" applyAlignment="1">
      <alignment horizontal="right" wrapText="1" readingOrder="1"/>
    </xf>
    <xf numFmtId="0" fontId="19" fillId="11" borderId="1" xfId="0" applyFont="1" applyFill="1" applyBorder="1"/>
    <xf numFmtId="0" fontId="19" fillId="11" borderId="1" xfId="0" quotePrefix="1" applyFont="1" applyFill="1" applyBorder="1"/>
    <xf numFmtId="0" fontId="19" fillId="11" borderId="40" xfId="0" applyFont="1" applyFill="1" applyBorder="1" applyAlignment="1">
      <alignment horizontal="left" wrapText="1" readingOrder="1"/>
    </xf>
    <xf numFmtId="0" fontId="19" fillId="4" borderId="41" xfId="0" applyFont="1" applyFill="1" applyBorder="1" applyAlignment="1">
      <alignment horizontal="left" wrapText="1" readingOrder="1"/>
    </xf>
    <xf numFmtId="169" fontId="19" fillId="11" borderId="41" xfId="0" applyNumberFormat="1" applyFont="1" applyFill="1" applyBorder="1" applyAlignment="1">
      <alignment horizontal="left" wrapText="1" readingOrder="1"/>
    </xf>
    <xf numFmtId="9" fontId="19" fillId="11" borderId="41" xfId="0" applyNumberFormat="1" applyFont="1" applyFill="1" applyBorder="1" applyAlignment="1">
      <alignment horizontal="right" wrapText="1" readingOrder="1"/>
    </xf>
    <xf numFmtId="1" fontId="19" fillId="11" borderId="41" xfId="0" applyNumberFormat="1" applyFont="1" applyFill="1" applyBorder="1" applyAlignment="1">
      <alignment horizontal="right" wrapText="1" readingOrder="1"/>
    </xf>
    <xf numFmtId="1" fontId="29" fillId="11" borderId="41" xfId="0" applyNumberFormat="1" applyFont="1" applyFill="1" applyBorder="1" applyAlignment="1">
      <alignment horizontal="right" wrapText="1" readingOrder="1"/>
    </xf>
    <xf numFmtId="0" fontId="20" fillId="11" borderId="40" xfId="0" applyFont="1" applyFill="1" applyBorder="1" applyAlignment="1">
      <alignment horizontal="left" wrapText="1" readingOrder="1"/>
    </xf>
    <xf numFmtId="0" fontId="20" fillId="11" borderId="1" xfId="0" quotePrefix="1" applyFont="1" applyFill="1" applyBorder="1"/>
    <xf numFmtId="0" fontId="30" fillId="11" borderId="1" xfId="0" applyFont="1" applyFill="1" applyBorder="1"/>
    <xf numFmtId="0" fontId="19" fillId="14" borderId="1" xfId="0" applyFont="1" applyFill="1" applyBorder="1"/>
    <xf numFmtId="0" fontId="21" fillId="14" borderId="30" xfId="0" applyFont="1" applyFill="1" applyBorder="1" applyAlignment="1">
      <alignment horizontal="left" vertical="center" wrapText="1" readingOrder="1"/>
    </xf>
    <xf numFmtId="0" fontId="21" fillId="14" borderId="39" xfId="0" applyFont="1" applyFill="1" applyBorder="1" applyAlignment="1">
      <alignment horizontal="left" vertical="center" wrapText="1" readingOrder="1"/>
    </xf>
    <xf numFmtId="170" fontId="20" fillId="11" borderId="41" xfId="0" applyNumberFormat="1" applyFont="1" applyFill="1" applyBorder="1" applyAlignment="1">
      <alignment horizontal="left" wrapText="1" readingOrder="1"/>
    </xf>
    <xf numFmtId="171" fontId="20" fillId="11" borderId="41" xfId="0" applyNumberFormat="1" applyFont="1" applyFill="1" applyBorder="1" applyAlignment="1">
      <alignment horizontal="left" wrapText="1" readingOrder="1"/>
    </xf>
    <xf numFmtId="170" fontId="19" fillId="11" borderId="41" xfId="0" applyNumberFormat="1" applyFont="1" applyFill="1" applyBorder="1" applyAlignment="1">
      <alignment horizontal="left" wrapText="1" readingOrder="1"/>
    </xf>
    <xf numFmtId="171" fontId="19" fillId="11" borderId="41" xfId="0" applyNumberFormat="1" applyFont="1" applyFill="1" applyBorder="1" applyAlignment="1">
      <alignment horizontal="left" wrapText="1" readingOrder="1"/>
    </xf>
    <xf numFmtId="43" fontId="20" fillId="11" borderId="41" xfId="0" applyNumberFormat="1" applyFont="1" applyFill="1" applyBorder="1" applyAlignment="1">
      <alignment horizontal="left" wrapText="1" readingOrder="1"/>
    </xf>
    <xf numFmtId="43" fontId="19" fillId="11" borderId="41" xfId="0" applyNumberFormat="1" applyFont="1" applyFill="1" applyBorder="1" applyAlignment="1">
      <alignment horizontal="left" wrapText="1" readingOrder="1"/>
    </xf>
    <xf numFmtId="0" fontId="31" fillId="4" borderId="1" xfId="0" applyFont="1" applyFill="1" applyBorder="1" applyAlignment="1">
      <alignment horizontal="left" vertical="center" wrapText="1" readingOrder="1"/>
    </xf>
    <xf numFmtId="2" fontId="31" fillId="4" borderId="1" xfId="0" applyNumberFormat="1" applyFont="1" applyFill="1" applyBorder="1" applyAlignment="1">
      <alignment horizontal="center" vertical="center" wrapText="1" readingOrder="1"/>
    </xf>
    <xf numFmtId="0" fontId="21" fillId="4" borderId="1" xfId="0" applyFont="1" applyFill="1" applyBorder="1" applyAlignment="1">
      <alignment horizontal="right" vertical="center" wrapText="1" readingOrder="1"/>
    </xf>
    <xf numFmtId="0" fontId="21" fillId="4" borderId="1" xfId="0" applyFont="1" applyFill="1" applyBorder="1" applyAlignment="1">
      <alignment horizontal="left" vertical="center" wrapText="1" readingOrder="1"/>
    </xf>
    <xf numFmtId="9" fontId="19" fillId="15" borderId="41" xfId="0" applyNumberFormat="1" applyFont="1" applyFill="1" applyBorder="1" applyAlignment="1">
      <alignment horizontal="right" wrapText="1" readingOrder="1"/>
    </xf>
    <xf numFmtId="0" fontId="26" fillId="16" borderId="1" xfId="0" applyFont="1" applyFill="1" applyBorder="1" applyAlignment="1">
      <alignment horizontal="left" wrapText="1" readingOrder="1"/>
    </xf>
    <xf numFmtId="0" fontId="32" fillId="2" borderId="42" xfId="0" applyFont="1" applyFill="1" applyBorder="1" applyAlignment="1">
      <alignment horizontal="left" vertical="center" wrapText="1" readingOrder="1"/>
    </xf>
    <xf numFmtId="0" fontId="21" fillId="17" borderId="30" xfId="0" applyFont="1" applyFill="1" applyBorder="1" applyAlignment="1">
      <alignment horizontal="left" vertical="center" wrapText="1" readingOrder="1"/>
    </xf>
    <xf numFmtId="0" fontId="20" fillId="18" borderId="46" xfId="0" applyFont="1" applyFill="1" applyBorder="1" applyAlignment="1">
      <alignment horizontal="center" wrapText="1" readingOrder="1"/>
    </xf>
    <xf numFmtId="0" fontId="33" fillId="0" borderId="0" xfId="0" applyFont="1"/>
    <xf numFmtId="0" fontId="33" fillId="0" borderId="11" xfId="0" applyFont="1" applyBorder="1"/>
    <xf numFmtId="0" fontId="27" fillId="0" borderId="11" xfId="0" applyFont="1" applyBorder="1" applyAlignment="1">
      <alignment horizontal="left"/>
    </xf>
    <xf numFmtId="0" fontId="33" fillId="0" borderId="11" xfId="0" applyFont="1" applyBorder="1" applyAlignment="1">
      <alignment vertical="top"/>
    </xf>
    <xf numFmtId="0" fontId="33" fillId="0" borderId="11" xfId="0" applyFont="1" applyBorder="1" applyAlignment="1">
      <alignment wrapText="1"/>
    </xf>
    <xf numFmtId="0" fontId="33" fillId="0" borderId="11" xfId="0" applyFont="1" applyBorder="1" applyAlignment="1">
      <alignment vertical="top" wrapText="1"/>
    </xf>
    <xf numFmtId="0" fontId="33" fillId="0" borderId="11" xfId="0" applyFont="1" applyBorder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34" fillId="0" borderId="0" xfId="0" applyFont="1"/>
    <xf numFmtId="166" fontId="16" fillId="0" borderId="0" xfId="0" applyNumberFormat="1" applyFont="1"/>
    <xf numFmtId="166" fontId="16" fillId="0" borderId="13" xfId="0" applyNumberFormat="1" applyFont="1" applyBorder="1"/>
    <xf numFmtId="17" fontId="4" fillId="2" borderId="3" xfId="0" applyNumberFormat="1" applyFont="1" applyFill="1" applyBorder="1" applyAlignment="1">
      <alignment horizontal="center"/>
    </xf>
    <xf numFmtId="17" fontId="4" fillId="2" borderId="3" xfId="0" applyNumberFormat="1" applyFont="1" applyFill="1" applyBorder="1"/>
    <xf numFmtId="17" fontId="4" fillId="2" borderId="4" xfId="0" applyNumberFormat="1" applyFont="1" applyFill="1" applyBorder="1"/>
    <xf numFmtId="17" fontId="6" fillId="4" borderId="1" xfId="0" applyNumberFormat="1" applyFont="1" applyFill="1" applyBorder="1"/>
    <xf numFmtId="0" fontId="11" fillId="7" borderId="5" xfId="0" applyFont="1" applyFill="1" applyBorder="1"/>
    <xf numFmtId="0" fontId="4" fillId="19" borderId="2" xfId="0" applyFont="1" applyFill="1" applyBorder="1"/>
    <xf numFmtId="0" fontId="5" fillId="19" borderId="3" xfId="0" applyFont="1" applyFill="1" applyBorder="1"/>
    <xf numFmtId="17" fontId="4" fillId="19" borderId="3" xfId="0" applyNumberFormat="1" applyFont="1" applyFill="1" applyBorder="1"/>
    <xf numFmtId="17" fontId="4" fillId="19" borderId="4" xfId="0" applyNumberFormat="1" applyFont="1" applyFill="1" applyBorder="1"/>
    <xf numFmtId="0" fontId="35" fillId="9" borderId="1" xfId="0" applyFont="1" applyFill="1" applyBorder="1" applyAlignment="1">
      <alignment horizontal="left"/>
    </xf>
    <xf numFmtId="0" fontId="36" fillId="9" borderId="1" xfId="0" applyFont="1" applyFill="1" applyBorder="1"/>
    <xf numFmtId="0" fontId="37" fillId="9" borderId="1" xfId="0" applyFont="1" applyFill="1" applyBorder="1" applyAlignment="1">
      <alignment horizontal="left"/>
    </xf>
    <xf numFmtId="0" fontId="36" fillId="9" borderId="1" xfId="0" applyFont="1" applyFill="1" applyBorder="1" applyAlignment="1">
      <alignment horizontal="left"/>
    </xf>
    <xf numFmtId="0" fontId="37" fillId="9" borderId="1" xfId="0" applyFont="1" applyFill="1" applyBorder="1" applyAlignment="1">
      <alignment horizontal="right"/>
    </xf>
    <xf numFmtId="0" fontId="37" fillId="9" borderId="48" xfId="0" applyFont="1" applyFill="1" applyBorder="1" applyAlignment="1">
      <alignment horizontal="right"/>
    </xf>
    <xf numFmtId="0" fontId="38" fillId="9" borderId="48" xfId="0" applyFont="1" applyFill="1" applyBorder="1" applyAlignment="1">
      <alignment horizontal="right"/>
    </xf>
    <xf numFmtId="0" fontId="39" fillId="9" borderId="1" xfId="0" applyFont="1" applyFill="1" applyBorder="1" applyAlignment="1">
      <alignment horizontal="left"/>
    </xf>
    <xf numFmtId="0" fontId="39" fillId="9" borderId="29" xfId="0" applyFont="1" applyFill="1" applyBorder="1" applyAlignment="1">
      <alignment horizontal="right"/>
    </xf>
    <xf numFmtId="0" fontId="40" fillId="9" borderId="1" xfId="0" applyFont="1" applyFill="1" applyBorder="1" applyAlignment="1">
      <alignment horizontal="left"/>
    </xf>
    <xf numFmtId="0" fontId="37" fillId="9" borderId="1" xfId="0" applyFont="1" applyFill="1" applyBorder="1"/>
    <xf numFmtId="172" fontId="37" fillId="9" borderId="1" xfId="0" applyNumberFormat="1" applyFont="1" applyFill="1" applyBorder="1" applyAlignment="1">
      <alignment horizontal="right"/>
    </xf>
    <xf numFmtId="172" fontId="37" fillId="9" borderId="3" xfId="0" applyNumberFormat="1" applyFont="1" applyFill="1" applyBorder="1" applyAlignment="1">
      <alignment horizontal="right"/>
    </xf>
    <xf numFmtId="0" fontId="37" fillId="9" borderId="29" xfId="0" applyFont="1" applyFill="1" applyBorder="1" applyAlignment="1">
      <alignment horizontal="left"/>
    </xf>
    <xf numFmtId="172" fontId="37" fillId="9" borderId="48" xfId="0" applyNumberFormat="1" applyFont="1" applyFill="1" applyBorder="1" applyAlignment="1">
      <alignment horizontal="right"/>
    </xf>
    <xf numFmtId="173" fontId="40" fillId="9" borderId="49" xfId="0" applyNumberFormat="1" applyFont="1" applyFill="1" applyBorder="1" applyAlignment="1">
      <alignment horizontal="right"/>
    </xf>
    <xf numFmtId="4" fontId="37" fillId="9" borderId="1" xfId="0" applyNumberFormat="1" applyFont="1" applyFill="1" applyBorder="1" applyAlignment="1">
      <alignment horizontal="left"/>
    </xf>
    <xf numFmtId="166" fontId="37" fillId="9" borderId="1" xfId="0" applyNumberFormat="1" applyFont="1" applyFill="1" applyBorder="1"/>
    <xf numFmtId="174" fontId="36" fillId="9" borderId="1" xfId="0" applyNumberFormat="1" applyFont="1" applyFill="1" applyBorder="1"/>
    <xf numFmtId="0" fontId="36" fillId="0" borderId="0" xfId="0" applyFont="1"/>
    <xf numFmtId="0" fontId="38" fillId="9" borderId="1" xfId="0" applyFont="1" applyFill="1" applyBorder="1" applyAlignment="1">
      <alignment horizontal="right"/>
    </xf>
    <xf numFmtId="0" fontId="41" fillId="0" borderId="0" xfId="0" applyFont="1"/>
    <xf numFmtId="0" fontId="42" fillId="0" borderId="0" xfId="0" applyFont="1"/>
    <xf numFmtId="174" fontId="36" fillId="0" borderId="0" xfId="0" applyNumberFormat="1" applyFont="1"/>
    <xf numFmtId="0" fontId="36" fillId="0" borderId="0" xfId="0" applyFont="1" applyAlignment="1">
      <alignment horizontal="left"/>
    </xf>
    <xf numFmtId="174" fontId="36" fillId="0" borderId="23" xfId="0" applyNumberFormat="1" applyFont="1" applyBorder="1"/>
    <xf numFmtId="174" fontId="36" fillId="20" borderId="1" xfId="0" applyNumberFormat="1" applyFont="1" applyFill="1" applyBorder="1"/>
    <xf numFmtId="174" fontId="36" fillId="7" borderId="1" xfId="0" applyNumberFormat="1" applyFont="1" applyFill="1" applyBorder="1"/>
    <xf numFmtId="0" fontId="41" fillId="9" borderId="50" xfId="0" applyFont="1" applyFill="1" applyBorder="1"/>
    <xf numFmtId="172" fontId="40" fillId="9" borderId="1" xfId="0" applyNumberFormat="1" applyFont="1" applyFill="1" applyBorder="1" applyAlignment="1">
      <alignment horizontal="right"/>
    </xf>
    <xf numFmtId="172" fontId="37" fillId="9" borderId="29" xfId="0" applyNumberFormat="1" applyFont="1" applyFill="1" applyBorder="1" applyAlignment="1">
      <alignment horizontal="right"/>
    </xf>
    <xf numFmtId="172" fontId="40" fillId="9" borderId="29" xfId="0" applyNumberFormat="1" applyFont="1" applyFill="1" applyBorder="1" applyAlignment="1">
      <alignment horizontal="right"/>
    </xf>
    <xf numFmtId="172" fontId="40" fillId="9" borderId="3" xfId="0" applyNumberFormat="1" applyFont="1" applyFill="1" applyBorder="1" applyAlignment="1">
      <alignment horizontal="right"/>
    </xf>
    <xf numFmtId="0" fontId="40" fillId="9" borderId="29" xfId="0" applyFont="1" applyFill="1" applyBorder="1" applyAlignment="1">
      <alignment horizontal="left"/>
    </xf>
    <xf numFmtId="0" fontId="40" fillId="9" borderId="1" xfId="0" applyFont="1" applyFill="1" applyBorder="1"/>
    <xf numFmtId="0" fontId="41" fillId="9" borderId="1" xfId="0" applyFont="1" applyFill="1" applyBorder="1"/>
    <xf numFmtId="0" fontId="43" fillId="21" borderId="1" xfId="0" applyFont="1" applyFill="1" applyBorder="1" applyAlignment="1">
      <alignment vertical="center"/>
    </xf>
    <xf numFmtId="0" fontId="41" fillId="0" borderId="51" xfId="0" applyFont="1" applyBorder="1"/>
    <xf numFmtId="15" fontId="41" fillId="22" borderId="51" xfId="0" applyNumberFormat="1" applyFont="1" applyFill="1" applyBorder="1" applyAlignment="1">
      <alignment horizontal="center"/>
    </xf>
    <xf numFmtId="15" fontId="41" fillId="0" borderId="51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51" xfId="0" applyFont="1" applyBorder="1" applyAlignment="1">
      <alignment horizontal="left"/>
    </xf>
    <xf numFmtId="175" fontId="36" fillId="22" borderId="51" xfId="0" applyNumberFormat="1" applyFont="1" applyFill="1" applyBorder="1" applyAlignment="1">
      <alignment horizontal="center"/>
    </xf>
    <xf numFmtId="175" fontId="36" fillId="4" borderId="51" xfId="0" applyNumberFormat="1" applyFont="1" applyFill="1" applyBorder="1" applyAlignment="1">
      <alignment horizontal="center"/>
    </xf>
    <xf numFmtId="175" fontId="41" fillId="22" borderId="51" xfId="0" applyNumberFormat="1" applyFont="1" applyFill="1" applyBorder="1" applyAlignment="1">
      <alignment horizontal="center"/>
    </xf>
    <xf numFmtId="175" fontId="41" fillId="4" borderId="51" xfId="0" applyNumberFormat="1" applyFont="1" applyFill="1" applyBorder="1" applyAlignment="1">
      <alignment horizontal="center"/>
    </xf>
    <xf numFmtId="0" fontId="36" fillId="0" borderId="51" xfId="0" applyFont="1" applyBorder="1"/>
    <xf numFmtId="0" fontId="41" fillId="0" borderId="51" xfId="0" applyFont="1" applyBorder="1" applyAlignment="1">
      <alignment horizontal="left"/>
    </xf>
    <xf numFmtId="37" fontId="16" fillId="22" borderId="51" xfId="0" applyNumberFormat="1" applyFont="1" applyFill="1" applyBorder="1" applyAlignment="1">
      <alignment horizontal="center"/>
    </xf>
    <xf numFmtId="37" fontId="16" fillId="0" borderId="51" xfId="0" applyNumberFormat="1" applyFont="1" applyBorder="1" applyAlignment="1">
      <alignment horizontal="center"/>
    </xf>
    <xf numFmtId="37" fontId="36" fillId="0" borderId="0" xfId="0" applyNumberFormat="1" applyFont="1" applyAlignment="1">
      <alignment horizontal="center"/>
    </xf>
    <xf numFmtId="0" fontId="42" fillId="0" borderId="51" xfId="0" applyFont="1" applyBorder="1"/>
    <xf numFmtId="37" fontId="42" fillId="22" borderId="51" xfId="0" applyNumberFormat="1" applyFont="1" applyFill="1" applyBorder="1" applyAlignment="1">
      <alignment horizontal="center"/>
    </xf>
    <xf numFmtId="37" fontId="42" fillId="0" borderId="51" xfId="0" applyNumberFormat="1" applyFont="1" applyBorder="1" applyAlignment="1">
      <alignment horizontal="center"/>
    </xf>
    <xf numFmtId="37" fontId="41" fillId="22" borderId="51" xfId="0" applyNumberFormat="1" applyFont="1" applyFill="1" applyBorder="1" applyAlignment="1">
      <alignment horizontal="center"/>
    </xf>
    <xf numFmtId="37" fontId="41" fillId="0" borderId="51" xfId="0" applyNumberFormat="1" applyFont="1" applyBorder="1" applyAlignment="1">
      <alignment horizontal="center"/>
    </xf>
    <xf numFmtId="0" fontId="44" fillId="0" borderId="0" xfId="0" applyFont="1"/>
    <xf numFmtId="0" fontId="45" fillId="0" borderId="0" xfId="0" applyFont="1"/>
    <xf numFmtId="9" fontId="34" fillId="0" borderId="50" xfId="0" applyNumberFormat="1" applyFont="1" applyBorder="1" applyAlignment="1">
      <alignment horizontal="center"/>
    </xf>
    <xf numFmtId="166" fontId="34" fillId="0" borderId="0" xfId="0" applyNumberFormat="1" applyFont="1"/>
    <xf numFmtId="0" fontId="16" fillId="7" borderId="1" xfId="0" applyFont="1" applyFill="1" applyBorder="1"/>
    <xf numFmtId="0" fontId="16" fillId="0" borderId="0" xfId="0" applyFont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9" fontId="16" fillId="0" borderId="0" xfId="0" applyNumberFormat="1" applyFont="1"/>
    <xf numFmtId="165" fontId="16" fillId="0" borderId="0" xfId="0" applyNumberFormat="1" applyFont="1"/>
    <xf numFmtId="0" fontId="34" fillId="0" borderId="23" xfId="0" applyFont="1" applyBorder="1"/>
    <xf numFmtId="165" fontId="34" fillId="0" borderId="23" xfId="0" applyNumberFormat="1" applyFont="1" applyBorder="1"/>
    <xf numFmtId="0" fontId="45" fillId="0" borderId="23" xfId="0" applyFont="1" applyBorder="1"/>
    <xf numFmtId="0" fontId="16" fillId="0" borderId="23" xfId="0" applyFont="1" applyBorder="1"/>
    <xf numFmtId="0" fontId="16" fillId="0" borderId="0" xfId="0" quotePrefix="1" applyFont="1"/>
    <xf numFmtId="0" fontId="27" fillId="23" borderId="1" xfId="0" applyFont="1" applyFill="1" applyBorder="1" applyAlignment="1">
      <alignment wrapText="1"/>
    </xf>
    <xf numFmtId="0" fontId="27" fillId="23" borderId="1" xfId="0" applyFont="1" applyFill="1" applyBorder="1" applyAlignment="1">
      <alignment horizontal="center" wrapText="1"/>
    </xf>
    <xf numFmtId="0" fontId="34" fillId="0" borderId="11" xfId="0" applyFont="1" applyBorder="1"/>
    <xf numFmtId="0" fontId="0" fillId="0" borderId="0" xfId="0"/>
    <xf numFmtId="167" fontId="3" fillId="2" borderId="24" xfId="0" applyNumberFormat="1" applyFont="1" applyFill="1" applyBorder="1" applyAlignment="1">
      <alignment horizontal="center"/>
    </xf>
    <xf numFmtId="0" fontId="15" fillId="0" borderId="25" xfId="0" applyFont="1" applyBorder="1"/>
    <xf numFmtId="0" fontId="15" fillId="0" borderId="26" xfId="0" applyFont="1" applyBorder="1"/>
    <xf numFmtId="0" fontId="19" fillId="18" borderId="36" xfId="0" applyFont="1" applyFill="1" applyBorder="1" applyAlignment="1">
      <alignment horizontal="left" wrapText="1" readingOrder="1"/>
    </xf>
    <xf numFmtId="0" fontId="15" fillId="0" borderId="37" xfId="0" applyFont="1" applyBorder="1"/>
    <xf numFmtId="0" fontId="15" fillId="0" borderId="47" xfId="0" applyFont="1" applyBorder="1"/>
    <xf numFmtId="0" fontId="26" fillId="4" borderId="24" xfId="0" applyFont="1" applyFill="1" applyBorder="1" applyAlignment="1">
      <alignment horizontal="left" vertical="center" wrapText="1" readingOrder="1"/>
    </xf>
    <xf numFmtId="0" fontId="23" fillId="2" borderId="43" xfId="0" applyFont="1" applyFill="1" applyBorder="1" applyAlignment="1">
      <alignment horizontal="left" vertical="center" wrapText="1" readingOrder="1"/>
    </xf>
    <xf numFmtId="0" fontId="15" fillId="0" borderId="44" xfId="0" applyFont="1" applyBorder="1"/>
    <xf numFmtId="0" fontId="15" fillId="0" borderId="45" xfId="0" applyFont="1" applyBorder="1"/>
    <xf numFmtId="0" fontId="21" fillId="17" borderId="36" xfId="0" applyFont="1" applyFill="1" applyBorder="1" applyAlignment="1">
      <alignment horizontal="center" vertical="center" wrapText="1" readingOrder="1"/>
    </xf>
    <xf numFmtId="0" fontId="15" fillId="0" borderId="38" xfId="0" applyFont="1" applyBorder="1"/>
    <xf numFmtId="0" fontId="22" fillId="4" borderId="24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left" vertical="center" wrapText="1" readingOrder="1"/>
    </xf>
    <xf numFmtId="0" fontId="15" fillId="0" borderId="33" xfId="0" applyFont="1" applyBorder="1"/>
    <xf numFmtId="0" fontId="21" fillId="13" borderId="36" xfId="0" applyFont="1" applyFill="1" applyBorder="1" applyAlignment="1">
      <alignment horizontal="center" vertical="center" wrapText="1" readingOrder="1"/>
    </xf>
    <xf numFmtId="0" fontId="21" fillId="14" borderId="36" xfId="0" applyFont="1" applyFill="1" applyBorder="1" applyAlignment="1">
      <alignment horizontal="center" vertical="center" wrapText="1" readingOrder="1"/>
    </xf>
    <xf numFmtId="0" fontId="46" fillId="0" borderId="52" xfId="0" applyFont="1" applyBorder="1" applyAlignment="1">
      <alignment horizontal="center"/>
    </xf>
    <xf numFmtId="0" fontId="15" fillId="0" borderId="53" xfId="0" applyFont="1" applyBorder="1"/>
    <xf numFmtId="0" fontId="15" fillId="0" borderId="54" xfId="0" applyFont="1" applyBorder="1"/>
    <xf numFmtId="0" fontId="16" fillId="0" borderId="0" xfId="0" applyFont="1" applyAlignment="1">
      <alignment horizontal="center"/>
    </xf>
    <xf numFmtId="0" fontId="49" fillId="0" borderId="0" xfId="0" applyFont="1"/>
    <xf numFmtId="0" fontId="50" fillId="0" borderId="0" xfId="0" applyFont="1"/>
    <xf numFmtId="0" fontId="51" fillId="0" borderId="0" xfId="0" applyFont="1"/>
    <xf numFmtId="0" fontId="50" fillId="0" borderId="0" xfId="0" applyFont="1" applyAlignment="1">
      <alignment wrapText="1"/>
    </xf>
    <xf numFmtId="0" fontId="49" fillId="2" borderId="1" xfId="0" applyFont="1" applyFill="1" applyBorder="1"/>
    <xf numFmtId="0" fontId="49" fillId="0" borderId="0" xfId="0" applyFont="1" applyAlignment="1">
      <alignment horizontal="center"/>
    </xf>
    <xf numFmtId="0" fontId="52" fillId="0" borderId="0" xfId="0" applyFont="1"/>
    <xf numFmtId="0" fontId="54" fillId="4" borderId="1" xfId="0" applyFont="1" applyFill="1" applyBorder="1"/>
    <xf numFmtId="0" fontId="55" fillId="4" borderId="5" xfId="0" applyFont="1" applyFill="1" applyBorder="1"/>
    <xf numFmtId="17" fontId="55" fillId="4" borderId="1" xfId="0" applyNumberFormat="1" applyFont="1" applyFill="1" applyBorder="1"/>
    <xf numFmtId="0" fontId="50" fillId="0" borderId="7" xfId="0" applyFont="1" applyBorder="1"/>
    <xf numFmtId="164" fontId="49" fillId="0" borderId="0" xfId="0" applyNumberFormat="1" applyFont="1"/>
    <xf numFmtId="0" fontId="49" fillId="4" borderId="1" xfId="0" applyFont="1" applyFill="1" applyBorder="1"/>
    <xf numFmtId="0" fontId="49" fillId="4" borderId="1" xfId="0" quotePrefix="1" applyFont="1" applyFill="1" applyBorder="1"/>
    <xf numFmtId="0" fontId="56" fillId="4" borderId="5" xfId="0" applyFont="1" applyFill="1" applyBorder="1"/>
    <xf numFmtId="164" fontId="49" fillId="0" borderId="0" xfId="0" applyNumberFormat="1" applyFont="1" applyAlignment="1">
      <alignment horizontal="right"/>
    </xf>
    <xf numFmtId="0" fontId="49" fillId="0" borderId="7" xfId="0" applyFont="1" applyBorder="1"/>
    <xf numFmtId="0" fontId="56" fillId="0" borderId="7" xfId="0" applyFont="1" applyBorder="1"/>
    <xf numFmtId="9" fontId="49" fillId="0" borderId="11" xfId="0" applyNumberFormat="1" applyFont="1" applyBorder="1"/>
    <xf numFmtId="0" fontId="56" fillId="0" borderId="12" xfId="0" applyFont="1" applyBorder="1"/>
    <xf numFmtId="0" fontId="49" fillId="0" borderId="13" xfId="0" applyFont="1" applyBorder="1"/>
    <xf numFmtId="164" fontId="49" fillId="0" borderId="13" xfId="0" applyNumberFormat="1" applyFont="1" applyBorder="1"/>
    <xf numFmtId="0" fontId="49" fillId="0" borderId="12" xfId="0" applyFont="1" applyBorder="1"/>
    <xf numFmtId="0" fontId="49" fillId="0" borderId="15" xfId="0" applyFont="1" applyBorder="1" applyAlignment="1">
      <alignment horizontal="center" wrapText="1"/>
    </xf>
    <xf numFmtId="0" fontId="57" fillId="0" borderId="16" xfId="0" applyFont="1" applyBorder="1"/>
    <xf numFmtId="0" fontId="57" fillId="0" borderId="17" xfId="0" applyFont="1" applyBorder="1"/>
    <xf numFmtId="0" fontId="57" fillId="0" borderId="18" xfId="0" applyFont="1" applyBorder="1"/>
    <xf numFmtId="0" fontId="51" fillId="0" borderId="0" xfId="0" applyFont="1"/>
    <xf numFmtId="0" fontId="57" fillId="0" borderId="19" xfId="0" applyFont="1" applyBorder="1"/>
    <xf numFmtId="0" fontId="57" fillId="0" borderId="20" xfId="0" applyFont="1" applyBorder="1"/>
    <xf numFmtId="0" fontId="57" fillId="0" borderId="21" xfId="0" applyFont="1" applyBorder="1"/>
    <xf numFmtId="0" fontId="57" fillId="0" borderId="22" xfId="0" applyFont="1" applyBorder="1"/>
    <xf numFmtId="15" fontId="49" fillId="0" borderId="0" xfId="0" applyNumberFormat="1" applyFont="1"/>
    <xf numFmtId="165" fontId="49" fillId="0" borderId="0" xfId="0" applyNumberFormat="1" applyFont="1"/>
    <xf numFmtId="166" fontId="49" fillId="0" borderId="0" xfId="0" applyNumberFormat="1" applyFont="1"/>
    <xf numFmtId="165" fontId="49" fillId="0" borderId="13" xfId="0" applyNumberFormat="1" applyFont="1" applyBorder="1"/>
    <xf numFmtId="0" fontId="50" fillId="0" borderId="23" xfId="0" applyFont="1" applyBorder="1"/>
    <xf numFmtId="164" fontId="50" fillId="0" borderId="23" xfId="0" applyNumberFormat="1" applyFont="1" applyBorder="1"/>
    <xf numFmtId="2" fontId="49" fillId="0" borderId="0" xfId="0" applyNumberFormat="1" applyFont="1"/>
    <xf numFmtId="0" fontId="58" fillId="24" borderId="2" xfId="0" applyFont="1" applyFill="1" applyBorder="1"/>
    <xf numFmtId="0" fontId="59" fillId="24" borderId="3" xfId="0" applyFont="1" applyFill="1" applyBorder="1"/>
    <xf numFmtId="17" fontId="58" fillId="24" borderId="3" xfId="0" applyNumberFormat="1" applyFont="1" applyFill="1" applyBorder="1" applyAlignment="1">
      <alignment horizontal="center"/>
    </xf>
    <xf numFmtId="0" fontId="49" fillId="0" borderId="14" xfId="0" applyFont="1" applyFill="1" applyBorder="1"/>
    <xf numFmtId="0" fontId="53" fillId="25" borderId="6" xfId="0" applyFont="1" applyFill="1" applyBorder="1"/>
    <xf numFmtId="164" fontId="53" fillId="25" borderId="6" xfId="0" applyNumberFormat="1" applyFont="1" applyFill="1" applyBorder="1"/>
    <xf numFmtId="0" fontId="52" fillId="25" borderId="6" xfId="0" applyFont="1" applyFill="1" applyBorder="1"/>
    <xf numFmtId="164" fontId="53" fillId="25" borderId="14" xfId="0" applyNumberFormat="1" applyFont="1" applyFill="1" applyBorder="1"/>
    <xf numFmtId="164" fontId="58" fillId="26" borderId="10" xfId="0" applyNumberFormat="1" applyFont="1" applyFill="1" applyBorder="1"/>
    <xf numFmtId="0" fontId="58" fillId="27" borderId="8" xfId="0" applyFont="1" applyFill="1" applyBorder="1"/>
    <xf numFmtId="0" fontId="58" fillId="27" borderId="9" xfId="0" applyFont="1" applyFill="1" applyBorder="1"/>
    <xf numFmtId="164" fontId="58" fillId="27" borderId="9" xfId="0" applyNumberFormat="1" applyFont="1" applyFill="1" applyBorder="1"/>
    <xf numFmtId="0" fontId="58" fillId="26" borderId="4" xfId="0" applyFont="1" applyFill="1" applyBorder="1" applyAlignment="1">
      <alignment horizontal="center"/>
    </xf>
    <xf numFmtId="0" fontId="60" fillId="28" borderId="8" xfId="0" applyFont="1" applyFill="1" applyBorder="1"/>
    <xf numFmtId="0" fontId="59" fillId="28" borderId="9" xfId="0" applyFont="1" applyFill="1" applyBorder="1"/>
    <xf numFmtId="164" fontId="58" fillId="28" borderId="9" xfId="0" applyNumberFormat="1" applyFont="1" applyFill="1" applyBorder="1"/>
    <xf numFmtId="164" fontId="58" fillId="29" borderId="9" xfId="0" applyNumberFormat="1" applyFont="1" applyFill="1" applyBorder="1"/>
    <xf numFmtId="0" fontId="61" fillId="0" borderId="0" xfId="0" applyFont="1"/>
    <xf numFmtId="164" fontId="51" fillId="0" borderId="0" xfId="0" applyNumberFormat="1" applyFont="1"/>
    <xf numFmtId="164" fontId="61" fillId="0" borderId="0" xfId="0" applyNumberFormat="1" applyFont="1"/>
    <xf numFmtId="164" fontId="61" fillId="0" borderId="23" xfId="0" applyNumberFormat="1" applyFont="1" applyBorder="1"/>
  </cellXfs>
  <cellStyles count="1">
    <cellStyle name="Normal" xfId="0" builtinId="0"/>
  </cellStyles>
  <dxfs count="50"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none"/>
      </fill>
    </dxf>
    <dxf>
      <numFmt numFmtId="174" formatCode="_-* #,##0_-;\-* #,##0_-;_-* &quot;-&quot;_-;_-@"/>
      <fill>
        <patternFill patternType="none"/>
      </fill>
    </dxf>
  </dxfs>
  <tableStyles count="0" defaultTableStyle="TableStyleMedium2" defaultPivotStyle="PivotStyleLight16"/>
  <colors>
    <mruColors>
      <color rgb="FF53E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2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37" Type="http://customschemas.google.com/relationships/workbookmetadata" Target="metadata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0</xdr:row>
      <xdr:rowOff>47625</xdr:rowOff>
    </xdr:from>
    <xdr:ext cx="1238250" cy="1619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6791325" cy="2486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22</xdr:row>
      <xdr:rowOff>0</xdr:rowOff>
    </xdr:from>
    <xdr:ext cx="7315200" cy="41529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85725</xdr:colOff>
      <xdr:row>0</xdr:row>
      <xdr:rowOff>85725</xdr:rowOff>
    </xdr:from>
    <xdr:ext cx="1743075" cy="9239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hilcove.US-IG\Desktop\Deals\Cadillac%20Jack\CJ%20Diligence\(I)%20Financial%20&amp;%20Accounting\July%202009%20Master%202009%20Model%20v.1.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ink\AppData\Local\Microsoft\Windows\Temporary%20Internet%20Files\Content.Outlook\Q2K9LOL2\Crisis%20Care%20Network%20Exhibits%20v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QUIX%20Defense%20Profi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reRightsPlan_Chartsv1%20(08.26.1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ink\AppData\Local\Microsoft\Windows\Temporary%20Internet%20Files\Content.Outlook\Q2K9LOL2\ProxyProposal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eoretical%20EBITDA%20Bridg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tract%20Provision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yb\AppData\Local\Microsoft\Windows\Temporary%20Internet%20Files\Content.Outlook\PH6JFS2L\Jackpotjoy%20Link%20Building%20Project%20Plan%202011-20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johnson\Desktop\Capcoal\Cap%20OC%20Weekly%20Review%20File%20RF%20Updated%20V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ccounting\Accounting%20and%20Reports\Monthend\2015\09%20September\Monthend\KSA%20Reporting\2015%20Budget%20Model-%20Sept%20v4-Revised%20Budget%20v53-clea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yb\AppData\Local\Microsoft\Windows\Temporary%20Internet%20Files\Content.Outlook\PH6JFS2L\Monthly%20planning%20and%20campaign%20management%20budget%20-%20April%20-%20March%20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\Documents%20and%20Settings\michaelm.LONDON\Local%20Settings\Temporary%20Internet%20Files\Content.Outlook\AEVYCW7A\Bingo%20Q2fc%200809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ocmotive\Analysis\Models\FF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J%20Equity%20Valuation_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SHBOARD\NBC%20PR%20Dashboard%20V6%207Ju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ecast 2009"/>
      <sheetName val="Cabinet Worksheet"/>
      <sheetName val="Product Cost"/>
      <sheetName val="Property &amp; Use Tax"/>
      <sheetName val="COGS Analysis"/>
      <sheetName val="Dept Expense Summ"/>
      <sheetName val="SG&amp;A Allocations"/>
      <sheetName val="Summary P&amp;L-Consolidated"/>
      <sheetName val="Monthly P&amp;L"/>
      <sheetName val="Revenue-US"/>
      <sheetName val="Summary P&amp;L-US"/>
      <sheetName val="P&amp;L-US"/>
      <sheetName val="COGS&amp;CAPEX-US"/>
      <sheetName val="US WAP"/>
      <sheetName val="Summary P&amp;L-Mex"/>
      <sheetName val="P&amp;L-Mex"/>
      <sheetName val="Revenue-Mex"/>
      <sheetName val="COGS&amp;CAPEX-MEX"/>
      <sheetName val="MX WAP"/>
      <sheetName val="Redemption Summary P&amp;L"/>
      <sheetName val="Redemption P&amp;L"/>
      <sheetName val="AWP Sales-Cogs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CF Assump-F3"/>
      <sheetName val="Summary-A"/>
      <sheetName val="Hist IS-B1"/>
      <sheetName val="IS Adj-B2"/>
      <sheetName val="Adj IS-B3"/>
      <sheetName val="Hist BS-B4"/>
      <sheetName val="Ratios-C"/>
      <sheetName val="WACC-D"/>
      <sheetName val="Dir Cap-E"/>
      <sheetName val="Projected IS-F"/>
      <sheetName val="DCF-Common-F2"/>
      <sheetName val="Transaction Data-G1"/>
      <sheetName val="Transaction Summ-G2"/>
      <sheetName val="NAV-H"/>
      <sheetName val="Debt-I"/>
      <sheetName val="BREAK"/>
      <sheetName val="BS Adj-B5"/>
      <sheetName val="Adj BS-B6"/>
      <sheetName val="Public Comps. Summ-G3"/>
      <sheetName val="Public Companies"/>
      <sheetName val="PBC"/>
      <sheetName val="2009 Redone for Allocation Expe"/>
      <sheetName val=" Debt"/>
      <sheetName val="Sch A - Budget 2009"/>
      <sheetName val="Sch B - Income Statement"/>
      <sheetName val="Sch C - Balance Sheet"/>
      <sheetName val="Sch D - Cash Flow"/>
      <sheetName val="Sch E - Cust Rev"/>
      <sheetName val="Sch F - Debt"/>
      <sheetName val="Sch G - Fixed Assets"/>
      <sheetName val="Debt"/>
      <sheetName val="Module5"/>
      <sheetName val="Module1"/>
      <sheetName val="Module2"/>
      <sheetName val="Module3"/>
      <sheetName val="Module4"/>
      <sheetName val="Module6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rofile Comparison"/>
      <sheetName val="Indexed Chart"/>
      <sheetName val="Key Pill Provision"/>
      <sheetName val="Detail Profile"/>
      <sheetName val="Profile"/>
      <sheetName val="Graphs"/>
      <sheetName val="Quartiles"/>
      <sheetName val="Tactic 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nse Profile Summary"/>
      <sheetName val="Peer Defense Comparison"/>
      <sheetName val="SandPTakeover"/>
      <sheetName val="Industry Rights Provisions"/>
      <sheetName val="SandPs"/>
      <sheetName val="ExtendExpir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holder proposals by type"/>
      <sheetName val="2007ISSWatchlist"/>
      <sheetName val="SH poison pill proposals by yr"/>
      <sheetName val="Contested Solicitations"/>
      <sheetName val="SandPTakeover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acts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cast"/>
      <sheetName val="budget "/>
      <sheetName val="P2Ps per engine"/>
      <sheetName val="Summary"/>
      <sheetName val="jackpotjoy.com"/>
      <sheetName val="SLAed Target Term Requirements"/>
      <sheetName val="Benchmarks"/>
      <sheetName val="summary of inputs"/>
      <sheetName val="targets"/>
      <sheetName val="Notes"/>
      <sheetName val="dir subs"/>
      <sheetName val="auth links"/>
      <sheetName val="webmasters"/>
      <sheetName val="pr links"/>
      <sheetName val="diagram"/>
      <sheetName val="accounts"/>
      <sheetName val="as boilers"/>
      <sheetName val="market shares"/>
      <sheetName val="brand boilers"/>
      <sheetName val="Fortify"/>
      <sheetName val="build relationship"/>
      <sheetName val="BBC Blog Work"/>
      <sheetName val="Power Links"/>
      <sheetName val="SEO Monster Market Wire"/>
      <sheetName val="SEO Issues"/>
      <sheetName val="Sheet1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tings"/>
      <sheetName val="Dept Data Dump"/>
      <sheetName val="Manual_Driver_Dump"/>
      <sheetName val="Maintenance"/>
      <sheetName val="CHPP"/>
      <sheetName val="Production"/>
      <sheetName val="Lookup"/>
      <sheetName val="Pivot"/>
      <sheetName val="Weekly Du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tion&amp;Reconciliation"/>
      <sheetName val="Pricing Drivers"/>
      <sheetName val="KSA Summary"/>
      <sheetName val="Liquidity A"/>
      <sheetName val="Liquidity A (2)"/>
      <sheetName val="Production"/>
      <sheetName val="CBC"/>
      <sheetName val="CBN"/>
      <sheetName val="C1"/>
      <sheetName val="KSA TEMPLATE $"/>
      <sheetName val="P&amp;L"/>
      <sheetName val="Liquidity B"/>
      <sheetName val="BS"/>
      <sheetName val="KSA TEMPLATE $000s"/>
      <sheetName val="SITE INPUTS BREAK"/>
      <sheetName val="KI Corporate"/>
      <sheetName val="Robinson"/>
      <sheetName val="Carlota"/>
      <sheetName val="Franke"/>
      <sheetName val="Morrison"/>
      <sheetName val="McCreedy"/>
      <sheetName val="Podolsky"/>
      <sheetName val="Victoria"/>
      <sheetName val="DMC"/>
      <sheetName val="SierraGorda"/>
      <sheetName val="Cash By Operation"/>
      <sheetName val="JDE Cash"/>
      <sheetName val="Sum"/>
      <sheetName val="Sum (2)"/>
      <sheetName val="Debt Covenants"/>
      <sheetName val="ES"/>
      <sheetName val="HFM"/>
      <sheetName val="Aug"/>
      <sheetName val="Aug Delta"/>
      <sheetName val="Official Budget Static"/>
      <sheetName val="Official Budget Delta"/>
      <sheetName val="WC"/>
      <sheetName val="EXCO Dashboard"/>
      <sheetName val="Flat_Price_EBITDA"/>
      <sheetName val="Old EXCO DASHBOARD"/>
      <sheetName val="Operating Asset Capital"/>
      <sheetName val="SG Oxides"/>
      <sheetName val="Victoria SNC Model"/>
      <sheetName val="KI Corporate Hyperion"/>
      <sheetName val="Change Log"/>
      <sheetName val="Mapping"/>
      <sheetName val="NewUploadFile"/>
      <sheetName val="Forecast-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Budget Summary"/>
      <sheetName val="Programme Development"/>
      <sheetName val="Campaign Management"/>
      <sheetName val="Core Activities"/>
      <sheetName val="Project Activities"/>
      <sheetName val="Time Summary"/>
      <sheetName val="LOOKUP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s"/>
      <sheetName val="monthly"/>
      <sheetName val="weekly"/>
      <sheetName val="tombola"/>
      <sheetName val="Board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ibution Analysis3"/>
      <sheetName val="Sav"/>
      <sheetName val="Capitalization"/>
      <sheetName val="Contribution Analysis2"/>
      <sheetName val="Management Estimates"/>
      <sheetName val="Management Estimates- old"/>
      <sheetName val="New Estimates Field"/>
      <sheetName val="Combined Field"/>
      <sheetName val="Old Estimates Field"/>
      <sheetName val="Revenue Brekadown"/>
      <sheetName val="M&amp;A Considerations"/>
      <sheetName val="Shareholders + Comps Graphs"/>
      <sheetName val="Share Price"/>
      <sheetName val="Chart11"/>
      <sheetName val="VWAP-"/>
      <sheetName val="graph-vwap"/>
      <sheetName val="Chart12"/>
      <sheetName val="Chart13"/>
      <sheetName val="Financials"/>
      <sheetName val="Chart14"/>
      <sheetName val="Chart15"/>
      <sheetName val="Chart16"/>
      <sheetName val="Chart17"/>
      <sheetName val="Chart18"/>
      <sheetName val="Estimates"/>
      <sheetName val="Comps Rob"/>
      <sheetName val="Output I"/>
      <sheetName val="Comps - Output2"/>
      <sheetName val="Coverage"/>
      <sheetName val="Chart19"/>
      <sheetName val="Segmentation"/>
      <sheetName val="Comp Descriptions"/>
      <sheetName val="Football Field - Extended"/>
      <sheetName val="FootballFIeld 2"/>
      <sheetName val="Sheet5"/>
      <sheetName val="Tool Box"/>
      <sheetName val="Interplan Growth"/>
      <sheetName val="Chart20"/>
      <sheetName val="Comps Old"/>
      <sheetName val="Football Field Old"/>
      <sheetName val="Comps-old"/>
      <sheetName val="VWAP"/>
      <sheetName val="Contribution Analysis"/>
      <sheetName val="FootballFIeld 2 (2)"/>
      <sheetName val="SIB MATH"/>
      <sheetName val="Going Private"/>
      <sheetName val="Private Placement"/>
      <sheetName val="Issue Equity"/>
      <sheetName val="SIB"/>
      <sheetName val="Sample Data (3)"/>
      <sheetName val="Reconcialliation of Q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botson-D2"/>
      <sheetName val="D&amp;P-D3"/>
      <sheetName val="MCAPM-D4"/>
      <sheetName val="WACC-D5"/>
      <sheetName val="Minority Discount-E1 "/>
      <sheetName val="DLOM - F1"/>
      <sheetName val="WPs"/>
      <sheetName val="Mergerstat"/>
      <sheetName val="Mergerstat-Amus &amp; Softw"/>
      <sheetName val="Mergerstat-Racing"/>
      <sheetName val="GPC"/>
      <sheetName val="Unlevering &amp; Relevering Beta"/>
      <sheetName val="Beta Calculation - 5 yrs"/>
      <sheetName val="Volatility Calculation"/>
      <sheetName val="_CIQHiddenCacheSheet"/>
      <sheetName val="Cover Page"/>
      <sheetName val="Executive Summary "/>
      <sheetName val="Equity Value Analysis Summary_1"/>
      <sheetName val="Equity Value Analysis Summary_2"/>
      <sheetName val="Equity Value Analysis Summary_3"/>
      <sheetName val="Equity Value Analysis Summary_4"/>
      <sheetName val="Market Multiples Summary"/>
      <sheetName val="Market Multiples Comps"/>
      <sheetName val="DCF Analysis"/>
      <sheetName val="Cap Table"/>
      <sheetName val="Executive Summary"/>
      <sheetName val="Market Multiples Comps (2)"/>
      <sheetName val="Financial Data"/>
      <sheetName val="NOT USED"/>
      <sheetName val="Value per Share -A1"/>
      <sheetName val="Summary of Values -A2"/>
      <sheetName val="Capital Structure - B1"/>
      <sheetName val="OPM - B2"/>
      <sheetName val="OPM - B3"/>
      <sheetName val="OPM - B4"/>
      <sheetName val="OPM - B5"/>
      <sheetName val="OPM - B6"/>
      <sheetName val="OPM - B7"/>
      <sheetName val="Allocating Equity Value -B8"/>
      <sheetName val="Hist IS-C1"/>
      <sheetName val="Hist BS-C2"/>
      <sheetName val="Ratios - C3"/>
      <sheetName val="DCF-D1"/>
      <sheetName val="M&amp;A Method-D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hedule"/>
      <sheetName val="Dashboard"/>
      <sheetName val="Data"/>
      <sheetName val="Releases"/>
      <sheetName val="Contact Prog"/>
      <sheetName val="Op Articles"/>
      <sheetName val="Features"/>
      <sheetName val="Events"/>
      <sheetName val="Awards"/>
      <sheetName val="Speakers"/>
      <sheetName val="Reporting"/>
      <sheetName val="Blogs &amp; Comments"/>
      <sheetName val="Newsletters"/>
      <sheetName val="Other"/>
      <sheetName val="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3FF99"/>
      </a:accent1>
      <a:accent2>
        <a:srgbClr val="131313"/>
      </a:accent2>
      <a:accent3>
        <a:srgbClr val="121820"/>
      </a:accent3>
      <a:accent4>
        <a:srgbClr val="FFED00"/>
      </a:accent4>
      <a:accent5>
        <a:srgbClr val="34FFF4"/>
      </a:accent5>
      <a:accent6>
        <a:srgbClr val="FD025D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G99" zoomScale="78" zoomScaleNormal="78" workbookViewId="0">
      <selection activeCell="G2" sqref="A2:XFD4"/>
    </sheetView>
  </sheetViews>
  <sheetFormatPr defaultColWidth="12.6640625" defaultRowHeight="15" customHeight="1"/>
  <cols>
    <col min="1" max="1" width="14.33203125" style="234" hidden="1" customWidth="1"/>
    <col min="2" max="2" width="10.33203125" style="234" hidden="1" customWidth="1"/>
    <col min="3" max="5" width="8.77734375" style="234" hidden="1" customWidth="1"/>
    <col min="6" max="6" width="9.33203125" style="234" customWidth="1"/>
    <col min="7" max="7" width="53.109375" style="234" customWidth="1"/>
    <col min="8" max="8" width="8.77734375" style="234" customWidth="1"/>
    <col min="9" max="9" width="12.33203125" style="234" bestFit="1" customWidth="1"/>
    <col min="10" max="20" width="11.77734375" style="234" customWidth="1"/>
    <col min="21" max="21" width="12.77734375" style="234" customWidth="1"/>
    <col min="22" max="26" width="8.77734375" style="234" customWidth="1"/>
    <col min="27" max="16384" width="12.6640625" style="234"/>
  </cols>
  <sheetData>
    <row r="1" spans="1:26" ht="14.25" customHeight="1">
      <c r="A1" s="232"/>
      <c r="B1" s="232"/>
      <c r="C1" s="232"/>
      <c r="D1" s="232"/>
      <c r="E1" s="232"/>
      <c r="F1" s="232"/>
      <c r="G1" s="233" t="s">
        <v>0</v>
      </c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 spans="1:26" ht="14.25" customHeight="1">
      <c r="A2" s="232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</row>
    <row r="3" spans="1:26" ht="14.25" customHeight="1">
      <c r="A3" s="232"/>
      <c r="B3" s="232"/>
      <c r="C3" s="232"/>
      <c r="D3" s="232"/>
      <c r="E3" s="232"/>
      <c r="F3" s="232"/>
      <c r="G3" s="233"/>
      <c r="H3" s="233"/>
      <c r="I3" s="235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2"/>
      <c r="W3" s="232"/>
      <c r="X3" s="232"/>
      <c r="Y3" s="232"/>
      <c r="Z3" s="232"/>
    </row>
    <row r="4" spans="1:26" ht="14.25" customHeight="1">
      <c r="A4" s="232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</row>
    <row r="5" spans="1:26" ht="14.25" customHeight="1">
      <c r="A5" s="232"/>
      <c r="B5" s="232"/>
      <c r="C5" s="232"/>
      <c r="D5" s="232"/>
      <c r="E5" s="232"/>
      <c r="F5" s="232"/>
      <c r="G5" s="232" t="s">
        <v>1</v>
      </c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</row>
    <row r="6" spans="1:26" ht="14.25" customHeight="1">
      <c r="A6" s="232"/>
      <c r="B6" s="232"/>
      <c r="C6" s="232"/>
      <c r="D6" s="232"/>
      <c r="E6" s="236"/>
      <c r="F6" s="232"/>
      <c r="G6" s="232"/>
      <c r="H6" s="232"/>
      <c r="I6" s="237" t="s">
        <v>2</v>
      </c>
      <c r="J6" s="237" t="s">
        <v>3</v>
      </c>
      <c r="K6" s="237" t="s">
        <v>4</v>
      </c>
      <c r="L6" s="237" t="s">
        <v>5</v>
      </c>
      <c r="M6" s="237" t="s">
        <v>6</v>
      </c>
      <c r="N6" s="237" t="s">
        <v>7</v>
      </c>
      <c r="O6" s="237" t="s">
        <v>8</v>
      </c>
      <c r="P6" s="237" t="s">
        <v>9</v>
      </c>
      <c r="Q6" s="237" t="s">
        <v>10</v>
      </c>
      <c r="R6" s="237" t="s">
        <v>11</v>
      </c>
      <c r="S6" s="237" t="s">
        <v>12</v>
      </c>
      <c r="T6" s="237" t="s">
        <v>13</v>
      </c>
      <c r="U6" s="232"/>
      <c r="V6" s="232"/>
      <c r="W6" s="232"/>
      <c r="X6" s="232"/>
      <c r="Y6" s="232"/>
      <c r="Z6" s="232"/>
    </row>
    <row r="7" spans="1:26" ht="14.25" customHeight="1">
      <c r="A7" s="232" t="s">
        <v>14</v>
      </c>
      <c r="B7" s="232" t="s">
        <v>15</v>
      </c>
      <c r="C7" s="232"/>
      <c r="D7" s="232"/>
      <c r="E7" s="232"/>
      <c r="F7" s="238"/>
      <c r="G7" s="271" t="s">
        <v>16</v>
      </c>
      <c r="H7" s="272"/>
      <c r="I7" s="273">
        <v>45292</v>
      </c>
      <c r="J7" s="273">
        <v>45323</v>
      </c>
      <c r="K7" s="273">
        <v>45352</v>
      </c>
      <c r="L7" s="273">
        <v>45383</v>
      </c>
      <c r="M7" s="273">
        <v>45413</v>
      </c>
      <c r="N7" s="273">
        <v>45444</v>
      </c>
      <c r="O7" s="273">
        <v>45474</v>
      </c>
      <c r="P7" s="273">
        <v>45505</v>
      </c>
      <c r="Q7" s="273">
        <v>45536</v>
      </c>
      <c r="R7" s="273">
        <v>45566</v>
      </c>
      <c r="S7" s="273">
        <v>45597</v>
      </c>
      <c r="T7" s="273">
        <v>45627</v>
      </c>
      <c r="U7" s="283" t="s">
        <v>17</v>
      </c>
      <c r="V7" s="238"/>
      <c r="W7" s="238"/>
      <c r="X7" s="238"/>
      <c r="Y7" s="238"/>
      <c r="Z7" s="238"/>
    </row>
    <row r="8" spans="1:26" ht="14.25" customHeight="1">
      <c r="A8" s="239"/>
      <c r="B8" s="239"/>
      <c r="C8" s="239"/>
      <c r="D8" s="239"/>
      <c r="E8" s="239"/>
      <c r="F8" s="239"/>
      <c r="G8" s="240"/>
      <c r="H8" s="239"/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75"/>
      <c r="V8" s="239"/>
      <c r="W8" s="239"/>
      <c r="X8" s="239"/>
      <c r="Y8" s="239"/>
      <c r="Z8" s="239"/>
    </row>
    <row r="9" spans="1:26" ht="14.25" customHeight="1">
      <c r="A9" s="239"/>
      <c r="B9" s="239"/>
      <c r="C9" s="239"/>
      <c r="D9" s="239"/>
      <c r="E9" s="239"/>
      <c r="F9" s="239"/>
      <c r="G9" s="242" t="s">
        <v>18</v>
      </c>
      <c r="H9" s="239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75"/>
      <c r="V9" s="239"/>
      <c r="W9" s="239"/>
      <c r="X9" s="239"/>
      <c r="Y9" s="239"/>
      <c r="Z9" s="239"/>
    </row>
    <row r="10" spans="1:26" ht="14.25" customHeight="1">
      <c r="A10" s="244">
        <v>9</v>
      </c>
      <c r="B10" s="245" t="s">
        <v>19</v>
      </c>
      <c r="C10" s="244" t="str">
        <f t="shared" ref="C10:C22" si="0">CONCATENATE(B10,A10)</f>
        <v>009</v>
      </c>
      <c r="D10" s="244" t="s">
        <v>20</v>
      </c>
      <c r="E10" s="234" t="s">
        <v>21</v>
      </c>
      <c r="F10" s="244"/>
      <c r="G10" s="246" t="s">
        <v>22</v>
      </c>
      <c r="H10" s="244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76">
        <f t="shared" ref="U10:U14" si="1">SUM(I10:T10)</f>
        <v>0</v>
      </c>
      <c r="V10" s="244"/>
      <c r="W10" s="244"/>
      <c r="X10" s="244"/>
      <c r="Y10" s="244"/>
      <c r="Z10" s="244"/>
    </row>
    <row r="11" spans="1:26" ht="14.25" customHeight="1">
      <c r="A11" s="244">
        <v>9</v>
      </c>
      <c r="B11" s="245" t="s">
        <v>19</v>
      </c>
      <c r="C11" s="244" t="str">
        <f t="shared" si="0"/>
        <v>009</v>
      </c>
      <c r="D11" s="244" t="s">
        <v>20</v>
      </c>
      <c r="E11" s="234" t="s">
        <v>23</v>
      </c>
      <c r="F11" s="244"/>
      <c r="G11" s="246" t="s">
        <v>24</v>
      </c>
      <c r="H11" s="244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76">
        <f t="shared" si="1"/>
        <v>0</v>
      </c>
      <c r="V11" s="244"/>
      <c r="W11" s="244"/>
      <c r="X11" s="244"/>
      <c r="Y11" s="244"/>
      <c r="Z11" s="244"/>
    </row>
    <row r="12" spans="1:26" ht="14.25" customHeight="1">
      <c r="A12" s="244">
        <v>9</v>
      </c>
      <c r="B12" s="245" t="s">
        <v>19</v>
      </c>
      <c r="C12" s="244" t="str">
        <f t="shared" si="0"/>
        <v>009</v>
      </c>
      <c r="D12" s="244" t="s">
        <v>20</v>
      </c>
      <c r="E12" s="234" t="s">
        <v>25</v>
      </c>
      <c r="F12" s="244"/>
      <c r="G12" s="246" t="s">
        <v>26</v>
      </c>
      <c r="H12" s="244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76">
        <f t="shared" si="1"/>
        <v>0</v>
      </c>
      <c r="V12" s="244"/>
      <c r="W12" s="244"/>
      <c r="X12" s="244"/>
      <c r="Y12" s="244"/>
      <c r="Z12" s="244"/>
    </row>
    <row r="13" spans="1:26" ht="14.25" customHeight="1">
      <c r="A13" s="244">
        <v>9</v>
      </c>
      <c r="B13" s="245" t="s">
        <v>19</v>
      </c>
      <c r="C13" s="244" t="str">
        <f t="shared" si="0"/>
        <v>009</v>
      </c>
      <c r="D13" s="244" t="s">
        <v>20</v>
      </c>
      <c r="E13" s="234" t="s">
        <v>27</v>
      </c>
      <c r="F13" s="232"/>
      <c r="G13" s="246" t="s">
        <v>28</v>
      </c>
      <c r="H13" s="232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76">
        <f t="shared" si="1"/>
        <v>0</v>
      </c>
      <c r="V13" s="232"/>
      <c r="W13" s="232"/>
      <c r="X13" s="232"/>
      <c r="Y13" s="232"/>
      <c r="Z13" s="232"/>
    </row>
    <row r="14" spans="1:26" ht="14.25" customHeight="1">
      <c r="A14" s="244">
        <v>9</v>
      </c>
      <c r="B14" s="245" t="s">
        <v>19</v>
      </c>
      <c r="C14" s="244" t="str">
        <f t="shared" si="0"/>
        <v>009</v>
      </c>
      <c r="D14" s="244" t="s">
        <v>20</v>
      </c>
      <c r="E14" s="234" t="s">
        <v>29</v>
      </c>
      <c r="F14" s="232"/>
      <c r="G14" s="246" t="s">
        <v>30</v>
      </c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76">
        <f t="shared" si="1"/>
        <v>0</v>
      </c>
      <c r="V14" s="232"/>
      <c r="W14" s="232"/>
      <c r="X14" s="232"/>
      <c r="Y14" s="232"/>
      <c r="Z14" s="232"/>
    </row>
    <row r="15" spans="1:26" ht="14.25" customHeight="1">
      <c r="A15" s="244"/>
      <c r="B15" s="244"/>
      <c r="C15" s="244" t="str">
        <f t="shared" si="0"/>
        <v/>
      </c>
      <c r="D15" s="244"/>
      <c r="E15" s="244"/>
      <c r="F15" s="232"/>
      <c r="G15" s="280" t="s">
        <v>31</v>
      </c>
      <c r="H15" s="281"/>
      <c r="I15" s="282">
        <f t="shared" ref="I15:U15" si="2">SUM(I10:I14)</f>
        <v>0</v>
      </c>
      <c r="J15" s="282">
        <f t="shared" si="2"/>
        <v>0</v>
      </c>
      <c r="K15" s="282">
        <f t="shared" si="2"/>
        <v>0</v>
      </c>
      <c r="L15" s="282">
        <f t="shared" si="2"/>
        <v>0</v>
      </c>
      <c r="M15" s="282">
        <f t="shared" si="2"/>
        <v>0</v>
      </c>
      <c r="N15" s="282">
        <f t="shared" si="2"/>
        <v>0</v>
      </c>
      <c r="O15" s="282">
        <f t="shared" si="2"/>
        <v>0</v>
      </c>
      <c r="P15" s="282">
        <f t="shared" si="2"/>
        <v>0</v>
      </c>
      <c r="Q15" s="282">
        <f t="shared" si="2"/>
        <v>0</v>
      </c>
      <c r="R15" s="282">
        <f t="shared" si="2"/>
        <v>0</v>
      </c>
      <c r="S15" s="282">
        <f t="shared" si="2"/>
        <v>0</v>
      </c>
      <c r="T15" s="282">
        <f t="shared" si="2"/>
        <v>0</v>
      </c>
      <c r="U15" s="279">
        <f t="shared" si="2"/>
        <v>0</v>
      </c>
      <c r="V15" s="232"/>
      <c r="W15" s="232"/>
      <c r="X15" s="232"/>
      <c r="Y15" s="232"/>
      <c r="Z15" s="232"/>
    </row>
    <row r="16" spans="1:26" ht="14.25" customHeight="1">
      <c r="A16" s="244"/>
      <c r="B16" s="244"/>
      <c r="C16" s="244" t="str">
        <f t="shared" si="0"/>
        <v/>
      </c>
      <c r="D16" s="244"/>
      <c r="E16" s="244"/>
      <c r="F16" s="232"/>
      <c r="G16" s="248"/>
      <c r="H16" s="232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75"/>
      <c r="V16" s="232"/>
      <c r="W16" s="232"/>
      <c r="X16" s="232"/>
      <c r="Y16" s="232"/>
      <c r="Z16" s="232"/>
    </row>
    <row r="17" spans="1:26" ht="14.25" customHeight="1">
      <c r="A17" s="244"/>
      <c r="B17" s="244"/>
      <c r="C17" s="244" t="str">
        <f t="shared" si="0"/>
        <v/>
      </c>
      <c r="D17" s="244"/>
      <c r="E17" s="244"/>
      <c r="F17" s="232"/>
      <c r="G17" s="242" t="s">
        <v>32</v>
      </c>
      <c r="H17" s="232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75"/>
      <c r="V17" s="232"/>
      <c r="W17" s="232"/>
      <c r="X17" s="232"/>
      <c r="Y17" s="232"/>
      <c r="Z17" s="232"/>
    </row>
    <row r="18" spans="1:26" ht="14.25" customHeight="1">
      <c r="A18" s="244">
        <v>2</v>
      </c>
      <c r="B18" s="245" t="s">
        <v>33</v>
      </c>
      <c r="C18" s="244" t="str">
        <f t="shared" si="0"/>
        <v>012</v>
      </c>
      <c r="D18" s="244" t="s">
        <v>34</v>
      </c>
      <c r="E18" s="234" t="s">
        <v>35</v>
      </c>
      <c r="F18" s="232"/>
      <c r="G18" s="249" t="s">
        <v>36</v>
      </c>
      <c r="H18" s="232"/>
      <c r="I18" s="243">
        <v>19500</v>
      </c>
      <c r="J18" s="243">
        <v>19500</v>
      </c>
      <c r="K18" s="243">
        <v>19500</v>
      </c>
      <c r="L18" s="243">
        <v>19500</v>
      </c>
      <c r="M18" s="243">
        <v>19500</v>
      </c>
      <c r="N18" s="243">
        <v>19500</v>
      </c>
      <c r="O18" s="243">
        <v>19500</v>
      </c>
      <c r="P18" s="243">
        <v>19500</v>
      </c>
      <c r="Q18" s="243">
        <v>19500</v>
      </c>
      <c r="R18" s="243">
        <v>19500</v>
      </c>
      <c r="S18" s="243">
        <v>19500</v>
      </c>
      <c r="T18" s="243">
        <v>19500</v>
      </c>
      <c r="U18" s="276">
        <f t="shared" ref="U18:U25" si="3">SUM(I18:T18)</f>
        <v>234000</v>
      </c>
      <c r="V18" s="232"/>
      <c r="W18" s="232"/>
      <c r="X18" s="232"/>
      <c r="Y18" s="232"/>
      <c r="Z18" s="232"/>
    </row>
    <row r="19" spans="1:26" ht="14.25" customHeight="1">
      <c r="A19" s="244">
        <v>2</v>
      </c>
      <c r="B19" s="245" t="s">
        <v>37</v>
      </c>
      <c r="C19" s="244" t="str">
        <f t="shared" si="0"/>
        <v>032</v>
      </c>
      <c r="D19" s="244" t="s">
        <v>34</v>
      </c>
      <c r="E19" s="234" t="s">
        <v>38</v>
      </c>
      <c r="F19" s="232"/>
      <c r="G19" s="249" t="s">
        <v>39</v>
      </c>
      <c r="H19" s="232"/>
      <c r="I19" s="243">
        <f t="shared" ref="I19:T19" si="4">17000*3</f>
        <v>51000</v>
      </c>
      <c r="J19" s="243">
        <f t="shared" si="4"/>
        <v>51000</v>
      </c>
      <c r="K19" s="243">
        <f t="shared" si="4"/>
        <v>51000</v>
      </c>
      <c r="L19" s="243">
        <f t="shared" si="4"/>
        <v>51000</v>
      </c>
      <c r="M19" s="243">
        <f t="shared" si="4"/>
        <v>51000</v>
      </c>
      <c r="N19" s="243">
        <f t="shared" si="4"/>
        <v>51000</v>
      </c>
      <c r="O19" s="243">
        <f t="shared" si="4"/>
        <v>51000</v>
      </c>
      <c r="P19" s="243">
        <f t="shared" si="4"/>
        <v>51000</v>
      </c>
      <c r="Q19" s="243">
        <f t="shared" si="4"/>
        <v>51000</v>
      </c>
      <c r="R19" s="243">
        <f t="shared" si="4"/>
        <v>51000</v>
      </c>
      <c r="S19" s="243">
        <f t="shared" si="4"/>
        <v>51000</v>
      </c>
      <c r="T19" s="243">
        <f t="shared" si="4"/>
        <v>51000</v>
      </c>
      <c r="U19" s="276">
        <f t="shared" si="3"/>
        <v>612000</v>
      </c>
      <c r="V19" s="232"/>
      <c r="W19" s="232"/>
      <c r="X19" s="232"/>
      <c r="Y19" s="232"/>
      <c r="Z19" s="232"/>
    </row>
    <row r="20" spans="1:26" ht="14.25" customHeight="1">
      <c r="A20" s="244">
        <v>2</v>
      </c>
      <c r="B20" s="245" t="s">
        <v>40</v>
      </c>
      <c r="C20" s="244" t="str">
        <f t="shared" si="0"/>
        <v>072</v>
      </c>
      <c r="D20" s="244" t="s">
        <v>34</v>
      </c>
      <c r="E20" s="234" t="s">
        <v>41</v>
      </c>
      <c r="F20" s="232"/>
      <c r="G20" s="249" t="s">
        <v>42</v>
      </c>
      <c r="H20" s="232"/>
      <c r="I20" s="243">
        <v>7700</v>
      </c>
      <c r="J20" s="243">
        <f t="shared" ref="J20:T20" si="5">7500</f>
        <v>7500</v>
      </c>
      <c r="K20" s="243">
        <f t="shared" si="5"/>
        <v>7500</v>
      </c>
      <c r="L20" s="243">
        <f t="shared" si="5"/>
        <v>7500</v>
      </c>
      <c r="M20" s="243">
        <f t="shared" si="5"/>
        <v>7500</v>
      </c>
      <c r="N20" s="243">
        <f t="shared" si="5"/>
        <v>7500</v>
      </c>
      <c r="O20" s="243">
        <f t="shared" si="5"/>
        <v>7500</v>
      </c>
      <c r="P20" s="243">
        <f t="shared" si="5"/>
        <v>7500</v>
      </c>
      <c r="Q20" s="243">
        <f t="shared" si="5"/>
        <v>7500</v>
      </c>
      <c r="R20" s="243">
        <f t="shared" si="5"/>
        <v>7500</v>
      </c>
      <c r="S20" s="243">
        <f t="shared" si="5"/>
        <v>7500</v>
      </c>
      <c r="T20" s="243">
        <f t="shared" si="5"/>
        <v>7500</v>
      </c>
      <c r="U20" s="276">
        <f t="shared" si="3"/>
        <v>90200</v>
      </c>
      <c r="V20" s="232"/>
      <c r="W20" s="232"/>
      <c r="X20" s="232"/>
      <c r="Y20" s="232"/>
      <c r="Z20" s="232"/>
    </row>
    <row r="21" spans="1:26" ht="14.25" customHeight="1">
      <c r="A21" s="244">
        <v>2</v>
      </c>
      <c r="B21" s="245" t="s">
        <v>43</v>
      </c>
      <c r="C21" s="244" t="str">
        <f t="shared" si="0"/>
        <v>022</v>
      </c>
      <c r="D21" s="244"/>
      <c r="E21" s="234" t="s">
        <v>44</v>
      </c>
      <c r="F21" s="232"/>
      <c r="G21" s="249" t="s">
        <v>45</v>
      </c>
      <c r="H21" s="232"/>
      <c r="I21" s="243">
        <f t="shared" ref="I21:T21" si="6">20000+13000</f>
        <v>33000</v>
      </c>
      <c r="J21" s="243">
        <f t="shared" si="6"/>
        <v>33000</v>
      </c>
      <c r="K21" s="243">
        <f t="shared" si="6"/>
        <v>33000</v>
      </c>
      <c r="L21" s="243">
        <f t="shared" si="6"/>
        <v>33000</v>
      </c>
      <c r="M21" s="243">
        <f t="shared" si="6"/>
        <v>33000</v>
      </c>
      <c r="N21" s="243">
        <f t="shared" si="6"/>
        <v>33000</v>
      </c>
      <c r="O21" s="243">
        <f t="shared" si="6"/>
        <v>33000</v>
      </c>
      <c r="P21" s="243">
        <f t="shared" si="6"/>
        <v>33000</v>
      </c>
      <c r="Q21" s="243">
        <f t="shared" si="6"/>
        <v>33000</v>
      </c>
      <c r="R21" s="243">
        <f t="shared" si="6"/>
        <v>33000</v>
      </c>
      <c r="S21" s="243">
        <f t="shared" si="6"/>
        <v>33000</v>
      </c>
      <c r="T21" s="243">
        <f t="shared" si="6"/>
        <v>33000</v>
      </c>
      <c r="U21" s="276">
        <f t="shared" si="3"/>
        <v>396000</v>
      </c>
      <c r="V21" s="232"/>
      <c r="W21" s="232"/>
      <c r="X21" s="232"/>
      <c r="Y21" s="232"/>
      <c r="Z21" s="232"/>
    </row>
    <row r="22" spans="1:26" ht="14.25" customHeight="1">
      <c r="A22" s="244">
        <v>2</v>
      </c>
      <c r="B22" s="245" t="s">
        <v>37</v>
      </c>
      <c r="C22" s="244" t="str">
        <f t="shared" si="0"/>
        <v>032</v>
      </c>
      <c r="D22" s="244"/>
      <c r="E22" s="234" t="s">
        <v>38</v>
      </c>
      <c r="F22" s="232"/>
      <c r="G22" s="249" t="s">
        <v>46</v>
      </c>
      <c r="H22" s="232"/>
      <c r="I22" s="243">
        <f t="shared" ref="I22:T22" si="7">1000+750+400+2300+500+400+500</f>
        <v>5850</v>
      </c>
      <c r="J22" s="243">
        <f t="shared" si="7"/>
        <v>5850</v>
      </c>
      <c r="K22" s="243">
        <f t="shared" si="7"/>
        <v>5850</v>
      </c>
      <c r="L22" s="243">
        <f t="shared" si="7"/>
        <v>5850</v>
      </c>
      <c r="M22" s="243">
        <f t="shared" si="7"/>
        <v>5850</v>
      </c>
      <c r="N22" s="243">
        <f t="shared" si="7"/>
        <v>5850</v>
      </c>
      <c r="O22" s="243">
        <f t="shared" si="7"/>
        <v>5850</v>
      </c>
      <c r="P22" s="243">
        <f t="shared" si="7"/>
        <v>5850</v>
      </c>
      <c r="Q22" s="243">
        <f t="shared" si="7"/>
        <v>5850</v>
      </c>
      <c r="R22" s="243">
        <f t="shared" si="7"/>
        <v>5850</v>
      </c>
      <c r="S22" s="243">
        <f t="shared" si="7"/>
        <v>5850</v>
      </c>
      <c r="T22" s="243">
        <f t="shared" si="7"/>
        <v>5850</v>
      </c>
      <c r="U22" s="276">
        <f t="shared" si="3"/>
        <v>70200</v>
      </c>
      <c r="V22" s="232"/>
      <c r="W22" s="232"/>
      <c r="X22" s="232"/>
      <c r="Y22" s="232"/>
      <c r="Z22" s="232"/>
    </row>
    <row r="23" spans="1:26" ht="14.25" customHeight="1">
      <c r="A23" s="244"/>
      <c r="B23" s="244"/>
      <c r="C23" s="244"/>
      <c r="D23" s="244"/>
      <c r="F23" s="232"/>
      <c r="G23" s="249" t="s">
        <v>47</v>
      </c>
      <c r="H23" s="232"/>
      <c r="I23" s="243">
        <v>1000</v>
      </c>
      <c r="J23" s="243">
        <v>1000</v>
      </c>
      <c r="K23" s="243">
        <v>1000</v>
      </c>
      <c r="L23" s="243">
        <v>1000</v>
      </c>
      <c r="M23" s="243">
        <v>1000</v>
      </c>
      <c r="N23" s="243">
        <v>1000</v>
      </c>
      <c r="O23" s="243">
        <v>1000</v>
      </c>
      <c r="P23" s="243">
        <v>1000</v>
      </c>
      <c r="Q23" s="243">
        <v>1000</v>
      </c>
      <c r="R23" s="243">
        <v>1000</v>
      </c>
      <c r="S23" s="243">
        <v>1000</v>
      </c>
      <c r="T23" s="243">
        <v>1000</v>
      </c>
      <c r="U23" s="276">
        <f t="shared" si="3"/>
        <v>12000</v>
      </c>
      <c r="V23" s="232"/>
      <c r="W23" s="232"/>
      <c r="X23" s="232"/>
      <c r="Y23" s="232"/>
      <c r="Z23" s="232"/>
    </row>
    <row r="24" spans="1:26" ht="14.25" customHeight="1">
      <c r="A24" s="244"/>
      <c r="B24" s="244"/>
      <c r="C24" s="244"/>
      <c r="D24" s="244"/>
      <c r="F24" s="232"/>
      <c r="G24" s="249" t="s">
        <v>48</v>
      </c>
      <c r="H24" s="232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76">
        <f t="shared" si="3"/>
        <v>0</v>
      </c>
      <c r="V24" s="232"/>
      <c r="W24" s="232"/>
      <c r="X24" s="232"/>
      <c r="Y24" s="232"/>
      <c r="Z24" s="232"/>
    </row>
    <row r="25" spans="1:26" ht="14.25" customHeight="1">
      <c r="A25" s="244">
        <v>4</v>
      </c>
      <c r="B25" s="245" t="s">
        <v>33</v>
      </c>
      <c r="C25" s="244" t="str">
        <f t="shared" ref="C25:C35" si="8">CONCATENATE(B25,A25)</f>
        <v>014</v>
      </c>
      <c r="D25" s="244" t="s">
        <v>34</v>
      </c>
      <c r="E25" s="244" t="s">
        <v>49</v>
      </c>
      <c r="F25" s="232"/>
      <c r="G25" s="249" t="s">
        <v>50</v>
      </c>
      <c r="H25" s="232"/>
      <c r="I25" s="243">
        <v>1500</v>
      </c>
      <c r="J25" s="243">
        <v>1500</v>
      </c>
      <c r="K25" s="243">
        <v>1500</v>
      </c>
      <c r="L25" s="243">
        <v>1500</v>
      </c>
      <c r="M25" s="243">
        <v>1500</v>
      </c>
      <c r="N25" s="243">
        <v>1500</v>
      </c>
      <c r="O25" s="243">
        <v>1500</v>
      </c>
      <c r="P25" s="243">
        <v>1500</v>
      </c>
      <c r="Q25" s="243">
        <v>1500</v>
      </c>
      <c r="R25" s="243">
        <v>1500</v>
      </c>
      <c r="S25" s="243">
        <v>1500</v>
      </c>
      <c r="T25" s="243">
        <v>1500</v>
      </c>
      <c r="U25" s="276">
        <f t="shared" si="3"/>
        <v>18000</v>
      </c>
      <c r="V25" s="232"/>
      <c r="W25" s="232"/>
      <c r="X25" s="232"/>
      <c r="Y25" s="232"/>
      <c r="Z25" s="232"/>
    </row>
    <row r="26" spans="1:26" ht="14.25" customHeight="1">
      <c r="A26" s="244"/>
      <c r="B26" s="244"/>
      <c r="C26" s="244" t="str">
        <f t="shared" si="8"/>
        <v/>
      </c>
      <c r="D26" s="244"/>
      <c r="E26" s="244"/>
      <c r="F26" s="232"/>
      <c r="G26" s="284" t="s">
        <v>17</v>
      </c>
      <c r="H26" s="285"/>
      <c r="I26" s="286">
        <f t="shared" ref="I26:U26" si="9">SUM(I18:I25)</f>
        <v>119550</v>
      </c>
      <c r="J26" s="286">
        <f t="shared" si="9"/>
        <v>119350</v>
      </c>
      <c r="K26" s="286">
        <f t="shared" si="9"/>
        <v>119350</v>
      </c>
      <c r="L26" s="286">
        <f t="shared" si="9"/>
        <v>119350</v>
      </c>
      <c r="M26" s="286">
        <f t="shared" si="9"/>
        <v>119350</v>
      </c>
      <c r="N26" s="286">
        <f t="shared" si="9"/>
        <v>119350</v>
      </c>
      <c r="O26" s="286">
        <f t="shared" si="9"/>
        <v>119350</v>
      </c>
      <c r="P26" s="286">
        <f t="shared" si="9"/>
        <v>119350</v>
      </c>
      <c r="Q26" s="286">
        <f t="shared" si="9"/>
        <v>119350</v>
      </c>
      <c r="R26" s="286">
        <f t="shared" si="9"/>
        <v>119350</v>
      </c>
      <c r="S26" s="286">
        <f t="shared" si="9"/>
        <v>119350</v>
      </c>
      <c r="T26" s="286">
        <f t="shared" si="9"/>
        <v>119350</v>
      </c>
      <c r="U26" s="279">
        <f t="shared" si="9"/>
        <v>1432400</v>
      </c>
      <c r="V26" s="232"/>
      <c r="W26" s="232"/>
      <c r="X26" s="232"/>
      <c r="Y26" s="232"/>
      <c r="Z26" s="232"/>
    </row>
    <row r="27" spans="1:26" ht="14.25" customHeight="1">
      <c r="A27" s="244"/>
      <c r="B27" s="244"/>
      <c r="C27" s="244" t="str">
        <f t="shared" si="8"/>
        <v/>
      </c>
      <c r="D27" s="244"/>
      <c r="E27" s="244"/>
      <c r="F27" s="232"/>
      <c r="G27" s="242" t="s">
        <v>51</v>
      </c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77"/>
      <c r="V27" s="232"/>
      <c r="W27" s="232"/>
      <c r="X27" s="232"/>
      <c r="Y27" s="232"/>
      <c r="Z27" s="232"/>
    </row>
    <row r="28" spans="1:26" ht="14.25" customHeight="1">
      <c r="A28" s="244">
        <v>6</v>
      </c>
      <c r="B28" s="245" t="s">
        <v>40</v>
      </c>
      <c r="C28" s="244" t="str">
        <f t="shared" si="8"/>
        <v>076</v>
      </c>
      <c r="D28" s="244" t="s">
        <v>51</v>
      </c>
      <c r="E28" s="234" t="s">
        <v>52</v>
      </c>
      <c r="F28" s="232"/>
      <c r="G28" s="249" t="s">
        <v>53</v>
      </c>
      <c r="H28" s="232"/>
      <c r="I28" s="243"/>
      <c r="J28" s="243"/>
      <c r="K28" s="243">
        <v>10000</v>
      </c>
      <c r="L28" s="243"/>
      <c r="M28" s="243"/>
      <c r="N28" s="243"/>
      <c r="O28" s="243"/>
      <c r="P28" s="243"/>
      <c r="Q28" s="243"/>
      <c r="R28" s="243"/>
      <c r="S28" s="243">
        <v>25000</v>
      </c>
      <c r="T28" s="243"/>
      <c r="U28" s="276">
        <f t="shared" ref="U28:U31" si="10">SUM(I28:T28)</f>
        <v>35000</v>
      </c>
      <c r="V28" s="232"/>
      <c r="W28" s="232"/>
      <c r="X28" s="232"/>
      <c r="Y28" s="232"/>
      <c r="Z28" s="232"/>
    </row>
    <row r="29" spans="1:26" ht="14.25" customHeight="1">
      <c r="A29" s="244">
        <v>6</v>
      </c>
      <c r="B29" s="245" t="s">
        <v>33</v>
      </c>
      <c r="C29" s="244" t="str">
        <f t="shared" si="8"/>
        <v>016</v>
      </c>
      <c r="D29" s="244" t="s">
        <v>51</v>
      </c>
      <c r="E29" s="234" t="s">
        <v>54</v>
      </c>
      <c r="F29" s="232"/>
      <c r="G29" s="249" t="s">
        <v>55</v>
      </c>
      <c r="H29" s="232"/>
      <c r="I29" s="243"/>
      <c r="J29" s="243"/>
      <c r="K29" s="243">
        <v>500</v>
      </c>
      <c r="L29" s="243"/>
      <c r="M29" s="243"/>
      <c r="N29" s="243">
        <v>500</v>
      </c>
      <c r="O29" s="243"/>
      <c r="P29" s="243"/>
      <c r="Q29" s="243"/>
      <c r="R29" s="243">
        <v>500</v>
      </c>
      <c r="S29" s="243"/>
      <c r="T29" s="243">
        <v>5000</v>
      </c>
      <c r="U29" s="276">
        <f t="shared" si="10"/>
        <v>6500</v>
      </c>
      <c r="V29" s="232"/>
      <c r="W29" s="232"/>
      <c r="X29" s="232"/>
      <c r="Y29" s="232"/>
      <c r="Z29" s="232"/>
    </row>
    <row r="30" spans="1:26" ht="14.25" customHeight="1">
      <c r="A30" s="244">
        <v>6</v>
      </c>
      <c r="B30" s="245" t="s">
        <v>33</v>
      </c>
      <c r="C30" s="244" t="str">
        <f t="shared" si="8"/>
        <v>016</v>
      </c>
      <c r="D30" s="244" t="s">
        <v>51</v>
      </c>
      <c r="E30" s="234" t="s">
        <v>54</v>
      </c>
      <c r="F30" s="232"/>
      <c r="G30" s="249" t="s">
        <v>56</v>
      </c>
      <c r="H30" s="232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76">
        <f t="shared" si="10"/>
        <v>0</v>
      </c>
      <c r="V30" s="232"/>
      <c r="W30" s="232"/>
      <c r="X30" s="232"/>
      <c r="Y30" s="232"/>
      <c r="Z30" s="232"/>
    </row>
    <row r="31" spans="1:26" ht="14.25" customHeight="1">
      <c r="A31" s="244">
        <v>6</v>
      </c>
      <c r="B31" s="245" t="s">
        <v>33</v>
      </c>
      <c r="C31" s="244" t="str">
        <f t="shared" si="8"/>
        <v>016</v>
      </c>
      <c r="D31" s="244" t="s">
        <v>51</v>
      </c>
      <c r="E31" s="234" t="s">
        <v>54</v>
      </c>
      <c r="F31" s="250">
        <v>0.1</v>
      </c>
      <c r="G31" s="251" t="str">
        <f>"Contingency"&amp;" "&amp;"at"&amp;" "&amp;(F31*100)&amp;"%"</f>
        <v>Contingency at 10%</v>
      </c>
      <c r="H31" s="252"/>
      <c r="I31" s="253">
        <f t="shared" ref="I31:T31" si="11">SUM(I28:I30)*$F$31</f>
        <v>0</v>
      </c>
      <c r="J31" s="253">
        <f t="shared" si="11"/>
        <v>0</v>
      </c>
      <c r="K31" s="253">
        <f t="shared" si="11"/>
        <v>1050</v>
      </c>
      <c r="L31" s="253">
        <f t="shared" si="11"/>
        <v>0</v>
      </c>
      <c r="M31" s="253">
        <f t="shared" si="11"/>
        <v>0</v>
      </c>
      <c r="N31" s="253">
        <f t="shared" si="11"/>
        <v>50</v>
      </c>
      <c r="O31" s="253">
        <f t="shared" si="11"/>
        <v>0</v>
      </c>
      <c r="P31" s="253">
        <f t="shared" si="11"/>
        <v>0</v>
      </c>
      <c r="Q31" s="253">
        <f t="shared" si="11"/>
        <v>0</v>
      </c>
      <c r="R31" s="253">
        <f t="shared" si="11"/>
        <v>50</v>
      </c>
      <c r="S31" s="253">
        <f t="shared" si="11"/>
        <v>2500</v>
      </c>
      <c r="T31" s="253">
        <f t="shared" si="11"/>
        <v>500</v>
      </c>
      <c r="U31" s="278">
        <f t="shared" si="10"/>
        <v>4150</v>
      </c>
      <c r="V31" s="232"/>
      <c r="W31" s="232"/>
      <c r="X31" s="232"/>
      <c r="Y31" s="232"/>
      <c r="Z31" s="232"/>
    </row>
    <row r="32" spans="1:26" ht="14.25" customHeight="1">
      <c r="A32" s="244"/>
      <c r="B32" s="244"/>
      <c r="C32" s="244" t="str">
        <f t="shared" si="8"/>
        <v/>
      </c>
      <c r="D32" s="244"/>
      <c r="E32" s="244"/>
      <c r="F32" s="232"/>
      <c r="G32" s="284" t="s">
        <v>17</v>
      </c>
      <c r="H32" s="285"/>
      <c r="I32" s="286">
        <f t="shared" ref="I32:U32" si="12">SUM(I28:I31)</f>
        <v>0</v>
      </c>
      <c r="J32" s="286">
        <f t="shared" si="12"/>
        <v>0</v>
      </c>
      <c r="K32" s="286">
        <f t="shared" si="12"/>
        <v>11550</v>
      </c>
      <c r="L32" s="286">
        <f t="shared" si="12"/>
        <v>0</v>
      </c>
      <c r="M32" s="286">
        <f t="shared" si="12"/>
        <v>0</v>
      </c>
      <c r="N32" s="286">
        <f t="shared" si="12"/>
        <v>550</v>
      </c>
      <c r="O32" s="286">
        <f t="shared" si="12"/>
        <v>0</v>
      </c>
      <c r="P32" s="286">
        <f t="shared" si="12"/>
        <v>0</v>
      </c>
      <c r="Q32" s="286">
        <f t="shared" si="12"/>
        <v>0</v>
      </c>
      <c r="R32" s="286">
        <f t="shared" si="12"/>
        <v>550</v>
      </c>
      <c r="S32" s="286">
        <f t="shared" si="12"/>
        <v>27500</v>
      </c>
      <c r="T32" s="286">
        <f t="shared" si="12"/>
        <v>5500</v>
      </c>
      <c r="U32" s="279">
        <f t="shared" si="12"/>
        <v>45650</v>
      </c>
      <c r="V32" s="232"/>
      <c r="W32" s="232"/>
      <c r="X32" s="232"/>
      <c r="Y32" s="232"/>
      <c r="Z32" s="232"/>
    </row>
    <row r="33" spans="1:26" ht="14.25" customHeight="1">
      <c r="A33" s="244"/>
      <c r="B33" s="244"/>
      <c r="C33" s="244" t="str">
        <f t="shared" si="8"/>
        <v/>
      </c>
      <c r="D33" s="244"/>
      <c r="E33" s="244"/>
      <c r="F33" s="232"/>
      <c r="G33" s="242" t="s">
        <v>57</v>
      </c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77"/>
      <c r="V33" s="232"/>
      <c r="W33" s="232"/>
      <c r="X33" s="232"/>
      <c r="Y33" s="232"/>
      <c r="Z33" s="232"/>
    </row>
    <row r="34" spans="1:26" ht="14.25" customHeight="1">
      <c r="A34" s="244">
        <v>4</v>
      </c>
      <c r="B34" s="245" t="s">
        <v>33</v>
      </c>
      <c r="C34" s="244" t="str">
        <f t="shared" si="8"/>
        <v>014</v>
      </c>
      <c r="D34" s="244" t="s">
        <v>58</v>
      </c>
      <c r="E34" s="234" t="s">
        <v>59</v>
      </c>
      <c r="F34" s="232"/>
      <c r="G34" s="249" t="s">
        <v>60</v>
      </c>
      <c r="H34" s="232"/>
      <c r="I34" s="243">
        <v>1500</v>
      </c>
      <c r="J34" s="243">
        <v>1500</v>
      </c>
      <c r="K34" s="243">
        <v>1500</v>
      </c>
      <c r="L34" s="243">
        <v>1500</v>
      </c>
      <c r="M34" s="243">
        <v>1500</v>
      </c>
      <c r="N34" s="243">
        <v>1500</v>
      </c>
      <c r="O34" s="243">
        <v>1500</v>
      </c>
      <c r="P34" s="243">
        <v>1500</v>
      </c>
      <c r="Q34" s="243">
        <v>1500</v>
      </c>
      <c r="R34" s="243">
        <v>1500</v>
      </c>
      <c r="S34" s="243">
        <v>1500</v>
      </c>
      <c r="T34" s="243">
        <v>1500</v>
      </c>
      <c r="U34" s="276">
        <f t="shared" ref="U34:U42" si="13">SUM(I34:T34)</f>
        <v>18000</v>
      </c>
      <c r="V34" s="232"/>
      <c r="W34" s="232"/>
      <c r="X34" s="232"/>
      <c r="Y34" s="232"/>
      <c r="Z34" s="232"/>
    </row>
    <row r="35" spans="1:26" ht="14.25" customHeight="1">
      <c r="A35" s="244">
        <v>3</v>
      </c>
      <c r="B35" s="245" t="s">
        <v>33</v>
      </c>
      <c r="C35" s="244" t="str">
        <f t="shared" si="8"/>
        <v>013</v>
      </c>
      <c r="D35" s="244" t="s">
        <v>61</v>
      </c>
      <c r="E35" s="234" t="s">
        <v>62</v>
      </c>
      <c r="F35" s="232"/>
      <c r="G35" s="249" t="s">
        <v>63</v>
      </c>
      <c r="H35" s="232"/>
      <c r="I35" s="243">
        <v>1000</v>
      </c>
      <c r="J35" s="243">
        <v>1000</v>
      </c>
      <c r="K35" s="243">
        <v>1000</v>
      </c>
      <c r="L35" s="243">
        <v>1000</v>
      </c>
      <c r="M35" s="243">
        <v>1000</v>
      </c>
      <c r="N35" s="243">
        <v>1000</v>
      </c>
      <c r="O35" s="243">
        <v>1000</v>
      </c>
      <c r="P35" s="243">
        <v>1000</v>
      </c>
      <c r="Q35" s="243">
        <v>1000</v>
      </c>
      <c r="R35" s="243">
        <v>1000</v>
      </c>
      <c r="S35" s="243">
        <v>1000</v>
      </c>
      <c r="T35" s="243">
        <v>1000</v>
      </c>
      <c r="U35" s="276">
        <f t="shared" si="13"/>
        <v>12000</v>
      </c>
      <c r="V35" s="232"/>
      <c r="W35" s="232"/>
      <c r="X35" s="232"/>
      <c r="Y35" s="232"/>
      <c r="Z35" s="232"/>
    </row>
    <row r="36" spans="1:26" ht="14.25" customHeight="1">
      <c r="A36" s="244"/>
      <c r="B36" s="244"/>
      <c r="C36" s="244"/>
      <c r="D36" s="244"/>
      <c r="F36" s="232"/>
      <c r="G36" s="249" t="s">
        <v>64</v>
      </c>
      <c r="H36" s="232"/>
      <c r="I36" s="243"/>
      <c r="J36" s="243"/>
      <c r="K36" s="243"/>
      <c r="L36" s="243">
        <v>1000</v>
      </c>
      <c r="M36" s="243"/>
      <c r="N36" s="243"/>
      <c r="O36" s="243"/>
      <c r="P36" s="243"/>
      <c r="Q36" s="243">
        <v>1000</v>
      </c>
      <c r="R36" s="243"/>
      <c r="S36" s="243">
        <v>1000</v>
      </c>
      <c r="T36" s="243"/>
      <c r="U36" s="276">
        <f t="shared" si="13"/>
        <v>3000</v>
      </c>
      <c r="V36" s="232"/>
      <c r="W36" s="232"/>
      <c r="X36" s="232"/>
      <c r="Y36" s="232"/>
      <c r="Z36" s="232"/>
    </row>
    <row r="37" spans="1:26" ht="14.25" customHeight="1">
      <c r="A37" s="244">
        <v>3</v>
      </c>
      <c r="B37" s="245" t="s">
        <v>40</v>
      </c>
      <c r="C37" s="244" t="str">
        <f t="shared" ref="C37:C38" si="14">CONCATENATE(B37,A37)</f>
        <v>073</v>
      </c>
      <c r="D37" s="244" t="s">
        <v>61</v>
      </c>
      <c r="E37" s="234" t="s">
        <v>65</v>
      </c>
      <c r="F37" s="232"/>
      <c r="G37" s="249" t="s">
        <v>66</v>
      </c>
      <c r="H37" s="232"/>
      <c r="I37" s="243">
        <v>125</v>
      </c>
      <c r="J37" s="243">
        <v>125</v>
      </c>
      <c r="K37" s="243">
        <v>125</v>
      </c>
      <c r="L37" s="243">
        <v>125</v>
      </c>
      <c r="M37" s="243">
        <v>125</v>
      </c>
      <c r="N37" s="243">
        <v>125</v>
      </c>
      <c r="O37" s="243">
        <v>125</v>
      </c>
      <c r="P37" s="243">
        <v>125</v>
      </c>
      <c r="Q37" s="243">
        <v>125</v>
      </c>
      <c r="R37" s="243">
        <v>125</v>
      </c>
      <c r="S37" s="243">
        <v>125</v>
      </c>
      <c r="T37" s="243">
        <v>125</v>
      </c>
      <c r="U37" s="276">
        <f t="shared" si="13"/>
        <v>1500</v>
      </c>
      <c r="V37" s="232"/>
      <c r="W37" s="232"/>
      <c r="X37" s="232"/>
      <c r="Y37" s="232"/>
      <c r="Z37" s="232"/>
    </row>
    <row r="38" spans="1:26" ht="14.25" customHeight="1">
      <c r="A38" s="244">
        <v>3</v>
      </c>
      <c r="B38" s="245" t="s">
        <v>33</v>
      </c>
      <c r="C38" s="244" t="str">
        <f t="shared" si="14"/>
        <v>013</v>
      </c>
      <c r="D38" s="244" t="s">
        <v>61</v>
      </c>
      <c r="E38" s="234" t="s">
        <v>67</v>
      </c>
      <c r="F38" s="232"/>
      <c r="G38" s="249" t="s">
        <v>68</v>
      </c>
      <c r="H38" s="232"/>
      <c r="I38" s="243">
        <v>500</v>
      </c>
      <c r="J38" s="243">
        <v>500</v>
      </c>
      <c r="K38" s="243">
        <v>500</v>
      </c>
      <c r="L38" s="243">
        <v>500</v>
      </c>
      <c r="M38" s="243">
        <v>500</v>
      </c>
      <c r="N38" s="243">
        <v>500</v>
      </c>
      <c r="O38" s="243">
        <v>500</v>
      </c>
      <c r="P38" s="243">
        <v>500</v>
      </c>
      <c r="Q38" s="243">
        <v>500</v>
      </c>
      <c r="R38" s="243">
        <v>500</v>
      </c>
      <c r="S38" s="243">
        <v>500</v>
      </c>
      <c r="T38" s="243">
        <v>500</v>
      </c>
      <c r="U38" s="276">
        <f t="shared" si="13"/>
        <v>6000</v>
      </c>
      <c r="V38" s="232"/>
      <c r="W38" s="232"/>
      <c r="X38" s="232"/>
      <c r="Y38" s="232"/>
      <c r="Z38" s="232"/>
    </row>
    <row r="39" spans="1:26" ht="14.25" customHeight="1">
      <c r="A39" s="244"/>
      <c r="B39" s="244"/>
      <c r="C39" s="244"/>
      <c r="D39" s="244"/>
      <c r="F39" s="232"/>
      <c r="G39" s="249" t="s">
        <v>69</v>
      </c>
      <c r="H39" s="232"/>
      <c r="I39" s="243"/>
      <c r="J39" s="243"/>
      <c r="K39" s="243"/>
      <c r="L39" s="243"/>
      <c r="M39" s="243"/>
      <c r="N39" s="243">
        <v>5000</v>
      </c>
      <c r="O39" s="243"/>
      <c r="P39" s="243"/>
      <c r="Q39" s="243">
        <v>5000</v>
      </c>
      <c r="R39" s="243"/>
      <c r="S39" s="243"/>
      <c r="T39" s="243"/>
      <c r="U39" s="276">
        <f t="shared" si="13"/>
        <v>10000</v>
      </c>
      <c r="V39" s="232"/>
      <c r="W39" s="232"/>
      <c r="X39" s="232"/>
      <c r="Y39" s="232"/>
      <c r="Z39" s="232"/>
    </row>
    <row r="40" spans="1:26" ht="14.25" customHeight="1">
      <c r="A40" s="244">
        <v>4</v>
      </c>
      <c r="B40" s="245" t="s">
        <v>33</v>
      </c>
      <c r="C40" s="244" t="str">
        <f t="shared" ref="C40:C65" si="15">CONCATENATE(B40,A40)</f>
        <v>014</v>
      </c>
      <c r="D40" s="244" t="s">
        <v>58</v>
      </c>
      <c r="E40" s="234" t="s">
        <v>70</v>
      </c>
      <c r="F40" s="232"/>
      <c r="G40" s="249" t="s">
        <v>71</v>
      </c>
      <c r="H40" s="232"/>
      <c r="I40" s="243">
        <v>250</v>
      </c>
      <c r="J40" s="243">
        <v>250</v>
      </c>
      <c r="K40" s="243">
        <v>250</v>
      </c>
      <c r="L40" s="243">
        <v>250</v>
      </c>
      <c r="M40" s="243">
        <v>250</v>
      </c>
      <c r="N40" s="243">
        <v>250</v>
      </c>
      <c r="O40" s="243">
        <v>250</v>
      </c>
      <c r="P40" s="243">
        <v>250</v>
      </c>
      <c r="Q40" s="243">
        <v>250</v>
      </c>
      <c r="R40" s="243">
        <v>250</v>
      </c>
      <c r="S40" s="243">
        <v>250</v>
      </c>
      <c r="T40" s="243">
        <v>250</v>
      </c>
      <c r="U40" s="276">
        <f t="shared" si="13"/>
        <v>3000</v>
      </c>
      <c r="V40" s="232"/>
      <c r="W40" s="232"/>
      <c r="X40" s="232"/>
      <c r="Y40" s="232"/>
      <c r="Z40" s="232"/>
    </row>
    <row r="41" spans="1:26" ht="14.25" customHeight="1">
      <c r="A41" s="244">
        <v>4</v>
      </c>
      <c r="B41" s="245" t="s">
        <v>33</v>
      </c>
      <c r="C41" s="244" t="str">
        <f t="shared" si="15"/>
        <v>014</v>
      </c>
      <c r="D41" s="244" t="s">
        <v>58</v>
      </c>
      <c r="E41" s="234" t="s">
        <v>72</v>
      </c>
      <c r="F41" s="232"/>
      <c r="G41" s="249" t="s">
        <v>73</v>
      </c>
      <c r="H41" s="232"/>
      <c r="I41" s="243">
        <v>250</v>
      </c>
      <c r="J41" s="243">
        <v>250</v>
      </c>
      <c r="K41" s="243">
        <v>250</v>
      </c>
      <c r="L41" s="243">
        <v>250</v>
      </c>
      <c r="M41" s="243">
        <v>250</v>
      </c>
      <c r="N41" s="243">
        <v>250</v>
      </c>
      <c r="O41" s="243">
        <v>250</v>
      </c>
      <c r="P41" s="243">
        <v>250</v>
      </c>
      <c r="Q41" s="243">
        <v>250</v>
      </c>
      <c r="R41" s="243">
        <v>250</v>
      </c>
      <c r="S41" s="243">
        <v>250</v>
      </c>
      <c r="T41" s="243">
        <v>250</v>
      </c>
      <c r="U41" s="276">
        <f t="shared" si="13"/>
        <v>3000</v>
      </c>
      <c r="V41" s="232"/>
      <c r="W41" s="232"/>
      <c r="X41" s="232"/>
      <c r="Y41" s="232"/>
      <c r="Z41" s="232"/>
    </row>
    <row r="42" spans="1:26" ht="14.25" customHeight="1">
      <c r="A42" s="244">
        <v>4</v>
      </c>
      <c r="B42" s="245" t="s">
        <v>33</v>
      </c>
      <c r="C42" s="244" t="str">
        <f t="shared" si="15"/>
        <v>014</v>
      </c>
      <c r="D42" s="244" t="s">
        <v>58</v>
      </c>
      <c r="E42" s="234" t="s">
        <v>72</v>
      </c>
      <c r="F42" s="250">
        <v>0</v>
      </c>
      <c r="G42" s="251" t="str">
        <f>"Contingency"&amp;" "&amp;"at"&amp;" "&amp;(F42*100)&amp;"%"</f>
        <v>Contingency at 0%</v>
      </c>
      <c r="H42" s="252"/>
      <c r="I42" s="253">
        <f t="shared" ref="I42:T42" si="16">SUM(I34:I41)*$F$42</f>
        <v>0</v>
      </c>
      <c r="J42" s="253">
        <f t="shared" si="16"/>
        <v>0</v>
      </c>
      <c r="K42" s="253">
        <f t="shared" si="16"/>
        <v>0</v>
      </c>
      <c r="L42" s="253">
        <f t="shared" si="16"/>
        <v>0</v>
      </c>
      <c r="M42" s="253">
        <f t="shared" si="16"/>
        <v>0</v>
      </c>
      <c r="N42" s="253">
        <f t="shared" si="16"/>
        <v>0</v>
      </c>
      <c r="O42" s="253">
        <f t="shared" si="16"/>
        <v>0</v>
      </c>
      <c r="P42" s="253">
        <f t="shared" si="16"/>
        <v>0</v>
      </c>
      <c r="Q42" s="253">
        <f t="shared" si="16"/>
        <v>0</v>
      </c>
      <c r="R42" s="253">
        <f t="shared" si="16"/>
        <v>0</v>
      </c>
      <c r="S42" s="253">
        <f t="shared" si="16"/>
        <v>0</v>
      </c>
      <c r="T42" s="253">
        <f t="shared" si="16"/>
        <v>0</v>
      </c>
      <c r="U42" s="278">
        <f t="shared" si="13"/>
        <v>0</v>
      </c>
      <c r="V42" s="232"/>
      <c r="W42" s="232"/>
      <c r="X42" s="232"/>
      <c r="Y42" s="232"/>
      <c r="Z42" s="232"/>
    </row>
    <row r="43" spans="1:26" ht="14.25" customHeight="1">
      <c r="A43" s="244"/>
      <c r="B43" s="244"/>
      <c r="C43" s="244" t="str">
        <f t="shared" si="15"/>
        <v/>
      </c>
      <c r="D43" s="244"/>
      <c r="E43" s="244"/>
      <c r="F43" s="232"/>
      <c r="G43" s="284" t="s">
        <v>17</v>
      </c>
      <c r="H43" s="285"/>
      <c r="I43" s="286">
        <f t="shared" ref="I43:U43" si="17">SUM(I34:I42)</f>
        <v>3625</v>
      </c>
      <c r="J43" s="286">
        <f t="shared" si="17"/>
        <v>3625</v>
      </c>
      <c r="K43" s="286">
        <f t="shared" si="17"/>
        <v>3625</v>
      </c>
      <c r="L43" s="286">
        <f t="shared" si="17"/>
        <v>4625</v>
      </c>
      <c r="M43" s="286">
        <f t="shared" si="17"/>
        <v>3625</v>
      </c>
      <c r="N43" s="286">
        <f t="shared" si="17"/>
        <v>8625</v>
      </c>
      <c r="O43" s="286">
        <f t="shared" si="17"/>
        <v>3625</v>
      </c>
      <c r="P43" s="286">
        <f t="shared" si="17"/>
        <v>3625</v>
      </c>
      <c r="Q43" s="286">
        <f t="shared" si="17"/>
        <v>9625</v>
      </c>
      <c r="R43" s="286">
        <f t="shared" si="17"/>
        <v>3625</v>
      </c>
      <c r="S43" s="286">
        <f t="shared" si="17"/>
        <v>4625</v>
      </c>
      <c r="T43" s="286">
        <f t="shared" si="17"/>
        <v>3625</v>
      </c>
      <c r="U43" s="279">
        <f t="shared" si="17"/>
        <v>56500</v>
      </c>
      <c r="V43" s="232"/>
      <c r="W43" s="232"/>
      <c r="X43" s="232"/>
      <c r="Y43" s="232"/>
      <c r="Z43" s="232"/>
    </row>
    <row r="44" spans="1:26" ht="14.25" customHeight="1">
      <c r="A44" s="244"/>
      <c r="B44" s="244"/>
      <c r="C44" s="244" t="str">
        <f t="shared" si="15"/>
        <v/>
      </c>
      <c r="D44" s="244"/>
      <c r="E44" s="244"/>
      <c r="F44" s="232"/>
      <c r="G44" s="242" t="s">
        <v>74</v>
      </c>
      <c r="H44" s="232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77"/>
      <c r="V44" s="232"/>
      <c r="W44" s="232"/>
      <c r="X44" s="232"/>
      <c r="Y44" s="232"/>
      <c r="Z44" s="232"/>
    </row>
    <row r="45" spans="1:26" ht="14.25" customHeight="1">
      <c r="A45" s="244">
        <v>3</v>
      </c>
      <c r="B45" s="245" t="s">
        <v>75</v>
      </c>
      <c r="C45" s="244" t="str">
        <f t="shared" si="15"/>
        <v>043</v>
      </c>
      <c r="D45" s="244" t="s">
        <v>61</v>
      </c>
      <c r="E45" s="234" t="s">
        <v>76</v>
      </c>
      <c r="F45" s="232"/>
      <c r="G45" s="249"/>
      <c r="H45" s="232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76">
        <f t="shared" ref="U45:U52" si="18">SUM(I45:T45)</f>
        <v>0</v>
      </c>
      <c r="V45" s="232"/>
      <c r="W45" s="232"/>
      <c r="X45" s="232"/>
      <c r="Y45" s="232"/>
      <c r="Z45" s="232"/>
    </row>
    <row r="46" spans="1:26" ht="14.25" customHeight="1">
      <c r="A46" s="244">
        <v>3</v>
      </c>
      <c r="B46" s="245" t="s">
        <v>75</v>
      </c>
      <c r="C46" s="244" t="str">
        <f t="shared" si="15"/>
        <v>043</v>
      </c>
      <c r="D46" s="244" t="s">
        <v>61</v>
      </c>
      <c r="E46" s="234" t="s">
        <v>77</v>
      </c>
      <c r="F46" s="232"/>
      <c r="G46" s="249" t="s">
        <v>78</v>
      </c>
      <c r="H46" s="232"/>
      <c r="I46" s="243">
        <v>7500</v>
      </c>
      <c r="J46" s="243">
        <v>7500</v>
      </c>
      <c r="K46" s="243">
        <v>7500</v>
      </c>
      <c r="L46" s="243">
        <v>7500</v>
      </c>
      <c r="M46" s="243">
        <v>7500</v>
      </c>
      <c r="N46" s="243">
        <v>7500</v>
      </c>
      <c r="O46" s="243">
        <v>7500</v>
      </c>
      <c r="P46" s="243">
        <v>7500</v>
      </c>
      <c r="Q46" s="243">
        <v>7500</v>
      </c>
      <c r="R46" s="243">
        <v>7500</v>
      </c>
      <c r="S46" s="243">
        <v>7500</v>
      </c>
      <c r="T46" s="243">
        <v>7500</v>
      </c>
      <c r="U46" s="276">
        <f t="shared" si="18"/>
        <v>90000</v>
      </c>
      <c r="V46" s="232"/>
      <c r="W46" s="232"/>
      <c r="X46" s="232"/>
      <c r="Y46" s="232"/>
      <c r="Z46" s="232"/>
    </row>
    <row r="47" spans="1:26" ht="14.25" customHeight="1">
      <c r="A47" s="244">
        <v>3</v>
      </c>
      <c r="B47" s="245" t="s">
        <v>79</v>
      </c>
      <c r="C47" s="244" t="str">
        <f t="shared" si="15"/>
        <v>053</v>
      </c>
      <c r="D47" s="244" t="s">
        <v>61</v>
      </c>
      <c r="E47" s="234" t="s">
        <v>80</v>
      </c>
      <c r="F47" s="232"/>
      <c r="G47" s="249"/>
      <c r="H47" s="232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76">
        <f t="shared" si="18"/>
        <v>0</v>
      </c>
      <c r="V47" s="232"/>
      <c r="W47" s="232"/>
      <c r="X47" s="232"/>
      <c r="Y47" s="232"/>
      <c r="Z47" s="232"/>
    </row>
    <row r="48" spans="1:26" ht="14.25" customHeight="1">
      <c r="A48" s="244">
        <v>7</v>
      </c>
      <c r="B48" s="245" t="s">
        <v>75</v>
      </c>
      <c r="C48" s="244" t="str">
        <f t="shared" si="15"/>
        <v>047</v>
      </c>
      <c r="D48" s="244" t="s">
        <v>81</v>
      </c>
      <c r="E48" s="234" t="s">
        <v>82</v>
      </c>
      <c r="F48" s="232"/>
      <c r="G48" s="249" t="s">
        <v>73</v>
      </c>
      <c r="H48" s="232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76">
        <f t="shared" si="18"/>
        <v>0</v>
      </c>
      <c r="V48" s="232"/>
      <c r="W48" s="232"/>
      <c r="X48" s="232"/>
      <c r="Y48" s="232"/>
      <c r="Z48" s="232"/>
    </row>
    <row r="49" spans="1:26" ht="14.25" customHeight="1">
      <c r="A49" s="244">
        <v>7</v>
      </c>
      <c r="B49" s="245" t="s">
        <v>79</v>
      </c>
      <c r="C49" s="244" t="str">
        <f t="shared" si="15"/>
        <v>057</v>
      </c>
      <c r="D49" s="244" t="s">
        <v>81</v>
      </c>
      <c r="E49" s="234" t="s">
        <v>83</v>
      </c>
      <c r="F49" s="232"/>
      <c r="G49" s="249"/>
      <c r="H49" s="232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76">
        <f t="shared" si="18"/>
        <v>0</v>
      </c>
      <c r="V49" s="232"/>
      <c r="W49" s="232"/>
      <c r="X49" s="232"/>
      <c r="Y49" s="232"/>
      <c r="Z49" s="232"/>
    </row>
    <row r="50" spans="1:26" ht="14.25" customHeight="1">
      <c r="A50" s="244"/>
      <c r="B50" s="244"/>
      <c r="C50" s="244" t="str">
        <f t="shared" si="15"/>
        <v/>
      </c>
      <c r="D50" s="244"/>
      <c r="F50" s="232"/>
      <c r="G50" s="249"/>
      <c r="H50" s="232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76">
        <f t="shared" si="18"/>
        <v>0</v>
      </c>
      <c r="V50" s="232"/>
      <c r="W50" s="232"/>
      <c r="X50" s="232"/>
      <c r="Y50" s="232"/>
      <c r="Z50" s="232"/>
    </row>
    <row r="51" spans="1:26" ht="14.25" customHeight="1">
      <c r="A51" s="244"/>
      <c r="B51" s="244"/>
      <c r="C51" s="244" t="str">
        <f t="shared" si="15"/>
        <v/>
      </c>
      <c r="D51" s="244"/>
      <c r="E51" s="244"/>
      <c r="F51" s="232"/>
      <c r="G51" s="249" t="s">
        <v>69</v>
      </c>
      <c r="H51" s="232"/>
      <c r="I51" s="243"/>
      <c r="J51" s="243"/>
      <c r="K51" s="243">
        <v>4000</v>
      </c>
      <c r="L51" s="243"/>
      <c r="M51" s="243"/>
      <c r="N51" s="243"/>
      <c r="O51" s="243">
        <v>4000</v>
      </c>
      <c r="P51" s="243"/>
      <c r="Q51" s="243"/>
      <c r="R51" s="243"/>
      <c r="S51" s="243"/>
      <c r="T51" s="243">
        <v>4000</v>
      </c>
      <c r="U51" s="276">
        <f t="shared" si="18"/>
        <v>12000</v>
      </c>
      <c r="V51" s="232"/>
      <c r="W51" s="232"/>
      <c r="X51" s="232"/>
      <c r="Y51" s="232"/>
      <c r="Z51" s="232"/>
    </row>
    <row r="52" spans="1:26" ht="14.25" customHeight="1">
      <c r="A52" s="244">
        <v>3</v>
      </c>
      <c r="B52" s="245" t="s">
        <v>75</v>
      </c>
      <c r="C52" s="244" t="str">
        <f t="shared" si="15"/>
        <v>043</v>
      </c>
      <c r="D52" s="244" t="s">
        <v>61</v>
      </c>
      <c r="E52" s="234" t="s">
        <v>76</v>
      </c>
      <c r="F52" s="250">
        <v>0.1</v>
      </c>
      <c r="G52" s="251" t="str">
        <f>"Contingency"&amp;" "&amp;"at"&amp;" "&amp;(F52*100)&amp;"%"</f>
        <v>Contingency at 10%</v>
      </c>
      <c r="H52" s="232"/>
      <c r="I52" s="243">
        <f t="shared" ref="I52:T52" si="19">SUM(I45:I51)*$F$52</f>
        <v>750</v>
      </c>
      <c r="J52" s="243">
        <f t="shared" si="19"/>
        <v>750</v>
      </c>
      <c r="K52" s="243">
        <f t="shared" si="19"/>
        <v>1150</v>
      </c>
      <c r="L52" s="243">
        <f t="shared" si="19"/>
        <v>750</v>
      </c>
      <c r="M52" s="243">
        <f t="shared" si="19"/>
        <v>750</v>
      </c>
      <c r="N52" s="243">
        <f t="shared" si="19"/>
        <v>750</v>
      </c>
      <c r="O52" s="243">
        <f t="shared" si="19"/>
        <v>1150</v>
      </c>
      <c r="P52" s="243">
        <f t="shared" si="19"/>
        <v>750</v>
      </c>
      <c r="Q52" s="243">
        <f t="shared" si="19"/>
        <v>750</v>
      </c>
      <c r="R52" s="243">
        <f t="shared" si="19"/>
        <v>750</v>
      </c>
      <c r="S52" s="243">
        <f t="shared" si="19"/>
        <v>750</v>
      </c>
      <c r="T52" s="243">
        <f t="shared" si="19"/>
        <v>1150</v>
      </c>
      <c r="U52" s="276">
        <f t="shared" si="18"/>
        <v>10200</v>
      </c>
      <c r="V52" s="232"/>
      <c r="W52" s="232"/>
      <c r="X52" s="232"/>
      <c r="Y52" s="232"/>
      <c r="Z52" s="232"/>
    </row>
    <row r="53" spans="1:26" ht="14.25" customHeight="1">
      <c r="A53" s="244"/>
      <c r="B53" s="244"/>
      <c r="C53" s="244" t="str">
        <f t="shared" si="15"/>
        <v/>
      </c>
      <c r="D53" s="244"/>
      <c r="E53" s="244"/>
      <c r="F53" s="232"/>
      <c r="G53" s="284" t="s">
        <v>17</v>
      </c>
      <c r="H53" s="285"/>
      <c r="I53" s="286">
        <f t="shared" ref="I53:U53" si="20">SUM(I45:I52)</f>
        <v>8250</v>
      </c>
      <c r="J53" s="286">
        <f t="shared" si="20"/>
        <v>8250</v>
      </c>
      <c r="K53" s="286">
        <f t="shared" si="20"/>
        <v>12650</v>
      </c>
      <c r="L53" s="286">
        <f t="shared" si="20"/>
        <v>8250</v>
      </c>
      <c r="M53" s="286">
        <f t="shared" si="20"/>
        <v>8250</v>
      </c>
      <c r="N53" s="286">
        <f t="shared" si="20"/>
        <v>8250</v>
      </c>
      <c r="O53" s="286">
        <f t="shared" si="20"/>
        <v>12650</v>
      </c>
      <c r="P53" s="286">
        <f t="shared" si="20"/>
        <v>8250</v>
      </c>
      <c r="Q53" s="286">
        <f t="shared" si="20"/>
        <v>8250</v>
      </c>
      <c r="R53" s="286">
        <f t="shared" si="20"/>
        <v>8250</v>
      </c>
      <c r="S53" s="286">
        <f t="shared" si="20"/>
        <v>8250</v>
      </c>
      <c r="T53" s="286">
        <f t="shared" si="20"/>
        <v>12650</v>
      </c>
      <c r="U53" s="279">
        <f t="shared" si="20"/>
        <v>112200</v>
      </c>
      <c r="V53" s="232"/>
      <c r="W53" s="232"/>
      <c r="X53" s="232"/>
      <c r="Y53" s="232"/>
      <c r="Z53" s="232"/>
    </row>
    <row r="54" spans="1:26" ht="14.25" customHeight="1">
      <c r="A54" s="244"/>
      <c r="B54" s="244"/>
      <c r="C54" s="244" t="str">
        <f t="shared" si="15"/>
        <v/>
      </c>
      <c r="D54" s="244"/>
      <c r="E54" s="244"/>
      <c r="F54" s="232"/>
      <c r="G54" s="242" t="s">
        <v>84</v>
      </c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77"/>
      <c r="V54" s="232"/>
      <c r="W54" s="232"/>
      <c r="X54" s="232"/>
      <c r="Y54" s="232"/>
      <c r="Z54" s="232"/>
    </row>
    <row r="55" spans="1:26" ht="14.25" customHeight="1">
      <c r="A55" s="244">
        <v>1</v>
      </c>
      <c r="B55" s="245" t="s">
        <v>43</v>
      </c>
      <c r="C55" s="244" t="str">
        <f t="shared" si="15"/>
        <v>021</v>
      </c>
      <c r="D55" s="244" t="s">
        <v>85</v>
      </c>
      <c r="E55" s="234" t="s">
        <v>86</v>
      </c>
      <c r="F55" s="232"/>
      <c r="G55" s="249" t="s">
        <v>87</v>
      </c>
      <c r="H55" s="232"/>
      <c r="I55" s="243"/>
      <c r="J55" s="243"/>
      <c r="K55" s="243"/>
      <c r="L55" s="243"/>
      <c r="M55" s="243"/>
      <c r="N55" s="243"/>
      <c r="O55" s="243">
        <v>1500</v>
      </c>
      <c r="P55" s="243"/>
      <c r="Q55" s="243">
        <v>3000</v>
      </c>
      <c r="R55" s="243">
        <v>5000</v>
      </c>
      <c r="S55" s="243"/>
      <c r="T55" s="243"/>
      <c r="U55" s="276">
        <f t="shared" ref="U55:U65" si="21">SUM(I55:T55)</f>
        <v>9500</v>
      </c>
      <c r="V55" s="232"/>
      <c r="W55" s="232"/>
      <c r="X55" s="232"/>
      <c r="Y55" s="232"/>
      <c r="Z55" s="232"/>
    </row>
    <row r="56" spans="1:26" ht="14.25" customHeight="1">
      <c r="A56" s="244">
        <v>1</v>
      </c>
      <c r="B56" s="245" t="s">
        <v>43</v>
      </c>
      <c r="C56" s="244" t="str">
        <f t="shared" si="15"/>
        <v>021</v>
      </c>
      <c r="D56" s="244" t="s">
        <v>85</v>
      </c>
      <c r="E56" s="234" t="s">
        <v>88</v>
      </c>
      <c r="F56" s="232"/>
      <c r="G56" s="249" t="s">
        <v>85</v>
      </c>
      <c r="H56" s="232"/>
      <c r="I56" s="243">
        <f>'Travel Budget'!K21</f>
        <v>0</v>
      </c>
      <c r="J56" s="243">
        <f>'Travel Budget'!K22</f>
        <v>3850</v>
      </c>
      <c r="K56" s="243">
        <f>'Travel Budget'!K23</f>
        <v>0</v>
      </c>
      <c r="L56" s="243">
        <f>'Travel Budget'!K24</f>
        <v>0</v>
      </c>
      <c r="M56" s="243">
        <f>'Travel Budget'!K25</f>
        <v>0</v>
      </c>
      <c r="N56" s="243">
        <f>'Travel Budget'!K26</f>
        <v>0</v>
      </c>
      <c r="O56" s="243">
        <f>'Travel Budget'!K27</f>
        <v>10980</v>
      </c>
      <c r="P56" s="243">
        <f>'Travel Budget'!K28</f>
        <v>4380</v>
      </c>
      <c r="Q56" s="243">
        <f>'Travel Budget'!K29</f>
        <v>39720</v>
      </c>
      <c r="R56" s="243">
        <f>'Travel Budget'!K30</f>
        <v>32350</v>
      </c>
      <c r="S56" s="243">
        <f>'Travel Budget'!K31</f>
        <v>0</v>
      </c>
      <c r="T56" s="243">
        <f>'Travel Budget'!K32</f>
        <v>0</v>
      </c>
      <c r="U56" s="276">
        <f t="shared" si="21"/>
        <v>91280</v>
      </c>
      <c r="V56" s="232"/>
      <c r="W56" s="232"/>
      <c r="X56" s="232"/>
      <c r="Y56" s="232"/>
      <c r="Z56" s="232"/>
    </row>
    <row r="57" spans="1:26" ht="14.25" hidden="1" customHeight="1">
      <c r="A57" s="244">
        <v>1</v>
      </c>
      <c r="B57" s="245" t="s">
        <v>43</v>
      </c>
      <c r="C57" s="244" t="str">
        <f t="shared" si="15"/>
        <v>021</v>
      </c>
      <c r="D57" s="244" t="s">
        <v>85</v>
      </c>
      <c r="E57" s="234" t="s">
        <v>89</v>
      </c>
      <c r="F57" s="232"/>
      <c r="G57" s="249" t="s">
        <v>90</v>
      </c>
      <c r="H57" s="232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76">
        <f t="shared" si="21"/>
        <v>0</v>
      </c>
      <c r="V57" s="232"/>
      <c r="W57" s="232"/>
      <c r="X57" s="232"/>
      <c r="Y57" s="232"/>
      <c r="Z57" s="232"/>
    </row>
    <row r="58" spans="1:26" ht="14.25" hidden="1" customHeight="1">
      <c r="A58" s="244">
        <v>1</v>
      </c>
      <c r="B58" s="245" t="s">
        <v>43</v>
      </c>
      <c r="C58" s="244" t="str">
        <f t="shared" si="15"/>
        <v>021</v>
      </c>
      <c r="D58" s="244" t="s">
        <v>85</v>
      </c>
      <c r="E58" s="234" t="s">
        <v>91</v>
      </c>
      <c r="F58" s="232"/>
      <c r="G58" s="249" t="s">
        <v>92</v>
      </c>
      <c r="H58" s="232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76">
        <f t="shared" si="21"/>
        <v>0</v>
      </c>
      <c r="V58" s="232"/>
      <c r="W58" s="232"/>
      <c r="X58" s="232"/>
      <c r="Y58" s="232"/>
      <c r="Z58" s="232"/>
    </row>
    <row r="59" spans="1:26" ht="14.25" hidden="1" customHeight="1">
      <c r="A59" s="244">
        <v>1</v>
      </c>
      <c r="B59" s="245" t="s">
        <v>43</v>
      </c>
      <c r="C59" s="244" t="str">
        <f t="shared" si="15"/>
        <v>021</v>
      </c>
      <c r="D59" s="244" t="s">
        <v>85</v>
      </c>
      <c r="E59" s="234" t="s">
        <v>93</v>
      </c>
      <c r="F59" s="232"/>
      <c r="G59" s="249" t="s">
        <v>94</v>
      </c>
      <c r="H59" s="232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76">
        <f t="shared" si="21"/>
        <v>0</v>
      </c>
      <c r="V59" s="232"/>
      <c r="W59" s="232"/>
      <c r="X59" s="232"/>
      <c r="Y59" s="232"/>
      <c r="Z59" s="232"/>
    </row>
    <row r="60" spans="1:26" ht="14.25" hidden="1" customHeight="1">
      <c r="A60" s="244">
        <v>1</v>
      </c>
      <c r="B60" s="245" t="s">
        <v>43</v>
      </c>
      <c r="C60" s="244" t="str">
        <f t="shared" si="15"/>
        <v>021</v>
      </c>
      <c r="D60" s="244" t="s">
        <v>85</v>
      </c>
      <c r="E60" s="234" t="s">
        <v>95</v>
      </c>
      <c r="F60" s="232"/>
      <c r="G60" s="249" t="s">
        <v>96</v>
      </c>
      <c r="H60" s="232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76">
        <f t="shared" si="21"/>
        <v>0</v>
      </c>
      <c r="V60" s="232"/>
      <c r="W60" s="232"/>
      <c r="X60" s="232"/>
      <c r="Y60" s="232"/>
      <c r="Z60" s="232"/>
    </row>
    <row r="61" spans="1:26" ht="14.25" customHeight="1">
      <c r="A61" s="244">
        <v>5</v>
      </c>
      <c r="B61" s="245" t="s">
        <v>43</v>
      </c>
      <c r="C61" s="244" t="str">
        <f t="shared" si="15"/>
        <v>025</v>
      </c>
      <c r="D61" s="244" t="s">
        <v>97</v>
      </c>
      <c r="E61" s="234" t="s">
        <v>98</v>
      </c>
      <c r="F61" s="232"/>
      <c r="G61" s="249" t="s">
        <v>24</v>
      </c>
      <c r="H61" s="232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76">
        <f t="shared" si="21"/>
        <v>0</v>
      </c>
      <c r="V61" s="232"/>
      <c r="W61" s="232"/>
      <c r="X61" s="232"/>
      <c r="Y61" s="232"/>
      <c r="Z61" s="232"/>
    </row>
    <row r="62" spans="1:26" ht="14.25" customHeight="1">
      <c r="A62" s="244">
        <v>5</v>
      </c>
      <c r="B62" s="245" t="s">
        <v>43</v>
      </c>
      <c r="C62" s="244" t="str">
        <f t="shared" si="15"/>
        <v>025</v>
      </c>
      <c r="D62" s="244" t="s">
        <v>97</v>
      </c>
      <c r="E62" s="234" t="s">
        <v>99</v>
      </c>
      <c r="F62" s="232"/>
      <c r="G62" s="249" t="s">
        <v>100</v>
      </c>
      <c r="H62" s="232"/>
      <c r="I62" s="243">
        <v>3000</v>
      </c>
      <c r="J62" s="243">
        <v>3000</v>
      </c>
      <c r="K62" s="243">
        <v>3000</v>
      </c>
      <c r="L62" s="243">
        <v>3000</v>
      </c>
      <c r="M62" s="243">
        <v>3000</v>
      </c>
      <c r="N62" s="243">
        <v>3000</v>
      </c>
      <c r="O62" s="243">
        <v>3000</v>
      </c>
      <c r="P62" s="243">
        <v>3000</v>
      </c>
      <c r="Q62" s="243">
        <v>3000</v>
      </c>
      <c r="R62" s="243">
        <v>3000</v>
      </c>
      <c r="S62" s="243">
        <v>3000</v>
      </c>
      <c r="T62" s="243">
        <v>3000</v>
      </c>
      <c r="U62" s="276">
        <f t="shared" si="21"/>
        <v>36000</v>
      </c>
      <c r="V62" s="232"/>
      <c r="W62" s="232"/>
      <c r="X62" s="232"/>
      <c r="Y62" s="232"/>
      <c r="Z62" s="232"/>
    </row>
    <row r="63" spans="1:26" ht="14.25" customHeight="1">
      <c r="A63" s="244">
        <v>5</v>
      </c>
      <c r="B63" s="245" t="s">
        <v>43</v>
      </c>
      <c r="C63" s="244" t="str">
        <f t="shared" si="15"/>
        <v>025</v>
      </c>
      <c r="D63" s="244" t="s">
        <v>97</v>
      </c>
      <c r="E63" s="234" t="s">
        <v>101</v>
      </c>
      <c r="F63" s="232"/>
      <c r="G63" s="249" t="s">
        <v>102</v>
      </c>
      <c r="H63" s="232"/>
      <c r="I63" s="243"/>
      <c r="J63" s="243"/>
      <c r="K63" s="243"/>
      <c r="L63" s="243">
        <v>1500</v>
      </c>
      <c r="M63" s="243"/>
      <c r="N63" s="243"/>
      <c r="O63" s="243">
        <v>500</v>
      </c>
      <c r="P63" s="243"/>
      <c r="Q63" s="243"/>
      <c r="R63" s="243">
        <v>500</v>
      </c>
      <c r="S63" s="243"/>
      <c r="T63" s="243">
        <v>500</v>
      </c>
      <c r="U63" s="276">
        <f t="shared" si="21"/>
        <v>3000</v>
      </c>
      <c r="V63" s="232"/>
      <c r="W63" s="232"/>
      <c r="X63" s="232"/>
      <c r="Y63" s="232"/>
      <c r="Z63" s="232"/>
    </row>
    <row r="64" spans="1:26" ht="14.25" customHeight="1">
      <c r="A64" s="244">
        <v>5</v>
      </c>
      <c r="B64" s="245" t="s">
        <v>43</v>
      </c>
      <c r="C64" s="244" t="str">
        <f t="shared" si="15"/>
        <v>025</v>
      </c>
      <c r="D64" s="244" t="s">
        <v>97</v>
      </c>
      <c r="E64" s="234" t="s">
        <v>101</v>
      </c>
      <c r="F64" s="232"/>
      <c r="G64" s="249" t="s">
        <v>73</v>
      </c>
      <c r="H64" s="232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76">
        <f t="shared" si="21"/>
        <v>0</v>
      </c>
      <c r="V64" s="232"/>
      <c r="W64" s="232"/>
      <c r="X64" s="232"/>
      <c r="Y64" s="232"/>
      <c r="Z64" s="232"/>
    </row>
    <row r="65" spans="1:26" ht="14.25" customHeight="1">
      <c r="A65" s="244">
        <v>5</v>
      </c>
      <c r="B65" s="245" t="s">
        <v>43</v>
      </c>
      <c r="C65" s="244" t="str">
        <f t="shared" si="15"/>
        <v>025</v>
      </c>
      <c r="D65" s="244" t="s">
        <v>97</v>
      </c>
      <c r="E65" s="234" t="s">
        <v>101</v>
      </c>
      <c r="F65" s="250">
        <v>0.1</v>
      </c>
      <c r="G65" s="251" t="str">
        <f>"Contingency"&amp;" "&amp;"at"&amp;" "&amp;(F65*100)&amp;"%"</f>
        <v>Contingency at 10%</v>
      </c>
      <c r="H65" s="252"/>
      <c r="I65" s="253">
        <f t="shared" ref="I65:T65" si="22">SUM(I55:I64)*$F$65</f>
        <v>300</v>
      </c>
      <c r="J65" s="253">
        <f t="shared" si="22"/>
        <v>685</v>
      </c>
      <c r="K65" s="253">
        <f t="shared" si="22"/>
        <v>300</v>
      </c>
      <c r="L65" s="253">
        <f t="shared" si="22"/>
        <v>450</v>
      </c>
      <c r="M65" s="253">
        <f t="shared" si="22"/>
        <v>300</v>
      </c>
      <c r="N65" s="253">
        <f t="shared" si="22"/>
        <v>300</v>
      </c>
      <c r="O65" s="253">
        <f t="shared" si="22"/>
        <v>1598</v>
      </c>
      <c r="P65" s="253">
        <f t="shared" si="22"/>
        <v>738</v>
      </c>
      <c r="Q65" s="253">
        <f t="shared" si="22"/>
        <v>4572</v>
      </c>
      <c r="R65" s="253">
        <f t="shared" si="22"/>
        <v>4085</v>
      </c>
      <c r="S65" s="253">
        <f t="shared" si="22"/>
        <v>300</v>
      </c>
      <c r="T65" s="253">
        <f t="shared" si="22"/>
        <v>350</v>
      </c>
      <c r="U65" s="276">
        <f t="shared" si="21"/>
        <v>13978</v>
      </c>
      <c r="V65" s="232"/>
      <c r="W65" s="232"/>
      <c r="X65" s="232"/>
      <c r="Y65" s="232"/>
      <c r="Z65" s="232"/>
    </row>
    <row r="66" spans="1:26" ht="14.25" customHeight="1">
      <c r="A66" s="244"/>
      <c r="B66" s="244"/>
      <c r="C66" s="244"/>
      <c r="D66" s="244"/>
      <c r="E66" s="244"/>
      <c r="F66" s="232"/>
      <c r="G66" s="284" t="s">
        <v>17</v>
      </c>
      <c r="H66" s="285"/>
      <c r="I66" s="286">
        <f t="shared" ref="I66:U66" si="23">SUM(I55:I65)</f>
        <v>3300</v>
      </c>
      <c r="J66" s="286">
        <f t="shared" si="23"/>
        <v>7535</v>
      </c>
      <c r="K66" s="286">
        <f t="shared" si="23"/>
        <v>3300</v>
      </c>
      <c r="L66" s="286">
        <f t="shared" si="23"/>
        <v>4950</v>
      </c>
      <c r="M66" s="286">
        <f t="shared" si="23"/>
        <v>3300</v>
      </c>
      <c r="N66" s="286">
        <f t="shared" si="23"/>
        <v>3300</v>
      </c>
      <c r="O66" s="286">
        <f t="shared" si="23"/>
        <v>17578</v>
      </c>
      <c r="P66" s="286">
        <f t="shared" si="23"/>
        <v>8118</v>
      </c>
      <c r="Q66" s="286">
        <f t="shared" si="23"/>
        <v>50292</v>
      </c>
      <c r="R66" s="286">
        <f t="shared" si="23"/>
        <v>44935</v>
      </c>
      <c r="S66" s="286">
        <f t="shared" si="23"/>
        <v>3300</v>
      </c>
      <c r="T66" s="286">
        <f t="shared" si="23"/>
        <v>3850</v>
      </c>
      <c r="U66" s="279">
        <f t="shared" si="23"/>
        <v>153758</v>
      </c>
      <c r="V66" s="232"/>
      <c r="W66" s="232"/>
      <c r="X66" s="232"/>
      <c r="Y66" s="232"/>
      <c r="Z66" s="232"/>
    </row>
    <row r="67" spans="1:26" ht="14.25" customHeight="1">
      <c r="A67" s="244"/>
      <c r="B67" s="244"/>
      <c r="C67" s="244"/>
      <c r="D67" s="244"/>
      <c r="F67" s="232"/>
      <c r="G67" s="242" t="s">
        <v>103</v>
      </c>
      <c r="H67" s="232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76"/>
      <c r="V67" s="232"/>
      <c r="W67" s="232"/>
      <c r="X67" s="232"/>
      <c r="Y67" s="232"/>
      <c r="Z67" s="232"/>
    </row>
    <row r="68" spans="1:26" ht="14.25" customHeight="1">
      <c r="A68" s="244"/>
      <c r="B68" s="244"/>
      <c r="C68" s="244"/>
      <c r="D68" s="244"/>
      <c r="E68" s="244"/>
      <c r="F68" s="232"/>
      <c r="G68" s="249" t="s">
        <v>81</v>
      </c>
      <c r="H68" s="232"/>
      <c r="I68" s="232"/>
      <c r="J68" s="232"/>
      <c r="K68" s="232"/>
      <c r="L68" s="243"/>
      <c r="M68" s="232"/>
      <c r="N68" s="243"/>
      <c r="O68" s="232"/>
      <c r="P68" s="232"/>
      <c r="Q68" s="232"/>
      <c r="R68" s="232"/>
      <c r="S68" s="232"/>
      <c r="T68" s="232"/>
      <c r="U68" s="276">
        <f t="shared" ref="U68:U72" si="24">SUM(I68:T68)</f>
        <v>0</v>
      </c>
      <c r="V68" s="232"/>
      <c r="W68" s="232"/>
      <c r="X68" s="232"/>
      <c r="Y68" s="232"/>
      <c r="Z68" s="232"/>
    </row>
    <row r="69" spans="1:26" ht="14.25" customHeight="1">
      <c r="A69" s="244"/>
      <c r="B69" s="244"/>
      <c r="C69" s="244"/>
      <c r="D69" s="244"/>
      <c r="F69" s="232"/>
      <c r="G69" s="249" t="s">
        <v>104</v>
      </c>
      <c r="H69" s="232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76">
        <f t="shared" si="24"/>
        <v>0</v>
      </c>
      <c r="V69" s="232"/>
      <c r="W69" s="232"/>
      <c r="X69" s="232"/>
      <c r="Y69" s="232"/>
      <c r="Z69" s="232"/>
    </row>
    <row r="70" spans="1:26" ht="14.25" customHeight="1">
      <c r="A70" s="244"/>
      <c r="B70" s="244"/>
      <c r="C70" s="244"/>
      <c r="D70" s="244"/>
      <c r="F70" s="232"/>
      <c r="G70" s="249" t="s">
        <v>105</v>
      </c>
      <c r="H70" s="232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76">
        <f t="shared" si="24"/>
        <v>0</v>
      </c>
      <c r="V70" s="232"/>
      <c r="W70" s="232"/>
      <c r="X70" s="232"/>
      <c r="Y70" s="232"/>
      <c r="Z70" s="232"/>
    </row>
    <row r="71" spans="1:26" ht="14.25" customHeight="1">
      <c r="A71" s="244"/>
      <c r="B71" s="244"/>
      <c r="C71" s="244"/>
      <c r="D71" s="244"/>
      <c r="F71" s="232"/>
      <c r="G71" s="249"/>
      <c r="H71" s="232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76">
        <f t="shared" si="24"/>
        <v>0</v>
      </c>
      <c r="V71" s="232"/>
      <c r="W71" s="232"/>
      <c r="X71" s="232"/>
      <c r="Y71" s="232"/>
      <c r="Z71" s="232"/>
    </row>
    <row r="72" spans="1:26" ht="14.25" customHeight="1">
      <c r="A72" s="244"/>
      <c r="B72" s="244"/>
      <c r="C72" s="244"/>
      <c r="D72" s="244"/>
      <c r="F72" s="232"/>
      <c r="G72" s="249"/>
      <c r="H72" s="232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76">
        <f t="shared" si="24"/>
        <v>0</v>
      </c>
      <c r="V72" s="232"/>
      <c r="W72" s="232"/>
      <c r="X72" s="232"/>
      <c r="Y72" s="232"/>
      <c r="Z72" s="232"/>
    </row>
    <row r="73" spans="1:26" ht="14.25" customHeight="1">
      <c r="A73" s="244"/>
      <c r="B73" s="244"/>
      <c r="C73" s="244"/>
      <c r="D73" s="244"/>
      <c r="F73" s="232"/>
      <c r="G73" s="284" t="s">
        <v>17</v>
      </c>
      <c r="H73" s="285"/>
      <c r="I73" s="286">
        <f t="shared" ref="I73:U73" si="25">SUM(I68:I72)</f>
        <v>0</v>
      </c>
      <c r="J73" s="286">
        <f t="shared" si="25"/>
        <v>0</v>
      </c>
      <c r="K73" s="286">
        <f t="shared" si="25"/>
        <v>0</v>
      </c>
      <c r="L73" s="286">
        <f t="shared" si="25"/>
        <v>0</v>
      </c>
      <c r="M73" s="286">
        <f t="shared" si="25"/>
        <v>0</v>
      </c>
      <c r="N73" s="286">
        <f t="shared" si="25"/>
        <v>0</v>
      </c>
      <c r="O73" s="286">
        <f t="shared" si="25"/>
        <v>0</v>
      </c>
      <c r="P73" s="286">
        <f t="shared" si="25"/>
        <v>0</v>
      </c>
      <c r="Q73" s="286">
        <f t="shared" si="25"/>
        <v>0</v>
      </c>
      <c r="R73" s="286">
        <f t="shared" si="25"/>
        <v>0</v>
      </c>
      <c r="S73" s="286">
        <f t="shared" si="25"/>
        <v>0</v>
      </c>
      <c r="T73" s="286">
        <f t="shared" si="25"/>
        <v>0</v>
      </c>
      <c r="U73" s="279">
        <f t="shared" si="25"/>
        <v>0</v>
      </c>
      <c r="V73" s="232"/>
      <c r="W73" s="232"/>
      <c r="X73" s="232"/>
      <c r="Y73" s="232"/>
      <c r="Z73" s="232"/>
    </row>
    <row r="74" spans="1:26" ht="14.25" customHeight="1">
      <c r="A74" s="244"/>
      <c r="B74" s="244"/>
      <c r="C74" s="244"/>
      <c r="D74" s="244"/>
      <c r="F74" s="232"/>
      <c r="G74" s="249"/>
      <c r="H74" s="232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77"/>
      <c r="V74" s="232"/>
      <c r="W74" s="232"/>
      <c r="X74" s="232"/>
      <c r="Y74" s="232"/>
      <c r="Z74" s="232"/>
    </row>
    <row r="75" spans="1:26" ht="14.25" customHeight="1">
      <c r="A75" s="244"/>
      <c r="B75" s="244"/>
      <c r="C75" s="244"/>
      <c r="D75" s="244"/>
      <c r="E75" s="244"/>
      <c r="F75" s="232"/>
      <c r="G75" s="242" t="s">
        <v>106</v>
      </c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77"/>
      <c r="V75" s="232"/>
      <c r="W75" s="232"/>
      <c r="X75" s="232"/>
      <c r="Y75" s="232"/>
      <c r="Z75" s="232"/>
    </row>
    <row r="76" spans="1:26" ht="14.25" customHeight="1">
      <c r="A76" s="244"/>
      <c r="B76" s="244"/>
      <c r="C76" s="244"/>
      <c r="D76" s="244"/>
      <c r="F76" s="232"/>
      <c r="G76" s="249" t="s">
        <v>107</v>
      </c>
      <c r="H76" s="232"/>
      <c r="I76" s="232"/>
      <c r="J76" s="232"/>
      <c r="K76" s="232"/>
      <c r="L76" s="232"/>
      <c r="M76" s="243">
        <v>-150000</v>
      </c>
      <c r="N76" s="232"/>
      <c r="O76" s="232"/>
      <c r="P76" s="232"/>
      <c r="Q76" s="232"/>
      <c r="R76" s="232"/>
      <c r="S76" s="232"/>
      <c r="T76" s="232"/>
      <c r="U76" s="276">
        <f t="shared" ref="U76:U82" si="26">SUM(I76:T76)</f>
        <v>-150000</v>
      </c>
      <c r="V76" s="232"/>
      <c r="W76" s="232"/>
      <c r="X76" s="232"/>
      <c r="Y76" s="232"/>
      <c r="Z76" s="232"/>
    </row>
    <row r="77" spans="1:26" ht="14.25" customHeight="1">
      <c r="A77" s="244"/>
      <c r="B77" s="244"/>
      <c r="C77" s="244"/>
      <c r="D77" s="244"/>
      <c r="F77" s="232"/>
      <c r="G77" s="249" t="s">
        <v>108</v>
      </c>
      <c r="H77" s="232"/>
      <c r="I77" s="232"/>
      <c r="J77" s="232"/>
      <c r="K77" s="232"/>
      <c r="L77" s="232"/>
      <c r="M77" s="243">
        <v>100000</v>
      </c>
      <c r="N77" s="232"/>
      <c r="O77" s="232"/>
      <c r="P77" s="232"/>
      <c r="Q77" s="232"/>
      <c r="R77" s="232"/>
      <c r="S77" s="232"/>
      <c r="T77" s="232"/>
      <c r="U77" s="276">
        <f t="shared" si="26"/>
        <v>100000</v>
      </c>
      <c r="V77" s="232"/>
      <c r="W77" s="232"/>
      <c r="X77" s="232"/>
      <c r="Y77" s="232"/>
      <c r="Z77" s="232"/>
    </row>
    <row r="78" spans="1:26" ht="14.25" customHeight="1">
      <c r="A78" s="244"/>
      <c r="B78" s="244"/>
      <c r="C78" s="244"/>
      <c r="D78" s="244"/>
      <c r="F78" s="232"/>
      <c r="G78" s="249" t="s">
        <v>109</v>
      </c>
      <c r="H78" s="232"/>
      <c r="I78" s="232"/>
      <c r="J78" s="232"/>
      <c r="K78" s="232"/>
      <c r="L78" s="232"/>
      <c r="M78" s="243">
        <f t="shared" ref="M78:M79" si="27">50000/2</f>
        <v>25000</v>
      </c>
      <c r="N78" s="232"/>
      <c r="O78" s="232"/>
      <c r="P78" s="232"/>
      <c r="Q78" s="232"/>
      <c r="R78" s="232"/>
      <c r="S78" s="232"/>
      <c r="T78" s="232"/>
      <c r="U78" s="276">
        <f t="shared" si="26"/>
        <v>25000</v>
      </c>
      <c r="V78" s="232"/>
      <c r="W78" s="232"/>
      <c r="X78" s="232"/>
      <c r="Y78" s="232"/>
      <c r="Z78" s="232"/>
    </row>
    <row r="79" spans="1:26" ht="14.25" customHeight="1">
      <c r="A79" s="244"/>
      <c r="B79" s="244"/>
      <c r="C79" s="244"/>
      <c r="D79" s="244"/>
      <c r="F79" s="232"/>
      <c r="G79" s="249" t="s">
        <v>110</v>
      </c>
      <c r="H79" s="232"/>
      <c r="I79" s="232"/>
      <c r="J79" s="232"/>
      <c r="K79" s="232"/>
      <c r="L79" s="232"/>
      <c r="M79" s="243">
        <f t="shared" si="27"/>
        <v>25000</v>
      </c>
      <c r="N79" s="232"/>
      <c r="O79" s="232"/>
      <c r="P79" s="232"/>
      <c r="Q79" s="232"/>
      <c r="R79" s="232"/>
      <c r="S79" s="232"/>
      <c r="T79" s="232"/>
      <c r="U79" s="276">
        <f t="shared" si="26"/>
        <v>25000</v>
      </c>
      <c r="V79" s="232" t="s">
        <v>111</v>
      </c>
      <c r="W79" s="232"/>
      <c r="X79" s="232"/>
      <c r="Y79" s="232"/>
      <c r="Z79" s="232"/>
    </row>
    <row r="80" spans="1:26" ht="14.25" customHeight="1">
      <c r="A80" s="244"/>
      <c r="B80" s="244"/>
      <c r="C80" s="244"/>
      <c r="D80" s="244"/>
      <c r="F80" s="232"/>
      <c r="G80" s="249" t="s">
        <v>112</v>
      </c>
      <c r="H80" s="232"/>
      <c r="I80" s="232"/>
      <c r="J80" s="232"/>
      <c r="K80" s="232"/>
      <c r="L80" s="232"/>
      <c r="M80" s="243">
        <v>10000</v>
      </c>
      <c r="N80" s="232"/>
      <c r="O80" s="232"/>
      <c r="P80" s="232"/>
      <c r="Q80" s="232"/>
      <c r="R80" s="232"/>
      <c r="S80" s="232"/>
      <c r="T80" s="232"/>
      <c r="U80" s="276">
        <f t="shared" si="26"/>
        <v>10000</v>
      </c>
      <c r="V80" s="232"/>
      <c r="W80" s="232"/>
      <c r="X80" s="232"/>
      <c r="Y80" s="232"/>
      <c r="Z80" s="232"/>
    </row>
    <row r="81" spans="1:26" ht="14.25" customHeight="1">
      <c r="A81" s="244"/>
      <c r="B81" s="244"/>
      <c r="C81" s="244"/>
      <c r="D81" s="244"/>
      <c r="F81" s="232"/>
      <c r="G81" s="249" t="s">
        <v>73</v>
      </c>
      <c r="H81" s="232"/>
      <c r="I81" s="232"/>
      <c r="J81" s="232"/>
      <c r="K81" s="232"/>
      <c r="L81" s="232"/>
      <c r="M81" s="243">
        <v>25000</v>
      </c>
      <c r="N81" s="232"/>
      <c r="O81" s="232"/>
      <c r="P81" s="232"/>
      <c r="Q81" s="232"/>
      <c r="R81" s="232"/>
      <c r="S81" s="232"/>
      <c r="T81" s="232"/>
      <c r="U81" s="276">
        <f t="shared" si="26"/>
        <v>25000</v>
      </c>
      <c r="V81" s="232"/>
      <c r="W81" s="232"/>
      <c r="X81" s="232"/>
      <c r="Y81" s="232"/>
      <c r="Z81" s="232"/>
    </row>
    <row r="82" spans="1:26" ht="14.25" customHeight="1">
      <c r="A82" s="244"/>
      <c r="B82" s="244"/>
      <c r="C82" s="244"/>
      <c r="D82" s="244"/>
      <c r="F82" s="250"/>
      <c r="G82" s="251"/>
      <c r="H82" s="232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76">
        <f t="shared" si="26"/>
        <v>0</v>
      </c>
      <c r="V82" s="232"/>
      <c r="W82" s="232"/>
      <c r="X82" s="232"/>
      <c r="Y82" s="232"/>
      <c r="Z82" s="232"/>
    </row>
    <row r="83" spans="1:26" ht="14.25" customHeight="1">
      <c r="A83" s="244"/>
      <c r="B83" s="244"/>
      <c r="C83" s="244"/>
      <c r="D83" s="244"/>
      <c r="E83" s="244"/>
      <c r="F83" s="232"/>
      <c r="G83" s="284" t="s">
        <v>17</v>
      </c>
      <c r="H83" s="285"/>
      <c r="I83" s="286">
        <f t="shared" ref="I83:U83" si="28">SUM(I76:I82)</f>
        <v>0</v>
      </c>
      <c r="J83" s="286">
        <f t="shared" si="28"/>
        <v>0</v>
      </c>
      <c r="K83" s="286">
        <f t="shared" si="28"/>
        <v>0</v>
      </c>
      <c r="L83" s="286">
        <f t="shared" si="28"/>
        <v>0</v>
      </c>
      <c r="M83" s="286">
        <f t="shared" si="28"/>
        <v>35000</v>
      </c>
      <c r="N83" s="286">
        <f t="shared" si="28"/>
        <v>0</v>
      </c>
      <c r="O83" s="286">
        <f t="shared" si="28"/>
        <v>0</v>
      </c>
      <c r="P83" s="286">
        <f t="shared" si="28"/>
        <v>0</v>
      </c>
      <c r="Q83" s="286">
        <f t="shared" si="28"/>
        <v>0</v>
      </c>
      <c r="R83" s="286">
        <f t="shared" si="28"/>
        <v>0</v>
      </c>
      <c r="S83" s="286">
        <f t="shared" si="28"/>
        <v>0</v>
      </c>
      <c r="T83" s="286">
        <f t="shared" si="28"/>
        <v>0</v>
      </c>
      <c r="U83" s="279">
        <f t="shared" si="28"/>
        <v>35000</v>
      </c>
      <c r="V83" s="232"/>
      <c r="W83" s="232"/>
      <c r="X83" s="232"/>
      <c r="Y83" s="232"/>
      <c r="Z83" s="232"/>
    </row>
    <row r="84" spans="1:26" ht="14.25" customHeight="1">
      <c r="A84" s="244"/>
      <c r="B84" s="244"/>
      <c r="C84" s="244"/>
      <c r="D84" s="244"/>
      <c r="E84" s="244"/>
      <c r="F84" s="232"/>
      <c r="G84" s="254"/>
      <c r="H84" s="252"/>
      <c r="I84" s="252"/>
      <c r="J84" s="252"/>
      <c r="K84" s="252"/>
      <c r="L84" s="252"/>
      <c r="M84" s="252"/>
      <c r="N84" s="252"/>
      <c r="O84" s="252"/>
      <c r="P84" s="252"/>
      <c r="Q84" s="252"/>
      <c r="R84" s="252"/>
      <c r="S84" s="252"/>
      <c r="T84" s="252"/>
      <c r="U84" s="274"/>
      <c r="V84" s="232"/>
      <c r="W84" s="232"/>
      <c r="X84" s="232"/>
      <c r="Y84" s="232"/>
      <c r="Z84" s="232"/>
    </row>
    <row r="85" spans="1:26" ht="14.25" customHeight="1">
      <c r="A85" s="244"/>
      <c r="B85" s="244"/>
      <c r="C85" s="244"/>
      <c r="D85" s="244"/>
      <c r="E85" s="244"/>
      <c r="F85" s="232"/>
      <c r="G85" s="280" t="s">
        <v>113</v>
      </c>
      <c r="H85" s="281"/>
      <c r="I85" s="282">
        <f t="shared" ref="I85:T85" si="29">I26+I32+I43+I53+I66+I73+I83</f>
        <v>134725</v>
      </c>
      <c r="J85" s="282">
        <f t="shared" si="29"/>
        <v>138760</v>
      </c>
      <c r="K85" s="282">
        <f t="shared" si="29"/>
        <v>150475</v>
      </c>
      <c r="L85" s="282">
        <f t="shared" si="29"/>
        <v>137175</v>
      </c>
      <c r="M85" s="282">
        <f t="shared" si="29"/>
        <v>169525</v>
      </c>
      <c r="N85" s="282">
        <f t="shared" si="29"/>
        <v>140075</v>
      </c>
      <c r="O85" s="282">
        <f t="shared" si="29"/>
        <v>153203</v>
      </c>
      <c r="P85" s="282">
        <f t="shared" si="29"/>
        <v>139343</v>
      </c>
      <c r="Q85" s="282">
        <f t="shared" si="29"/>
        <v>187517</v>
      </c>
      <c r="R85" s="282">
        <f t="shared" si="29"/>
        <v>176710</v>
      </c>
      <c r="S85" s="282">
        <f t="shared" si="29"/>
        <v>163025</v>
      </c>
      <c r="T85" s="282">
        <f t="shared" si="29"/>
        <v>144975</v>
      </c>
      <c r="U85" s="279">
        <f>SUM(I85:T85)</f>
        <v>1835508</v>
      </c>
      <c r="V85" s="243"/>
      <c r="W85" s="232"/>
      <c r="X85" s="232"/>
      <c r="Y85" s="232"/>
      <c r="Z85" s="232"/>
    </row>
    <row r="86" spans="1:26" ht="14.25" customHeight="1">
      <c r="A86" s="244"/>
      <c r="B86" s="244"/>
      <c r="C86" s="244"/>
      <c r="D86" s="244"/>
      <c r="E86" s="244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</row>
    <row r="87" spans="1:26" ht="14.25" customHeight="1">
      <c r="A87" s="244"/>
      <c r="B87" s="244"/>
      <c r="C87" s="244"/>
      <c r="D87" s="244"/>
      <c r="E87" s="244"/>
      <c r="F87" s="232"/>
      <c r="G87" s="280" t="s">
        <v>114</v>
      </c>
      <c r="H87" s="281"/>
      <c r="I87" s="282">
        <f t="shared" ref="I87:T87" si="30">I15-I85</f>
        <v>-134725</v>
      </c>
      <c r="J87" s="282">
        <f t="shared" si="30"/>
        <v>-138760</v>
      </c>
      <c r="K87" s="282">
        <f t="shared" si="30"/>
        <v>-150475</v>
      </c>
      <c r="L87" s="282">
        <f t="shared" si="30"/>
        <v>-137175</v>
      </c>
      <c r="M87" s="282">
        <f t="shared" si="30"/>
        <v>-169525</v>
      </c>
      <c r="N87" s="282">
        <f t="shared" si="30"/>
        <v>-140075</v>
      </c>
      <c r="O87" s="282">
        <f t="shared" si="30"/>
        <v>-153203</v>
      </c>
      <c r="P87" s="282">
        <f t="shared" si="30"/>
        <v>-139343</v>
      </c>
      <c r="Q87" s="282">
        <f t="shared" si="30"/>
        <v>-187517</v>
      </c>
      <c r="R87" s="282">
        <f t="shared" si="30"/>
        <v>-176710</v>
      </c>
      <c r="S87" s="282">
        <f t="shared" si="30"/>
        <v>-163025</v>
      </c>
      <c r="T87" s="282">
        <f t="shared" si="30"/>
        <v>-144975</v>
      </c>
      <c r="U87" s="279">
        <f>SUM(I87:T87)</f>
        <v>-1835508</v>
      </c>
      <c r="V87" s="243"/>
      <c r="W87" s="232"/>
      <c r="X87" s="232"/>
      <c r="Y87" s="232"/>
      <c r="Z87" s="232"/>
    </row>
    <row r="88" spans="1:26" ht="14.25" customHeight="1">
      <c r="A88" s="244"/>
      <c r="B88" s="244"/>
      <c r="C88" s="244"/>
      <c r="D88" s="244"/>
      <c r="E88" s="244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</row>
    <row r="89" spans="1:26" ht="14.25" customHeight="1">
      <c r="A89" s="244"/>
      <c r="B89" s="244"/>
      <c r="C89" s="244"/>
      <c r="D89" s="244"/>
      <c r="E89" s="244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55" t="s">
        <v>115</v>
      </c>
      <c r="W89" s="256"/>
      <c r="X89" s="256"/>
      <c r="Y89" s="257"/>
      <c r="Z89" s="232"/>
    </row>
    <row r="90" spans="1:26" ht="38.25" customHeight="1">
      <c r="A90" s="244"/>
      <c r="B90" s="244"/>
      <c r="C90" s="244"/>
      <c r="D90" s="244"/>
      <c r="E90" s="244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58"/>
      <c r="W90" s="259"/>
      <c r="X90" s="259"/>
      <c r="Y90" s="260"/>
      <c r="Z90" s="232"/>
    </row>
    <row r="91" spans="1:26" ht="14.25" customHeight="1">
      <c r="A91" s="244"/>
      <c r="B91" s="244"/>
      <c r="C91" s="244"/>
      <c r="D91" s="244"/>
      <c r="E91" s="244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61"/>
      <c r="W91" s="262"/>
      <c r="X91" s="262"/>
      <c r="Y91" s="263"/>
      <c r="Z91" s="232"/>
    </row>
    <row r="92" spans="1:26" ht="14.25" customHeight="1">
      <c r="A92" s="244"/>
      <c r="B92" s="244"/>
      <c r="C92" s="244"/>
      <c r="D92" s="244"/>
      <c r="E92" s="244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32"/>
    </row>
    <row r="93" spans="1:26" ht="14.25" customHeight="1">
      <c r="A93" s="232"/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32"/>
    </row>
    <row r="94" spans="1:26" ht="14.25" customHeight="1">
      <c r="A94" s="232"/>
      <c r="B94" s="232"/>
      <c r="C94" s="232"/>
      <c r="D94" s="232"/>
      <c r="E94" s="232"/>
      <c r="F94" s="233" t="s">
        <v>116</v>
      </c>
      <c r="G94" s="232"/>
      <c r="H94" s="232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2"/>
    </row>
    <row r="95" spans="1:26" ht="14.25" customHeight="1">
      <c r="A95" s="23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2"/>
    </row>
    <row r="96" spans="1:26" ht="14.25" customHeight="1">
      <c r="A96" s="232"/>
      <c r="B96" s="232"/>
      <c r="C96" s="232"/>
      <c r="D96" s="232"/>
      <c r="E96" s="232"/>
      <c r="F96" s="232"/>
      <c r="G96" s="232" t="s">
        <v>117</v>
      </c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32"/>
    </row>
    <row r="97" spans="1:26" ht="14.25" customHeight="1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32"/>
    </row>
    <row r="98" spans="1:26" ht="14.25" customHeight="1">
      <c r="A98" s="232"/>
      <c r="B98" s="232"/>
      <c r="C98" s="232"/>
      <c r="D98" s="232"/>
      <c r="E98" s="232"/>
      <c r="F98" s="232"/>
      <c r="G98" s="264" t="s">
        <v>118</v>
      </c>
      <c r="H98" s="232"/>
      <c r="I98" s="265">
        <v>1800000</v>
      </c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32"/>
    </row>
    <row r="99" spans="1:26" ht="14.25" customHeight="1">
      <c r="A99" s="232"/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232"/>
      <c r="X99" s="232"/>
      <c r="Y99" s="232"/>
      <c r="Z99" s="232"/>
    </row>
    <row r="100" spans="1:26" ht="14.25" customHeight="1">
      <c r="A100" s="232"/>
      <c r="B100" s="232"/>
      <c r="C100" s="232"/>
      <c r="D100" s="232"/>
      <c r="E100" s="232"/>
      <c r="F100" s="232"/>
      <c r="G100" s="232" t="s">
        <v>119</v>
      </c>
      <c r="H100" s="266">
        <v>37.68</v>
      </c>
      <c r="I100" s="267">
        <f>J100*H100</f>
        <v>2482283.04</v>
      </c>
      <c r="J100" s="266">
        <v>65878</v>
      </c>
      <c r="K100" s="232" t="s">
        <v>120</v>
      </c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</row>
    <row r="101" spans="1:26" ht="14.25" customHeight="1">
      <c r="A101" s="232"/>
      <c r="B101" s="232"/>
      <c r="C101" s="232"/>
      <c r="D101" s="232"/>
      <c r="E101" s="232"/>
      <c r="F101" s="232"/>
      <c r="G101" s="232"/>
      <c r="H101" s="232" t="s">
        <v>121</v>
      </c>
      <c r="I101" s="265">
        <f>I98+I100</f>
        <v>4282283.04</v>
      </c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</row>
    <row r="102" spans="1:26" ht="14.25" customHeight="1">
      <c r="A102" s="232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</row>
    <row r="103" spans="1:26" ht="14.25" customHeight="1">
      <c r="A103" s="232"/>
      <c r="B103" s="232"/>
      <c r="C103" s="232"/>
      <c r="D103" s="232"/>
      <c r="E103" s="232"/>
      <c r="F103" s="232"/>
      <c r="G103" s="232" t="s">
        <v>122</v>
      </c>
      <c r="H103" s="232"/>
      <c r="I103" s="243">
        <f>SUM(K87:T87)</f>
        <v>-1562023</v>
      </c>
      <c r="J103" s="232" t="s">
        <v>123</v>
      </c>
      <c r="K103" s="232"/>
      <c r="L103" s="232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</row>
    <row r="104" spans="1:26" ht="14.25" customHeight="1">
      <c r="A104" s="232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232"/>
      <c r="X104" s="232"/>
      <c r="Y104" s="232"/>
      <c r="Z104" s="232"/>
    </row>
    <row r="105" spans="1:26" ht="14.25" customHeight="1">
      <c r="A105" s="232"/>
      <c r="B105" s="232"/>
      <c r="C105" s="232"/>
      <c r="D105" s="232"/>
      <c r="E105" s="232"/>
      <c r="F105" s="232"/>
      <c r="G105" s="268" t="s">
        <v>124</v>
      </c>
      <c r="H105" s="268"/>
      <c r="I105" s="269">
        <f>I101+I103</f>
        <v>2720260.04</v>
      </c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232"/>
      <c r="X105" s="232"/>
      <c r="Y105" s="232"/>
      <c r="Z105" s="232"/>
    </row>
    <row r="106" spans="1:26" ht="14.25" customHeight="1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232"/>
      <c r="X106" s="232"/>
      <c r="Y106" s="232"/>
      <c r="Z106" s="232"/>
    </row>
    <row r="107" spans="1:26" ht="14.25" customHeight="1">
      <c r="A107" s="232"/>
      <c r="B107" s="232"/>
      <c r="C107" s="232"/>
      <c r="D107" s="232"/>
      <c r="E107" s="232"/>
      <c r="F107" s="232"/>
      <c r="G107" s="232" t="s">
        <v>125</v>
      </c>
      <c r="H107" s="232"/>
      <c r="I107" s="243">
        <f>U87</f>
        <v>-1835508</v>
      </c>
      <c r="J107" s="232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232"/>
      <c r="X107" s="232"/>
      <c r="Y107" s="232"/>
      <c r="Z107" s="232"/>
    </row>
    <row r="108" spans="1:26" ht="14.25" customHeight="1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</row>
    <row r="109" spans="1:26" ht="14.25" customHeight="1">
      <c r="A109" s="232"/>
      <c r="B109" s="232"/>
      <c r="C109" s="232"/>
      <c r="D109" s="232"/>
      <c r="E109" s="232"/>
      <c r="F109" s="232"/>
      <c r="G109" s="268" t="s">
        <v>126</v>
      </c>
      <c r="H109" s="268"/>
      <c r="I109" s="269">
        <f>I105+I107</f>
        <v>884752.04</v>
      </c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</row>
    <row r="110" spans="1:26" ht="14.25" customHeight="1">
      <c r="A110" s="232"/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</row>
    <row r="111" spans="1:26" ht="14.25" customHeight="1">
      <c r="A111" s="232"/>
      <c r="B111" s="232"/>
      <c r="C111" s="232"/>
      <c r="D111" s="232"/>
      <c r="E111" s="232"/>
      <c r="F111" s="232"/>
      <c r="G111" s="268" t="s">
        <v>127</v>
      </c>
      <c r="H111" s="268"/>
      <c r="I111" s="287">
        <f>I109</f>
        <v>884752.04</v>
      </c>
      <c r="J111" s="232" t="s">
        <v>128</v>
      </c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</row>
    <row r="112" spans="1:26" ht="14.25" customHeight="1">
      <c r="A112" s="232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</row>
    <row r="113" spans="1:26" ht="14.25" customHeight="1">
      <c r="A113" s="232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</row>
    <row r="114" spans="1:26" ht="14.25" customHeight="1">
      <c r="A114" s="232"/>
      <c r="B114" s="232"/>
      <c r="C114" s="232"/>
      <c r="D114" s="232"/>
      <c r="E114" s="232"/>
      <c r="F114" s="233" t="s">
        <v>129</v>
      </c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</row>
    <row r="115" spans="1:26" ht="14.25" customHeight="1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</row>
    <row r="116" spans="1:26" ht="14.25" customHeight="1">
      <c r="A116" s="232"/>
      <c r="B116" s="232"/>
      <c r="C116" s="232"/>
      <c r="D116" s="232"/>
      <c r="E116" s="232"/>
      <c r="F116" s="232"/>
      <c r="G116" s="232" t="s">
        <v>130</v>
      </c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</row>
    <row r="117" spans="1:26" ht="14.25" customHeight="1">
      <c r="A117" s="232"/>
      <c r="B117" s="232"/>
      <c r="C117" s="232"/>
      <c r="D117" s="232"/>
      <c r="E117" s="232"/>
      <c r="F117" s="232"/>
      <c r="G117" s="232"/>
      <c r="H117" s="232"/>
      <c r="I117" s="265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</row>
    <row r="118" spans="1:26" ht="14.25" customHeight="1">
      <c r="A118" s="232"/>
      <c r="B118" s="232"/>
      <c r="C118" s="232"/>
      <c r="D118" s="232"/>
      <c r="E118" s="232"/>
      <c r="F118" s="232"/>
      <c r="G118" s="232" t="s">
        <v>118</v>
      </c>
      <c r="H118" s="232"/>
      <c r="I118" s="243">
        <f>I98</f>
        <v>1800000</v>
      </c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</row>
    <row r="119" spans="1:26" ht="14.25" customHeight="1">
      <c r="A119" s="232"/>
      <c r="B119" s="232"/>
      <c r="C119" s="232"/>
      <c r="D119" s="232"/>
      <c r="E119" s="232"/>
      <c r="F119" s="232"/>
      <c r="G119" s="232"/>
      <c r="H119" s="232"/>
      <c r="I119" s="243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</row>
    <row r="120" spans="1:26" ht="14.25" customHeight="1">
      <c r="A120" s="232"/>
      <c r="B120" s="232"/>
      <c r="C120" s="232"/>
      <c r="D120" s="232"/>
      <c r="E120" s="232"/>
      <c r="F120" s="232"/>
      <c r="G120" s="232" t="s">
        <v>131</v>
      </c>
      <c r="H120" s="232"/>
      <c r="I120" s="243">
        <f>I103</f>
        <v>-1562023</v>
      </c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</row>
    <row r="121" spans="1:26" ht="14.25" customHeight="1">
      <c r="A121" s="232"/>
      <c r="B121" s="232"/>
      <c r="C121" s="232"/>
      <c r="D121" s="232"/>
      <c r="E121" s="232"/>
      <c r="F121" s="232"/>
      <c r="G121" s="232"/>
      <c r="H121" s="232"/>
      <c r="I121" s="243"/>
      <c r="J121" s="232"/>
      <c r="K121" s="232"/>
      <c r="L121" s="232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</row>
    <row r="122" spans="1:26" ht="14.25" customHeight="1">
      <c r="A122" s="232"/>
      <c r="B122" s="232"/>
      <c r="C122" s="232"/>
      <c r="D122" s="232"/>
      <c r="E122" s="232"/>
      <c r="F122" s="232"/>
      <c r="G122" s="268" t="s">
        <v>124</v>
      </c>
      <c r="H122" s="268"/>
      <c r="I122" s="269">
        <f>I118+I120</f>
        <v>237977</v>
      </c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</row>
    <row r="123" spans="1:26" ht="14.25" customHeight="1">
      <c r="A123" s="232"/>
      <c r="B123" s="232"/>
      <c r="C123" s="232"/>
      <c r="D123" s="232"/>
      <c r="E123" s="232"/>
      <c r="F123" s="232"/>
      <c r="G123" s="232"/>
      <c r="H123" s="232"/>
      <c r="I123" s="243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</row>
    <row r="124" spans="1:26" ht="14.25" customHeight="1">
      <c r="A124" s="232"/>
      <c r="B124" s="232"/>
      <c r="C124" s="232"/>
      <c r="D124" s="232"/>
      <c r="E124" s="232"/>
      <c r="F124" s="232"/>
      <c r="G124" s="232" t="s">
        <v>132</v>
      </c>
      <c r="H124" s="232"/>
      <c r="I124" s="243">
        <f>I107+250000</f>
        <v>-1585508</v>
      </c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</row>
    <row r="125" spans="1:26" ht="14.25" customHeight="1">
      <c r="A125" s="232"/>
      <c r="B125" s="232"/>
      <c r="C125" s="232"/>
      <c r="D125" s="232"/>
      <c r="E125" s="232"/>
      <c r="F125" s="232"/>
      <c r="G125" s="232"/>
      <c r="H125" s="232"/>
      <c r="I125" s="243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</row>
    <row r="126" spans="1:26" ht="14.25" customHeight="1">
      <c r="A126" s="232"/>
      <c r="B126" s="232"/>
      <c r="C126" s="232"/>
      <c r="D126" s="232"/>
      <c r="E126" s="232"/>
      <c r="F126" s="232"/>
      <c r="G126" s="268" t="s">
        <v>133</v>
      </c>
      <c r="H126" s="268"/>
      <c r="I126" s="269">
        <f>I122+I124</f>
        <v>-1347531</v>
      </c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</row>
    <row r="127" spans="1:26" ht="14.25" customHeight="1">
      <c r="A127" s="232"/>
      <c r="B127" s="232"/>
      <c r="C127" s="232"/>
      <c r="D127" s="232"/>
      <c r="E127" s="232"/>
      <c r="F127" s="232"/>
      <c r="G127" s="232"/>
      <c r="H127" s="232"/>
      <c r="I127" s="243"/>
      <c r="J127" s="232"/>
      <c r="K127" s="232"/>
      <c r="L127" s="232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</row>
    <row r="128" spans="1:26" ht="14.25" customHeight="1">
      <c r="A128" s="232"/>
      <c r="B128" s="232"/>
      <c r="C128" s="232"/>
      <c r="D128" s="232"/>
      <c r="E128" s="232"/>
      <c r="F128" s="232"/>
      <c r="G128" s="268" t="s">
        <v>134</v>
      </c>
      <c r="H128" s="268"/>
      <c r="I128" s="287">
        <f>I126</f>
        <v>-1347531</v>
      </c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</row>
    <row r="129" spans="1:26" ht="14.25" customHeight="1">
      <c r="A129" s="232"/>
      <c r="B129" s="232"/>
      <c r="C129" s="232"/>
      <c r="D129" s="232"/>
      <c r="E129" s="232"/>
      <c r="F129" s="232"/>
      <c r="G129" s="232"/>
      <c r="H129" s="232"/>
      <c r="I129" s="243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</row>
    <row r="130" spans="1:26" ht="14.25" customHeight="1">
      <c r="A130" s="232"/>
      <c r="B130" s="232"/>
      <c r="C130" s="232"/>
      <c r="D130" s="232"/>
      <c r="E130" s="232"/>
      <c r="F130" s="232"/>
      <c r="G130" s="232"/>
      <c r="H130" s="232"/>
      <c r="I130" s="243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</row>
    <row r="131" spans="1:26" ht="14.25" customHeight="1">
      <c r="A131" s="232"/>
      <c r="B131" s="232"/>
      <c r="C131" s="232"/>
      <c r="D131" s="232"/>
      <c r="E131" s="232"/>
      <c r="F131" s="232"/>
      <c r="G131" s="232" t="s">
        <v>135</v>
      </c>
      <c r="H131" s="232"/>
      <c r="I131" s="243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</row>
    <row r="132" spans="1:26" ht="14.25" customHeight="1">
      <c r="A132" s="232"/>
      <c r="B132" s="232"/>
      <c r="C132" s="232"/>
      <c r="D132" s="232"/>
      <c r="E132" s="232"/>
      <c r="F132" s="232"/>
      <c r="G132" s="232"/>
      <c r="H132" s="232"/>
      <c r="I132" s="243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</row>
    <row r="133" spans="1:26" ht="14.25" customHeight="1">
      <c r="A133" s="232"/>
      <c r="B133" s="232"/>
      <c r="C133" s="232"/>
      <c r="D133" s="232"/>
      <c r="E133" s="232"/>
      <c r="F133" s="232"/>
      <c r="G133" s="266">
        <f>J100</f>
        <v>65878</v>
      </c>
      <c r="H133" s="232">
        <v>40</v>
      </c>
      <c r="I133" s="243">
        <f t="shared" ref="I133:I137" si="31">$G$133*H133</f>
        <v>2635120</v>
      </c>
      <c r="J133" s="270">
        <f t="shared" ref="J133:J137" si="32">I133/-$I$124</f>
        <v>1.6620035975851273</v>
      </c>
      <c r="K133" s="232" t="s">
        <v>136</v>
      </c>
      <c r="L133" s="232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</row>
    <row r="134" spans="1:26" ht="14.25" customHeight="1">
      <c r="A134" s="232"/>
      <c r="B134" s="232"/>
      <c r="C134" s="232"/>
      <c r="D134" s="232"/>
      <c r="E134" s="232"/>
      <c r="F134" s="232"/>
      <c r="G134" s="232"/>
      <c r="H134" s="232">
        <v>60</v>
      </c>
      <c r="I134" s="243">
        <f t="shared" si="31"/>
        <v>3952680</v>
      </c>
      <c r="J134" s="270">
        <f t="shared" si="32"/>
        <v>2.4930053963776908</v>
      </c>
      <c r="K134" s="232" t="s">
        <v>136</v>
      </c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</row>
    <row r="135" spans="1:26" ht="14.25" customHeight="1">
      <c r="A135" s="232"/>
      <c r="B135" s="232"/>
      <c r="C135" s="232"/>
      <c r="D135" s="232"/>
      <c r="E135" s="232"/>
      <c r="F135" s="232"/>
      <c r="G135" s="232"/>
      <c r="H135" s="232">
        <v>80</v>
      </c>
      <c r="I135" s="243">
        <f t="shared" si="31"/>
        <v>5270240</v>
      </c>
      <c r="J135" s="270">
        <f t="shared" si="32"/>
        <v>3.3240071951702546</v>
      </c>
      <c r="K135" s="232" t="s">
        <v>136</v>
      </c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</row>
    <row r="136" spans="1:26" ht="14.25" customHeight="1">
      <c r="A136" s="232"/>
      <c r="B136" s="232"/>
      <c r="C136" s="232"/>
      <c r="D136" s="232"/>
      <c r="E136" s="232"/>
      <c r="F136" s="232"/>
      <c r="G136" s="232"/>
      <c r="H136" s="232">
        <v>100</v>
      </c>
      <c r="I136" s="243">
        <f t="shared" si="31"/>
        <v>6587800</v>
      </c>
      <c r="J136" s="270">
        <f t="shared" si="32"/>
        <v>4.1550089939628183</v>
      </c>
      <c r="K136" s="232" t="s">
        <v>136</v>
      </c>
      <c r="L136" s="232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</row>
    <row r="137" spans="1:26" ht="14.25" customHeight="1">
      <c r="A137" s="232"/>
      <c r="B137" s="232"/>
      <c r="C137" s="232"/>
      <c r="D137" s="232"/>
      <c r="E137" s="232"/>
      <c r="F137" s="232"/>
      <c r="G137" s="232"/>
      <c r="H137" s="232">
        <v>165</v>
      </c>
      <c r="I137" s="243">
        <f t="shared" si="31"/>
        <v>10869870</v>
      </c>
      <c r="J137" s="270">
        <f t="shared" si="32"/>
        <v>6.8557648400386499</v>
      </c>
      <c r="K137" s="232" t="s">
        <v>136</v>
      </c>
      <c r="L137" s="232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</row>
    <row r="138" spans="1:26" ht="14.25" customHeight="1">
      <c r="A138" s="232"/>
      <c r="B138" s="232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</row>
    <row r="139" spans="1:26" ht="14.25" customHeight="1">
      <c r="A139" s="232"/>
      <c r="B139" s="232"/>
      <c r="C139" s="232"/>
      <c r="D139" s="232"/>
      <c r="E139" s="232"/>
      <c r="F139" s="232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</row>
    <row r="140" spans="1:26" ht="14.25" customHeight="1">
      <c r="A140" s="232"/>
      <c r="B140" s="232"/>
      <c r="C140" s="232"/>
      <c r="D140" s="232"/>
      <c r="E140" s="232"/>
      <c r="F140" s="232"/>
      <c r="G140" s="232"/>
      <c r="H140" s="232"/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</row>
    <row r="141" spans="1:26" ht="14.25" customHeight="1">
      <c r="A141" s="232"/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</row>
    <row r="142" spans="1:26" ht="14.25" customHeight="1">
      <c r="A142" s="232"/>
      <c r="B142" s="232"/>
      <c r="C142" s="232"/>
      <c r="D142" s="232"/>
      <c r="E142" s="232"/>
      <c r="F142" s="232"/>
      <c r="G142" s="232"/>
      <c r="H142" s="232"/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</row>
    <row r="143" spans="1:26" ht="14.25" customHeight="1">
      <c r="A143" s="232"/>
      <c r="B143" s="232"/>
      <c r="C143" s="232"/>
      <c r="D143" s="232"/>
      <c r="E143" s="232"/>
      <c r="F143" s="232"/>
      <c r="G143" s="232"/>
      <c r="H143" s="232"/>
      <c r="I143" s="232"/>
      <c r="J143" s="232"/>
      <c r="K143" s="232"/>
      <c r="L143" s="232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</row>
    <row r="144" spans="1:26" ht="14.25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</row>
    <row r="145" spans="1:26" ht="14.25" customHeight="1">
      <c r="A145" s="232"/>
      <c r="B145" s="232"/>
      <c r="C145" s="232"/>
      <c r="D145" s="232"/>
      <c r="E145" s="232"/>
      <c r="F145" s="232"/>
      <c r="G145" s="232"/>
      <c r="H145" s="232"/>
      <c r="I145" s="232"/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</row>
    <row r="146" spans="1:26" ht="14.25" customHeight="1">
      <c r="A146" s="232"/>
      <c r="B146" s="232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</row>
    <row r="147" spans="1:26" ht="14.25" customHeight="1">
      <c r="A147" s="232"/>
      <c r="B147" s="232"/>
      <c r="C147" s="232"/>
      <c r="D147" s="232"/>
      <c r="E147" s="232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</row>
    <row r="148" spans="1:26" ht="14.25" customHeight="1">
      <c r="A148" s="232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</row>
    <row r="149" spans="1:26" ht="14.25" customHeight="1">
      <c r="A149" s="232"/>
      <c r="B149" s="232"/>
      <c r="C149" s="232"/>
      <c r="D149" s="232"/>
      <c r="E149" s="232"/>
      <c r="F149" s="232"/>
      <c r="G149" s="232"/>
      <c r="H149" s="232"/>
      <c r="I149" s="232"/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</row>
    <row r="150" spans="1:26" ht="14.25" customHeight="1">
      <c r="A150" s="232"/>
      <c r="B150" s="232"/>
      <c r="C150" s="232"/>
      <c r="D150" s="232"/>
      <c r="E150" s="232"/>
      <c r="F150" s="232"/>
      <c r="G150" s="232"/>
      <c r="H150" s="232"/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</row>
    <row r="151" spans="1:26" ht="14.25" customHeight="1">
      <c r="A151" s="232"/>
      <c r="B151" s="232"/>
      <c r="C151" s="232"/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</row>
    <row r="152" spans="1:26" ht="14.25" customHeight="1">
      <c r="A152" s="232"/>
      <c r="B152" s="232"/>
      <c r="C152" s="232"/>
      <c r="D152" s="232"/>
      <c r="E152" s="232"/>
      <c r="F152" s="232"/>
      <c r="G152" s="232"/>
      <c r="H152" s="232"/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</row>
    <row r="153" spans="1:26" ht="14.25" customHeight="1">
      <c r="A153" s="232"/>
      <c r="B153" s="232"/>
      <c r="C153" s="232"/>
      <c r="D153" s="232"/>
      <c r="E153" s="232"/>
      <c r="F153" s="232"/>
      <c r="G153" s="232"/>
      <c r="H153" s="232"/>
      <c r="I153" s="232"/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</row>
    <row r="154" spans="1:26" ht="14.25" customHeight="1">
      <c r="A154" s="232"/>
      <c r="B154" s="232"/>
      <c r="C154" s="232"/>
      <c r="D154" s="232"/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</row>
    <row r="155" spans="1:26" ht="14.25" customHeight="1">
      <c r="A155" s="232"/>
      <c r="B155" s="232"/>
      <c r="C155" s="232"/>
      <c r="D155" s="232"/>
      <c r="E155" s="232"/>
      <c r="F155" s="232"/>
      <c r="G155" s="232"/>
      <c r="H155" s="232"/>
      <c r="I155" s="232"/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</row>
    <row r="156" spans="1:26" ht="14.25" customHeight="1">
      <c r="A156" s="232"/>
      <c r="B156" s="232"/>
      <c r="C156" s="232"/>
      <c r="D156" s="232"/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</row>
    <row r="157" spans="1:26" ht="14.25" customHeight="1">
      <c r="A157" s="232"/>
      <c r="B157" s="232"/>
      <c r="C157" s="232"/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</row>
    <row r="158" spans="1:26" ht="14.25" customHeight="1">
      <c r="A158" s="232"/>
      <c r="B158" s="232"/>
      <c r="C158" s="232"/>
      <c r="D158" s="232"/>
      <c r="E158" s="232"/>
      <c r="F158" s="232"/>
      <c r="G158" s="232"/>
      <c r="H158" s="232"/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</row>
    <row r="159" spans="1:26" ht="14.25" customHeight="1">
      <c r="A159" s="232"/>
      <c r="B159" s="232"/>
      <c r="C159" s="232"/>
      <c r="D159" s="232"/>
      <c r="E159" s="232"/>
      <c r="F159" s="232"/>
      <c r="G159" s="232"/>
      <c r="H159" s="232"/>
      <c r="I159" s="232"/>
      <c r="J159" s="232"/>
      <c r="K159" s="232"/>
      <c r="L159" s="232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</row>
    <row r="160" spans="1:26" ht="14.25" customHeight="1">
      <c r="A160" s="232"/>
      <c r="B160" s="232"/>
      <c r="C160" s="232"/>
      <c r="D160" s="232"/>
      <c r="E160" s="232"/>
      <c r="F160" s="232"/>
      <c r="G160" s="232"/>
      <c r="H160" s="232"/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</row>
    <row r="161" spans="1:26" ht="14.25" customHeight="1">
      <c r="A161" s="232"/>
      <c r="B161" s="232"/>
      <c r="C161" s="232"/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</row>
    <row r="162" spans="1:26" ht="14.25" customHeight="1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</row>
    <row r="163" spans="1:26" ht="14.25" customHeight="1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</row>
    <row r="164" spans="1:26" ht="14.25" customHeight="1">
      <c r="A164" s="232"/>
      <c r="B164" s="232"/>
      <c r="C164" s="232"/>
      <c r="D164" s="232"/>
      <c r="E164" s="232"/>
      <c r="F164" s="232"/>
      <c r="G164" s="232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</row>
    <row r="165" spans="1:26" ht="14.25" customHeight="1">
      <c r="A165" s="232"/>
      <c r="B165" s="232"/>
      <c r="C165" s="232"/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</row>
    <row r="166" spans="1:26" ht="14.25" customHeight="1">
      <c r="A166" s="232"/>
      <c r="B166" s="232"/>
      <c r="C166" s="232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</row>
    <row r="167" spans="1:26" ht="14.25" customHeight="1">
      <c r="A167" s="232"/>
      <c r="B167" s="232"/>
      <c r="C167" s="232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</row>
    <row r="168" spans="1:26" ht="14.25" customHeight="1">
      <c r="A168" s="232"/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</row>
    <row r="169" spans="1:26" ht="14.25" customHeight="1">
      <c r="A169" s="232"/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</row>
    <row r="170" spans="1:26" ht="14.25" customHeight="1">
      <c r="A170" s="232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</row>
    <row r="171" spans="1:26" ht="14.25" customHeight="1">
      <c r="A171" s="232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</row>
    <row r="172" spans="1:26" ht="14.25" customHeight="1">
      <c r="A172" s="232"/>
      <c r="B172" s="232"/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</row>
    <row r="173" spans="1:26" ht="14.25" customHeight="1">
      <c r="A173" s="232"/>
      <c r="B173" s="232"/>
      <c r="C173" s="232"/>
      <c r="D173" s="232"/>
      <c r="E173" s="232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</row>
    <row r="174" spans="1:26" ht="14.25" customHeight="1">
      <c r="A174" s="232"/>
      <c r="B174" s="232"/>
      <c r="C174" s="232"/>
      <c r="D174" s="232"/>
      <c r="E174" s="232"/>
      <c r="F174" s="232"/>
      <c r="G174" s="232"/>
      <c r="H174" s="232"/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</row>
    <row r="175" spans="1:26" ht="14.25" customHeight="1">
      <c r="A175" s="232"/>
      <c r="B175" s="232"/>
      <c r="C175" s="232"/>
      <c r="D175" s="232"/>
      <c r="E175" s="232"/>
      <c r="F175" s="232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</row>
    <row r="176" spans="1:26" ht="14.25" customHeight="1">
      <c r="A176" s="232"/>
      <c r="B176" s="232"/>
      <c r="C176" s="232"/>
      <c r="D176" s="232"/>
      <c r="E176" s="232"/>
      <c r="F176" s="232"/>
      <c r="G176" s="232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</row>
    <row r="177" spans="1:26" ht="14.25" customHeight="1">
      <c r="A177" s="232"/>
      <c r="B177" s="232"/>
      <c r="C177" s="232"/>
      <c r="D177" s="232"/>
      <c r="E177" s="232"/>
      <c r="F177" s="232"/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</row>
    <row r="178" spans="1:26" ht="14.25" customHeight="1">
      <c r="A178" s="232"/>
      <c r="B178" s="232"/>
      <c r="C178" s="232"/>
      <c r="D178" s="232"/>
      <c r="E178" s="232"/>
      <c r="F178" s="232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</row>
    <row r="179" spans="1:26" ht="14.25" customHeight="1">
      <c r="A179" s="232"/>
      <c r="B179" s="232"/>
      <c r="C179" s="232"/>
      <c r="D179" s="232"/>
      <c r="E179" s="232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</row>
    <row r="180" spans="1:26" ht="14.25" customHeight="1">
      <c r="A180" s="232"/>
      <c r="B180" s="232"/>
      <c r="C180" s="232"/>
      <c r="D180" s="232"/>
      <c r="E180" s="232"/>
      <c r="F180" s="232"/>
      <c r="G180" s="232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</row>
    <row r="181" spans="1:26" ht="14.25" customHeight="1">
      <c r="A181" s="232"/>
      <c r="B181" s="232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</row>
    <row r="182" spans="1:26" ht="14.25" customHeight="1">
      <c r="A182" s="232"/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</row>
    <row r="183" spans="1:26" ht="14.25" customHeight="1">
      <c r="A183" s="232"/>
      <c r="B183" s="232"/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</row>
    <row r="184" spans="1:26" ht="14.25" customHeight="1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</row>
    <row r="185" spans="1:26" ht="14.25" customHeight="1">
      <c r="A185" s="232"/>
      <c r="B185" s="232"/>
      <c r="C185" s="232"/>
      <c r="D185" s="232"/>
      <c r="E185" s="232"/>
      <c r="F185" s="232"/>
      <c r="G185" s="232"/>
      <c r="H185" s="232"/>
      <c r="I185" s="232"/>
      <c r="J185" s="232"/>
      <c r="K185" s="232"/>
      <c r="L185" s="232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</row>
    <row r="186" spans="1:26" ht="14.25" customHeight="1">
      <c r="A186" s="232"/>
      <c r="B186" s="232"/>
      <c r="C186" s="232"/>
      <c r="D186" s="232"/>
      <c r="E186" s="232"/>
      <c r="F186" s="232"/>
      <c r="G186" s="232"/>
      <c r="H186" s="232"/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</row>
    <row r="187" spans="1:26" ht="14.25" customHeight="1">
      <c r="A187" s="232"/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</row>
    <row r="188" spans="1:26" ht="14.25" customHeight="1">
      <c r="A188" s="232"/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</row>
    <row r="189" spans="1:26" ht="14.25" customHeight="1">
      <c r="A189" s="232"/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  <c r="L189" s="232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</row>
    <row r="190" spans="1:26" ht="14.25" customHeight="1">
      <c r="A190" s="232"/>
      <c r="B190" s="232"/>
      <c r="C190" s="232"/>
      <c r="D190" s="232"/>
      <c r="E190" s="232"/>
      <c r="F190" s="232"/>
      <c r="G190" s="232"/>
      <c r="H190" s="232"/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</row>
    <row r="191" spans="1:26" ht="14.25" customHeight="1">
      <c r="A191" s="232"/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</row>
    <row r="192" spans="1:26" ht="14.25" customHeight="1">
      <c r="A192" s="232"/>
      <c r="B192" s="232"/>
      <c r="C192" s="232"/>
      <c r="D192" s="232"/>
      <c r="E192" s="232"/>
      <c r="F192" s="232"/>
      <c r="G192" s="232"/>
      <c r="H192" s="232"/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</row>
    <row r="193" spans="1:26" ht="14.25" customHeight="1">
      <c r="A193" s="232"/>
      <c r="B193" s="232"/>
      <c r="C193" s="232"/>
      <c r="D193" s="232"/>
      <c r="E193" s="232"/>
      <c r="F193" s="232"/>
      <c r="G193" s="232"/>
      <c r="H193" s="232"/>
      <c r="I193" s="232"/>
      <c r="J193" s="232"/>
      <c r="K193" s="232"/>
      <c r="L193" s="232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</row>
    <row r="194" spans="1:26" ht="14.25" customHeight="1">
      <c r="A194" s="232"/>
      <c r="B194" s="232"/>
      <c r="C194" s="232"/>
      <c r="D194" s="232"/>
      <c r="E194" s="232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</row>
    <row r="195" spans="1:26" ht="14.25" customHeight="1">
      <c r="A195" s="232"/>
      <c r="B195" s="232"/>
      <c r="C195" s="232"/>
      <c r="D195" s="232"/>
      <c r="E195" s="232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</row>
    <row r="196" spans="1:26" ht="14.25" customHeight="1">
      <c r="A196" s="232"/>
      <c r="B196" s="232"/>
      <c r="C196" s="232"/>
      <c r="D196" s="232"/>
      <c r="E196" s="232"/>
      <c r="F196" s="232"/>
      <c r="G196" s="232"/>
      <c r="H196" s="232"/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</row>
    <row r="197" spans="1:26" ht="14.25" customHeight="1">
      <c r="A197" s="232"/>
      <c r="B197" s="232"/>
      <c r="C197" s="232"/>
      <c r="D197" s="232"/>
      <c r="E197" s="232"/>
      <c r="F197" s="232"/>
      <c r="G197" s="232"/>
      <c r="H197" s="232"/>
      <c r="I197" s="232"/>
      <c r="J197" s="232"/>
      <c r="K197" s="232"/>
      <c r="L197" s="232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</row>
    <row r="198" spans="1:26" ht="14.25" customHeight="1">
      <c r="A198" s="232"/>
      <c r="B198" s="232"/>
      <c r="C198" s="232"/>
      <c r="D198" s="232"/>
      <c r="E198" s="232"/>
      <c r="F198" s="232"/>
      <c r="G198" s="232"/>
      <c r="H198" s="232"/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</row>
    <row r="199" spans="1:26" ht="14.25" customHeight="1">
      <c r="A199" s="232"/>
      <c r="B199" s="232"/>
      <c r="C199" s="232"/>
      <c r="D199" s="232"/>
      <c r="E199" s="232"/>
      <c r="F199" s="232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</row>
    <row r="200" spans="1:26" ht="14.25" customHeight="1">
      <c r="A200" s="232"/>
      <c r="B200" s="232"/>
      <c r="C200" s="232"/>
      <c r="D200" s="232"/>
      <c r="E200" s="232"/>
      <c r="F200" s="232"/>
      <c r="G200" s="232"/>
      <c r="H200" s="232"/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</row>
    <row r="201" spans="1:26" ht="14.25" customHeight="1">
      <c r="A201" s="232"/>
      <c r="B201" s="232"/>
      <c r="C201" s="232"/>
      <c r="D201" s="232"/>
      <c r="E201" s="232"/>
      <c r="F201" s="232"/>
      <c r="G201" s="232"/>
      <c r="H201" s="232"/>
      <c r="I201" s="232"/>
      <c r="J201" s="232"/>
      <c r="K201" s="232"/>
      <c r="L201" s="232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</row>
    <row r="202" spans="1:26" ht="14.25" customHeight="1">
      <c r="A202" s="232"/>
      <c r="B202" s="232"/>
      <c r="C202" s="232"/>
      <c r="D202" s="232"/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</row>
    <row r="203" spans="1:26" ht="14.25" customHeight="1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</row>
    <row r="204" spans="1:26" ht="14.25" customHeight="1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</row>
    <row r="205" spans="1:26" ht="14.25" customHeight="1">
      <c r="A205" s="232"/>
      <c r="B205" s="232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</row>
    <row r="206" spans="1:26" ht="14.25" customHeight="1">
      <c r="A206" s="232"/>
      <c r="B206" s="232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</row>
    <row r="207" spans="1:26" ht="14.25" customHeight="1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</row>
    <row r="208" spans="1:26" ht="14.25" customHeight="1">
      <c r="A208" s="232"/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</row>
    <row r="209" spans="1:26" ht="14.25" customHeight="1">
      <c r="A209" s="232"/>
      <c r="B209" s="232"/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</row>
    <row r="210" spans="1:26" ht="14.25" customHeight="1">
      <c r="A210" s="232"/>
      <c r="B210" s="232"/>
      <c r="C210" s="232"/>
      <c r="D210" s="232"/>
      <c r="E210" s="232"/>
      <c r="F210" s="232"/>
      <c r="G210" s="232"/>
      <c r="H210" s="232"/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</row>
    <row r="211" spans="1:26" ht="14.25" customHeight="1">
      <c r="A211" s="232"/>
      <c r="B211" s="232"/>
      <c r="C211" s="232"/>
      <c r="D211" s="232"/>
      <c r="E211" s="232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</row>
    <row r="212" spans="1:26" ht="14.25" customHeight="1">
      <c r="A212" s="232"/>
      <c r="B212" s="232"/>
      <c r="C212" s="232"/>
      <c r="D212" s="232"/>
      <c r="E212" s="232"/>
      <c r="F212" s="232"/>
      <c r="G212" s="232"/>
      <c r="H212" s="232"/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</row>
    <row r="213" spans="1:26" ht="14.25" customHeight="1">
      <c r="A213" s="232"/>
      <c r="B213" s="232"/>
      <c r="C213" s="232"/>
      <c r="D213" s="232"/>
      <c r="E213" s="232"/>
      <c r="F213" s="232"/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</row>
    <row r="214" spans="1:26" ht="14.25" customHeight="1">
      <c r="A214" s="232"/>
      <c r="B214" s="232"/>
      <c r="C214" s="232"/>
      <c r="D214" s="232"/>
      <c r="E214" s="232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</row>
    <row r="215" spans="1:26" ht="14.25" customHeight="1">
      <c r="A215" s="232"/>
      <c r="B215" s="232"/>
      <c r="C215" s="232"/>
      <c r="D215" s="232"/>
      <c r="E215" s="232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</row>
    <row r="216" spans="1:26" ht="14.25" customHeight="1">
      <c r="A216" s="232"/>
      <c r="B216" s="232"/>
      <c r="C216" s="232"/>
      <c r="D216" s="232"/>
      <c r="E216" s="232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</row>
    <row r="217" spans="1:26" ht="14.25" customHeight="1">
      <c r="A217" s="232"/>
      <c r="B217" s="232"/>
      <c r="C217" s="232"/>
      <c r="D217" s="232"/>
      <c r="E217" s="232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</row>
    <row r="218" spans="1:26" ht="14.25" customHeight="1">
      <c r="A218" s="232"/>
      <c r="B218" s="232"/>
      <c r="C218" s="232"/>
      <c r="D218" s="232"/>
      <c r="E218" s="232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</row>
    <row r="219" spans="1:26" ht="14.25" customHeight="1">
      <c r="A219" s="232"/>
      <c r="B219" s="232"/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</row>
    <row r="220" spans="1:26" ht="14.25" customHeight="1">
      <c r="A220" s="232"/>
      <c r="B220" s="232"/>
      <c r="C220" s="232"/>
      <c r="D220" s="232"/>
      <c r="E220" s="232"/>
      <c r="F220" s="232"/>
      <c r="G220" s="232"/>
      <c r="H220" s="232"/>
      <c r="I220" s="232"/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</row>
    <row r="221" spans="1:26" ht="14.25" customHeight="1">
      <c r="A221" s="232"/>
      <c r="B221" s="232"/>
      <c r="C221" s="232"/>
      <c r="D221" s="232"/>
      <c r="E221" s="232"/>
      <c r="F221" s="232"/>
      <c r="G221" s="232"/>
      <c r="H221" s="232"/>
      <c r="I221" s="232"/>
      <c r="J221" s="232"/>
      <c r="K221" s="232"/>
      <c r="L221" s="232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</row>
    <row r="222" spans="1:26" ht="14.25" customHeight="1">
      <c r="A222" s="232"/>
      <c r="B222" s="232"/>
      <c r="C222" s="232"/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</row>
    <row r="223" spans="1:26" ht="14.25" customHeight="1">
      <c r="A223" s="232"/>
      <c r="B223" s="232"/>
      <c r="C223" s="232"/>
      <c r="D223" s="232"/>
      <c r="E223" s="232"/>
      <c r="F223" s="232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</row>
    <row r="224" spans="1:26" ht="14.25" customHeight="1">
      <c r="A224" s="232"/>
      <c r="B224" s="232"/>
      <c r="C224" s="232"/>
      <c r="D224" s="232"/>
      <c r="E224" s="232"/>
      <c r="F224" s="232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</row>
    <row r="225" spans="1:26" ht="14.25" customHeight="1">
      <c r="A225" s="232"/>
      <c r="B225" s="232"/>
      <c r="C225" s="232"/>
      <c r="D225" s="232"/>
      <c r="E225" s="232"/>
      <c r="F225" s="232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</row>
    <row r="226" spans="1:26" ht="14.25" customHeight="1">
      <c r="A226" s="232"/>
      <c r="B226" s="232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</row>
    <row r="227" spans="1:26" ht="14.25" customHeight="1">
      <c r="A227" s="232"/>
      <c r="B227" s="232"/>
      <c r="C227" s="232"/>
      <c r="D227" s="232"/>
      <c r="E227" s="232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</row>
    <row r="228" spans="1:26" ht="14.25" customHeight="1">
      <c r="A228" s="232"/>
      <c r="B228" s="232"/>
      <c r="C228" s="232"/>
      <c r="D228" s="232"/>
      <c r="E228" s="232"/>
      <c r="F228" s="232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</row>
    <row r="229" spans="1:26" ht="14.25" customHeight="1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</row>
    <row r="230" spans="1:26" ht="14.25" customHeight="1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</row>
    <row r="231" spans="1:26" ht="14.25" customHeight="1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</row>
    <row r="232" spans="1:26" ht="14.25" customHeight="1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</row>
    <row r="233" spans="1:26" ht="14.25" customHeight="1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</row>
    <row r="234" spans="1:26" ht="14.25" customHeight="1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</row>
    <row r="235" spans="1:26" ht="14.25" customHeight="1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</row>
    <row r="236" spans="1:26" ht="14.25" customHeight="1">
      <c r="A236" s="232"/>
      <c r="B236" s="232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</row>
    <row r="237" spans="1:26" ht="14.25" customHeight="1">
      <c r="A237" s="232"/>
      <c r="B237" s="232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</row>
    <row r="238" spans="1:26" ht="14.25" customHeight="1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</row>
    <row r="239" spans="1:26" ht="14.25" customHeight="1">
      <c r="A239" s="232"/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  <c r="L239" s="232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</row>
    <row r="240" spans="1:26" ht="14.25" customHeight="1">
      <c r="A240" s="232"/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</row>
    <row r="241" spans="1:26" ht="14.25" customHeight="1">
      <c r="A241" s="232"/>
      <c r="B241" s="232"/>
      <c r="C241" s="232"/>
      <c r="D241" s="232"/>
      <c r="E241" s="232"/>
      <c r="F241" s="232"/>
      <c r="G241" s="232"/>
      <c r="H241" s="232"/>
      <c r="I241" s="232"/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</row>
    <row r="242" spans="1:26" ht="14.25" customHeight="1">
      <c r="A242" s="232"/>
      <c r="B242" s="232"/>
      <c r="C242" s="232"/>
      <c r="D242" s="232"/>
      <c r="E242" s="232"/>
      <c r="F242" s="232"/>
      <c r="G242" s="232"/>
      <c r="H242" s="232"/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</row>
    <row r="243" spans="1:26" ht="14.25" customHeight="1">
      <c r="A243" s="232"/>
      <c r="B243" s="232"/>
      <c r="C243" s="232"/>
      <c r="D243" s="232"/>
      <c r="E243" s="232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</row>
    <row r="244" spans="1:26" ht="14.25" customHeight="1">
      <c r="A244" s="232"/>
      <c r="B244" s="232"/>
      <c r="C244" s="232"/>
      <c r="D244" s="232"/>
      <c r="E244" s="232"/>
      <c r="F244" s="232"/>
      <c r="G244" s="232"/>
      <c r="H244" s="232"/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</row>
    <row r="245" spans="1:26" ht="14.25" customHeight="1">
      <c r="A245" s="232"/>
      <c r="B245" s="232"/>
      <c r="C245" s="232"/>
      <c r="D245" s="232"/>
      <c r="E245" s="232"/>
      <c r="F245" s="232"/>
      <c r="G245" s="232"/>
      <c r="H245" s="232"/>
      <c r="I245" s="232"/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</row>
    <row r="246" spans="1:26" ht="14.25" customHeight="1">
      <c r="A246" s="232"/>
      <c r="B246" s="232"/>
      <c r="C246" s="232"/>
      <c r="D246" s="232"/>
      <c r="E246" s="232"/>
      <c r="F246" s="232"/>
      <c r="G246" s="232"/>
      <c r="H246" s="232"/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</row>
    <row r="247" spans="1:26" ht="14.25" customHeight="1">
      <c r="A247" s="232"/>
      <c r="B247" s="232"/>
      <c r="C247" s="232"/>
      <c r="D247" s="232"/>
      <c r="E247" s="232"/>
      <c r="F247" s="232"/>
      <c r="G247" s="232"/>
      <c r="H247" s="232"/>
      <c r="I247" s="232"/>
      <c r="J247" s="232"/>
      <c r="K247" s="232"/>
      <c r="L247" s="232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</row>
    <row r="248" spans="1:26" ht="14.25" customHeight="1">
      <c r="A248" s="232"/>
      <c r="B248" s="232"/>
      <c r="C248" s="232"/>
      <c r="D248" s="232"/>
      <c r="E248" s="232"/>
      <c r="F248" s="232"/>
      <c r="G248" s="232"/>
      <c r="H248" s="232"/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</row>
    <row r="249" spans="1:26" ht="14.25" customHeight="1">
      <c r="A249" s="232"/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</row>
    <row r="250" spans="1:26" ht="14.25" customHeight="1">
      <c r="A250" s="232"/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</row>
    <row r="251" spans="1:26" ht="14.25" customHeight="1">
      <c r="A251" s="232"/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</row>
    <row r="252" spans="1:26" ht="14.25" customHeight="1">
      <c r="A252" s="232"/>
      <c r="B252" s="232"/>
      <c r="C252" s="232"/>
      <c r="D252" s="232"/>
      <c r="E252" s="232"/>
      <c r="F252" s="232"/>
      <c r="G252" s="232"/>
      <c r="H252" s="232"/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</row>
    <row r="253" spans="1:26" ht="14.25" customHeight="1">
      <c r="A253" s="232"/>
      <c r="B253" s="232"/>
      <c r="C253" s="232"/>
      <c r="D253" s="232"/>
      <c r="E253" s="232"/>
      <c r="F253" s="232"/>
      <c r="G253" s="232"/>
      <c r="H253" s="232"/>
      <c r="I253" s="232"/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</row>
    <row r="254" spans="1:26" ht="14.25" customHeight="1">
      <c r="A254" s="232"/>
      <c r="B254" s="232"/>
      <c r="C254" s="232"/>
      <c r="D254" s="232"/>
      <c r="E254" s="232"/>
      <c r="F254" s="232"/>
      <c r="G254" s="232"/>
      <c r="H254" s="232"/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</row>
    <row r="255" spans="1:26" ht="14.25" customHeight="1">
      <c r="A255" s="232"/>
      <c r="B255" s="232"/>
      <c r="C255" s="232"/>
      <c r="D255" s="232"/>
      <c r="E255" s="232"/>
      <c r="F255" s="232"/>
      <c r="G255" s="232"/>
      <c r="H255" s="232"/>
      <c r="I255" s="232"/>
      <c r="J255" s="232"/>
      <c r="K255" s="232"/>
      <c r="L255" s="232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</row>
    <row r="256" spans="1:26" ht="14.25" customHeight="1">
      <c r="A256" s="232"/>
      <c r="B256" s="232"/>
      <c r="C256" s="232"/>
      <c r="D256" s="232"/>
      <c r="E256" s="232"/>
      <c r="F256" s="232"/>
      <c r="G256" s="232"/>
      <c r="H256" s="232"/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</row>
    <row r="257" spans="1:26" ht="14.25" customHeight="1">
      <c r="A257" s="232"/>
      <c r="B257" s="232"/>
      <c r="C257" s="232"/>
      <c r="D257" s="232"/>
      <c r="E257" s="232"/>
      <c r="F257" s="232"/>
      <c r="G257" s="232"/>
      <c r="H257" s="232"/>
      <c r="I257" s="232"/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</row>
    <row r="258" spans="1:26" ht="14.25" customHeight="1">
      <c r="A258" s="232"/>
      <c r="B258" s="232"/>
      <c r="C258" s="232"/>
      <c r="D258" s="232"/>
      <c r="E258" s="232"/>
      <c r="F258" s="232"/>
      <c r="G258" s="232"/>
      <c r="H258" s="232"/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</row>
    <row r="259" spans="1:26" ht="14.25" customHeight="1">
      <c r="A259" s="232"/>
      <c r="B259" s="232"/>
      <c r="C259" s="232"/>
      <c r="D259" s="232"/>
      <c r="E259" s="232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  <c r="Z259" s="232"/>
    </row>
    <row r="260" spans="1:26" ht="14.25" customHeight="1">
      <c r="A260" s="232"/>
      <c r="B260" s="232"/>
      <c r="C260" s="232"/>
      <c r="D260" s="232"/>
      <c r="E260" s="232"/>
      <c r="F260" s="232"/>
      <c r="G260" s="232"/>
      <c r="H260" s="232"/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  <c r="Z260" s="232"/>
    </row>
    <row r="261" spans="1:26" ht="14.25" customHeight="1">
      <c r="A261" s="232"/>
      <c r="B261" s="232"/>
      <c r="C261" s="232"/>
      <c r="D261" s="232"/>
      <c r="E261" s="232"/>
      <c r="F261" s="232"/>
      <c r="G261" s="232"/>
      <c r="H261" s="232"/>
      <c r="I261" s="232"/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  <c r="Z261" s="232"/>
    </row>
    <row r="262" spans="1:26" ht="14.25" customHeight="1">
      <c r="A262" s="232"/>
      <c r="B262" s="232"/>
      <c r="C262" s="232"/>
      <c r="D262" s="232"/>
      <c r="E262" s="232"/>
      <c r="F262" s="232"/>
      <c r="G262" s="232"/>
      <c r="H262" s="232"/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  <c r="Z262" s="232"/>
    </row>
    <row r="263" spans="1:26" ht="14.25" customHeight="1">
      <c r="A263" s="232"/>
      <c r="B263" s="232"/>
      <c r="C263" s="232"/>
      <c r="D263" s="232"/>
      <c r="E263" s="232"/>
      <c r="F263" s="232"/>
      <c r="G263" s="232"/>
      <c r="H263" s="232"/>
      <c r="I263" s="232"/>
      <c r="J263" s="232"/>
      <c r="K263" s="232"/>
      <c r="L263" s="232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</row>
    <row r="264" spans="1:26" ht="14.25" customHeight="1">
      <c r="A264" s="232"/>
      <c r="B264" s="232"/>
      <c r="C264" s="232"/>
      <c r="D264" s="232"/>
      <c r="E264" s="232"/>
      <c r="F264" s="232"/>
      <c r="G264" s="232"/>
      <c r="H264" s="232"/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</row>
    <row r="265" spans="1:26" ht="14.25" customHeight="1">
      <c r="A265" s="232"/>
      <c r="B265" s="232"/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</row>
    <row r="266" spans="1:26" ht="14.25" customHeight="1">
      <c r="A266" s="232"/>
      <c r="B266" s="232"/>
      <c r="C266" s="232"/>
      <c r="D266" s="232"/>
      <c r="E266" s="232"/>
      <c r="F266" s="232"/>
      <c r="G266" s="232"/>
      <c r="H266" s="232"/>
      <c r="I266" s="232"/>
      <c r="J266" s="232"/>
      <c r="K266" s="232"/>
      <c r="L266" s="232"/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  <c r="Z266" s="232"/>
    </row>
    <row r="267" spans="1:26" ht="14.25" customHeight="1">
      <c r="A267" s="232"/>
      <c r="B267" s="232"/>
      <c r="C267" s="232"/>
      <c r="D267" s="232"/>
      <c r="E267" s="232"/>
      <c r="F267" s="232"/>
      <c r="G267" s="232"/>
      <c r="H267" s="232"/>
      <c r="I267" s="232"/>
      <c r="J267" s="232"/>
      <c r="K267" s="232"/>
      <c r="L267" s="232"/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  <c r="Z267" s="232"/>
    </row>
    <row r="268" spans="1:26" ht="14.25" customHeight="1">
      <c r="A268" s="232"/>
      <c r="B268" s="232"/>
      <c r="C268" s="232"/>
      <c r="D268" s="232"/>
      <c r="E268" s="232"/>
      <c r="F268" s="232"/>
      <c r="G268" s="232"/>
      <c r="H268" s="232"/>
      <c r="I268" s="232"/>
      <c r="J268" s="232"/>
      <c r="K268" s="232"/>
      <c r="L268" s="232"/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  <c r="Z268" s="232"/>
    </row>
    <row r="269" spans="1:26" ht="14.25" customHeight="1">
      <c r="A269" s="232"/>
      <c r="B269" s="232"/>
      <c r="C269" s="232"/>
      <c r="D269" s="232"/>
      <c r="E269" s="232"/>
      <c r="F269" s="232"/>
      <c r="G269" s="232"/>
      <c r="H269" s="232"/>
      <c r="I269" s="232"/>
      <c r="J269" s="232"/>
      <c r="K269" s="232"/>
      <c r="L269" s="232"/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  <c r="Z269" s="232"/>
    </row>
    <row r="270" spans="1:26" ht="14.25" customHeight="1">
      <c r="A270" s="232"/>
      <c r="B270" s="232"/>
      <c r="C270" s="232"/>
      <c r="D270" s="232"/>
      <c r="E270" s="232"/>
      <c r="F270" s="232"/>
      <c r="G270" s="232"/>
      <c r="H270" s="232"/>
      <c r="I270" s="232"/>
      <c r="J270" s="232"/>
      <c r="K270" s="232"/>
      <c r="L270" s="232"/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  <c r="Z270" s="232"/>
    </row>
    <row r="271" spans="1:26" ht="14.25" customHeight="1">
      <c r="A271" s="232"/>
      <c r="B271" s="232"/>
      <c r="C271" s="232"/>
      <c r="D271" s="232"/>
      <c r="E271" s="232"/>
      <c r="F271" s="232"/>
      <c r="G271" s="232"/>
      <c r="H271" s="232"/>
      <c r="I271" s="232"/>
      <c r="J271" s="232"/>
      <c r="K271" s="232"/>
      <c r="L271" s="232"/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  <c r="Z271" s="232"/>
    </row>
    <row r="272" spans="1:26" ht="14.25" customHeight="1">
      <c r="A272" s="232"/>
      <c r="B272" s="232"/>
      <c r="C272" s="232"/>
      <c r="D272" s="232"/>
      <c r="E272" s="232"/>
      <c r="F272" s="232"/>
      <c r="G272" s="232"/>
      <c r="H272" s="232"/>
      <c r="I272" s="232"/>
      <c r="J272" s="232"/>
      <c r="K272" s="232"/>
      <c r="L272" s="232"/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  <c r="Z272" s="232"/>
    </row>
    <row r="273" spans="1:26" ht="14.25" customHeight="1">
      <c r="A273" s="232"/>
      <c r="B273" s="232"/>
      <c r="C273" s="232"/>
      <c r="D273" s="232"/>
      <c r="E273" s="232"/>
      <c r="F273" s="232"/>
      <c r="G273" s="232"/>
      <c r="H273" s="232"/>
      <c r="I273" s="232"/>
      <c r="J273" s="232"/>
      <c r="K273" s="232"/>
      <c r="L273" s="232"/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  <c r="Z273" s="232"/>
    </row>
    <row r="274" spans="1:26" ht="14.25" customHeight="1">
      <c r="A274" s="232"/>
      <c r="B274" s="232"/>
      <c r="C274" s="232"/>
      <c r="D274" s="232"/>
      <c r="E274" s="232"/>
      <c r="F274" s="232"/>
      <c r="G274" s="232"/>
      <c r="H274" s="232"/>
      <c r="I274" s="232"/>
      <c r="J274" s="232"/>
      <c r="K274" s="232"/>
      <c r="L274" s="232"/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  <c r="Z274" s="232"/>
    </row>
    <row r="275" spans="1:26" ht="14.25" customHeight="1">
      <c r="A275" s="232"/>
      <c r="B275" s="232"/>
      <c r="C275" s="232"/>
      <c r="D275" s="232"/>
      <c r="E275" s="232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  <c r="Z275" s="232"/>
    </row>
    <row r="276" spans="1:26" ht="14.25" customHeight="1">
      <c r="A276" s="232"/>
      <c r="B276" s="232"/>
      <c r="C276" s="232"/>
      <c r="D276" s="232"/>
      <c r="E276" s="232"/>
      <c r="F276" s="232"/>
      <c r="G276" s="232"/>
      <c r="H276" s="232"/>
      <c r="I276" s="232"/>
      <c r="J276" s="232"/>
      <c r="K276" s="232"/>
      <c r="L276" s="232"/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  <c r="Z276" s="232"/>
    </row>
    <row r="277" spans="1:26" ht="14.25" customHeight="1">
      <c r="A277" s="232"/>
      <c r="B277" s="232"/>
      <c r="C277" s="232"/>
      <c r="D277" s="232"/>
      <c r="E277" s="232"/>
      <c r="F277" s="232"/>
      <c r="G277" s="232"/>
      <c r="H277" s="232"/>
      <c r="I277" s="232"/>
      <c r="J277" s="232"/>
      <c r="K277" s="232"/>
      <c r="L277" s="232"/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  <c r="Z277" s="232"/>
    </row>
    <row r="278" spans="1:26" ht="14.25" customHeight="1">
      <c r="A278" s="232"/>
      <c r="B278" s="232"/>
      <c r="C278" s="232"/>
      <c r="D278" s="232"/>
      <c r="E278" s="232"/>
      <c r="F278" s="232"/>
      <c r="G278" s="232"/>
      <c r="H278" s="232"/>
      <c r="I278" s="232"/>
      <c r="J278" s="232"/>
      <c r="K278" s="232"/>
      <c r="L278" s="232"/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  <c r="Z278" s="232"/>
    </row>
    <row r="279" spans="1:26" ht="14.25" customHeight="1">
      <c r="A279" s="232"/>
      <c r="B279" s="232"/>
      <c r="C279" s="232"/>
      <c r="D279" s="232"/>
      <c r="E279" s="232"/>
      <c r="F279" s="232"/>
      <c r="G279" s="232"/>
      <c r="H279" s="232"/>
      <c r="I279" s="232"/>
      <c r="J279" s="232"/>
      <c r="K279" s="232"/>
      <c r="L279" s="232"/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  <c r="Z279" s="232"/>
    </row>
    <row r="280" spans="1:26" ht="14.25" customHeight="1">
      <c r="A280" s="232"/>
      <c r="B280" s="232"/>
      <c r="C280" s="232"/>
      <c r="D280" s="232"/>
      <c r="E280" s="232"/>
      <c r="F280" s="232"/>
      <c r="G280" s="232"/>
      <c r="H280" s="232"/>
      <c r="I280" s="232"/>
      <c r="J280" s="232"/>
      <c r="K280" s="232"/>
      <c r="L280" s="232"/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  <c r="Z280" s="232"/>
    </row>
    <row r="281" spans="1:26" ht="14.25" customHeight="1">
      <c r="A281" s="232"/>
      <c r="B281" s="232"/>
      <c r="C281" s="232"/>
      <c r="D281" s="232"/>
      <c r="E281" s="232"/>
      <c r="F281" s="232"/>
      <c r="G281" s="232"/>
      <c r="H281" s="232"/>
      <c r="I281" s="232"/>
      <c r="J281" s="232"/>
      <c r="K281" s="232"/>
      <c r="L281" s="232"/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  <c r="Z281" s="232"/>
    </row>
    <row r="282" spans="1:26" ht="14.25" customHeight="1">
      <c r="A282" s="232"/>
      <c r="B282" s="232"/>
      <c r="C282" s="232"/>
      <c r="D282" s="232"/>
      <c r="E282" s="232"/>
      <c r="F282" s="232"/>
      <c r="G282" s="232"/>
      <c r="H282" s="232"/>
      <c r="I282" s="232"/>
      <c r="J282" s="232"/>
      <c r="K282" s="232"/>
      <c r="L282" s="232"/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  <c r="Z282" s="232"/>
    </row>
    <row r="283" spans="1:26" ht="14.25" customHeight="1">
      <c r="A283" s="232"/>
      <c r="B283" s="232"/>
      <c r="C283" s="232"/>
      <c r="D283" s="232"/>
      <c r="E283" s="232"/>
      <c r="F283" s="232"/>
      <c r="G283" s="232"/>
      <c r="H283" s="232"/>
      <c r="I283" s="232"/>
      <c r="J283" s="232"/>
      <c r="K283" s="232"/>
      <c r="L283" s="232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</row>
    <row r="284" spans="1:26" ht="14.25" customHeight="1">
      <c r="A284" s="232"/>
      <c r="B284" s="232"/>
      <c r="C284" s="232"/>
      <c r="D284" s="232"/>
      <c r="E284" s="232"/>
      <c r="F284" s="232"/>
      <c r="G284" s="232"/>
      <c r="H284" s="232"/>
      <c r="I284" s="232"/>
      <c r="J284" s="232"/>
      <c r="K284" s="232"/>
      <c r="L284" s="232"/>
      <c r="M284" s="232"/>
      <c r="N284" s="232"/>
      <c r="O284" s="232"/>
      <c r="P284" s="232"/>
      <c r="Q284" s="232"/>
      <c r="R284" s="232"/>
      <c r="S284" s="232"/>
      <c r="T284" s="232"/>
      <c r="U284" s="232"/>
      <c r="V284" s="232"/>
      <c r="W284" s="232"/>
      <c r="X284" s="232"/>
      <c r="Y284" s="232"/>
      <c r="Z284" s="232"/>
    </row>
    <row r="285" spans="1:26" ht="14.25" customHeight="1">
      <c r="A285" s="232"/>
      <c r="B285" s="232"/>
      <c r="C285" s="232"/>
      <c r="D285" s="232"/>
      <c r="E285" s="232"/>
      <c r="F285" s="232"/>
      <c r="G285" s="232"/>
      <c r="H285" s="232"/>
      <c r="I285" s="232"/>
      <c r="J285" s="232"/>
      <c r="K285" s="232"/>
      <c r="L285" s="232"/>
      <c r="M285" s="232"/>
      <c r="N285" s="232"/>
      <c r="O285" s="232"/>
      <c r="P285" s="232"/>
      <c r="Q285" s="232"/>
      <c r="R285" s="232"/>
      <c r="S285" s="232"/>
      <c r="T285" s="232"/>
      <c r="U285" s="232"/>
      <c r="V285" s="232"/>
      <c r="W285" s="232"/>
      <c r="X285" s="232"/>
      <c r="Y285" s="232"/>
      <c r="Z285" s="232"/>
    </row>
    <row r="286" spans="1:26" ht="14.25" customHeight="1">
      <c r="A286" s="232"/>
      <c r="B286" s="232"/>
      <c r="C286" s="232"/>
      <c r="D286" s="232"/>
      <c r="E286" s="232"/>
      <c r="F286" s="232"/>
      <c r="G286" s="232"/>
      <c r="H286" s="232"/>
      <c r="I286" s="232"/>
      <c r="J286" s="232"/>
      <c r="K286" s="232"/>
      <c r="L286" s="232"/>
      <c r="M286" s="232"/>
      <c r="N286" s="232"/>
      <c r="O286" s="232"/>
      <c r="P286" s="232"/>
      <c r="Q286" s="232"/>
      <c r="R286" s="232"/>
      <c r="S286" s="232"/>
      <c r="T286" s="232"/>
      <c r="U286" s="232"/>
      <c r="V286" s="232"/>
      <c r="W286" s="232"/>
      <c r="X286" s="232"/>
      <c r="Y286" s="232"/>
      <c r="Z286" s="232"/>
    </row>
    <row r="287" spans="1:26" ht="14.25" customHeight="1">
      <c r="A287" s="232"/>
      <c r="B287" s="232"/>
      <c r="C287" s="232"/>
      <c r="D287" s="232"/>
      <c r="E287" s="232"/>
      <c r="F287" s="232"/>
      <c r="G287" s="232"/>
      <c r="H287" s="232"/>
      <c r="I287" s="232"/>
      <c r="J287" s="232"/>
      <c r="K287" s="232"/>
      <c r="L287" s="232"/>
      <c r="M287" s="232"/>
      <c r="N287" s="232"/>
      <c r="O287" s="232"/>
      <c r="P287" s="232"/>
      <c r="Q287" s="232"/>
      <c r="R287" s="232"/>
      <c r="S287" s="232"/>
      <c r="T287" s="232"/>
      <c r="U287" s="232"/>
      <c r="V287" s="232"/>
      <c r="W287" s="232"/>
      <c r="X287" s="232"/>
      <c r="Y287" s="232"/>
      <c r="Z287" s="232"/>
    </row>
    <row r="288" spans="1:26" ht="14.25" customHeight="1">
      <c r="A288" s="232"/>
      <c r="B288" s="232"/>
      <c r="C288" s="232"/>
      <c r="D288" s="232"/>
      <c r="E288" s="232"/>
      <c r="F288" s="232"/>
      <c r="G288" s="232"/>
      <c r="H288" s="232"/>
      <c r="I288" s="232"/>
      <c r="J288" s="232"/>
      <c r="K288" s="232"/>
      <c r="L288" s="232"/>
      <c r="M288" s="232"/>
      <c r="N288" s="232"/>
      <c r="O288" s="232"/>
      <c r="P288" s="232"/>
      <c r="Q288" s="232"/>
      <c r="R288" s="232"/>
      <c r="S288" s="232"/>
      <c r="T288" s="232"/>
      <c r="U288" s="232"/>
      <c r="V288" s="232"/>
      <c r="W288" s="232"/>
      <c r="X288" s="232"/>
      <c r="Y288" s="232"/>
      <c r="Z288" s="232"/>
    </row>
    <row r="289" spans="1:26" ht="14.25" customHeight="1">
      <c r="A289" s="232"/>
      <c r="B289" s="232"/>
      <c r="C289" s="232"/>
      <c r="D289" s="232"/>
      <c r="E289" s="232"/>
      <c r="F289" s="232"/>
      <c r="G289" s="232"/>
      <c r="H289" s="232"/>
      <c r="I289" s="232"/>
      <c r="J289" s="232"/>
      <c r="K289" s="232"/>
      <c r="L289" s="232"/>
      <c r="M289" s="232"/>
      <c r="N289" s="232"/>
      <c r="O289" s="232"/>
      <c r="P289" s="232"/>
      <c r="Q289" s="232"/>
      <c r="R289" s="232"/>
      <c r="S289" s="232"/>
      <c r="T289" s="232"/>
      <c r="U289" s="232"/>
      <c r="V289" s="232"/>
      <c r="W289" s="232"/>
      <c r="X289" s="232"/>
      <c r="Y289" s="232"/>
      <c r="Z289" s="232"/>
    </row>
    <row r="290" spans="1:26" ht="14.25" customHeight="1">
      <c r="A290" s="232"/>
      <c r="B290" s="232"/>
      <c r="C290" s="232"/>
      <c r="D290" s="232"/>
      <c r="E290" s="232"/>
      <c r="F290" s="232"/>
      <c r="G290" s="232"/>
      <c r="H290" s="232"/>
      <c r="I290" s="232"/>
      <c r="J290" s="232"/>
      <c r="K290" s="232"/>
      <c r="L290" s="232"/>
      <c r="M290" s="232"/>
      <c r="N290" s="232"/>
      <c r="O290" s="232"/>
      <c r="P290" s="232"/>
      <c r="Q290" s="232"/>
      <c r="R290" s="232"/>
      <c r="S290" s="232"/>
      <c r="T290" s="232"/>
      <c r="U290" s="232"/>
      <c r="V290" s="232"/>
      <c r="W290" s="232"/>
      <c r="X290" s="232"/>
      <c r="Y290" s="232"/>
      <c r="Z290" s="232"/>
    </row>
    <row r="291" spans="1:26" ht="14.25" customHeight="1">
      <c r="A291" s="232"/>
      <c r="B291" s="232"/>
      <c r="C291" s="232"/>
      <c r="D291" s="232"/>
      <c r="E291" s="232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2"/>
      <c r="S291" s="232"/>
      <c r="T291" s="232"/>
      <c r="U291" s="232"/>
      <c r="V291" s="232"/>
      <c r="W291" s="232"/>
      <c r="X291" s="232"/>
      <c r="Y291" s="232"/>
      <c r="Z291" s="232"/>
    </row>
    <row r="292" spans="1:26" ht="14.25" customHeight="1">
      <c r="A292" s="232"/>
      <c r="B292" s="232"/>
      <c r="C292" s="232"/>
      <c r="D292" s="232"/>
      <c r="E292" s="232"/>
      <c r="F292" s="232"/>
      <c r="G292" s="232"/>
      <c r="H292" s="232"/>
      <c r="I292" s="232"/>
      <c r="J292" s="232"/>
      <c r="K292" s="232"/>
      <c r="L292" s="232"/>
      <c r="M292" s="232"/>
      <c r="N292" s="232"/>
      <c r="O292" s="232"/>
      <c r="P292" s="232"/>
      <c r="Q292" s="232"/>
      <c r="R292" s="232"/>
      <c r="S292" s="232"/>
      <c r="T292" s="232"/>
      <c r="U292" s="232"/>
      <c r="V292" s="232"/>
      <c r="W292" s="232"/>
      <c r="X292" s="232"/>
      <c r="Y292" s="232"/>
      <c r="Z292" s="232"/>
    </row>
    <row r="293" spans="1:26" ht="14.25" customHeight="1">
      <c r="A293" s="232"/>
      <c r="B293" s="232"/>
      <c r="C293" s="232"/>
      <c r="D293" s="232"/>
      <c r="E293" s="232"/>
      <c r="F293" s="232"/>
      <c r="G293" s="232"/>
      <c r="H293" s="232"/>
      <c r="I293" s="232"/>
      <c r="J293" s="232"/>
      <c r="K293" s="232"/>
      <c r="L293" s="232"/>
      <c r="M293" s="232"/>
      <c r="N293" s="232"/>
      <c r="O293" s="232"/>
      <c r="P293" s="232"/>
      <c r="Q293" s="232"/>
      <c r="R293" s="232"/>
      <c r="S293" s="232"/>
      <c r="T293" s="232"/>
      <c r="U293" s="232"/>
      <c r="V293" s="232"/>
      <c r="W293" s="232"/>
      <c r="X293" s="232"/>
      <c r="Y293" s="232"/>
      <c r="Z293" s="232"/>
    </row>
    <row r="294" spans="1:26" ht="14.25" customHeight="1">
      <c r="A294" s="232"/>
      <c r="B294" s="232"/>
      <c r="C294" s="232"/>
      <c r="D294" s="232"/>
      <c r="E294" s="232"/>
      <c r="F294" s="232"/>
      <c r="G294" s="232"/>
      <c r="H294" s="232"/>
      <c r="I294" s="232"/>
      <c r="J294" s="232"/>
      <c r="K294" s="232"/>
      <c r="L294" s="232"/>
      <c r="M294" s="232"/>
      <c r="N294" s="232"/>
      <c r="O294" s="232"/>
      <c r="P294" s="232"/>
      <c r="Q294" s="232"/>
      <c r="R294" s="232"/>
      <c r="S294" s="232"/>
      <c r="T294" s="232"/>
      <c r="U294" s="232"/>
      <c r="V294" s="232"/>
      <c r="W294" s="232"/>
      <c r="X294" s="232"/>
      <c r="Y294" s="232"/>
      <c r="Z294" s="232"/>
    </row>
    <row r="295" spans="1:26" ht="14.25" customHeight="1">
      <c r="A295" s="232"/>
      <c r="B295" s="232"/>
      <c r="C295" s="232"/>
      <c r="D295" s="232"/>
      <c r="E295" s="232"/>
      <c r="F295" s="232"/>
      <c r="G295" s="232"/>
      <c r="H295" s="232"/>
      <c r="I295" s="232"/>
      <c r="J295" s="232"/>
      <c r="K295" s="232"/>
      <c r="L295" s="232"/>
      <c r="M295" s="232"/>
      <c r="N295" s="232"/>
      <c r="O295" s="232"/>
      <c r="P295" s="232"/>
      <c r="Q295" s="232"/>
      <c r="R295" s="232"/>
      <c r="S295" s="232"/>
      <c r="T295" s="232"/>
      <c r="U295" s="232"/>
      <c r="V295" s="232"/>
      <c r="W295" s="232"/>
      <c r="X295" s="232"/>
      <c r="Y295" s="232"/>
      <c r="Z295" s="232"/>
    </row>
    <row r="296" spans="1:26" ht="14.25" customHeight="1">
      <c r="A296" s="232"/>
      <c r="B296" s="232"/>
      <c r="C296" s="232"/>
      <c r="D296" s="232"/>
      <c r="E296" s="232"/>
      <c r="F296" s="232"/>
      <c r="G296" s="232"/>
      <c r="H296" s="232"/>
      <c r="I296" s="232"/>
      <c r="J296" s="232"/>
      <c r="K296" s="232"/>
      <c r="L296" s="232"/>
      <c r="M296" s="232"/>
      <c r="N296" s="232"/>
      <c r="O296" s="232"/>
      <c r="P296" s="232"/>
      <c r="Q296" s="232"/>
      <c r="R296" s="232"/>
      <c r="S296" s="232"/>
      <c r="T296" s="232"/>
      <c r="U296" s="232"/>
      <c r="V296" s="232"/>
      <c r="W296" s="232"/>
      <c r="X296" s="232"/>
      <c r="Y296" s="232"/>
      <c r="Z296" s="232"/>
    </row>
    <row r="297" spans="1:26" ht="14.25" customHeight="1">
      <c r="A297" s="232"/>
      <c r="B297" s="232"/>
      <c r="C297" s="232"/>
      <c r="D297" s="232"/>
      <c r="E297" s="232"/>
      <c r="F297" s="232"/>
      <c r="G297" s="232"/>
      <c r="H297" s="232"/>
      <c r="I297" s="232"/>
      <c r="J297" s="232"/>
      <c r="K297" s="232"/>
      <c r="L297" s="232"/>
      <c r="M297" s="232"/>
      <c r="N297" s="232"/>
      <c r="O297" s="232"/>
      <c r="P297" s="232"/>
      <c r="Q297" s="232"/>
      <c r="R297" s="232"/>
      <c r="S297" s="232"/>
      <c r="T297" s="232"/>
      <c r="U297" s="232"/>
      <c r="V297" s="232"/>
      <c r="W297" s="232"/>
      <c r="X297" s="232"/>
      <c r="Y297" s="232"/>
      <c r="Z297" s="232"/>
    </row>
    <row r="298" spans="1:26" ht="14.25" customHeight="1">
      <c r="A298" s="232"/>
      <c r="B298" s="232"/>
      <c r="C298" s="232"/>
      <c r="D298" s="232"/>
      <c r="E298" s="232"/>
      <c r="F298" s="232"/>
      <c r="G298" s="232"/>
      <c r="H298" s="232"/>
      <c r="I298" s="232"/>
      <c r="J298" s="232"/>
      <c r="K298" s="232"/>
      <c r="L298" s="232"/>
      <c r="M298" s="232"/>
      <c r="N298" s="232"/>
      <c r="O298" s="232"/>
      <c r="P298" s="232"/>
      <c r="Q298" s="232"/>
      <c r="R298" s="232"/>
      <c r="S298" s="232"/>
      <c r="T298" s="232"/>
      <c r="U298" s="232"/>
      <c r="V298" s="232"/>
      <c r="W298" s="232"/>
      <c r="X298" s="232"/>
      <c r="Y298" s="232"/>
      <c r="Z298" s="232"/>
    </row>
    <row r="299" spans="1:26" ht="14.25" customHeight="1">
      <c r="A299" s="232"/>
      <c r="B299" s="232"/>
      <c r="C299" s="232"/>
      <c r="D299" s="232"/>
      <c r="E299" s="232"/>
      <c r="F299" s="232"/>
      <c r="G299" s="232"/>
      <c r="H299" s="232"/>
      <c r="I299" s="232"/>
      <c r="J299" s="232"/>
      <c r="K299" s="232"/>
      <c r="L299" s="232"/>
      <c r="M299" s="232"/>
      <c r="N299" s="232"/>
      <c r="O299" s="232"/>
      <c r="P299" s="232"/>
      <c r="Q299" s="232"/>
      <c r="R299" s="232"/>
      <c r="S299" s="232"/>
      <c r="T299" s="232"/>
      <c r="U299" s="232"/>
      <c r="V299" s="232"/>
      <c r="W299" s="232"/>
      <c r="X299" s="232"/>
      <c r="Y299" s="232"/>
      <c r="Z299" s="232"/>
    </row>
    <row r="300" spans="1:26" ht="14.25" customHeight="1">
      <c r="A300" s="232"/>
      <c r="B300" s="232"/>
      <c r="C300" s="232"/>
      <c r="D300" s="232"/>
      <c r="E300" s="232"/>
      <c r="F300" s="232"/>
      <c r="G300" s="232"/>
      <c r="H300" s="232"/>
      <c r="I300" s="232"/>
      <c r="J300" s="232"/>
      <c r="K300" s="232"/>
      <c r="L300" s="232"/>
      <c r="M300" s="232"/>
      <c r="N300" s="232"/>
      <c r="O300" s="232"/>
      <c r="P300" s="232"/>
      <c r="Q300" s="232"/>
      <c r="R300" s="232"/>
      <c r="S300" s="232"/>
      <c r="T300" s="232"/>
      <c r="U300" s="232"/>
      <c r="V300" s="232"/>
      <c r="W300" s="232"/>
      <c r="X300" s="232"/>
      <c r="Y300" s="232"/>
      <c r="Z300" s="232"/>
    </row>
    <row r="301" spans="1:26" ht="14.25" customHeight="1">
      <c r="A301" s="232"/>
      <c r="B301" s="232"/>
      <c r="C301" s="232"/>
      <c r="D301" s="232"/>
      <c r="E301" s="232"/>
      <c r="F301" s="232"/>
      <c r="G301" s="232"/>
      <c r="H301" s="232"/>
      <c r="I301" s="232"/>
      <c r="J301" s="232"/>
      <c r="K301" s="232"/>
      <c r="L301" s="232"/>
      <c r="M301" s="232"/>
      <c r="N301" s="232"/>
      <c r="O301" s="232"/>
      <c r="P301" s="232"/>
      <c r="Q301" s="232"/>
      <c r="R301" s="232"/>
      <c r="S301" s="232"/>
      <c r="T301" s="232"/>
      <c r="U301" s="232"/>
      <c r="V301" s="232"/>
      <c r="W301" s="232"/>
      <c r="X301" s="232"/>
      <c r="Y301" s="232"/>
      <c r="Z301" s="232"/>
    </row>
    <row r="302" spans="1:26" ht="14.25" customHeight="1">
      <c r="A302" s="232"/>
      <c r="B302" s="232"/>
      <c r="C302" s="232"/>
      <c r="D302" s="232"/>
      <c r="E302" s="232"/>
      <c r="F302" s="232"/>
      <c r="G302" s="232"/>
      <c r="H302" s="232"/>
      <c r="I302" s="232"/>
      <c r="J302" s="232"/>
      <c r="K302" s="232"/>
      <c r="L302" s="232"/>
      <c r="M302" s="232"/>
      <c r="N302" s="232"/>
      <c r="O302" s="232"/>
      <c r="P302" s="232"/>
      <c r="Q302" s="232"/>
      <c r="R302" s="232"/>
      <c r="S302" s="232"/>
      <c r="T302" s="232"/>
      <c r="U302" s="232"/>
      <c r="V302" s="232"/>
      <c r="W302" s="232"/>
      <c r="X302" s="232"/>
      <c r="Y302" s="232"/>
      <c r="Z302" s="232"/>
    </row>
    <row r="303" spans="1:26" ht="14.25" customHeight="1">
      <c r="A303" s="232"/>
      <c r="B303" s="232"/>
      <c r="C303" s="232"/>
      <c r="D303" s="232"/>
      <c r="E303" s="232"/>
      <c r="F303" s="232"/>
      <c r="G303" s="232"/>
      <c r="H303" s="232"/>
      <c r="I303" s="232"/>
      <c r="J303" s="232"/>
      <c r="K303" s="232"/>
      <c r="L303" s="232"/>
      <c r="M303" s="232"/>
      <c r="N303" s="232"/>
      <c r="O303" s="232"/>
      <c r="P303" s="232"/>
      <c r="Q303" s="232"/>
      <c r="R303" s="232"/>
      <c r="S303" s="232"/>
      <c r="T303" s="232"/>
      <c r="U303" s="232"/>
      <c r="V303" s="232"/>
      <c r="W303" s="232"/>
      <c r="X303" s="232"/>
      <c r="Y303" s="232"/>
      <c r="Z303" s="232"/>
    </row>
    <row r="304" spans="1:26" ht="14.25" customHeight="1">
      <c r="A304" s="232"/>
      <c r="B304" s="232"/>
      <c r="C304" s="232"/>
      <c r="D304" s="232"/>
      <c r="E304" s="232"/>
      <c r="F304" s="232"/>
      <c r="G304" s="232"/>
      <c r="H304" s="232"/>
      <c r="I304" s="232"/>
      <c r="J304" s="232"/>
      <c r="K304" s="232"/>
      <c r="L304" s="232"/>
      <c r="M304" s="232"/>
      <c r="N304" s="232"/>
      <c r="O304" s="232"/>
      <c r="P304" s="232"/>
      <c r="Q304" s="232"/>
      <c r="R304" s="232"/>
      <c r="S304" s="232"/>
      <c r="T304" s="232"/>
      <c r="U304" s="232"/>
      <c r="V304" s="232"/>
      <c r="W304" s="232"/>
      <c r="X304" s="232"/>
      <c r="Y304" s="232"/>
      <c r="Z304" s="232"/>
    </row>
    <row r="305" spans="1:26" ht="14.25" customHeight="1">
      <c r="A305" s="232"/>
      <c r="B305" s="232"/>
      <c r="C305" s="232"/>
      <c r="D305" s="232"/>
      <c r="E305" s="232"/>
      <c r="F305" s="232"/>
      <c r="G305" s="232"/>
      <c r="H305" s="232"/>
      <c r="I305" s="232"/>
      <c r="J305" s="232"/>
      <c r="K305" s="232"/>
      <c r="L305" s="232"/>
      <c r="M305" s="232"/>
      <c r="N305" s="232"/>
      <c r="O305" s="232"/>
      <c r="P305" s="232"/>
      <c r="Q305" s="232"/>
      <c r="R305" s="232"/>
      <c r="S305" s="232"/>
      <c r="T305" s="232"/>
      <c r="U305" s="232"/>
      <c r="V305" s="232"/>
      <c r="W305" s="232"/>
      <c r="X305" s="232"/>
      <c r="Y305" s="232"/>
      <c r="Z305" s="232"/>
    </row>
    <row r="306" spans="1:26" ht="14.25" customHeight="1">
      <c r="A306" s="232"/>
      <c r="B306" s="232"/>
      <c r="C306" s="232"/>
      <c r="D306" s="232"/>
      <c r="E306" s="232"/>
      <c r="F306" s="232"/>
      <c r="G306" s="232"/>
      <c r="H306" s="232"/>
      <c r="I306" s="232"/>
      <c r="J306" s="232"/>
      <c r="K306" s="232"/>
      <c r="L306" s="232"/>
      <c r="M306" s="232"/>
      <c r="N306" s="232"/>
      <c r="O306" s="232"/>
      <c r="P306" s="232"/>
      <c r="Q306" s="232"/>
      <c r="R306" s="232"/>
      <c r="S306" s="232"/>
      <c r="T306" s="232"/>
      <c r="U306" s="232"/>
      <c r="V306" s="232"/>
      <c r="W306" s="232"/>
      <c r="X306" s="232"/>
      <c r="Y306" s="232"/>
      <c r="Z306" s="232"/>
    </row>
    <row r="307" spans="1:26" ht="14.25" customHeight="1">
      <c r="A307" s="232"/>
      <c r="B307" s="232"/>
      <c r="C307" s="232"/>
      <c r="D307" s="232"/>
      <c r="E307" s="232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2"/>
      <c r="S307" s="232"/>
      <c r="T307" s="232"/>
      <c r="U307" s="232"/>
      <c r="V307" s="232"/>
      <c r="W307" s="232"/>
      <c r="X307" s="232"/>
      <c r="Y307" s="232"/>
      <c r="Z307" s="232"/>
    </row>
    <row r="308" spans="1:26" ht="14.25" customHeight="1">
      <c r="A308" s="232"/>
      <c r="B308" s="232"/>
      <c r="C308" s="232"/>
      <c r="D308" s="232"/>
      <c r="E308" s="232"/>
      <c r="F308" s="232"/>
      <c r="G308" s="232"/>
      <c r="H308" s="232"/>
      <c r="I308" s="232"/>
      <c r="J308" s="232"/>
      <c r="K308" s="232"/>
      <c r="L308" s="232"/>
      <c r="M308" s="232"/>
      <c r="N308" s="232"/>
      <c r="O308" s="232"/>
      <c r="P308" s="232"/>
      <c r="Q308" s="232"/>
      <c r="R308" s="232"/>
      <c r="S308" s="232"/>
      <c r="T308" s="232"/>
      <c r="U308" s="232"/>
      <c r="V308" s="232"/>
      <c r="W308" s="232"/>
      <c r="X308" s="232"/>
      <c r="Y308" s="232"/>
      <c r="Z308" s="232"/>
    </row>
    <row r="309" spans="1:26" ht="14.25" customHeight="1">
      <c r="A309" s="232"/>
      <c r="B309" s="232"/>
      <c r="C309" s="232"/>
      <c r="D309" s="232"/>
      <c r="E309" s="232"/>
      <c r="F309" s="232"/>
      <c r="G309" s="232"/>
      <c r="H309" s="232"/>
      <c r="I309" s="232"/>
      <c r="J309" s="232"/>
      <c r="K309" s="232"/>
      <c r="L309" s="232"/>
      <c r="M309" s="232"/>
      <c r="N309" s="232"/>
      <c r="O309" s="232"/>
      <c r="P309" s="232"/>
      <c r="Q309" s="232"/>
      <c r="R309" s="232"/>
      <c r="S309" s="232"/>
      <c r="T309" s="232"/>
      <c r="U309" s="232"/>
      <c r="V309" s="232"/>
      <c r="W309" s="232"/>
      <c r="X309" s="232"/>
      <c r="Y309" s="232"/>
      <c r="Z309" s="232"/>
    </row>
    <row r="310" spans="1:26" ht="14.25" customHeight="1">
      <c r="A310" s="232"/>
      <c r="B310" s="232"/>
      <c r="C310" s="232"/>
      <c r="D310" s="232"/>
      <c r="E310" s="232"/>
      <c r="F310" s="232"/>
      <c r="G310" s="232"/>
      <c r="H310" s="232"/>
      <c r="I310" s="232"/>
      <c r="J310" s="232"/>
      <c r="K310" s="232"/>
      <c r="L310" s="232"/>
      <c r="M310" s="232"/>
      <c r="N310" s="232"/>
      <c r="O310" s="232"/>
      <c r="P310" s="232"/>
      <c r="Q310" s="232"/>
      <c r="R310" s="232"/>
      <c r="S310" s="232"/>
      <c r="T310" s="232"/>
      <c r="U310" s="232"/>
      <c r="V310" s="232"/>
      <c r="W310" s="232"/>
      <c r="X310" s="232"/>
      <c r="Y310" s="232"/>
      <c r="Z310" s="232"/>
    </row>
    <row r="311" spans="1:26" ht="14.25" customHeight="1">
      <c r="A311" s="232"/>
      <c r="B311" s="232"/>
      <c r="C311" s="232"/>
      <c r="D311" s="232"/>
      <c r="E311" s="232"/>
      <c r="F311" s="232"/>
      <c r="G311" s="232"/>
      <c r="H311" s="232"/>
      <c r="I311" s="232"/>
      <c r="J311" s="232"/>
      <c r="K311" s="232"/>
      <c r="L311" s="232"/>
      <c r="M311" s="232"/>
      <c r="N311" s="232"/>
      <c r="O311" s="232"/>
      <c r="P311" s="232"/>
      <c r="Q311" s="232"/>
      <c r="R311" s="232"/>
      <c r="S311" s="232"/>
      <c r="T311" s="232"/>
      <c r="U311" s="232"/>
      <c r="V311" s="232"/>
      <c r="W311" s="232"/>
      <c r="X311" s="232"/>
      <c r="Y311" s="232"/>
      <c r="Z311" s="232"/>
    </row>
    <row r="312" spans="1:26" ht="14.25" customHeight="1">
      <c r="A312" s="232"/>
      <c r="B312" s="232"/>
      <c r="C312" s="232"/>
      <c r="D312" s="232"/>
      <c r="E312" s="232"/>
      <c r="F312" s="232"/>
      <c r="G312" s="232"/>
      <c r="H312" s="232"/>
      <c r="I312" s="232"/>
      <c r="J312" s="232"/>
      <c r="K312" s="232"/>
      <c r="L312" s="232"/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2"/>
      <c r="X312" s="232"/>
      <c r="Y312" s="232"/>
      <c r="Z312" s="232"/>
    </row>
    <row r="313" spans="1:26" ht="14.25" customHeight="1">
      <c r="A313" s="232"/>
      <c r="B313" s="232"/>
      <c r="C313" s="232"/>
      <c r="D313" s="232"/>
      <c r="E313" s="232"/>
      <c r="F313" s="232"/>
      <c r="G313" s="232"/>
      <c r="H313" s="232"/>
      <c r="I313" s="232"/>
      <c r="J313" s="232"/>
      <c r="K313" s="232"/>
      <c r="L313" s="232"/>
      <c r="M313" s="232"/>
      <c r="N313" s="232"/>
      <c r="O313" s="232"/>
      <c r="P313" s="232"/>
      <c r="Q313" s="232"/>
      <c r="R313" s="232"/>
      <c r="S313" s="232"/>
      <c r="T313" s="232"/>
      <c r="U313" s="232"/>
      <c r="V313" s="232"/>
      <c r="W313" s="232"/>
      <c r="X313" s="232"/>
      <c r="Y313" s="232"/>
      <c r="Z313" s="232"/>
    </row>
    <row r="314" spans="1:26" ht="14.25" customHeight="1">
      <c r="A314" s="232"/>
      <c r="B314" s="232"/>
      <c r="C314" s="232"/>
      <c r="D314" s="232"/>
      <c r="E314" s="232"/>
      <c r="F314" s="232"/>
      <c r="G314" s="232"/>
      <c r="H314" s="232"/>
      <c r="I314" s="232"/>
      <c r="J314" s="232"/>
      <c r="K314" s="232"/>
      <c r="L314" s="232"/>
      <c r="M314" s="232"/>
      <c r="N314" s="232"/>
      <c r="O314" s="232"/>
      <c r="P314" s="232"/>
      <c r="Q314" s="232"/>
      <c r="R314" s="232"/>
      <c r="S314" s="232"/>
      <c r="T314" s="232"/>
      <c r="U314" s="232"/>
      <c r="V314" s="232"/>
      <c r="W314" s="232"/>
      <c r="X314" s="232"/>
      <c r="Y314" s="232"/>
      <c r="Z314" s="232"/>
    </row>
    <row r="315" spans="1:26" ht="14.25" customHeight="1">
      <c r="A315" s="232"/>
      <c r="B315" s="232"/>
      <c r="C315" s="232"/>
      <c r="D315" s="232"/>
      <c r="E315" s="232"/>
      <c r="F315" s="232"/>
      <c r="G315" s="232"/>
      <c r="H315" s="232"/>
      <c r="I315" s="232"/>
      <c r="J315" s="232"/>
      <c r="K315" s="232"/>
      <c r="L315" s="232"/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</row>
    <row r="316" spans="1:26" ht="14.25" customHeight="1">
      <c r="A316" s="232"/>
      <c r="B316" s="232"/>
      <c r="C316" s="232"/>
      <c r="D316" s="232"/>
      <c r="E316" s="232"/>
      <c r="F316" s="232"/>
      <c r="G316" s="232"/>
      <c r="H316" s="232"/>
      <c r="I316" s="232"/>
      <c r="J316" s="232"/>
      <c r="K316" s="232"/>
      <c r="L316" s="232"/>
      <c r="M316" s="232"/>
      <c r="N316" s="232"/>
      <c r="O316" s="232"/>
      <c r="P316" s="232"/>
      <c r="Q316" s="232"/>
      <c r="R316" s="232"/>
      <c r="S316" s="232"/>
      <c r="T316" s="232"/>
      <c r="U316" s="232"/>
      <c r="V316" s="232"/>
      <c r="W316" s="232"/>
      <c r="X316" s="232"/>
      <c r="Y316" s="232"/>
      <c r="Z316" s="232"/>
    </row>
    <row r="317" spans="1:26" ht="14.25" customHeight="1">
      <c r="A317" s="232"/>
      <c r="B317" s="232"/>
      <c r="C317" s="232"/>
      <c r="D317" s="232"/>
      <c r="E317" s="232"/>
      <c r="F317" s="232"/>
      <c r="G317" s="232"/>
      <c r="H317" s="232"/>
      <c r="I317" s="232"/>
      <c r="J317" s="232"/>
      <c r="K317" s="232"/>
      <c r="L317" s="232"/>
      <c r="M317" s="232"/>
      <c r="N317" s="232"/>
      <c r="O317" s="232"/>
      <c r="P317" s="232"/>
      <c r="Q317" s="232"/>
      <c r="R317" s="232"/>
      <c r="S317" s="232"/>
      <c r="T317" s="232"/>
      <c r="U317" s="232"/>
      <c r="V317" s="232"/>
      <c r="W317" s="232"/>
      <c r="X317" s="232"/>
      <c r="Y317" s="232"/>
      <c r="Z317" s="232"/>
    </row>
    <row r="318" spans="1:26" ht="14.25" customHeight="1">
      <c r="A318" s="232"/>
      <c r="B318" s="232"/>
      <c r="C318" s="232"/>
      <c r="D318" s="232"/>
      <c r="E318" s="232"/>
      <c r="F318" s="232"/>
      <c r="G318" s="232"/>
      <c r="H318" s="232"/>
      <c r="I318" s="232"/>
      <c r="J318" s="232"/>
      <c r="K318" s="232"/>
      <c r="L318" s="232"/>
      <c r="M318" s="232"/>
      <c r="N318" s="232"/>
      <c r="O318" s="232"/>
      <c r="P318" s="232"/>
      <c r="Q318" s="232"/>
      <c r="R318" s="232"/>
      <c r="S318" s="232"/>
      <c r="T318" s="232"/>
      <c r="U318" s="232"/>
      <c r="V318" s="232"/>
      <c r="W318" s="232"/>
      <c r="X318" s="232"/>
      <c r="Y318" s="232"/>
      <c r="Z318" s="232"/>
    </row>
    <row r="319" spans="1:26" ht="14.25" customHeight="1">
      <c r="A319" s="232"/>
      <c r="B319" s="232"/>
      <c r="C319" s="232"/>
      <c r="D319" s="232"/>
      <c r="E319" s="232"/>
      <c r="F319" s="232"/>
      <c r="G319" s="232"/>
      <c r="H319" s="232"/>
      <c r="I319" s="232"/>
      <c r="J319" s="232"/>
      <c r="K319" s="232"/>
      <c r="L319" s="232"/>
      <c r="M319" s="232"/>
      <c r="N319" s="232"/>
      <c r="O319" s="232"/>
      <c r="P319" s="232"/>
      <c r="Q319" s="232"/>
      <c r="R319" s="232"/>
      <c r="S319" s="232"/>
      <c r="T319" s="232"/>
      <c r="U319" s="232"/>
      <c r="V319" s="232"/>
      <c r="W319" s="232"/>
      <c r="X319" s="232"/>
      <c r="Y319" s="232"/>
      <c r="Z319" s="232"/>
    </row>
    <row r="320" spans="1:26" ht="14.25" customHeight="1">
      <c r="A320" s="232"/>
      <c r="B320" s="232"/>
      <c r="C320" s="232"/>
      <c r="D320" s="232"/>
      <c r="E320" s="232"/>
      <c r="F320" s="232"/>
      <c r="G320" s="232"/>
      <c r="H320" s="232"/>
      <c r="I320" s="232"/>
      <c r="J320" s="232"/>
      <c r="K320" s="232"/>
      <c r="L320" s="232"/>
      <c r="M320" s="232"/>
      <c r="N320" s="232"/>
      <c r="O320" s="232"/>
      <c r="P320" s="232"/>
      <c r="Q320" s="232"/>
      <c r="R320" s="232"/>
      <c r="S320" s="232"/>
      <c r="T320" s="232"/>
      <c r="U320" s="232"/>
      <c r="V320" s="232"/>
      <c r="W320" s="232"/>
      <c r="X320" s="232"/>
      <c r="Y320" s="232"/>
      <c r="Z320" s="232"/>
    </row>
    <row r="321" spans="1:26" ht="14.25" customHeight="1">
      <c r="A321" s="232"/>
      <c r="B321" s="232"/>
      <c r="C321" s="232"/>
      <c r="D321" s="232"/>
      <c r="E321" s="232"/>
      <c r="F321" s="232"/>
      <c r="G321" s="232"/>
      <c r="H321" s="232"/>
      <c r="I321" s="232"/>
      <c r="J321" s="232"/>
      <c r="K321" s="232"/>
      <c r="L321" s="232"/>
      <c r="M321" s="232"/>
      <c r="N321" s="232"/>
      <c r="O321" s="232"/>
      <c r="P321" s="232"/>
      <c r="Q321" s="232"/>
      <c r="R321" s="232"/>
      <c r="S321" s="232"/>
      <c r="T321" s="232"/>
      <c r="U321" s="232"/>
      <c r="V321" s="232"/>
      <c r="W321" s="232"/>
      <c r="X321" s="232"/>
      <c r="Y321" s="232"/>
      <c r="Z321" s="232"/>
    </row>
    <row r="322" spans="1:26" ht="14.25" customHeight="1">
      <c r="A322" s="232"/>
      <c r="B322" s="232"/>
      <c r="C322" s="232"/>
      <c r="D322" s="232"/>
      <c r="E322" s="232"/>
      <c r="F322" s="232"/>
      <c r="G322" s="232"/>
      <c r="H322" s="232"/>
      <c r="I322" s="232"/>
      <c r="J322" s="232"/>
      <c r="K322" s="232"/>
      <c r="L322" s="232"/>
      <c r="M322" s="232"/>
      <c r="N322" s="232"/>
      <c r="O322" s="232"/>
      <c r="P322" s="232"/>
      <c r="Q322" s="232"/>
      <c r="R322" s="232"/>
      <c r="S322" s="232"/>
      <c r="T322" s="232"/>
      <c r="U322" s="232"/>
      <c r="V322" s="232"/>
      <c r="W322" s="232"/>
      <c r="X322" s="232"/>
      <c r="Y322" s="232"/>
      <c r="Z322" s="232"/>
    </row>
    <row r="323" spans="1:26" ht="14.25" customHeight="1">
      <c r="A323" s="232"/>
      <c r="B323" s="232"/>
      <c r="C323" s="232"/>
      <c r="D323" s="232"/>
      <c r="E323" s="232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2"/>
      <c r="S323" s="232"/>
      <c r="T323" s="232"/>
      <c r="U323" s="232"/>
      <c r="V323" s="232"/>
      <c r="W323" s="232"/>
      <c r="X323" s="232"/>
      <c r="Y323" s="232"/>
      <c r="Z323" s="232"/>
    </row>
    <row r="324" spans="1:26" ht="14.25" customHeight="1">
      <c r="A324" s="232"/>
      <c r="B324" s="232"/>
      <c r="C324" s="232"/>
      <c r="D324" s="232"/>
      <c r="E324" s="232"/>
      <c r="F324" s="232"/>
      <c r="G324" s="232"/>
      <c r="H324" s="232"/>
      <c r="I324" s="232"/>
      <c r="J324" s="232"/>
      <c r="K324" s="232"/>
      <c r="L324" s="232"/>
      <c r="M324" s="232"/>
      <c r="N324" s="232"/>
      <c r="O324" s="232"/>
      <c r="P324" s="232"/>
      <c r="Q324" s="232"/>
      <c r="R324" s="232"/>
      <c r="S324" s="232"/>
      <c r="T324" s="232"/>
      <c r="U324" s="232"/>
      <c r="V324" s="232"/>
      <c r="W324" s="232"/>
      <c r="X324" s="232"/>
      <c r="Y324" s="232"/>
      <c r="Z324" s="232"/>
    </row>
    <row r="325" spans="1:26" ht="14.25" customHeight="1">
      <c r="A325" s="232"/>
      <c r="B325" s="232"/>
      <c r="C325" s="232"/>
      <c r="D325" s="232"/>
      <c r="E325" s="232"/>
      <c r="F325" s="232"/>
      <c r="G325" s="232"/>
      <c r="H325" s="232"/>
      <c r="I325" s="232"/>
      <c r="J325" s="232"/>
      <c r="K325" s="232"/>
      <c r="L325" s="232"/>
      <c r="M325" s="232"/>
      <c r="N325" s="232"/>
      <c r="O325" s="232"/>
      <c r="P325" s="232"/>
      <c r="Q325" s="232"/>
      <c r="R325" s="232"/>
      <c r="S325" s="232"/>
      <c r="T325" s="232"/>
      <c r="U325" s="232"/>
      <c r="V325" s="232"/>
      <c r="W325" s="232"/>
      <c r="X325" s="232"/>
      <c r="Y325" s="232"/>
      <c r="Z325" s="232"/>
    </row>
    <row r="326" spans="1:26" ht="14.25" customHeight="1">
      <c r="A326" s="232"/>
      <c r="B326" s="232"/>
      <c r="C326" s="232"/>
      <c r="D326" s="232"/>
      <c r="E326" s="232"/>
      <c r="F326" s="232"/>
      <c r="G326" s="232"/>
      <c r="H326" s="232"/>
      <c r="I326" s="232"/>
      <c r="J326" s="232"/>
      <c r="K326" s="232"/>
      <c r="L326" s="232"/>
      <c r="M326" s="232"/>
      <c r="N326" s="232"/>
      <c r="O326" s="232"/>
      <c r="P326" s="232"/>
      <c r="Q326" s="232"/>
      <c r="R326" s="232"/>
      <c r="S326" s="232"/>
      <c r="T326" s="232"/>
      <c r="U326" s="232"/>
      <c r="V326" s="232"/>
      <c r="W326" s="232"/>
      <c r="X326" s="232"/>
      <c r="Y326" s="232"/>
      <c r="Z326" s="232"/>
    </row>
    <row r="327" spans="1:26" ht="14.25" customHeight="1">
      <c r="A327" s="232"/>
      <c r="B327" s="232"/>
      <c r="C327" s="232"/>
      <c r="D327" s="232"/>
      <c r="E327" s="232"/>
      <c r="F327" s="232"/>
      <c r="G327" s="232"/>
      <c r="H327" s="232"/>
      <c r="I327" s="232"/>
      <c r="J327" s="232"/>
      <c r="K327" s="232"/>
      <c r="L327" s="232"/>
      <c r="M327" s="232"/>
      <c r="N327" s="232"/>
      <c r="O327" s="232"/>
      <c r="P327" s="232"/>
      <c r="Q327" s="232"/>
      <c r="R327" s="232"/>
      <c r="S327" s="232"/>
      <c r="T327" s="232"/>
      <c r="U327" s="232"/>
      <c r="V327" s="232"/>
      <c r="W327" s="232"/>
      <c r="X327" s="232"/>
      <c r="Y327" s="232"/>
      <c r="Z327" s="232"/>
    </row>
    <row r="328" spans="1:26" ht="14.25" customHeight="1">
      <c r="A328" s="232"/>
      <c r="B328" s="232"/>
      <c r="C328" s="232"/>
      <c r="D328" s="232"/>
      <c r="E328" s="232"/>
      <c r="F328" s="232"/>
      <c r="G328" s="232"/>
      <c r="H328" s="232"/>
      <c r="I328" s="232"/>
      <c r="J328" s="232"/>
      <c r="K328" s="232"/>
      <c r="L328" s="232"/>
      <c r="M328" s="232"/>
      <c r="N328" s="232"/>
      <c r="O328" s="232"/>
      <c r="P328" s="232"/>
      <c r="Q328" s="232"/>
      <c r="R328" s="232"/>
      <c r="S328" s="232"/>
      <c r="T328" s="232"/>
      <c r="U328" s="232"/>
      <c r="V328" s="232"/>
      <c r="W328" s="232"/>
      <c r="X328" s="232"/>
      <c r="Y328" s="232"/>
      <c r="Z328" s="232"/>
    </row>
    <row r="329" spans="1:26" ht="14.25" customHeight="1">
      <c r="A329" s="232"/>
      <c r="B329" s="232"/>
      <c r="C329" s="232"/>
      <c r="D329" s="232"/>
      <c r="E329" s="232"/>
      <c r="F329" s="232"/>
      <c r="G329" s="232"/>
      <c r="H329" s="232"/>
      <c r="I329" s="232"/>
      <c r="J329" s="232"/>
      <c r="K329" s="232"/>
      <c r="L329" s="232"/>
      <c r="M329" s="232"/>
      <c r="N329" s="232"/>
      <c r="O329" s="232"/>
      <c r="P329" s="232"/>
      <c r="Q329" s="232"/>
      <c r="R329" s="232"/>
      <c r="S329" s="232"/>
      <c r="T329" s="232"/>
      <c r="U329" s="232"/>
      <c r="V329" s="232"/>
      <c r="W329" s="232"/>
      <c r="X329" s="232"/>
      <c r="Y329" s="232"/>
      <c r="Z329" s="232"/>
    </row>
    <row r="330" spans="1:26" ht="14.25" customHeight="1">
      <c r="A330" s="232"/>
      <c r="B330" s="232"/>
      <c r="C330" s="232"/>
      <c r="D330" s="232"/>
      <c r="E330" s="232"/>
      <c r="F330" s="232"/>
      <c r="G330" s="232"/>
      <c r="H330" s="232"/>
      <c r="I330" s="232"/>
      <c r="J330" s="232"/>
      <c r="K330" s="232"/>
      <c r="L330" s="232"/>
      <c r="M330" s="232"/>
      <c r="N330" s="232"/>
      <c r="O330" s="232"/>
      <c r="P330" s="232"/>
      <c r="Q330" s="232"/>
      <c r="R330" s="232"/>
      <c r="S330" s="232"/>
      <c r="T330" s="232"/>
      <c r="U330" s="232"/>
      <c r="V330" s="232"/>
      <c r="W330" s="232"/>
      <c r="X330" s="232"/>
      <c r="Y330" s="232"/>
      <c r="Z330" s="232"/>
    </row>
    <row r="331" spans="1:26" ht="14.25" customHeight="1">
      <c r="A331" s="232"/>
      <c r="B331" s="232"/>
      <c r="C331" s="232"/>
      <c r="D331" s="232"/>
      <c r="E331" s="232"/>
      <c r="F331" s="232"/>
      <c r="G331" s="232"/>
      <c r="H331" s="232"/>
      <c r="I331" s="232"/>
      <c r="J331" s="232"/>
      <c r="K331" s="232"/>
      <c r="L331" s="232"/>
      <c r="M331" s="232"/>
      <c r="N331" s="232"/>
      <c r="O331" s="232"/>
      <c r="P331" s="232"/>
      <c r="Q331" s="232"/>
      <c r="R331" s="232"/>
      <c r="S331" s="232"/>
      <c r="T331" s="232"/>
      <c r="U331" s="232"/>
      <c r="V331" s="232"/>
      <c r="W331" s="232"/>
      <c r="X331" s="232"/>
      <c r="Y331" s="232"/>
      <c r="Z331" s="232"/>
    </row>
    <row r="332" spans="1:26" ht="14.25" customHeight="1">
      <c r="A332" s="232"/>
      <c r="B332" s="232"/>
      <c r="C332" s="232"/>
      <c r="D332" s="232"/>
      <c r="E332" s="232"/>
      <c r="F332" s="232"/>
      <c r="G332" s="232"/>
      <c r="H332" s="232"/>
      <c r="I332" s="232"/>
      <c r="J332" s="232"/>
      <c r="K332" s="232"/>
      <c r="L332" s="232"/>
      <c r="M332" s="232"/>
      <c r="N332" s="232"/>
      <c r="O332" s="232"/>
      <c r="P332" s="232"/>
      <c r="Q332" s="232"/>
      <c r="R332" s="232"/>
      <c r="S332" s="232"/>
      <c r="T332" s="232"/>
      <c r="U332" s="232"/>
      <c r="V332" s="232"/>
      <c r="W332" s="232"/>
      <c r="X332" s="232"/>
      <c r="Y332" s="232"/>
      <c r="Z332" s="232"/>
    </row>
    <row r="333" spans="1:26" ht="14.25" customHeight="1">
      <c r="A333" s="232"/>
      <c r="B333" s="232"/>
      <c r="C333" s="232"/>
      <c r="D333" s="232"/>
      <c r="E333" s="232"/>
      <c r="F333" s="232"/>
      <c r="G333" s="232"/>
      <c r="H333" s="232"/>
      <c r="I333" s="232"/>
      <c r="J333" s="232"/>
      <c r="K333" s="232"/>
      <c r="L333" s="232"/>
      <c r="M333" s="232"/>
      <c r="N333" s="232"/>
      <c r="O333" s="232"/>
      <c r="P333" s="232"/>
      <c r="Q333" s="232"/>
      <c r="R333" s="232"/>
      <c r="S333" s="232"/>
      <c r="T333" s="232"/>
      <c r="U333" s="232"/>
      <c r="V333" s="232"/>
      <c r="W333" s="232"/>
      <c r="X333" s="232"/>
      <c r="Y333" s="232"/>
      <c r="Z333" s="232"/>
    </row>
    <row r="334" spans="1:26" ht="14.25" customHeight="1">
      <c r="A334" s="232"/>
      <c r="B334" s="232"/>
      <c r="C334" s="232"/>
      <c r="D334" s="232"/>
      <c r="E334" s="232"/>
      <c r="F334" s="232"/>
      <c r="G334" s="232"/>
      <c r="H334" s="232"/>
      <c r="I334" s="232"/>
      <c r="J334" s="232"/>
      <c r="K334" s="232"/>
      <c r="L334" s="232"/>
      <c r="M334" s="232"/>
      <c r="N334" s="232"/>
      <c r="O334" s="232"/>
      <c r="P334" s="232"/>
      <c r="Q334" s="232"/>
      <c r="R334" s="232"/>
      <c r="S334" s="232"/>
      <c r="T334" s="232"/>
      <c r="U334" s="232"/>
      <c r="V334" s="232"/>
      <c r="W334" s="232"/>
      <c r="X334" s="232"/>
      <c r="Y334" s="232"/>
      <c r="Z334" s="232"/>
    </row>
    <row r="335" spans="1:26" ht="14.25" customHeight="1">
      <c r="A335" s="232"/>
      <c r="B335" s="232"/>
      <c r="C335" s="232"/>
      <c r="D335" s="232"/>
      <c r="E335" s="232"/>
      <c r="F335" s="232"/>
      <c r="G335" s="232"/>
      <c r="H335" s="232"/>
      <c r="I335" s="232"/>
      <c r="J335" s="232"/>
      <c r="K335" s="232"/>
      <c r="L335" s="232"/>
      <c r="M335" s="232"/>
      <c r="N335" s="232"/>
      <c r="O335" s="232"/>
      <c r="P335" s="232"/>
      <c r="Q335" s="232"/>
      <c r="R335" s="232"/>
      <c r="S335" s="232"/>
      <c r="T335" s="232"/>
      <c r="U335" s="232"/>
      <c r="V335" s="232"/>
      <c r="W335" s="232"/>
      <c r="X335" s="232"/>
      <c r="Y335" s="232"/>
      <c r="Z335" s="232"/>
    </row>
    <row r="336" spans="1:26" ht="14.25" customHeight="1">
      <c r="A336" s="232"/>
      <c r="B336" s="232"/>
      <c r="C336" s="232"/>
      <c r="D336" s="232"/>
      <c r="E336" s="232"/>
      <c r="F336" s="232"/>
      <c r="G336" s="232"/>
      <c r="H336" s="232"/>
      <c r="I336" s="232"/>
      <c r="J336" s="232"/>
      <c r="K336" s="232"/>
      <c r="L336" s="232"/>
      <c r="M336" s="232"/>
      <c r="N336" s="232"/>
      <c r="O336" s="232"/>
      <c r="P336" s="232"/>
      <c r="Q336" s="232"/>
      <c r="R336" s="232"/>
      <c r="S336" s="232"/>
      <c r="T336" s="232"/>
      <c r="U336" s="232"/>
      <c r="V336" s="232"/>
      <c r="W336" s="232"/>
      <c r="X336" s="232"/>
      <c r="Y336" s="232"/>
      <c r="Z336" s="232"/>
    </row>
    <row r="337" spans="1:26" ht="14.25" customHeight="1">
      <c r="A337" s="232"/>
      <c r="B337" s="232"/>
      <c r="C337" s="232"/>
      <c r="D337" s="232"/>
      <c r="E337" s="232"/>
      <c r="F337" s="232"/>
      <c r="G337" s="232"/>
      <c r="H337" s="232"/>
      <c r="I337" s="232"/>
      <c r="J337" s="232"/>
      <c r="K337" s="232"/>
      <c r="L337" s="232"/>
      <c r="M337" s="232"/>
      <c r="N337" s="232"/>
      <c r="O337" s="232"/>
      <c r="P337" s="232"/>
      <c r="Q337" s="232"/>
      <c r="R337" s="232"/>
      <c r="S337" s="232"/>
      <c r="T337" s="232"/>
      <c r="U337" s="232"/>
      <c r="V337" s="232"/>
      <c r="W337" s="232"/>
      <c r="X337" s="232"/>
      <c r="Y337" s="232"/>
      <c r="Z337" s="232"/>
    </row>
    <row r="338" spans="1:26" ht="14.25" customHeight="1">
      <c r="A338" s="232"/>
      <c r="B338" s="232"/>
      <c r="C338" s="232"/>
      <c r="D338" s="232"/>
      <c r="E338" s="232"/>
      <c r="F338" s="232"/>
      <c r="G338" s="232"/>
      <c r="H338" s="232"/>
      <c r="I338" s="232"/>
      <c r="J338" s="232"/>
      <c r="K338" s="232"/>
      <c r="L338" s="232"/>
      <c r="M338" s="232"/>
      <c r="N338" s="232"/>
      <c r="O338" s="232"/>
      <c r="P338" s="232"/>
      <c r="Q338" s="232"/>
      <c r="R338" s="232"/>
      <c r="S338" s="232"/>
      <c r="T338" s="232"/>
      <c r="U338" s="232"/>
      <c r="V338" s="232"/>
      <c r="W338" s="232"/>
      <c r="X338" s="232"/>
      <c r="Y338" s="232"/>
      <c r="Z338" s="232"/>
    </row>
    <row r="339" spans="1:26" ht="14.25" customHeight="1">
      <c r="A339" s="232"/>
      <c r="B339" s="232"/>
      <c r="C339" s="232"/>
      <c r="D339" s="232"/>
      <c r="E339" s="232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2"/>
      <c r="S339" s="232"/>
      <c r="T339" s="232"/>
      <c r="U339" s="232"/>
      <c r="V339" s="232"/>
      <c r="W339" s="232"/>
      <c r="X339" s="232"/>
      <c r="Y339" s="232"/>
      <c r="Z339" s="232"/>
    </row>
    <row r="340" spans="1:26" ht="14.25" customHeight="1">
      <c r="A340" s="232"/>
      <c r="B340" s="232"/>
      <c r="C340" s="232"/>
      <c r="D340" s="232"/>
      <c r="E340" s="232"/>
      <c r="F340" s="232"/>
      <c r="G340" s="232"/>
      <c r="H340" s="232"/>
      <c r="I340" s="232"/>
      <c r="J340" s="232"/>
      <c r="K340" s="232"/>
      <c r="L340" s="232"/>
      <c r="M340" s="232"/>
      <c r="N340" s="232"/>
      <c r="O340" s="232"/>
      <c r="P340" s="232"/>
      <c r="Q340" s="232"/>
      <c r="R340" s="232"/>
      <c r="S340" s="232"/>
      <c r="T340" s="232"/>
      <c r="U340" s="232"/>
      <c r="V340" s="232"/>
      <c r="W340" s="232"/>
      <c r="X340" s="232"/>
      <c r="Y340" s="232"/>
      <c r="Z340" s="232"/>
    </row>
    <row r="341" spans="1:26" ht="14.25" customHeight="1">
      <c r="A341" s="232"/>
      <c r="B341" s="232"/>
      <c r="C341" s="232"/>
      <c r="D341" s="232"/>
      <c r="E341" s="232"/>
      <c r="F341" s="232"/>
      <c r="G341" s="232"/>
      <c r="H341" s="232"/>
      <c r="I341" s="232"/>
      <c r="J341" s="232"/>
      <c r="K341" s="232"/>
      <c r="L341" s="232"/>
      <c r="M341" s="232"/>
      <c r="N341" s="232"/>
      <c r="O341" s="232"/>
      <c r="P341" s="232"/>
      <c r="Q341" s="232"/>
      <c r="R341" s="232"/>
      <c r="S341" s="232"/>
      <c r="T341" s="232"/>
      <c r="U341" s="232"/>
      <c r="V341" s="232"/>
      <c r="W341" s="232"/>
      <c r="X341" s="232"/>
      <c r="Y341" s="232"/>
      <c r="Z341" s="232"/>
    </row>
    <row r="342" spans="1:26" ht="14.25" customHeight="1">
      <c r="A342" s="232"/>
      <c r="B342" s="232"/>
      <c r="C342" s="232"/>
      <c r="D342" s="232"/>
      <c r="E342" s="232"/>
      <c r="F342" s="232"/>
      <c r="G342" s="232"/>
      <c r="H342" s="232"/>
      <c r="I342" s="232"/>
      <c r="J342" s="232"/>
      <c r="K342" s="232"/>
      <c r="L342" s="232"/>
      <c r="M342" s="232"/>
      <c r="N342" s="232"/>
      <c r="O342" s="232"/>
      <c r="P342" s="232"/>
      <c r="Q342" s="232"/>
      <c r="R342" s="232"/>
      <c r="S342" s="232"/>
      <c r="T342" s="232"/>
      <c r="U342" s="232"/>
      <c r="V342" s="232"/>
      <c r="W342" s="232"/>
      <c r="X342" s="232"/>
      <c r="Y342" s="232"/>
      <c r="Z342" s="232"/>
    </row>
    <row r="343" spans="1:26" ht="14.25" customHeight="1">
      <c r="A343" s="232"/>
      <c r="B343" s="232"/>
      <c r="C343" s="232"/>
      <c r="D343" s="232"/>
      <c r="E343" s="232"/>
      <c r="F343" s="232"/>
      <c r="G343" s="232"/>
      <c r="H343" s="232"/>
      <c r="I343" s="232"/>
      <c r="J343" s="232"/>
      <c r="K343" s="232"/>
      <c r="L343" s="232"/>
      <c r="M343" s="232"/>
      <c r="N343" s="232"/>
      <c r="O343" s="232"/>
      <c r="P343" s="232"/>
      <c r="Q343" s="232"/>
      <c r="R343" s="232"/>
      <c r="S343" s="232"/>
      <c r="T343" s="232"/>
      <c r="U343" s="232"/>
      <c r="V343" s="232"/>
      <c r="W343" s="232"/>
      <c r="X343" s="232"/>
      <c r="Y343" s="232"/>
      <c r="Z343" s="232"/>
    </row>
    <row r="344" spans="1:26" ht="14.25" customHeight="1">
      <c r="A344" s="232"/>
      <c r="B344" s="232"/>
      <c r="C344" s="232"/>
      <c r="D344" s="232"/>
      <c r="E344" s="232"/>
      <c r="F344" s="232"/>
      <c r="G344" s="232"/>
      <c r="H344" s="232"/>
      <c r="I344" s="232"/>
      <c r="J344" s="232"/>
      <c r="K344" s="232"/>
      <c r="L344" s="232"/>
      <c r="M344" s="232"/>
      <c r="N344" s="232"/>
      <c r="O344" s="232"/>
      <c r="P344" s="232"/>
      <c r="Q344" s="232"/>
      <c r="R344" s="232"/>
      <c r="S344" s="232"/>
      <c r="T344" s="232"/>
      <c r="U344" s="232"/>
      <c r="V344" s="232"/>
      <c r="W344" s="232"/>
      <c r="X344" s="232"/>
      <c r="Y344" s="232"/>
      <c r="Z344" s="232"/>
    </row>
    <row r="345" spans="1:26" ht="14.25" customHeight="1">
      <c r="A345" s="232"/>
      <c r="B345" s="232"/>
      <c r="C345" s="232"/>
      <c r="D345" s="232"/>
      <c r="E345" s="232"/>
      <c r="F345" s="232"/>
      <c r="G345" s="232"/>
      <c r="H345" s="232"/>
      <c r="I345" s="232"/>
      <c r="J345" s="232"/>
      <c r="K345" s="232"/>
      <c r="L345" s="232"/>
      <c r="M345" s="232"/>
      <c r="N345" s="232"/>
      <c r="O345" s="232"/>
      <c r="P345" s="232"/>
      <c r="Q345" s="232"/>
      <c r="R345" s="232"/>
      <c r="S345" s="232"/>
      <c r="T345" s="232"/>
      <c r="U345" s="232"/>
      <c r="V345" s="232"/>
      <c r="W345" s="232"/>
      <c r="X345" s="232"/>
      <c r="Y345" s="232"/>
      <c r="Z345" s="232"/>
    </row>
    <row r="346" spans="1:26" ht="14.25" customHeight="1">
      <c r="A346" s="232"/>
      <c r="B346" s="232"/>
      <c r="C346" s="232"/>
      <c r="D346" s="232"/>
      <c r="E346" s="232"/>
      <c r="F346" s="232"/>
      <c r="G346" s="232"/>
      <c r="H346" s="232"/>
      <c r="I346" s="232"/>
      <c r="J346" s="232"/>
      <c r="K346" s="232"/>
      <c r="L346" s="232"/>
      <c r="M346" s="232"/>
      <c r="N346" s="232"/>
      <c r="O346" s="232"/>
      <c r="P346" s="232"/>
      <c r="Q346" s="232"/>
      <c r="R346" s="232"/>
      <c r="S346" s="232"/>
      <c r="T346" s="232"/>
      <c r="U346" s="232"/>
      <c r="V346" s="232"/>
      <c r="W346" s="232"/>
      <c r="X346" s="232"/>
      <c r="Y346" s="232"/>
      <c r="Z346" s="232"/>
    </row>
    <row r="347" spans="1:26" ht="14.25" customHeight="1">
      <c r="A347" s="232"/>
      <c r="B347" s="232"/>
      <c r="C347" s="232"/>
      <c r="D347" s="232"/>
      <c r="E347" s="232"/>
      <c r="F347" s="232"/>
      <c r="G347" s="232"/>
      <c r="H347" s="232"/>
      <c r="I347" s="232"/>
      <c r="J347" s="232"/>
      <c r="K347" s="232"/>
      <c r="L347" s="232"/>
      <c r="M347" s="232"/>
      <c r="N347" s="232"/>
      <c r="O347" s="232"/>
      <c r="P347" s="232"/>
      <c r="Q347" s="232"/>
      <c r="R347" s="232"/>
      <c r="S347" s="232"/>
      <c r="T347" s="232"/>
      <c r="U347" s="232"/>
      <c r="V347" s="232"/>
      <c r="W347" s="232"/>
      <c r="X347" s="232"/>
      <c r="Y347" s="232"/>
      <c r="Z347" s="232"/>
    </row>
    <row r="348" spans="1:26" ht="14.25" customHeight="1">
      <c r="A348" s="232"/>
      <c r="B348" s="232"/>
      <c r="C348" s="232"/>
      <c r="D348" s="232"/>
      <c r="E348" s="232"/>
      <c r="F348" s="232"/>
      <c r="G348" s="232"/>
      <c r="H348" s="232"/>
      <c r="I348" s="232"/>
      <c r="J348" s="232"/>
      <c r="K348" s="232"/>
      <c r="L348" s="232"/>
      <c r="M348" s="232"/>
      <c r="N348" s="232"/>
      <c r="O348" s="232"/>
      <c r="P348" s="232"/>
      <c r="Q348" s="232"/>
      <c r="R348" s="232"/>
      <c r="S348" s="232"/>
      <c r="T348" s="232"/>
      <c r="U348" s="232"/>
      <c r="V348" s="232"/>
      <c r="W348" s="232"/>
      <c r="X348" s="232"/>
      <c r="Y348" s="232"/>
      <c r="Z348" s="232"/>
    </row>
    <row r="349" spans="1:26" ht="14.25" customHeight="1">
      <c r="A349" s="232"/>
      <c r="B349" s="232"/>
      <c r="C349" s="232"/>
      <c r="D349" s="232"/>
      <c r="E349" s="232"/>
      <c r="F349" s="232"/>
      <c r="G349" s="232"/>
      <c r="H349" s="232"/>
      <c r="I349" s="232"/>
      <c r="J349" s="232"/>
      <c r="K349" s="232"/>
      <c r="L349" s="232"/>
      <c r="M349" s="232"/>
      <c r="N349" s="232"/>
      <c r="O349" s="232"/>
      <c r="P349" s="232"/>
      <c r="Q349" s="232"/>
      <c r="R349" s="232"/>
      <c r="S349" s="232"/>
      <c r="T349" s="232"/>
      <c r="U349" s="232"/>
      <c r="V349" s="232"/>
      <c r="W349" s="232"/>
      <c r="X349" s="232"/>
      <c r="Y349" s="232"/>
      <c r="Z349" s="232"/>
    </row>
    <row r="350" spans="1:26" ht="14.25" customHeight="1">
      <c r="A350" s="232"/>
      <c r="B350" s="232"/>
      <c r="C350" s="232"/>
      <c r="D350" s="232"/>
      <c r="E350" s="232"/>
      <c r="F350" s="232"/>
      <c r="G350" s="232"/>
      <c r="H350" s="232"/>
      <c r="I350" s="232"/>
      <c r="J350" s="232"/>
      <c r="K350" s="232"/>
      <c r="L350" s="232"/>
      <c r="M350" s="232"/>
      <c r="N350" s="232"/>
      <c r="O350" s="232"/>
      <c r="P350" s="232"/>
      <c r="Q350" s="232"/>
      <c r="R350" s="232"/>
      <c r="S350" s="232"/>
      <c r="T350" s="232"/>
      <c r="U350" s="232"/>
      <c r="V350" s="232"/>
      <c r="W350" s="232"/>
      <c r="X350" s="232"/>
      <c r="Y350" s="232"/>
      <c r="Z350" s="232"/>
    </row>
    <row r="351" spans="1:26" ht="14.25" customHeight="1">
      <c r="A351" s="232"/>
      <c r="B351" s="232"/>
      <c r="C351" s="232"/>
      <c r="D351" s="232"/>
      <c r="E351" s="232"/>
      <c r="F351" s="232"/>
      <c r="G351" s="232"/>
      <c r="H351" s="232"/>
      <c r="I351" s="232"/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2"/>
      <c r="U351" s="232"/>
      <c r="V351" s="232"/>
      <c r="W351" s="232"/>
      <c r="X351" s="232"/>
      <c r="Y351" s="232"/>
      <c r="Z351" s="232"/>
    </row>
    <row r="352" spans="1:26" ht="14.25" customHeight="1">
      <c r="A352" s="232"/>
      <c r="B352" s="232"/>
      <c r="C352" s="232"/>
      <c r="D352" s="232"/>
      <c r="E352" s="232"/>
      <c r="F352" s="232"/>
      <c r="G352" s="232"/>
      <c r="H352" s="232"/>
      <c r="I352" s="232"/>
      <c r="J352" s="232"/>
      <c r="K352" s="232"/>
      <c r="L352" s="232"/>
      <c r="M352" s="232"/>
      <c r="N352" s="232"/>
      <c r="O352" s="232"/>
      <c r="P352" s="232"/>
      <c r="Q352" s="232"/>
      <c r="R352" s="232"/>
      <c r="S352" s="232"/>
      <c r="T352" s="232"/>
      <c r="U352" s="232"/>
      <c r="V352" s="232"/>
      <c r="W352" s="232"/>
      <c r="X352" s="232"/>
      <c r="Y352" s="232"/>
      <c r="Z352" s="232"/>
    </row>
    <row r="353" spans="1:26" ht="14.25" customHeight="1">
      <c r="A353" s="232"/>
      <c r="B353" s="232"/>
      <c r="C353" s="232"/>
      <c r="D353" s="232"/>
      <c r="E353" s="232"/>
      <c r="F353" s="232"/>
      <c r="G353" s="232"/>
      <c r="H353" s="232"/>
      <c r="I353" s="232"/>
      <c r="J353" s="232"/>
      <c r="K353" s="232"/>
      <c r="L353" s="232"/>
      <c r="M353" s="232"/>
      <c r="N353" s="232"/>
      <c r="O353" s="232"/>
      <c r="P353" s="232"/>
      <c r="Q353" s="232"/>
      <c r="R353" s="232"/>
      <c r="S353" s="232"/>
      <c r="T353" s="232"/>
      <c r="U353" s="232"/>
      <c r="V353" s="232"/>
      <c r="W353" s="232"/>
      <c r="X353" s="232"/>
      <c r="Y353" s="232"/>
      <c r="Z353" s="232"/>
    </row>
    <row r="354" spans="1:26" ht="14.25" customHeight="1">
      <c r="A354" s="232"/>
      <c r="B354" s="232"/>
      <c r="C354" s="232"/>
      <c r="D354" s="232"/>
      <c r="E354" s="232"/>
      <c r="F354" s="232"/>
      <c r="G354" s="232"/>
      <c r="H354" s="232"/>
      <c r="I354" s="232"/>
      <c r="J354" s="232"/>
      <c r="K354" s="232"/>
      <c r="L354" s="232"/>
      <c r="M354" s="232"/>
      <c r="N354" s="232"/>
      <c r="O354" s="232"/>
      <c r="P354" s="232"/>
      <c r="Q354" s="232"/>
      <c r="R354" s="232"/>
      <c r="S354" s="232"/>
      <c r="T354" s="232"/>
      <c r="U354" s="232"/>
      <c r="V354" s="232"/>
      <c r="W354" s="232"/>
      <c r="X354" s="232"/>
      <c r="Y354" s="232"/>
      <c r="Z354" s="232"/>
    </row>
    <row r="355" spans="1:26" ht="14.25" customHeight="1">
      <c r="A355" s="232"/>
      <c r="B355" s="232"/>
      <c r="C355" s="232"/>
      <c r="D355" s="232"/>
      <c r="E355" s="232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2"/>
      <c r="S355" s="232"/>
      <c r="T355" s="232"/>
      <c r="U355" s="232"/>
      <c r="V355" s="232"/>
      <c r="W355" s="232"/>
      <c r="X355" s="232"/>
      <c r="Y355" s="232"/>
      <c r="Z355" s="232"/>
    </row>
    <row r="356" spans="1:26" ht="14.25" customHeight="1">
      <c r="A356" s="232"/>
      <c r="B356" s="232"/>
      <c r="C356" s="232"/>
      <c r="D356" s="232"/>
      <c r="E356" s="232"/>
      <c r="F356" s="232"/>
      <c r="G356" s="232"/>
      <c r="H356" s="232"/>
      <c r="I356" s="232"/>
      <c r="J356" s="232"/>
      <c r="K356" s="232"/>
      <c r="L356" s="232"/>
      <c r="M356" s="232"/>
      <c r="N356" s="232"/>
      <c r="O356" s="232"/>
      <c r="P356" s="232"/>
      <c r="Q356" s="232"/>
      <c r="R356" s="232"/>
      <c r="S356" s="232"/>
      <c r="T356" s="232"/>
      <c r="U356" s="232"/>
      <c r="V356" s="232"/>
      <c r="W356" s="232"/>
      <c r="X356" s="232"/>
      <c r="Y356" s="232"/>
      <c r="Z356" s="232"/>
    </row>
    <row r="357" spans="1:26" ht="14.25" customHeight="1">
      <c r="A357" s="232"/>
      <c r="B357" s="232"/>
      <c r="C357" s="232"/>
      <c r="D357" s="232"/>
      <c r="E357" s="232"/>
      <c r="F357" s="232"/>
      <c r="G357" s="232"/>
      <c r="H357" s="232"/>
      <c r="I357" s="232"/>
      <c r="J357" s="232"/>
      <c r="K357" s="232"/>
      <c r="L357" s="232"/>
      <c r="M357" s="232"/>
      <c r="N357" s="232"/>
      <c r="O357" s="232"/>
      <c r="P357" s="232"/>
      <c r="Q357" s="232"/>
      <c r="R357" s="232"/>
      <c r="S357" s="232"/>
      <c r="T357" s="232"/>
      <c r="U357" s="232"/>
      <c r="V357" s="232"/>
      <c r="W357" s="232"/>
      <c r="X357" s="232"/>
      <c r="Y357" s="232"/>
      <c r="Z357" s="232"/>
    </row>
    <row r="358" spans="1:26" ht="14.25" customHeight="1">
      <c r="A358" s="232"/>
      <c r="B358" s="232"/>
      <c r="C358" s="232"/>
      <c r="D358" s="232"/>
      <c r="E358" s="232"/>
      <c r="F358" s="232"/>
      <c r="G358" s="232"/>
      <c r="H358" s="232"/>
      <c r="I358" s="232"/>
      <c r="J358" s="232"/>
      <c r="K358" s="232"/>
      <c r="L358" s="232"/>
      <c r="M358" s="232"/>
      <c r="N358" s="232"/>
      <c r="O358" s="232"/>
      <c r="P358" s="232"/>
      <c r="Q358" s="232"/>
      <c r="R358" s="232"/>
      <c r="S358" s="232"/>
      <c r="T358" s="232"/>
      <c r="U358" s="232"/>
      <c r="V358" s="232"/>
      <c r="W358" s="232"/>
      <c r="X358" s="232"/>
      <c r="Y358" s="232"/>
      <c r="Z358" s="232"/>
    </row>
    <row r="359" spans="1:26" ht="14.25" customHeight="1">
      <c r="A359" s="232"/>
      <c r="B359" s="232"/>
      <c r="C359" s="232"/>
      <c r="D359" s="232"/>
      <c r="E359" s="232"/>
      <c r="F359" s="232"/>
      <c r="G359" s="232"/>
      <c r="H359" s="232"/>
      <c r="I359" s="232"/>
      <c r="J359" s="232"/>
      <c r="K359" s="232"/>
      <c r="L359" s="232"/>
      <c r="M359" s="232"/>
      <c r="N359" s="232"/>
      <c r="O359" s="232"/>
      <c r="P359" s="232"/>
      <c r="Q359" s="232"/>
      <c r="R359" s="232"/>
      <c r="S359" s="232"/>
      <c r="T359" s="232"/>
      <c r="U359" s="232"/>
      <c r="V359" s="232"/>
      <c r="W359" s="232"/>
      <c r="X359" s="232"/>
      <c r="Y359" s="232"/>
      <c r="Z359" s="232"/>
    </row>
    <row r="360" spans="1:26" ht="14.25" customHeight="1">
      <c r="A360" s="232"/>
      <c r="B360" s="232"/>
      <c r="C360" s="232"/>
      <c r="D360" s="232"/>
      <c r="E360" s="232"/>
      <c r="F360" s="232"/>
      <c r="G360" s="232"/>
      <c r="H360" s="232"/>
      <c r="I360" s="232"/>
      <c r="J360" s="232"/>
      <c r="K360" s="232"/>
      <c r="L360" s="232"/>
      <c r="M360" s="232"/>
      <c r="N360" s="232"/>
      <c r="O360" s="232"/>
      <c r="P360" s="232"/>
      <c r="Q360" s="232"/>
      <c r="R360" s="232"/>
      <c r="S360" s="232"/>
      <c r="T360" s="232"/>
      <c r="U360" s="232"/>
      <c r="V360" s="232"/>
      <c r="W360" s="232"/>
      <c r="X360" s="232"/>
      <c r="Y360" s="232"/>
      <c r="Z360" s="232"/>
    </row>
    <row r="361" spans="1:26" ht="14.25" customHeight="1">
      <c r="A361" s="232"/>
      <c r="B361" s="232"/>
      <c r="C361" s="232"/>
      <c r="D361" s="232"/>
      <c r="E361" s="232"/>
      <c r="F361" s="232"/>
      <c r="G361" s="232"/>
      <c r="H361" s="232"/>
      <c r="I361" s="232"/>
      <c r="J361" s="232"/>
      <c r="K361" s="232"/>
      <c r="L361" s="232"/>
      <c r="M361" s="232"/>
      <c r="N361" s="232"/>
      <c r="O361" s="232"/>
      <c r="P361" s="232"/>
      <c r="Q361" s="232"/>
      <c r="R361" s="232"/>
      <c r="S361" s="232"/>
      <c r="T361" s="232"/>
      <c r="U361" s="232"/>
      <c r="V361" s="232"/>
      <c r="W361" s="232"/>
      <c r="X361" s="232"/>
      <c r="Y361" s="232"/>
      <c r="Z361" s="232"/>
    </row>
    <row r="362" spans="1:26" ht="14.25" customHeight="1">
      <c r="A362" s="232"/>
      <c r="B362" s="232"/>
      <c r="C362" s="232"/>
      <c r="D362" s="232"/>
      <c r="E362" s="232"/>
      <c r="F362" s="232"/>
      <c r="G362" s="232"/>
      <c r="H362" s="232"/>
      <c r="I362" s="232"/>
      <c r="J362" s="232"/>
      <c r="K362" s="232"/>
      <c r="L362" s="232"/>
      <c r="M362" s="232"/>
      <c r="N362" s="232"/>
      <c r="O362" s="232"/>
      <c r="P362" s="232"/>
      <c r="Q362" s="232"/>
      <c r="R362" s="232"/>
      <c r="S362" s="232"/>
      <c r="T362" s="232"/>
      <c r="U362" s="232"/>
      <c r="V362" s="232"/>
      <c r="W362" s="232"/>
      <c r="X362" s="232"/>
      <c r="Y362" s="232"/>
      <c r="Z362" s="232"/>
    </row>
    <row r="363" spans="1:26" ht="14.25" customHeight="1">
      <c r="A363" s="232"/>
      <c r="B363" s="232"/>
      <c r="C363" s="232"/>
      <c r="D363" s="232"/>
      <c r="E363" s="232"/>
      <c r="F363" s="232"/>
      <c r="G363" s="232"/>
      <c r="H363" s="232"/>
      <c r="I363" s="232"/>
      <c r="J363" s="232"/>
      <c r="K363" s="232"/>
      <c r="L363" s="232"/>
      <c r="M363" s="232"/>
      <c r="N363" s="232"/>
      <c r="O363" s="232"/>
      <c r="P363" s="232"/>
      <c r="Q363" s="232"/>
      <c r="R363" s="232"/>
      <c r="S363" s="232"/>
      <c r="T363" s="232"/>
      <c r="U363" s="232"/>
      <c r="V363" s="232"/>
      <c r="W363" s="232"/>
      <c r="X363" s="232"/>
      <c r="Y363" s="232"/>
      <c r="Z363" s="232"/>
    </row>
    <row r="364" spans="1:26" ht="14.25" customHeight="1">
      <c r="A364" s="232"/>
      <c r="B364" s="232"/>
      <c r="C364" s="232"/>
      <c r="D364" s="232"/>
      <c r="E364" s="232"/>
      <c r="F364" s="232"/>
      <c r="G364" s="232"/>
      <c r="H364" s="232"/>
      <c r="I364" s="232"/>
      <c r="J364" s="232"/>
      <c r="K364" s="232"/>
      <c r="L364" s="232"/>
      <c r="M364" s="232"/>
      <c r="N364" s="232"/>
      <c r="O364" s="232"/>
      <c r="P364" s="232"/>
      <c r="Q364" s="232"/>
      <c r="R364" s="232"/>
      <c r="S364" s="232"/>
      <c r="T364" s="232"/>
      <c r="U364" s="232"/>
      <c r="V364" s="232"/>
      <c r="W364" s="232"/>
      <c r="X364" s="232"/>
      <c r="Y364" s="232"/>
      <c r="Z364" s="232"/>
    </row>
    <row r="365" spans="1:26" ht="14.25" customHeight="1">
      <c r="A365" s="232"/>
      <c r="B365" s="232"/>
      <c r="C365" s="232"/>
      <c r="D365" s="232"/>
      <c r="E365" s="232"/>
      <c r="F365" s="232"/>
      <c r="G365" s="232"/>
      <c r="H365" s="232"/>
      <c r="I365" s="232"/>
      <c r="J365" s="232"/>
      <c r="K365" s="232"/>
      <c r="L365" s="232"/>
      <c r="M365" s="232"/>
      <c r="N365" s="232"/>
      <c r="O365" s="232"/>
      <c r="P365" s="232"/>
      <c r="Q365" s="232"/>
      <c r="R365" s="232"/>
      <c r="S365" s="232"/>
      <c r="T365" s="232"/>
      <c r="U365" s="232"/>
      <c r="V365" s="232"/>
      <c r="W365" s="232"/>
      <c r="X365" s="232"/>
      <c r="Y365" s="232"/>
      <c r="Z365" s="232"/>
    </row>
    <row r="366" spans="1:26" ht="14.25" customHeight="1">
      <c r="A366" s="232"/>
      <c r="B366" s="232"/>
      <c r="C366" s="232"/>
      <c r="D366" s="232"/>
      <c r="E366" s="232"/>
      <c r="F366" s="232"/>
      <c r="G366" s="232"/>
      <c r="H366" s="232"/>
      <c r="I366" s="232"/>
      <c r="J366" s="232"/>
      <c r="K366" s="232"/>
      <c r="L366" s="232"/>
      <c r="M366" s="232"/>
      <c r="N366" s="232"/>
      <c r="O366" s="232"/>
      <c r="P366" s="232"/>
      <c r="Q366" s="232"/>
      <c r="R366" s="232"/>
      <c r="S366" s="232"/>
      <c r="T366" s="232"/>
      <c r="U366" s="232"/>
      <c r="V366" s="232"/>
      <c r="W366" s="232"/>
      <c r="X366" s="232"/>
      <c r="Y366" s="232"/>
      <c r="Z366" s="232"/>
    </row>
    <row r="367" spans="1:26" ht="14.25" customHeight="1">
      <c r="A367" s="232"/>
      <c r="B367" s="232"/>
      <c r="C367" s="232"/>
      <c r="D367" s="232"/>
      <c r="E367" s="232"/>
      <c r="F367" s="232"/>
      <c r="G367" s="232"/>
      <c r="H367" s="232"/>
      <c r="I367" s="232"/>
      <c r="J367" s="232"/>
      <c r="K367" s="232"/>
      <c r="L367" s="232"/>
      <c r="M367" s="232"/>
      <c r="N367" s="232"/>
      <c r="O367" s="232"/>
      <c r="P367" s="232"/>
      <c r="Q367" s="232"/>
      <c r="R367" s="232"/>
      <c r="S367" s="232"/>
      <c r="T367" s="232"/>
      <c r="U367" s="232"/>
      <c r="V367" s="232"/>
      <c r="W367" s="232"/>
      <c r="X367" s="232"/>
      <c r="Y367" s="232"/>
      <c r="Z367" s="232"/>
    </row>
    <row r="368" spans="1:26" ht="14.25" customHeight="1">
      <c r="A368" s="232"/>
      <c r="B368" s="232"/>
      <c r="C368" s="232"/>
      <c r="D368" s="232"/>
      <c r="E368" s="232"/>
      <c r="F368" s="232"/>
      <c r="G368" s="232"/>
      <c r="H368" s="232"/>
      <c r="I368" s="232"/>
      <c r="J368" s="232"/>
      <c r="K368" s="232"/>
      <c r="L368" s="232"/>
      <c r="M368" s="232"/>
      <c r="N368" s="232"/>
      <c r="O368" s="232"/>
      <c r="P368" s="232"/>
      <c r="Q368" s="232"/>
      <c r="R368" s="232"/>
      <c r="S368" s="232"/>
      <c r="T368" s="232"/>
      <c r="U368" s="232"/>
      <c r="V368" s="232"/>
      <c r="W368" s="232"/>
      <c r="X368" s="232"/>
      <c r="Y368" s="232"/>
      <c r="Z368" s="232"/>
    </row>
    <row r="369" spans="1:26" ht="14.25" customHeight="1">
      <c r="A369" s="232"/>
      <c r="B369" s="232"/>
      <c r="C369" s="232"/>
      <c r="D369" s="232"/>
      <c r="E369" s="232"/>
      <c r="F369" s="232"/>
      <c r="G369" s="232"/>
      <c r="H369" s="232"/>
      <c r="I369" s="232"/>
      <c r="J369" s="232"/>
      <c r="K369" s="232"/>
      <c r="L369" s="232"/>
      <c r="M369" s="232"/>
      <c r="N369" s="232"/>
      <c r="O369" s="232"/>
      <c r="P369" s="232"/>
      <c r="Q369" s="232"/>
      <c r="R369" s="232"/>
      <c r="S369" s="232"/>
      <c r="T369" s="232"/>
      <c r="U369" s="232"/>
      <c r="V369" s="232"/>
      <c r="W369" s="232"/>
      <c r="X369" s="232"/>
      <c r="Y369" s="232"/>
      <c r="Z369" s="232"/>
    </row>
    <row r="370" spans="1:26" ht="14.25" customHeight="1">
      <c r="A370" s="232"/>
      <c r="B370" s="232"/>
      <c r="C370" s="232"/>
      <c r="D370" s="232"/>
      <c r="E370" s="232"/>
      <c r="F370" s="232"/>
      <c r="G370" s="232"/>
      <c r="H370" s="232"/>
      <c r="I370" s="232"/>
      <c r="J370" s="232"/>
      <c r="K370" s="232"/>
      <c r="L370" s="232"/>
      <c r="M370" s="232"/>
      <c r="N370" s="232"/>
      <c r="O370" s="232"/>
      <c r="P370" s="232"/>
      <c r="Q370" s="232"/>
      <c r="R370" s="232"/>
      <c r="S370" s="232"/>
      <c r="T370" s="232"/>
      <c r="U370" s="232"/>
      <c r="V370" s="232"/>
      <c r="W370" s="232"/>
      <c r="X370" s="232"/>
      <c r="Y370" s="232"/>
      <c r="Z370" s="232"/>
    </row>
    <row r="371" spans="1:26" ht="14.25" customHeight="1">
      <c r="A371" s="232"/>
      <c r="B371" s="232"/>
      <c r="C371" s="232"/>
      <c r="D371" s="232"/>
      <c r="E371" s="232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2"/>
      <c r="S371" s="232"/>
      <c r="T371" s="232"/>
      <c r="U371" s="232"/>
      <c r="V371" s="232"/>
      <c r="W371" s="232"/>
      <c r="X371" s="232"/>
      <c r="Y371" s="232"/>
      <c r="Z371" s="232"/>
    </row>
    <row r="372" spans="1:26" ht="14.25" customHeight="1">
      <c r="A372" s="232"/>
      <c r="B372" s="232"/>
      <c r="C372" s="232"/>
      <c r="D372" s="232"/>
      <c r="E372" s="232"/>
      <c r="F372" s="232"/>
      <c r="G372" s="232"/>
      <c r="H372" s="232"/>
      <c r="I372" s="232"/>
      <c r="J372" s="232"/>
      <c r="K372" s="232"/>
      <c r="L372" s="232"/>
      <c r="M372" s="232"/>
      <c r="N372" s="232"/>
      <c r="O372" s="232"/>
      <c r="P372" s="232"/>
      <c r="Q372" s="232"/>
      <c r="R372" s="232"/>
      <c r="S372" s="232"/>
      <c r="T372" s="232"/>
      <c r="U372" s="232"/>
      <c r="V372" s="232"/>
      <c r="W372" s="232"/>
      <c r="X372" s="232"/>
      <c r="Y372" s="232"/>
      <c r="Z372" s="232"/>
    </row>
    <row r="373" spans="1:26" ht="14.25" customHeight="1">
      <c r="A373" s="232"/>
      <c r="B373" s="232"/>
      <c r="C373" s="232"/>
      <c r="D373" s="232"/>
      <c r="E373" s="232"/>
      <c r="F373" s="232"/>
      <c r="G373" s="232"/>
      <c r="H373" s="232"/>
      <c r="I373" s="232"/>
      <c r="J373" s="232"/>
      <c r="K373" s="232"/>
      <c r="L373" s="232"/>
      <c r="M373" s="232"/>
      <c r="N373" s="232"/>
      <c r="O373" s="232"/>
      <c r="P373" s="232"/>
      <c r="Q373" s="232"/>
      <c r="R373" s="232"/>
      <c r="S373" s="232"/>
      <c r="T373" s="232"/>
      <c r="U373" s="232"/>
      <c r="V373" s="232"/>
      <c r="W373" s="232"/>
      <c r="X373" s="232"/>
      <c r="Y373" s="232"/>
      <c r="Z373" s="232"/>
    </row>
    <row r="374" spans="1:26" ht="14.25" customHeight="1">
      <c r="A374" s="232"/>
      <c r="B374" s="232"/>
      <c r="C374" s="232"/>
      <c r="D374" s="232"/>
      <c r="E374" s="232"/>
      <c r="F374" s="232"/>
      <c r="G374" s="232"/>
      <c r="H374" s="232"/>
      <c r="I374" s="232"/>
      <c r="J374" s="232"/>
      <c r="K374" s="232"/>
      <c r="L374" s="232"/>
      <c r="M374" s="232"/>
      <c r="N374" s="232"/>
      <c r="O374" s="232"/>
      <c r="P374" s="232"/>
      <c r="Q374" s="232"/>
      <c r="R374" s="232"/>
      <c r="S374" s="232"/>
      <c r="T374" s="232"/>
      <c r="U374" s="232"/>
      <c r="V374" s="232"/>
      <c r="W374" s="232"/>
      <c r="X374" s="232"/>
      <c r="Y374" s="232"/>
      <c r="Z374" s="232"/>
    </row>
    <row r="375" spans="1:26" ht="14.25" customHeight="1">
      <c r="A375" s="232"/>
      <c r="B375" s="232"/>
      <c r="C375" s="232"/>
      <c r="D375" s="232"/>
      <c r="E375" s="232"/>
      <c r="F375" s="232"/>
      <c r="G375" s="232"/>
      <c r="H375" s="232"/>
      <c r="I375" s="232"/>
      <c r="J375" s="232"/>
      <c r="K375" s="232"/>
      <c r="L375" s="232"/>
      <c r="M375" s="232"/>
      <c r="N375" s="232"/>
      <c r="O375" s="232"/>
      <c r="P375" s="232"/>
      <c r="Q375" s="232"/>
      <c r="R375" s="232"/>
      <c r="S375" s="232"/>
      <c r="T375" s="232"/>
      <c r="U375" s="232"/>
      <c r="V375" s="232"/>
      <c r="W375" s="232"/>
      <c r="X375" s="232"/>
      <c r="Y375" s="232"/>
      <c r="Z375" s="232"/>
    </row>
    <row r="376" spans="1:26" ht="14.25" customHeight="1">
      <c r="A376" s="232"/>
      <c r="B376" s="232"/>
      <c r="C376" s="232"/>
      <c r="D376" s="232"/>
      <c r="E376" s="232"/>
      <c r="F376" s="232"/>
      <c r="G376" s="232"/>
      <c r="H376" s="232"/>
      <c r="I376" s="232"/>
      <c r="J376" s="232"/>
      <c r="K376" s="232"/>
      <c r="L376" s="232"/>
      <c r="M376" s="232"/>
      <c r="N376" s="232"/>
      <c r="O376" s="232"/>
      <c r="P376" s="232"/>
      <c r="Q376" s="232"/>
      <c r="R376" s="232"/>
      <c r="S376" s="232"/>
      <c r="T376" s="232"/>
      <c r="U376" s="232"/>
      <c r="V376" s="232"/>
      <c r="W376" s="232"/>
      <c r="X376" s="232"/>
      <c r="Y376" s="232"/>
      <c r="Z376" s="232"/>
    </row>
    <row r="377" spans="1:26" ht="14.25" customHeight="1">
      <c r="A377" s="232"/>
      <c r="B377" s="232"/>
      <c r="C377" s="232"/>
      <c r="D377" s="232"/>
      <c r="E377" s="232"/>
      <c r="F377" s="232"/>
      <c r="G377" s="232"/>
      <c r="H377" s="232"/>
      <c r="I377" s="232"/>
      <c r="J377" s="232"/>
      <c r="K377" s="232"/>
      <c r="L377" s="232"/>
      <c r="M377" s="232"/>
      <c r="N377" s="232"/>
      <c r="O377" s="232"/>
      <c r="P377" s="232"/>
      <c r="Q377" s="232"/>
      <c r="R377" s="232"/>
      <c r="S377" s="232"/>
      <c r="T377" s="232"/>
      <c r="U377" s="232"/>
      <c r="V377" s="232"/>
      <c r="W377" s="232"/>
      <c r="X377" s="232"/>
      <c r="Y377" s="232"/>
      <c r="Z377" s="232"/>
    </row>
    <row r="378" spans="1:26" ht="14.25" customHeight="1">
      <c r="A378" s="232"/>
      <c r="B378" s="232"/>
      <c r="C378" s="232"/>
      <c r="D378" s="232"/>
      <c r="E378" s="232"/>
      <c r="F378" s="232"/>
      <c r="G378" s="232"/>
      <c r="H378" s="232"/>
      <c r="I378" s="232"/>
      <c r="J378" s="232"/>
      <c r="K378" s="232"/>
      <c r="L378" s="232"/>
      <c r="M378" s="232"/>
      <c r="N378" s="232"/>
      <c r="O378" s="232"/>
      <c r="P378" s="232"/>
      <c r="Q378" s="232"/>
      <c r="R378" s="232"/>
      <c r="S378" s="232"/>
      <c r="T378" s="232"/>
      <c r="U378" s="232"/>
      <c r="V378" s="232"/>
      <c r="W378" s="232"/>
      <c r="X378" s="232"/>
      <c r="Y378" s="232"/>
      <c r="Z378" s="232"/>
    </row>
    <row r="379" spans="1:26" ht="14.25" customHeight="1">
      <c r="A379" s="232"/>
      <c r="B379" s="232"/>
      <c r="C379" s="232"/>
      <c r="D379" s="232"/>
      <c r="E379" s="232"/>
      <c r="F379" s="232"/>
      <c r="G379" s="232"/>
      <c r="H379" s="232"/>
      <c r="I379" s="232"/>
      <c r="J379" s="232"/>
      <c r="K379" s="232"/>
      <c r="L379" s="232"/>
      <c r="M379" s="232"/>
      <c r="N379" s="232"/>
      <c r="O379" s="232"/>
      <c r="P379" s="232"/>
      <c r="Q379" s="232"/>
      <c r="R379" s="232"/>
      <c r="S379" s="232"/>
      <c r="T379" s="232"/>
      <c r="U379" s="232"/>
      <c r="V379" s="232"/>
      <c r="W379" s="232"/>
      <c r="X379" s="232"/>
      <c r="Y379" s="232"/>
      <c r="Z379" s="232"/>
    </row>
    <row r="380" spans="1:26" ht="14.25" customHeight="1">
      <c r="A380" s="232"/>
      <c r="B380" s="232"/>
      <c r="C380" s="232"/>
      <c r="D380" s="232"/>
      <c r="E380" s="232"/>
      <c r="F380" s="232"/>
      <c r="G380" s="232"/>
      <c r="H380" s="232"/>
      <c r="I380" s="232"/>
      <c r="J380" s="232"/>
      <c r="K380" s="232"/>
      <c r="L380" s="232"/>
      <c r="M380" s="232"/>
      <c r="N380" s="232"/>
      <c r="O380" s="232"/>
      <c r="P380" s="232"/>
      <c r="Q380" s="232"/>
      <c r="R380" s="232"/>
      <c r="S380" s="232"/>
      <c r="T380" s="232"/>
      <c r="U380" s="232"/>
      <c r="V380" s="232"/>
      <c r="W380" s="232"/>
      <c r="X380" s="232"/>
      <c r="Y380" s="232"/>
      <c r="Z380" s="232"/>
    </row>
    <row r="381" spans="1:26" ht="14.25" customHeight="1">
      <c r="A381" s="232"/>
      <c r="B381" s="232"/>
      <c r="C381" s="232"/>
      <c r="D381" s="232"/>
      <c r="E381" s="232"/>
      <c r="F381" s="232"/>
      <c r="G381" s="232"/>
      <c r="H381" s="232"/>
      <c r="I381" s="232"/>
      <c r="J381" s="232"/>
      <c r="K381" s="232"/>
      <c r="L381" s="232"/>
      <c r="M381" s="232"/>
      <c r="N381" s="232"/>
      <c r="O381" s="232"/>
      <c r="P381" s="232"/>
      <c r="Q381" s="232"/>
      <c r="R381" s="232"/>
      <c r="S381" s="232"/>
      <c r="T381" s="232"/>
      <c r="U381" s="232"/>
      <c r="V381" s="232"/>
      <c r="W381" s="232"/>
      <c r="X381" s="232"/>
      <c r="Y381" s="232"/>
      <c r="Z381" s="232"/>
    </row>
    <row r="382" spans="1:26" ht="14.25" customHeight="1">
      <c r="A382" s="232"/>
      <c r="B382" s="232"/>
      <c r="C382" s="232"/>
      <c r="D382" s="232"/>
      <c r="E382" s="232"/>
      <c r="F382" s="232"/>
      <c r="G382" s="232"/>
      <c r="H382" s="232"/>
      <c r="I382" s="232"/>
      <c r="J382" s="232"/>
      <c r="K382" s="232"/>
      <c r="L382" s="232"/>
      <c r="M382" s="232"/>
      <c r="N382" s="232"/>
      <c r="O382" s="232"/>
      <c r="P382" s="232"/>
      <c r="Q382" s="232"/>
      <c r="R382" s="232"/>
      <c r="S382" s="232"/>
      <c r="T382" s="232"/>
      <c r="U382" s="232"/>
      <c r="V382" s="232"/>
      <c r="W382" s="232"/>
      <c r="X382" s="232"/>
      <c r="Y382" s="232"/>
      <c r="Z382" s="232"/>
    </row>
    <row r="383" spans="1:26" ht="14.25" customHeight="1">
      <c r="A383" s="232"/>
      <c r="B383" s="232"/>
      <c r="C383" s="232"/>
      <c r="D383" s="232"/>
      <c r="E383" s="232"/>
      <c r="F383" s="232"/>
      <c r="G383" s="232"/>
      <c r="H383" s="232"/>
      <c r="I383" s="232"/>
      <c r="J383" s="232"/>
      <c r="K383" s="232"/>
      <c r="L383" s="232"/>
      <c r="M383" s="232"/>
      <c r="N383" s="232"/>
      <c r="O383" s="232"/>
      <c r="P383" s="232"/>
      <c r="Q383" s="232"/>
      <c r="R383" s="232"/>
      <c r="S383" s="232"/>
      <c r="T383" s="232"/>
      <c r="U383" s="232"/>
      <c r="V383" s="232"/>
      <c r="W383" s="232"/>
      <c r="X383" s="232"/>
      <c r="Y383" s="232"/>
      <c r="Z383" s="232"/>
    </row>
    <row r="384" spans="1:26" ht="14.25" customHeight="1">
      <c r="A384" s="232"/>
      <c r="B384" s="232"/>
      <c r="C384" s="232"/>
      <c r="D384" s="232"/>
      <c r="E384" s="232"/>
      <c r="F384" s="232"/>
      <c r="G384" s="232"/>
      <c r="H384" s="232"/>
      <c r="I384" s="232"/>
      <c r="J384" s="232"/>
      <c r="K384" s="232"/>
      <c r="L384" s="232"/>
      <c r="M384" s="232"/>
      <c r="N384" s="232"/>
      <c r="O384" s="232"/>
      <c r="P384" s="232"/>
      <c r="Q384" s="232"/>
      <c r="R384" s="232"/>
      <c r="S384" s="232"/>
      <c r="T384" s="232"/>
      <c r="U384" s="232"/>
      <c r="V384" s="232"/>
      <c r="W384" s="232"/>
      <c r="X384" s="232"/>
      <c r="Y384" s="232"/>
      <c r="Z384" s="232"/>
    </row>
    <row r="385" spans="1:26" ht="14.25" customHeight="1">
      <c r="A385" s="232"/>
      <c r="B385" s="232"/>
      <c r="C385" s="232"/>
      <c r="D385" s="232"/>
      <c r="E385" s="232"/>
      <c r="F385" s="232"/>
      <c r="G385" s="232"/>
      <c r="H385" s="232"/>
      <c r="I385" s="232"/>
      <c r="J385" s="232"/>
      <c r="K385" s="232"/>
      <c r="L385" s="232"/>
      <c r="M385" s="232"/>
      <c r="N385" s="232"/>
      <c r="O385" s="232"/>
      <c r="P385" s="232"/>
      <c r="Q385" s="232"/>
      <c r="R385" s="232"/>
      <c r="S385" s="232"/>
      <c r="T385" s="232"/>
      <c r="U385" s="232"/>
      <c r="V385" s="232"/>
      <c r="W385" s="232"/>
      <c r="X385" s="232"/>
      <c r="Y385" s="232"/>
      <c r="Z385" s="232"/>
    </row>
    <row r="386" spans="1:26" ht="14.25" customHeight="1">
      <c r="A386" s="232"/>
      <c r="B386" s="232"/>
      <c r="C386" s="232"/>
      <c r="D386" s="232"/>
      <c r="E386" s="232"/>
      <c r="F386" s="232"/>
      <c r="G386" s="232"/>
      <c r="H386" s="232"/>
      <c r="I386" s="232"/>
      <c r="J386" s="232"/>
      <c r="K386" s="232"/>
      <c r="L386" s="232"/>
      <c r="M386" s="232"/>
      <c r="N386" s="232"/>
      <c r="O386" s="232"/>
      <c r="P386" s="232"/>
      <c r="Q386" s="232"/>
      <c r="R386" s="232"/>
      <c r="S386" s="232"/>
      <c r="T386" s="232"/>
      <c r="U386" s="232"/>
      <c r="V386" s="232"/>
      <c r="W386" s="232"/>
      <c r="X386" s="232"/>
      <c r="Y386" s="232"/>
      <c r="Z386" s="232"/>
    </row>
    <row r="387" spans="1:26" ht="14.25" customHeight="1">
      <c r="A387" s="232"/>
      <c r="B387" s="232"/>
      <c r="C387" s="232"/>
      <c r="D387" s="232"/>
      <c r="E387" s="232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2"/>
      <c r="S387" s="232"/>
      <c r="T387" s="232"/>
      <c r="U387" s="232"/>
      <c r="V387" s="232"/>
      <c r="W387" s="232"/>
      <c r="X387" s="232"/>
      <c r="Y387" s="232"/>
      <c r="Z387" s="232"/>
    </row>
    <row r="388" spans="1:26" ht="14.25" customHeight="1">
      <c r="A388" s="232"/>
      <c r="B388" s="232"/>
      <c r="C388" s="232"/>
      <c r="D388" s="232"/>
      <c r="E388" s="232"/>
      <c r="F388" s="232"/>
      <c r="G388" s="232"/>
      <c r="H388" s="232"/>
      <c r="I388" s="232"/>
      <c r="J388" s="232"/>
      <c r="K388" s="232"/>
      <c r="L388" s="232"/>
      <c r="M388" s="232"/>
      <c r="N388" s="232"/>
      <c r="O388" s="232"/>
      <c r="P388" s="232"/>
      <c r="Q388" s="232"/>
      <c r="R388" s="232"/>
      <c r="S388" s="232"/>
      <c r="T388" s="232"/>
      <c r="U388" s="232"/>
      <c r="V388" s="232"/>
      <c r="W388" s="232"/>
      <c r="X388" s="232"/>
      <c r="Y388" s="232"/>
      <c r="Z388" s="232"/>
    </row>
    <row r="389" spans="1:26" ht="14.25" customHeight="1">
      <c r="A389" s="232"/>
      <c r="B389" s="232"/>
      <c r="C389" s="232"/>
      <c r="D389" s="232"/>
      <c r="E389" s="232"/>
      <c r="F389" s="232"/>
      <c r="G389" s="232"/>
      <c r="H389" s="232"/>
      <c r="I389" s="232"/>
      <c r="J389" s="232"/>
      <c r="K389" s="232"/>
      <c r="L389" s="232"/>
      <c r="M389" s="232"/>
      <c r="N389" s="232"/>
      <c r="O389" s="232"/>
      <c r="P389" s="232"/>
      <c r="Q389" s="232"/>
      <c r="R389" s="232"/>
      <c r="S389" s="232"/>
      <c r="T389" s="232"/>
      <c r="U389" s="232"/>
      <c r="V389" s="232"/>
      <c r="W389" s="232"/>
      <c r="X389" s="232"/>
      <c r="Y389" s="232"/>
      <c r="Z389" s="232"/>
    </row>
    <row r="390" spans="1:26" ht="14.25" customHeight="1">
      <c r="A390" s="232"/>
      <c r="B390" s="232"/>
      <c r="C390" s="232"/>
      <c r="D390" s="232"/>
      <c r="E390" s="232"/>
      <c r="F390" s="232"/>
      <c r="G390" s="232"/>
      <c r="H390" s="232"/>
      <c r="I390" s="232"/>
      <c r="J390" s="232"/>
      <c r="K390" s="232"/>
      <c r="L390" s="232"/>
      <c r="M390" s="232"/>
      <c r="N390" s="232"/>
      <c r="O390" s="232"/>
      <c r="P390" s="232"/>
      <c r="Q390" s="232"/>
      <c r="R390" s="232"/>
      <c r="S390" s="232"/>
      <c r="T390" s="232"/>
      <c r="U390" s="232"/>
      <c r="V390" s="232"/>
      <c r="W390" s="232"/>
      <c r="X390" s="232"/>
      <c r="Y390" s="232"/>
      <c r="Z390" s="232"/>
    </row>
    <row r="391" spans="1:26" ht="14.25" customHeight="1">
      <c r="A391" s="232"/>
      <c r="B391" s="232"/>
      <c r="C391" s="232"/>
      <c r="D391" s="232"/>
      <c r="E391" s="232"/>
      <c r="F391" s="232"/>
      <c r="G391" s="232"/>
      <c r="H391" s="232"/>
      <c r="I391" s="232"/>
      <c r="J391" s="232"/>
      <c r="K391" s="232"/>
      <c r="L391" s="232"/>
      <c r="M391" s="232"/>
      <c r="N391" s="232"/>
      <c r="O391" s="232"/>
      <c r="P391" s="232"/>
      <c r="Q391" s="232"/>
      <c r="R391" s="232"/>
      <c r="S391" s="232"/>
      <c r="T391" s="232"/>
      <c r="U391" s="232"/>
      <c r="V391" s="232"/>
      <c r="W391" s="232"/>
      <c r="X391" s="232"/>
      <c r="Y391" s="232"/>
      <c r="Z391" s="232"/>
    </row>
    <row r="392" spans="1:26" ht="14.25" customHeight="1">
      <c r="A392" s="232"/>
      <c r="B392" s="232"/>
      <c r="C392" s="232"/>
      <c r="D392" s="232"/>
      <c r="E392" s="232"/>
      <c r="F392" s="232"/>
      <c r="G392" s="232"/>
      <c r="H392" s="232"/>
      <c r="I392" s="232"/>
      <c r="J392" s="232"/>
      <c r="K392" s="232"/>
      <c r="L392" s="232"/>
      <c r="M392" s="232"/>
      <c r="N392" s="232"/>
      <c r="O392" s="232"/>
      <c r="P392" s="232"/>
      <c r="Q392" s="232"/>
      <c r="R392" s="232"/>
      <c r="S392" s="232"/>
      <c r="T392" s="232"/>
      <c r="U392" s="232"/>
      <c r="V392" s="232"/>
      <c r="W392" s="232"/>
      <c r="X392" s="232"/>
      <c r="Y392" s="232"/>
      <c r="Z392" s="232"/>
    </row>
    <row r="393" spans="1:26" ht="14.25" customHeight="1">
      <c r="A393" s="232"/>
      <c r="B393" s="232"/>
      <c r="C393" s="232"/>
      <c r="D393" s="232"/>
      <c r="E393" s="232"/>
      <c r="F393" s="232"/>
      <c r="G393" s="232"/>
      <c r="H393" s="232"/>
      <c r="I393" s="232"/>
      <c r="J393" s="232"/>
      <c r="K393" s="232"/>
      <c r="L393" s="232"/>
      <c r="M393" s="232"/>
      <c r="N393" s="232"/>
      <c r="O393" s="232"/>
      <c r="P393" s="232"/>
      <c r="Q393" s="232"/>
      <c r="R393" s="232"/>
      <c r="S393" s="232"/>
      <c r="T393" s="232"/>
      <c r="U393" s="232"/>
      <c r="V393" s="232"/>
      <c r="W393" s="232"/>
      <c r="X393" s="232"/>
      <c r="Y393" s="232"/>
      <c r="Z393" s="232"/>
    </row>
    <row r="394" spans="1:26" ht="14.25" customHeight="1">
      <c r="A394" s="232"/>
      <c r="B394" s="232"/>
      <c r="C394" s="232"/>
      <c r="D394" s="232"/>
      <c r="E394" s="232"/>
      <c r="F394" s="232"/>
      <c r="G394" s="232"/>
      <c r="H394" s="232"/>
      <c r="I394" s="232"/>
      <c r="J394" s="232"/>
      <c r="K394" s="232"/>
      <c r="L394" s="232"/>
      <c r="M394" s="232"/>
      <c r="N394" s="232"/>
      <c r="O394" s="232"/>
      <c r="P394" s="232"/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</row>
    <row r="395" spans="1:26" ht="14.25" customHeight="1">
      <c r="A395" s="232"/>
      <c r="B395" s="232"/>
      <c r="C395" s="232"/>
      <c r="D395" s="232"/>
      <c r="E395" s="232"/>
      <c r="F395" s="232"/>
      <c r="G395" s="232"/>
      <c r="H395" s="232"/>
      <c r="I395" s="232"/>
      <c r="J395" s="232"/>
      <c r="K395" s="232"/>
      <c r="L395" s="232"/>
      <c r="M395" s="232"/>
      <c r="N395" s="232"/>
      <c r="O395" s="232"/>
      <c r="P395" s="232"/>
      <c r="Q395" s="232"/>
      <c r="R395" s="232"/>
      <c r="S395" s="232"/>
      <c r="T395" s="232"/>
      <c r="U395" s="232"/>
      <c r="V395" s="232"/>
      <c r="W395" s="232"/>
      <c r="X395" s="232"/>
      <c r="Y395" s="232"/>
      <c r="Z395" s="232"/>
    </row>
    <row r="396" spans="1:26" ht="14.25" customHeight="1">
      <c r="A396" s="232"/>
      <c r="B396" s="232"/>
      <c r="C396" s="232"/>
      <c r="D396" s="232"/>
      <c r="E396" s="232"/>
      <c r="F396" s="232"/>
      <c r="G396" s="232"/>
      <c r="H396" s="232"/>
      <c r="I396" s="232"/>
      <c r="J396" s="232"/>
      <c r="K396" s="232"/>
      <c r="L396" s="232"/>
      <c r="M396" s="232"/>
      <c r="N396" s="232"/>
      <c r="O396" s="232"/>
      <c r="P396" s="232"/>
      <c r="Q396" s="232"/>
      <c r="R396" s="232"/>
      <c r="S396" s="232"/>
      <c r="T396" s="232"/>
      <c r="U396" s="232"/>
      <c r="V396" s="232"/>
      <c r="W396" s="232"/>
      <c r="X396" s="232"/>
      <c r="Y396" s="232"/>
      <c r="Z396" s="232"/>
    </row>
    <row r="397" spans="1:26" ht="14.25" customHeight="1">
      <c r="A397" s="232"/>
      <c r="B397" s="232"/>
      <c r="C397" s="232"/>
      <c r="D397" s="232"/>
      <c r="E397" s="232"/>
      <c r="F397" s="232"/>
      <c r="G397" s="232"/>
      <c r="H397" s="232"/>
      <c r="I397" s="232"/>
      <c r="J397" s="232"/>
      <c r="K397" s="232"/>
      <c r="L397" s="232"/>
      <c r="M397" s="232"/>
      <c r="N397" s="232"/>
      <c r="O397" s="232"/>
      <c r="P397" s="232"/>
      <c r="Q397" s="232"/>
      <c r="R397" s="232"/>
      <c r="S397" s="232"/>
      <c r="T397" s="232"/>
      <c r="U397" s="232"/>
      <c r="V397" s="232"/>
      <c r="W397" s="232"/>
      <c r="X397" s="232"/>
      <c r="Y397" s="232"/>
      <c r="Z397" s="232"/>
    </row>
    <row r="398" spans="1:26" ht="14.25" customHeight="1">
      <c r="A398" s="232"/>
      <c r="B398" s="232"/>
      <c r="C398" s="232"/>
      <c r="D398" s="232"/>
      <c r="E398" s="232"/>
      <c r="F398" s="232"/>
      <c r="G398" s="232"/>
      <c r="H398" s="232"/>
      <c r="I398" s="232"/>
      <c r="J398" s="232"/>
      <c r="K398" s="232"/>
      <c r="L398" s="232"/>
      <c r="M398" s="232"/>
      <c r="N398" s="232"/>
      <c r="O398" s="232"/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</row>
    <row r="399" spans="1:26" ht="14.25" customHeight="1">
      <c r="A399" s="232"/>
      <c r="B399" s="232"/>
      <c r="C399" s="232"/>
      <c r="D399" s="232"/>
      <c r="E399" s="232"/>
      <c r="F399" s="232"/>
      <c r="G399" s="232"/>
      <c r="H399" s="232"/>
      <c r="I399" s="232"/>
      <c r="J399" s="232"/>
      <c r="K399" s="232"/>
      <c r="L399" s="232"/>
      <c r="M399" s="232"/>
      <c r="N399" s="232"/>
      <c r="O399" s="232"/>
      <c r="P399" s="232"/>
      <c r="Q399" s="232"/>
      <c r="R399" s="232"/>
      <c r="S399" s="232"/>
      <c r="T399" s="232"/>
      <c r="U399" s="232"/>
      <c r="V399" s="232"/>
      <c r="W399" s="232"/>
      <c r="X399" s="232"/>
      <c r="Y399" s="232"/>
      <c r="Z399" s="232"/>
    </row>
    <row r="400" spans="1:26" ht="14.25" customHeight="1">
      <c r="A400" s="232"/>
      <c r="B400" s="232"/>
      <c r="C400" s="232"/>
      <c r="D400" s="232"/>
      <c r="E400" s="232"/>
      <c r="F400" s="232"/>
      <c r="G400" s="232"/>
      <c r="H400" s="232"/>
      <c r="I400" s="232"/>
      <c r="J400" s="232"/>
      <c r="K400" s="232"/>
      <c r="L400" s="232"/>
      <c r="M400" s="232"/>
      <c r="N400" s="232"/>
      <c r="O400" s="232"/>
      <c r="P400" s="232"/>
      <c r="Q400" s="232"/>
      <c r="R400" s="232"/>
      <c r="S400" s="232"/>
      <c r="T400" s="232"/>
      <c r="U400" s="232"/>
      <c r="V400" s="232"/>
      <c r="W400" s="232"/>
      <c r="X400" s="232"/>
      <c r="Y400" s="232"/>
      <c r="Z400" s="232"/>
    </row>
    <row r="401" spans="1:26" ht="14.25" customHeight="1">
      <c r="A401" s="232"/>
      <c r="B401" s="232"/>
      <c r="C401" s="232"/>
      <c r="D401" s="232"/>
      <c r="E401" s="232"/>
      <c r="F401" s="232"/>
      <c r="G401" s="232"/>
      <c r="H401" s="232"/>
      <c r="I401" s="232"/>
      <c r="J401" s="232"/>
      <c r="K401" s="232"/>
      <c r="L401" s="232"/>
      <c r="M401" s="232"/>
      <c r="N401" s="232"/>
      <c r="O401" s="232"/>
      <c r="P401" s="232"/>
      <c r="Q401" s="232"/>
      <c r="R401" s="232"/>
      <c r="S401" s="232"/>
      <c r="T401" s="232"/>
      <c r="U401" s="232"/>
      <c r="V401" s="232"/>
      <c r="W401" s="232"/>
      <c r="X401" s="232"/>
      <c r="Y401" s="232"/>
      <c r="Z401" s="232"/>
    </row>
    <row r="402" spans="1:26" ht="14.25" customHeight="1">
      <c r="A402" s="232"/>
      <c r="B402" s="232"/>
      <c r="C402" s="232"/>
      <c r="D402" s="232"/>
      <c r="E402" s="232"/>
      <c r="F402" s="232"/>
      <c r="G402" s="232"/>
      <c r="H402" s="232"/>
      <c r="I402" s="232"/>
      <c r="J402" s="232"/>
      <c r="K402" s="232"/>
      <c r="L402" s="232"/>
      <c r="M402" s="232"/>
      <c r="N402" s="232"/>
      <c r="O402" s="232"/>
      <c r="P402" s="232"/>
      <c r="Q402" s="232"/>
      <c r="R402" s="232"/>
      <c r="S402" s="232"/>
      <c r="T402" s="232"/>
      <c r="U402" s="232"/>
      <c r="V402" s="232"/>
      <c r="W402" s="232"/>
      <c r="X402" s="232"/>
      <c r="Y402" s="232"/>
      <c r="Z402" s="232"/>
    </row>
    <row r="403" spans="1:26" ht="14.25" customHeight="1">
      <c r="A403" s="232"/>
      <c r="B403" s="232"/>
      <c r="C403" s="232"/>
      <c r="D403" s="232"/>
      <c r="E403" s="232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2"/>
      <c r="S403" s="232"/>
      <c r="T403" s="232"/>
      <c r="U403" s="232"/>
      <c r="V403" s="232"/>
      <c r="W403" s="232"/>
      <c r="X403" s="232"/>
      <c r="Y403" s="232"/>
      <c r="Z403" s="232"/>
    </row>
    <row r="404" spans="1:26" ht="14.25" customHeight="1">
      <c r="A404" s="232"/>
      <c r="B404" s="232"/>
      <c r="C404" s="232"/>
      <c r="D404" s="232"/>
      <c r="E404" s="232"/>
      <c r="F404" s="232"/>
      <c r="G404" s="232"/>
      <c r="H404" s="232"/>
      <c r="I404" s="232"/>
      <c r="J404" s="232"/>
      <c r="K404" s="232"/>
      <c r="L404" s="232"/>
      <c r="M404" s="232"/>
      <c r="N404" s="232"/>
      <c r="O404" s="232"/>
      <c r="P404" s="232"/>
      <c r="Q404" s="232"/>
      <c r="R404" s="232"/>
      <c r="S404" s="232"/>
      <c r="T404" s="232"/>
      <c r="U404" s="232"/>
      <c r="V404" s="232"/>
      <c r="W404" s="232"/>
      <c r="X404" s="232"/>
      <c r="Y404" s="232"/>
      <c r="Z404" s="232"/>
    </row>
    <row r="405" spans="1:26" ht="14.25" customHeight="1">
      <c r="A405" s="232"/>
      <c r="B405" s="232"/>
      <c r="C405" s="232"/>
      <c r="D405" s="232"/>
      <c r="E405" s="232"/>
      <c r="F405" s="232"/>
      <c r="G405" s="232"/>
      <c r="H405" s="232"/>
      <c r="I405" s="232"/>
      <c r="J405" s="232"/>
      <c r="K405" s="232"/>
      <c r="L405" s="232"/>
      <c r="M405" s="232"/>
      <c r="N405" s="232"/>
      <c r="O405" s="232"/>
      <c r="P405" s="232"/>
      <c r="Q405" s="232"/>
      <c r="R405" s="232"/>
      <c r="S405" s="232"/>
      <c r="T405" s="232"/>
      <c r="U405" s="232"/>
      <c r="V405" s="232"/>
      <c r="W405" s="232"/>
      <c r="X405" s="232"/>
      <c r="Y405" s="232"/>
      <c r="Z405" s="232"/>
    </row>
    <row r="406" spans="1:26" ht="14.25" customHeight="1">
      <c r="A406" s="232"/>
      <c r="B406" s="232"/>
      <c r="C406" s="232"/>
      <c r="D406" s="232"/>
      <c r="E406" s="232"/>
      <c r="F406" s="232"/>
      <c r="G406" s="232"/>
      <c r="H406" s="232"/>
      <c r="I406" s="232"/>
      <c r="J406" s="232"/>
      <c r="K406" s="232"/>
      <c r="L406" s="232"/>
      <c r="M406" s="232"/>
      <c r="N406" s="232"/>
      <c r="O406" s="232"/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</row>
    <row r="407" spans="1:26" ht="14.25" customHeight="1">
      <c r="A407" s="232"/>
      <c r="B407" s="232"/>
      <c r="C407" s="232"/>
      <c r="D407" s="232"/>
      <c r="E407" s="232"/>
      <c r="F407" s="232"/>
      <c r="G407" s="232"/>
      <c r="H407" s="232"/>
      <c r="I407" s="232"/>
      <c r="J407" s="232"/>
      <c r="K407" s="232"/>
      <c r="L407" s="232"/>
      <c r="M407" s="232"/>
      <c r="N407" s="232"/>
      <c r="O407" s="232"/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</row>
    <row r="408" spans="1:26" ht="14.25" customHeight="1">
      <c r="A408" s="232"/>
      <c r="B408" s="232"/>
      <c r="C408" s="232"/>
      <c r="D408" s="232"/>
      <c r="E408" s="232"/>
      <c r="F408" s="232"/>
      <c r="G408" s="232"/>
      <c r="H408" s="232"/>
      <c r="I408" s="232"/>
      <c r="J408" s="232"/>
      <c r="K408" s="232"/>
      <c r="L408" s="232"/>
      <c r="M408" s="232"/>
      <c r="N408" s="232"/>
      <c r="O408" s="232"/>
      <c r="P408" s="232"/>
      <c r="Q408" s="232"/>
      <c r="R408" s="232"/>
      <c r="S408" s="232"/>
      <c r="T408" s="232"/>
      <c r="U408" s="232"/>
      <c r="V408" s="232"/>
      <c r="W408" s="232"/>
      <c r="X408" s="232"/>
      <c r="Y408" s="232"/>
      <c r="Z408" s="232"/>
    </row>
    <row r="409" spans="1:26" ht="14.25" customHeight="1">
      <c r="A409" s="232"/>
      <c r="B409" s="232"/>
      <c r="C409" s="232"/>
      <c r="D409" s="232"/>
      <c r="E409" s="232"/>
      <c r="F409" s="232"/>
      <c r="G409" s="232"/>
      <c r="H409" s="232"/>
      <c r="I409" s="232"/>
      <c r="J409" s="232"/>
      <c r="K409" s="232"/>
      <c r="L409" s="232"/>
      <c r="M409" s="232"/>
      <c r="N409" s="232"/>
      <c r="O409" s="232"/>
      <c r="P409" s="232"/>
      <c r="Q409" s="232"/>
      <c r="R409" s="232"/>
      <c r="S409" s="232"/>
      <c r="T409" s="232"/>
      <c r="U409" s="232"/>
      <c r="V409" s="232"/>
      <c r="W409" s="232"/>
      <c r="X409" s="232"/>
      <c r="Y409" s="232"/>
      <c r="Z409" s="232"/>
    </row>
    <row r="410" spans="1:26" ht="14.25" customHeight="1">
      <c r="A410" s="232"/>
      <c r="B410" s="232"/>
      <c r="C410" s="232"/>
      <c r="D410" s="232"/>
      <c r="E410" s="232"/>
      <c r="F410" s="232"/>
      <c r="G410" s="232"/>
      <c r="H410" s="232"/>
      <c r="I410" s="232"/>
      <c r="J410" s="232"/>
      <c r="K410" s="232"/>
      <c r="L410" s="232"/>
      <c r="M410" s="232"/>
      <c r="N410" s="232"/>
      <c r="O410" s="232"/>
      <c r="P410" s="232"/>
      <c r="Q410" s="232"/>
      <c r="R410" s="232"/>
      <c r="S410" s="232"/>
      <c r="T410" s="232"/>
      <c r="U410" s="232"/>
      <c r="V410" s="232"/>
      <c r="W410" s="232"/>
      <c r="X410" s="232"/>
      <c r="Y410" s="232"/>
      <c r="Z410" s="232"/>
    </row>
    <row r="411" spans="1:26" ht="14.25" customHeight="1">
      <c r="A411" s="232"/>
      <c r="B411" s="232"/>
      <c r="C411" s="232"/>
      <c r="D411" s="232"/>
      <c r="E411" s="232"/>
      <c r="F411" s="232"/>
      <c r="G411" s="232"/>
      <c r="H411" s="232"/>
      <c r="I411" s="232"/>
      <c r="J411" s="232"/>
      <c r="K411" s="232"/>
      <c r="L411" s="232"/>
      <c r="M411" s="232"/>
      <c r="N411" s="232"/>
      <c r="O411" s="232"/>
      <c r="P411" s="232"/>
      <c r="Q411" s="232"/>
      <c r="R411" s="232"/>
      <c r="S411" s="232"/>
      <c r="T411" s="232"/>
      <c r="U411" s="232"/>
      <c r="V411" s="232"/>
      <c r="W411" s="232"/>
      <c r="X411" s="232"/>
      <c r="Y411" s="232"/>
      <c r="Z411" s="232"/>
    </row>
    <row r="412" spans="1:26" ht="14.25" customHeight="1">
      <c r="A412" s="232"/>
      <c r="B412" s="232"/>
      <c r="C412" s="232"/>
      <c r="D412" s="232"/>
      <c r="E412" s="232"/>
      <c r="F412" s="232"/>
      <c r="G412" s="232"/>
      <c r="H412" s="232"/>
      <c r="I412" s="232"/>
      <c r="J412" s="232"/>
      <c r="K412" s="232"/>
      <c r="L412" s="232"/>
      <c r="M412" s="232"/>
      <c r="N412" s="232"/>
      <c r="O412" s="232"/>
      <c r="P412" s="232"/>
      <c r="Q412" s="232"/>
      <c r="R412" s="232"/>
      <c r="S412" s="232"/>
      <c r="T412" s="232"/>
      <c r="U412" s="232"/>
      <c r="V412" s="232"/>
      <c r="W412" s="232"/>
      <c r="X412" s="232"/>
      <c r="Y412" s="232"/>
      <c r="Z412" s="232"/>
    </row>
    <row r="413" spans="1:26" ht="14.25" customHeight="1">
      <c r="A413" s="232"/>
      <c r="B413" s="232"/>
      <c r="C413" s="232"/>
      <c r="D413" s="232"/>
      <c r="E413" s="232"/>
      <c r="F413" s="232"/>
      <c r="G413" s="232"/>
      <c r="H413" s="232"/>
      <c r="I413" s="232"/>
      <c r="J413" s="232"/>
      <c r="K413" s="232"/>
      <c r="L413" s="232"/>
      <c r="M413" s="232"/>
      <c r="N413" s="232"/>
      <c r="O413" s="232"/>
      <c r="P413" s="232"/>
      <c r="Q413" s="232"/>
      <c r="R413" s="232"/>
      <c r="S413" s="232"/>
      <c r="T413" s="232"/>
      <c r="U413" s="232"/>
      <c r="V413" s="232"/>
      <c r="W413" s="232"/>
      <c r="X413" s="232"/>
      <c r="Y413" s="232"/>
      <c r="Z413" s="232"/>
    </row>
    <row r="414" spans="1:26" ht="14.25" customHeight="1">
      <c r="A414" s="232"/>
      <c r="B414" s="232"/>
      <c r="C414" s="232"/>
      <c r="D414" s="232"/>
      <c r="E414" s="232"/>
      <c r="F414" s="232"/>
      <c r="G414" s="232"/>
      <c r="H414" s="232"/>
      <c r="I414" s="232"/>
      <c r="J414" s="232"/>
      <c r="K414" s="232"/>
      <c r="L414" s="232"/>
      <c r="M414" s="232"/>
      <c r="N414" s="232"/>
      <c r="O414" s="232"/>
      <c r="P414" s="232"/>
      <c r="Q414" s="232"/>
      <c r="R414" s="232"/>
      <c r="S414" s="232"/>
      <c r="T414" s="232"/>
      <c r="U414" s="232"/>
      <c r="V414" s="232"/>
      <c r="W414" s="232"/>
      <c r="X414" s="232"/>
      <c r="Y414" s="232"/>
      <c r="Z414" s="232"/>
    </row>
    <row r="415" spans="1:26" ht="14.25" customHeight="1">
      <c r="A415" s="232"/>
      <c r="B415" s="232"/>
      <c r="C415" s="232"/>
      <c r="D415" s="232"/>
      <c r="E415" s="232"/>
      <c r="F415" s="232"/>
      <c r="G415" s="232"/>
      <c r="H415" s="232"/>
      <c r="I415" s="232"/>
      <c r="J415" s="232"/>
      <c r="K415" s="232"/>
      <c r="L415" s="232"/>
      <c r="M415" s="232"/>
      <c r="N415" s="232"/>
      <c r="O415" s="232"/>
      <c r="P415" s="232"/>
      <c r="Q415" s="232"/>
      <c r="R415" s="232"/>
      <c r="S415" s="232"/>
      <c r="T415" s="232"/>
      <c r="U415" s="232"/>
      <c r="V415" s="232"/>
      <c r="W415" s="232"/>
      <c r="X415" s="232"/>
      <c r="Y415" s="232"/>
      <c r="Z415" s="232"/>
    </row>
    <row r="416" spans="1:26" ht="14.25" customHeight="1">
      <c r="A416" s="232"/>
      <c r="B416" s="232"/>
      <c r="C416" s="232"/>
      <c r="D416" s="232"/>
      <c r="E416" s="232"/>
      <c r="F416" s="232"/>
      <c r="G416" s="232"/>
      <c r="H416" s="232"/>
      <c r="I416" s="232"/>
      <c r="J416" s="232"/>
      <c r="K416" s="232"/>
      <c r="L416" s="232"/>
      <c r="M416" s="232"/>
      <c r="N416" s="232"/>
      <c r="O416" s="232"/>
      <c r="P416" s="232"/>
      <c r="Q416" s="232"/>
      <c r="R416" s="232"/>
      <c r="S416" s="232"/>
      <c r="T416" s="232"/>
      <c r="U416" s="232"/>
      <c r="V416" s="232"/>
      <c r="W416" s="232"/>
      <c r="X416" s="232"/>
      <c r="Y416" s="232"/>
      <c r="Z416" s="232"/>
    </row>
    <row r="417" spans="1:26" ht="14.25" customHeight="1">
      <c r="A417" s="232"/>
      <c r="B417" s="232"/>
      <c r="C417" s="232"/>
      <c r="D417" s="232"/>
      <c r="E417" s="232"/>
      <c r="F417" s="232"/>
      <c r="G417" s="232"/>
      <c r="H417" s="232"/>
      <c r="I417" s="232"/>
      <c r="J417" s="232"/>
      <c r="K417" s="232"/>
      <c r="L417" s="232"/>
      <c r="M417" s="232"/>
      <c r="N417" s="232"/>
      <c r="O417" s="232"/>
      <c r="P417" s="232"/>
      <c r="Q417" s="232"/>
      <c r="R417" s="232"/>
      <c r="S417" s="232"/>
      <c r="T417" s="232"/>
      <c r="U417" s="232"/>
      <c r="V417" s="232"/>
      <c r="W417" s="232"/>
      <c r="X417" s="232"/>
      <c r="Y417" s="232"/>
      <c r="Z417" s="232"/>
    </row>
    <row r="418" spans="1:26" ht="14.25" customHeight="1">
      <c r="A418" s="232"/>
      <c r="B418" s="232"/>
      <c r="C418" s="232"/>
      <c r="D418" s="232"/>
      <c r="E418" s="232"/>
      <c r="F418" s="232"/>
      <c r="G418" s="232"/>
      <c r="H418" s="232"/>
      <c r="I418" s="232"/>
      <c r="J418" s="232"/>
      <c r="K418" s="232"/>
      <c r="L418" s="232"/>
      <c r="M418" s="232"/>
      <c r="N418" s="232"/>
      <c r="O418" s="232"/>
      <c r="P418" s="232"/>
      <c r="Q418" s="232"/>
      <c r="R418" s="232"/>
      <c r="S418" s="232"/>
      <c r="T418" s="232"/>
      <c r="U418" s="232"/>
      <c r="V418" s="232"/>
      <c r="W418" s="232"/>
      <c r="X418" s="232"/>
      <c r="Y418" s="232"/>
      <c r="Z418" s="232"/>
    </row>
    <row r="419" spans="1:26" ht="14.25" customHeight="1">
      <c r="A419" s="232"/>
      <c r="B419" s="232"/>
      <c r="C419" s="232"/>
      <c r="D419" s="232"/>
      <c r="E419" s="232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2"/>
      <c r="S419" s="232"/>
      <c r="T419" s="232"/>
      <c r="U419" s="232"/>
      <c r="V419" s="232"/>
      <c r="W419" s="232"/>
      <c r="X419" s="232"/>
      <c r="Y419" s="232"/>
      <c r="Z419" s="232"/>
    </row>
    <row r="420" spans="1:26" ht="14.25" customHeight="1">
      <c r="A420" s="232"/>
      <c r="B420" s="232"/>
      <c r="C420" s="232"/>
      <c r="D420" s="232"/>
      <c r="E420" s="232"/>
      <c r="F420" s="232"/>
      <c r="G420" s="232"/>
      <c r="H420" s="232"/>
      <c r="I420" s="232"/>
      <c r="J420" s="232"/>
      <c r="K420" s="232"/>
      <c r="L420" s="232"/>
      <c r="M420" s="232"/>
      <c r="N420" s="232"/>
      <c r="O420" s="232"/>
      <c r="P420" s="232"/>
      <c r="Q420" s="232"/>
      <c r="R420" s="232"/>
      <c r="S420" s="232"/>
      <c r="T420" s="232"/>
      <c r="U420" s="232"/>
      <c r="V420" s="232"/>
      <c r="W420" s="232"/>
      <c r="X420" s="232"/>
      <c r="Y420" s="232"/>
      <c r="Z420" s="232"/>
    </row>
    <row r="421" spans="1:26" ht="14.25" customHeight="1">
      <c r="A421" s="232"/>
      <c r="B421" s="232"/>
      <c r="C421" s="232"/>
      <c r="D421" s="232"/>
      <c r="E421" s="232"/>
      <c r="F421" s="232"/>
      <c r="G421" s="232"/>
      <c r="H421" s="232"/>
      <c r="I421" s="232"/>
      <c r="J421" s="232"/>
      <c r="K421" s="232"/>
      <c r="L421" s="232"/>
      <c r="M421" s="232"/>
      <c r="N421" s="232"/>
      <c r="O421" s="232"/>
      <c r="P421" s="232"/>
      <c r="Q421" s="232"/>
      <c r="R421" s="232"/>
      <c r="S421" s="232"/>
      <c r="T421" s="232"/>
      <c r="U421" s="232"/>
      <c r="V421" s="232"/>
      <c r="W421" s="232"/>
      <c r="X421" s="232"/>
      <c r="Y421" s="232"/>
      <c r="Z421" s="232"/>
    </row>
    <row r="422" spans="1:26" ht="14.25" customHeight="1">
      <c r="A422" s="232"/>
      <c r="B422" s="232"/>
      <c r="C422" s="232"/>
      <c r="D422" s="232"/>
      <c r="E422" s="232"/>
      <c r="F422" s="232"/>
      <c r="G422" s="232"/>
      <c r="H422" s="232"/>
      <c r="I422" s="232"/>
      <c r="J422" s="232"/>
      <c r="K422" s="232"/>
      <c r="L422" s="232"/>
      <c r="M422" s="232"/>
      <c r="N422" s="232"/>
      <c r="O422" s="232"/>
      <c r="P422" s="232"/>
      <c r="Q422" s="232"/>
      <c r="R422" s="232"/>
      <c r="S422" s="232"/>
      <c r="T422" s="232"/>
      <c r="U422" s="232"/>
      <c r="V422" s="232"/>
      <c r="W422" s="232"/>
      <c r="X422" s="232"/>
      <c r="Y422" s="232"/>
      <c r="Z422" s="232"/>
    </row>
    <row r="423" spans="1:26" ht="14.25" customHeight="1">
      <c r="A423" s="232"/>
      <c r="B423" s="232"/>
      <c r="C423" s="232"/>
      <c r="D423" s="232"/>
      <c r="E423" s="232"/>
      <c r="F423" s="232"/>
      <c r="G423" s="232"/>
      <c r="H423" s="232"/>
      <c r="I423" s="232"/>
      <c r="J423" s="232"/>
      <c r="K423" s="232"/>
      <c r="L423" s="232"/>
      <c r="M423" s="232"/>
      <c r="N423" s="232"/>
      <c r="O423" s="232"/>
      <c r="P423" s="232"/>
      <c r="Q423" s="232"/>
      <c r="R423" s="232"/>
      <c r="S423" s="232"/>
      <c r="T423" s="232"/>
      <c r="U423" s="232"/>
      <c r="V423" s="232"/>
      <c r="W423" s="232"/>
      <c r="X423" s="232"/>
      <c r="Y423" s="232"/>
      <c r="Z423" s="232"/>
    </row>
    <row r="424" spans="1:26" ht="14.25" customHeight="1">
      <c r="A424" s="232"/>
      <c r="B424" s="232"/>
      <c r="C424" s="232"/>
      <c r="D424" s="232"/>
      <c r="E424" s="232"/>
      <c r="F424" s="232"/>
      <c r="G424" s="232"/>
      <c r="H424" s="232"/>
      <c r="I424" s="232"/>
      <c r="J424" s="232"/>
      <c r="K424" s="232"/>
      <c r="L424" s="232"/>
      <c r="M424" s="232"/>
      <c r="N424" s="232"/>
      <c r="O424" s="232"/>
      <c r="P424" s="232"/>
      <c r="Q424" s="232"/>
      <c r="R424" s="232"/>
      <c r="S424" s="232"/>
      <c r="T424" s="232"/>
      <c r="U424" s="232"/>
      <c r="V424" s="232"/>
      <c r="W424" s="232"/>
      <c r="X424" s="232"/>
      <c r="Y424" s="232"/>
      <c r="Z424" s="232"/>
    </row>
    <row r="425" spans="1:26" ht="14.25" customHeight="1">
      <c r="A425" s="232"/>
      <c r="B425" s="232"/>
      <c r="C425" s="232"/>
      <c r="D425" s="232"/>
      <c r="E425" s="232"/>
      <c r="F425" s="232"/>
      <c r="G425" s="232"/>
      <c r="H425" s="232"/>
      <c r="I425" s="232"/>
      <c r="J425" s="232"/>
      <c r="K425" s="232"/>
      <c r="L425" s="232"/>
      <c r="M425" s="232"/>
      <c r="N425" s="232"/>
      <c r="O425" s="232"/>
      <c r="P425" s="232"/>
      <c r="Q425" s="232"/>
      <c r="R425" s="232"/>
      <c r="S425" s="232"/>
      <c r="T425" s="232"/>
      <c r="U425" s="232"/>
      <c r="V425" s="232"/>
      <c r="W425" s="232"/>
      <c r="X425" s="232"/>
      <c r="Y425" s="232"/>
      <c r="Z425" s="232"/>
    </row>
    <row r="426" spans="1:26" ht="14.25" customHeight="1">
      <c r="A426" s="232"/>
      <c r="B426" s="232"/>
      <c r="C426" s="232"/>
      <c r="D426" s="232"/>
      <c r="E426" s="232"/>
      <c r="F426" s="232"/>
      <c r="G426" s="232"/>
      <c r="H426" s="232"/>
      <c r="I426" s="232"/>
      <c r="J426" s="232"/>
      <c r="K426" s="232"/>
      <c r="L426" s="232"/>
      <c r="M426" s="232"/>
      <c r="N426" s="232"/>
      <c r="O426" s="232"/>
      <c r="P426" s="232"/>
      <c r="Q426" s="232"/>
      <c r="R426" s="232"/>
      <c r="S426" s="232"/>
      <c r="T426" s="232"/>
      <c r="U426" s="232"/>
      <c r="V426" s="232"/>
      <c r="W426" s="232"/>
      <c r="X426" s="232"/>
      <c r="Y426" s="232"/>
      <c r="Z426" s="232"/>
    </row>
    <row r="427" spans="1:26" ht="14.25" customHeight="1">
      <c r="A427" s="232"/>
      <c r="B427" s="232"/>
      <c r="C427" s="232"/>
      <c r="D427" s="232"/>
      <c r="E427" s="232"/>
      <c r="F427" s="232"/>
      <c r="G427" s="232"/>
      <c r="H427" s="232"/>
      <c r="I427" s="232"/>
      <c r="J427" s="232"/>
      <c r="K427" s="232"/>
      <c r="L427" s="232"/>
      <c r="M427" s="232"/>
      <c r="N427" s="232"/>
      <c r="O427" s="232"/>
      <c r="P427" s="232"/>
      <c r="Q427" s="232"/>
      <c r="R427" s="232"/>
      <c r="S427" s="232"/>
      <c r="T427" s="232"/>
      <c r="U427" s="232"/>
      <c r="V427" s="232"/>
      <c r="W427" s="232"/>
      <c r="X427" s="232"/>
      <c r="Y427" s="232"/>
      <c r="Z427" s="232"/>
    </row>
    <row r="428" spans="1:26" ht="14.25" customHeight="1">
      <c r="A428" s="232"/>
      <c r="B428" s="232"/>
      <c r="C428" s="232"/>
      <c r="D428" s="232"/>
      <c r="E428" s="232"/>
      <c r="F428" s="232"/>
      <c r="G428" s="232"/>
      <c r="H428" s="232"/>
      <c r="I428" s="232"/>
      <c r="J428" s="232"/>
      <c r="K428" s="232"/>
      <c r="L428" s="232"/>
      <c r="M428" s="232"/>
      <c r="N428" s="232"/>
      <c r="O428" s="232"/>
      <c r="P428" s="232"/>
      <c r="Q428" s="232"/>
      <c r="R428" s="232"/>
      <c r="S428" s="232"/>
      <c r="T428" s="232"/>
      <c r="U428" s="232"/>
      <c r="V428" s="232"/>
      <c r="W428" s="232"/>
      <c r="X428" s="232"/>
      <c r="Y428" s="232"/>
      <c r="Z428" s="232"/>
    </row>
    <row r="429" spans="1:26" ht="14.25" customHeight="1">
      <c r="A429" s="232"/>
      <c r="B429" s="232"/>
      <c r="C429" s="232"/>
      <c r="D429" s="232"/>
      <c r="E429" s="232"/>
      <c r="F429" s="232"/>
      <c r="G429" s="232"/>
      <c r="H429" s="232"/>
      <c r="I429" s="232"/>
      <c r="J429" s="232"/>
      <c r="K429" s="232"/>
      <c r="L429" s="232"/>
      <c r="M429" s="232"/>
      <c r="N429" s="232"/>
      <c r="O429" s="232"/>
      <c r="P429" s="232"/>
      <c r="Q429" s="232"/>
      <c r="R429" s="232"/>
      <c r="S429" s="232"/>
      <c r="T429" s="232"/>
      <c r="U429" s="232"/>
      <c r="V429" s="232"/>
      <c r="W429" s="232"/>
      <c r="X429" s="232"/>
      <c r="Y429" s="232"/>
      <c r="Z429" s="232"/>
    </row>
    <row r="430" spans="1:26" ht="14.25" customHeight="1">
      <c r="A430" s="232"/>
      <c r="B430" s="232"/>
      <c r="C430" s="232"/>
      <c r="D430" s="232"/>
      <c r="E430" s="232"/>
      <c r="F430" s="232"/>
      <c r="G430" s="232"/>
      <c r="H430" s="232"/>
      <c r="I430" s="232"/>
      <c r="J430" s="232"/>
      <c r="K430" s="232"/>
      <c r="L430" s="232"/>
      <c r="M430" s="232"/>
      <c r="N430" s="232"/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</row>
    <row r="431" spans="1:26" ht="14.25" customHeight="1">
      <c r="A431" s="232"/>
      <c r="B431" s="232"/>
      <c r="C431" s="232"/>
      <c r="D431" s="232"/>
      <c r="E431" s="232"/>
      <c r="F431" s="232"/>
      <c r="G431" s="232"/>
      <c r="H431" s="232"/>
      <c r="I431" s="232"/>
      <c r="J431" s="232"/>
      <c r="K431" s="232"/>
      <c r="L431" s="232"/>
      <c r="M431" s="232"/>
      <c r="N431" s="232"/>
      <c r="O431" s="232"/>
      <c r="P431" s="232"/>
      <c r="Q431" s="232"/>
      <c r="R431" s="232"/>
      <c r="S431" s="232"/>
      <c r="T431" s="232"/>
      <c r="U431" s="232"/>
      <c r="V431" s="232"/>
      <c r="W431" s="232"/>
      <c r="X431" s="232"/>
      <c r="Y431" s="232"/>
      <c r="Z431" s="232"/>
    </row>
    <row r="432" spans="1:26" ht="14.25" customHeight="1">
      <c r="A432" s="232"/>
      <c r="B432" s="232"/>
      <c r="C432" s="232"/>
      <c r="D432" s="232"/>
      <c r="E432" s="232"/>
      <c r="F432" s="232"/>
      <c r="G432" s="232"/>
      <c r="H432" s="232"/>
      <c r="I432" s="232"/>
      <c r="J432" s="232"/>
      <c r="K432" s="232"/>
      <c r="L432" s="232"/>
      <c r="M432" s="232"/>
      <c r="N432" s="232"/>
      <c r="O432" s="232"/>
      <c r="P432" s="232"/>
      <c r="Q432" s="232"/>
      <c r="R432" s="232"/>
      <c r="S432" s="232"/>
      <c r="T432" s="232"/>
      <c r="U432" s="232"/>
      <c r="V432" s="232"/>
      <c r="W432" s="232"/>
      <c r="X432" s="232"/>
      <c r="Y432" s="232"/>
      <c r="Z432" s="232"/>
    </row>
    <row r="433" spans="1:26" ht="14.25" customHeight="1">
      <c r="A433" s="232"/>
      <c r="B433" s="232"/>
      <c r="C433" s="232"/>
      <c r="D433" s="232"/>
      <c r="E433" s="232"/>
      <c r="F433" s="232"/>
      <c r="G433" s="232"/>
      <c r="H433" s="232"/>
      <c r="I433" s="232"/>
      <c r="J433" s="232"/>
      <c r="K433" s="232"/>
      <c r="L433" s="232"/>
      <c r="M433" s="232"/>
      <c r="N433" s="232"/>
      <c r="O433" s="232"/>
      <c r="P433" s="232"/>
      <c r="Q433" s="232"/>
      <c r="R433" s="232"/>
      <c r="S433" s="232"/>
      <c r="T433" s="232"/>
      <c r="U433" s="232"/>
      <c r="V433" s="232"/>
      <c r="W433" s="232"/>
      <c r="X433" s="232"/>
      <c r="Y433" s="232"/>
      <c r="Z433" s="232"/>
    </row>
    <row r="434" spans="1:26" ht="14.25" customHeight="1">
      <c r="A434" s="232"/>
      <c r="B434" s="232"/>
      <c r="C434" s="232"/>
      <c r="D434" s="232"/>
      <c r="E434" s="232"/>
      <c r="F434" s="232"/>
      <c r="G434" s="232"/>
      <c r="H434" s="232"/>
      <c r="I434" s="232"/>
      <c r="J434" s="232"/>
      <c r="K434" s="232"/>
      <c r="L434" s="232"/>
      <c r="M434" s="232"/>
      <c r="N434" s="232"/>
      <c r="O434" s="232"/>
      <c r="P434" s="232"/>
      <c r="Q434" s="232"/>
      <c r="R434" s="232"/>
      <c r="S434" s="232"/>
      <c r="T434" s="232"/>
      <c r="U434" s="232"/>
      <c r="V434" s="232"/>
      <c r="W434" s="232"/>
      <c r="X434" s="232"/>
      <c r="Y434" s="232"/>
      <c r="Z434" s="232"/>
    </row>
    <row r="435" spans="1:26" ht="14.25" customHeight="1">
      <c r="A435" s="232"/>
      <c r="B435" s="232"/>
      <c r="C435" s="232"/>
      <c r="D435" s="232"/>
      <c r="E435" s="232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2"/>
      <c r="S435" s="232"/>
      <c r="T435" s="232"/>
      <c r="U435" s="232"/>
      <c r="V435" s="232"/>
      <c r="W435" s="232"/>
      <c r="X435" s="232"/>
      <c r="Y435" s="232"/>
      <c r="Z435" s="232"/>
    </row>
    <row r="436" spans="1:26" ht="14.25" customHeight="1">
      <c r="A436" s="232"/>
      <c r="B436" s="232"/>
      <c r="C436" s="232"/>
      <c r="D436" s="232"/>
      <c r="E436" s="232"/>
      <c r="F436" s="232"/>
      <c r="G436" s="232"/>
      <c r="H436" s="232"/>
      <c r="I436" s="232"/>
      <c r="J436" s="232"/>
      <c r="K436" s="232"/>
      <c r="L436" s="232"/>
      <c r="M436" s="232"/>
      <c r="N436" s="232"/>
      <c r="O436" s="232"/>
      <c r="P436" s="232"/>
      <c r="Q436" s="232"/>
      <c r="R436" s="232"/>
      <c r="S436" s="232"/>
      <c r="T436" s="232"/>
      <c r="U436" s="232"/>
      <c r="V436" s="232"/>
      <c r="W436" s="232"/>
      <c r="X436" s="232"/>
      <c r="Y436" s="232"/>
      <c r="Z436" s="232"/>
    </row>
    <row r="437" spans="1:26" ht="14.25" customHeight="1">
      <c r="A437" s="232"/>
      <c r="B437" s="232"/>
      <c r="C437" s="232"/>
      <c r="D437" s="232"/>
      <c r="E437" s="232"/>
      <c r="F437" s="232"/>
      <c r="G437" s="232"/>
      <c r="H437" s="232"/>
      <c r="I437" s="232"/>
      <c r="J437" s="232"/>
      <c r="K437" s="232"/>
      <c r="L437" s="232"/>
      <c r="M437" s="232"/>
      <c r="N437" s="232"/>
      <c r="O437" s="232"/>
      <c r="P437" s="232"/>
      <c r="Q437" s="232"/>
      <c r="R437" s="232"/>
      <c r="S437" s="232"/>
      <c r="T437" s="232"/>
      <c r="U437" s="232"/>
      <c r="V437" s="232"/>
      <c r="W437" s="232"/>
      <c r="X437" s="232"/>
      <c r="Y437" s="232"/>
      <c r="Z437" s="232"/>
    </row>
    <row r="438" spans="1:26" ht="14.25" customHeight="1">
      <c r="A438" s="232"/>
      <c r="B438" s="232"/>
      <c r="C438" s="232"/>
      <c r="D438" s="232"/>
      <c r="E438" s="232"/>
      <c r="F438" s="232"/>
      <c r="G438" s="232"/>
      <c r="H438" s="232"/>
      <c r="I438" s="232"/>
      <c r="J438" s="232"/>
      <c r="K438" s="232"/>
      <c r="L438" s="232"/>
      <c r="M438" s="232"/>
      <c r="N438" s="232"/>
      <c r="O438" s="232"/>
      <c r="P438" s="232"/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</row>
    <row r="439" spans="1:26" ht="14.25" customHeight="1">
      <c r="A439" s="232"/>
      <c r="B439" s="232"/>
      <c r="C439" s="232"/>
      <c r="D439" s="232"/>
      <c r="E439" s="232"/>
      <c r="F439" s="232"/>
      <c r="G439" s="232"/>
      <c r="H439" s="232"/>
      <c r="I439" s="232"/>
      <c r="J439" s="232"/>
      <c r="K439" s="232"/>
      <c r="L439" s="232"/>
      <c r="M439" s="232"/>
      <c r="N439" s="232"/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</row>
    <row r="440" spans="1:26" ht="14.25" customHeight="1">
      <c r="A440" s="232"/>
      <c r="B440" s="232"/>
      <c r="C440" s="232"/>
      <c r="D440" s="232"/>
      <c r="E440" s="232"/>
      <c r="F440" s="232"/>
      <c r="G440" s="232"/>
      <c r="H440" s="232"/>
      <c r="I440" s="232"/>
      <c r="J440" s="232"/>
      <c r="K440" s="232"/>
      <c r="L440" s="232"/>
      <c r="M440" s="232"/>
      <c r="N440" s="232"/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</row>
    <row r="441" spans="1:26" ht="14.25" customHeight="1">
      <c r="A441" s="232"/>
      <c r="B441" s="232"/>
      <c r="C441" s="232"/>
      <c r="D441" s="232"/>
      <c r="E441" s="232"/>
      <c r="F441" s="232"/>
      <c r="G441" s="232"/>
      <c r="H441" s="232"/>
      <c r="I441" s="232"/>
      <c r="J441" s="232"/>
      <c r="K441" s="232"/>
      <c r="L441" s="232"/>
      <c r="M441" s="232"/>
      <c r="N441" s="232"/>
      <c r="O441" s="232"/>
      <c r="P441" s="232"/>
      <c r="Q441" s="232"/>
      <c r="R441" s="232"/>
      <c r="S441" s="232"/>
      <c r="T441" s="232"/>
      <c r="U441" s="232"/>
      <c r="V441" s="232"/>
      <c r="W441" s="232"/>
      <c r="X441" s="232"/>
      <c r="Y441" s="232"/>
      <c r="Z441" s="232"/>
    </row>
    <row r="442" spans="1:26" ht="14.25" customHeight="1">
      <c r="A442" s="232"/>
      <c r="B442" s="232"/>
      <c r="C442" s="232"/>
      <c r="D442" s="232"/>
      <c r="E442" s="232"/>
      <c r="F442" s="232"/>
      <c r="G442" s="232"/>
      <c r="H442" s="232"/>
      <c r="I442" s="232"/>
      <c r="J442" s="232"/>
      <c r="K442" s="232"/>
      <c r="L442" s="232"/>
      <c r="M442" s="232"/>
      <c r="N442" s="232"/>
      <c r="O442" s="232"/>
      <c r="P442" s="232"/>
      <c r="Q442" s="232"/>
      <c r="R442" s="232"/>
      <c r="S442" s="232"/>
      <c r="T442" s="232"/>
      <c r="U442" s="232"/>
      <c r="V442" s="232"/>
      <c r="W442" s="232"/>
      <c r="X442" s="232"/>
      <c r="Y442" s="232"/>
      <c r="Z442" s="232"/>
    </row>
    <row r="443" spans="1:26" ht="14.25" customHeight="1">
      <c r="A443" s="232"/>
      <c r="B443" s="232"/>
      <c r="C443" s="232"/>
      <c r="D443" s="232"/>
      <c r="E443" s="232"/>
      <c r="F443" s="232"/>
      <c r="G443" s="232"/>
      <c r="H443" s="232"/>
      <c r="I443" s="232"/>
      <c r="J443" s="232"/>
      <c r="K443" s="232"/>
      <c r="L443" s="232"/>
      <c r="M443" s="232"/>
      <c r="N443" s="232"/>
      <c r="O443" s="232"/>
      <c r="P443" s="232"/>
      <c r="Q443" s="232"/>
      <c r="R443" s="232"/>
      <c r="S443" s="232"/>
      <c r="T443" s="232"/>
      <c r="U443" s="232"/>
      <c r="V443" s="232"/>
      <c r="W443" s="232"/>
      <c r="X443" s="232"/>
      <c r="Y443" s="232"/>
      <c r="Z443" s="232"/>
    </row>
    <row r="444" spans="1:26" ht="14.25" customHeight="1">
      <c r="A444" s="232"/>
      <c r="B444" s="232"/>
      <c r="C444" s="232"/>
      <c r="D444" s="232"/>
      <c r="E444" s="232"/>
      <c r="F444" s="232"/>
      <c r="G444" s="232"/>
      <c r="H444" s="232"/>
      <c r="I444" s="232"/>
      <c r="J444" s="232"/>
      <c r="K444" s="232"/>
      <c r="L444" s="232"/>
      <c r="M444" s="232"/>
      <c r="N444" s="232"/>
      <c r="O444" s="232"/>
      <c r="P444" s="232"/>
      <c r="Q444" s="232"/>
      <c r="R444" s="232"/>
      <c r="S444" s="232"/>
      <c r="T444" s="232"/>
      <c r="U444" s="232"/>
      <c r="V444" s="232"/>
      <c r="W444" s="232"/>
      <c r="X444" s="232"/>
      <c r="Y444" s="232"/>
      <c r="Z444" s="232"/>
    </row>
    <row r="445" spans="1:26" ht="14.25" customHeight="1">
      <c r="A445" s="232"/>
      <c r="B445" s="232"/>
      <c r="C445" s="232"/>
      <c r="D445" s="232"/>
      <c r="E445" s="232"/>
      <c r="F445" s="232"/>
      <c r="G445" s="232"/>
      <c r="H445" s="232"/>
      <c r="I445" s="232"/>
      <c r="J445" s="232"/>
      <c r="K445" s="232"/>
      <c r="L445" s="232"/>
      <c r="M445" s="232"/>
      <c r="N445" s="232"/>
      <c r="O445" s="232"/>
      <c r="P445" s="232"/>
      <c r="Q445" s="232"/>
      <c r="R445" s="232"/>
      <c r="S445" s="232"/>
      <c r="T445" s="232"/>
      <c r="U445" s="232"/>
      <c r="V445" s="232"/>
      <c r="W445" s="232"/>
      <c r="X445" s="232"/>
      <c r="Y445" s="232"/>
      <c r="Z445" s="232"/>
    </row>
    <row r="446" spans="1:26" ht="14.25" customHeight="1">
      <c r="A446" s="232"/>
      <c r="B446" s="232"/>
      <c r="C446" s="232"/>
      <c r="D446" s="232"/>
      <c r="E446" s="232"/>
      <c r="F446" s="232"/>
      <c r="G446" s="232"/>
      <c r="H446" s="232"/>
      <c r="I446" s="232"/>
      <c r="J446" s="232"/>
      <c r="K446" s="232"/>
      <c r="L446" s="232"/>
      <c r="M446" s="232"/>
      <c r="N446" s="232"/>
      <c r="O446" s="232"/>
      <c r="P446" s="232"/>
      <c r="Q446" s="232"/>
      <c r="R446" s="232"/>
      <c r="S446" s="232"/>
      <c r="T446" s="232"/>
      <c r="U446" s="232"/>
      <c r="V446" s="232"/>
      <c r="W446" s="232"/>
      <c r="X446" s="232"/>
      <c r="Y446" s="232"/>
      <c r="Z446" s="232"/>
    </row>
    <row r="447" spans="1:26" ht="14.25" customHeight="1">
      <c r="A447" s="232"/>
      <c r="B447" s="232"/>
      <c r="C447" s="232"/>
      <c r="D447" s="232"/>
      <c r="E447" s="232"/>
      <c r="F447" s="232"/>
      <c r="G447" s="232"/>
      <c r="H447" s="232"/>
      <c r="I447" s="232"/>
      <c r="J447" s="232"/>
      <c r="K447" s="232"/>
      <c r="L447" s="232"/>
      <c r="M447" s="232"/>
      <c r="N447" s="232"/>
      <c r="O447" s="232"/>
      <c r="P447" s="232"/>
      <c r="Q447" s="232"/>
      <c r="R447" s="232"/>
      <c r="S447" s="232"/>
      <c r="T447" s="232"/>
      <c r="U447" s="232"/>
      <c r="V447" s="232"/>
      <c r="W447" s="232"/>
      <c r="X447" s="232"/>
      <c r="Y447" s="232"/>
      <c r="Z447" s="232"/>
    </row>
    <row r="448" spans="1:26" ht="14.25" customHeight="1">
      <c r="A448" s="232"/>
      <c r="B448" s="232"/>
      <c r="C448" s="232"/>
      <c r="D448" s="232"/>
      <c r="E448" s="232"/>
      <c r="F448" s="232"/>
      <c r="G448" s="232"/>
      <c r="H448" s="232"/>
      <c r="I448" s="232"/>
      <c r="J448" s="232"/>
      <c r="K448" s="232"/>
      <c r="L448" s="232"/>
      <c r="M448" s="232"/>
      <c r="N448" s="232"/>
      <c r="O448" s="232"/>
      <c r="P448" s="232"/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</row>
    <row r="449" spans="1:26" ht="14.25" customHeight="1">
      <c r="A449" s="232"/>
      <c r="B449" s="232"/>
      <c r="C449" s="232"/>
      <c r="D449" s="232"/>
      <c r="E449" s="232"/>
      <c r="F449" s="232"/>
      <c r="G449" s="232"/>
      <c r="H449" s="232"/>
      <c r="I449" s="232"/>
      <c r="J449" s="232"/>
      <c r="K449" s="232"/>
      <c r="L449" s="232"/>
      <c r="M449" s="232"/>
      <c r="N449" s="232"/>
      <c r="O449" s="232"/>
      <c r="P449" s="232"/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</row>
    <row r="450" spans="1:26" ht="14.25" customHeight="1">
      <c r="A450" s="232"/>
      <c r="B450" s="232"/>
      <c r="C450" s="232"/>
      <c r="D450" s="232"/>
      <c r="E450" s="232"/>
      <c r="F450" s="232"/>
      <c r="G450" s="232"/>
      <c r="H450" s="232"/>
      <c r="I450" s="232"/>
      <c r="J450" s="232"/>
      <c r="K450" s="232"/>
      <c r="L450" s="232"/>
      <c r="M450" s="232"/>
      <c r="N450" s="232"/>
      <c r="O450" s="232"/>
      <c r="P450" s="232"/>
      <c r="Q450" s="232"/>
      <c r="R450" s="232"/>
      <c r="S450" s="232"/>
      <c r="T450" s="232"/>
      <c r="U450" s="232"/>
      <c r="V450" s="232"/>
      <c r="W450" s="232"/>
      <c r="X450" s="232"/>
      <c r="Y450" s="232"/>
      <c r="Z450" s="232"/>
    </row>
    <row r="451" spans="1:26" ht="14.25" customHeight="1">
      <c r="A451" s="232"/>
      <c r="B451" s="232"/>
      <c r="C451" s="232"/>
      <c r="D451" s="232"/>
      <c r="E451" s="232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2"/>
      <c r="S451" s="232"/>
      <c r="T451" s="232"/>
      <c r="U451" s="232"/>
      <c r="V451" s="232"/>
      <c r="W451" s="232"/>
      <c r="X451" s="232"/>
      <c r="Y451" s="232"/>
      <c r="Z451" s="232"/>
    </row>
    <row r="452" spans="1:26" ht="14.25" customHeight="1">
      <c r="A452" s="232"/>
      <c r="B452" s="232"/>
      <c r="C452" s="232"/>
      <c r="D452" s="232"/>
      <c r="E452" s="232"/>
      <c r="F452" s="232"/>
      <c r="G452" s="232"/>
      <c r="H452" s="232"/>
      <c r="I452" s="232"/>
      <c r="J452" s="232"/>
      <c r="K452" s="232"/>
      <c r="L452" s="232"/>
      <c r="M452" s="232"/>
      <c r="N452" s="232"/>
      <c r="O452" s="232"/>
      <c r="P452" s="232"/>
      <c r="Q452" s="232"/>
      <c r="R452" s="232"/>
      <c r="S452" s="232"/>
      <c r="T452" s="232"/>
      <c r="U452" s="232"/>
      <c r="V452" s="232"/>
      <c r="W452" s="232"/>
      <c r="X452" s="232"/>
      <c r="Y452" s="232"/>
      <c r="Z452" s="232"/>
    </row>
    <row r="453" spans="1:26" ht="14.25" customHeight="1">
      <c r="A453" s="232"/>
      <c r="B453" s="232"/>
      <c r="C453" s="232"/>
      <c r="D453" s="232"/>
      <c r="E453" s="232"/>
      <c r="F453" s="232"/>
      <c r="G453" s="232"/>
      <c r="H453" s="232"/>
      <c r="I453" s="232"/>
      <c r="J453" s="232"/>
      <c r="K453" s="232"/>
      <c r="L453" s="232"/>
      <c r="M453" s="232"/>
      <c r="N453" s="232"/>
      <c r="O453" s="232"/>
      <c r="P453" s="232"/>
      <c r="Q453" s="232"/>
      <c r="R453" s="232"/>
      <c r="S453" s="232"/>
      <c r="T453" s="232"/>
      <c r="U453" s="232"/>
      <c r="V453" s="232"/>
      <c r="W453" s="232"/>
      <c r="X453" s="232"/>
      <c r="Y453" s="232"/>
      <c r="Z453" s="232"/>
    </row>
    <row r="454" spans="1:26" ht="14.25" customHeight="1">
      <c r="A454" s="232"/>
      <c r="B454" s="232"/>
      <c r="C454" s="232"/>
      <c r="D454" s="232"/>
      <c r="E454" s="232"/>
      <c r="F454" s="232"/>
      <c r="G454" s="232"/>
      <c r="H454" s="232"/>
      <c r="I454" s="232"/>
      <c r="J454" s="232"/>
      <c r="K454" s="232"/>
      <c r="L454" s="232"/>
      <c r="M454" s="232"/>
      <c r="N454" s="232"/>
      <c r="O454" s="232"/>
      <c r="P454" s="232"/>
      <c r="Q454" s="232"/>
      <c r="R454" s="232"/>
      <c r="S454" s="232"/>
      <c r="T454" s="232"/>
      <c r="U454" s="232"/>
      <c r="V454" s="232"/>
      <c r="W454" s="232"/>
      <c r="X454" s="232"/>
      <c r="Y454" s="232"/>
      <c r="Z454" s="232"/>
    </row>
    <row r="455" spans="1:26" ht="14.25" customHeight="1">
      <c r="A455" s="232"/>
      <c r="B455" s="232"/>
      <c r="C455" s="232"/>
      <c r="D455" s="232"/>
      <c r="E455" s="232"/>
      <c r="F455" s="232"/>
      <c r="G455" s="232"/>
      <c r="H455" s="232"/>
      <c r="I455" s="232"/>
      <c r="J455" s="232"/>
      <c r="K455" s="232"/>
      <c r="L455" s="232"/>
      <c r="M455" s="232"/>
      <c r="N455" s="232"/>
      <c r="O455" s="232"/>
      <c r="P455" s="232"/>
      <c r="Q455" s="232"/>
      <c r="R455" s="232"/>
      <c r="S455" s="232"/>
      <c r="T455" s="232"/>
      <c r="U455" s="232"/>
      <c r="V455" s="232"/>
      <c r="W455" s="232"/>
      <c r="X455" s="232"/>
      <c r="Y455" s="232"/>
      <c r="Z455" s="232"/>
    </row>
    <row r="456" spans="1:26" ht="14.25" customHeight="1">
      <c r="A456" s="232"/>
      <c r="B456" s="232"/>
      <c r="C456" s="232"/>
      <c r="D456" s="232"/>
      <c r="E456" s="232"/>
      <c r="F456" s="232"/>
      <c r="G456" s="232"/>
      <c r="H456" s="232"/>
      <c r="I456" s="232"/>
      <c r="J456" s="232"/>
      <c r="K456" s="232"/>
      <c r="L456" s="232"/>
      <c r="M456" s="232"/>
      <c r="N456" s="232"/>
      <c r="O456" s="232"/>
      <c r="P456" s="232"/>
      <c r="Q456" s="232"/>
      <c r="R456" s="232"/>
      <c r="S456" s="232"/>
      <c r="T456" s="232"/>
      <c r="U456" s="232"/>
      <c r="V456" s="232"/>
      <c r="W456" s="232"/>
      <c r="X456" s="232"/>
      <c r="Y456" s="232"/>
      <c r="Z456" s="232"/>
    </row>
    <row r="457" spans="1:26" ht="14.25" customHeight="1">
      <c r="A457" s="232"/>
      <c r="B457" s="232"/>
      <c r="C457" s="232"/>
      <c r="D457" s="232"/>
      <c r="E457" s="232"/>
      <c r="F457" s="232"/>
      <c r="G457" s="232"/>
      <c r="H457" s="232"/>
      <c r="I457" s="232"/>
      <c r="J457" s="232"/>
      <c r="K457" s="232"/>
      <c r="L457" s="232"/>
      <c r="M457" s="232"/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</row>
    <row r="458" spans="1:26" ht="14.25" customHeight="1">
      <c r="A458" s="232"/>
      <c r="B458" s="232"/>
      <c r="C458" s="232"/>
      <c r="D458" s="232"/>
      <c r="E458" s="232"/>
      <c r="F458" s="232"/>
      <c r="G458" s="232"/>
      <c r="H458" s="232"/>
      <c r="I458" s="232"/>
      <c r="J458" s="232"/>
      <c r="K458" s="232"/>
      <c r="L458" s="232"/>
      <c r="M458" s="232"/>
      <c r="N458" s="232"/>
      <c r="O458" s="232"/>
      <c r="P458" s="232"/>
      <c r="Q458" s="232"/>
      <c r="R458" s="232"/>
      <c r="S458" s="232"/>
      <c r="T458" s="232"/>
      <c r="U458" s="232"/>
      <c r="V458" s="232"/>
      <c r="W458" s="232"/>
      <c r="X458" s="232"/>
      <c r="Y458" s="232"/>
      <c r="Z458" s="232"/>
    </row>
    <row r="459" spans="1:26" ht="14.25" customHeight="1">
      <c r="A459" s="232"/>
      <c r="B459" s="232"/>
      <c r="C459" s="232"/>
      <c r="D459" s="232"/>
      <c r="E459" s="232"/>
      <c r="F459" s="232"/>
      <c r="G459" s="232"/>
      <c r="H459" s="232"/>
      <c r="I459" s="232"/>
      <c r="J459" s="232"/>
      <c r="K459" s="232"/>
      <c r="L459" s="232"/>
      <c r="M459" s="232"/>
      <c r="N459" s="232"/>
      <c r="O459" s="232"/>
      <c r="P459" s="232"/>
      <c r="Q459" s="232"/>
      <c r="R459" s="232"/>
      <c r="S459" s="232"/>
      <c r="T459" s="232"/>
      <c r="U459" s="232"/>
      <c r="V459" s="232"/>
      <c r="W459" s="232"/>
      <c r="X459" s="232"/>
      <c r="Y459" s="232"/>
      <c r="Z459" s="232"/>
    </row>
    <row r="460" spans="1:26" ht="14.25" customHeight="1">
      <c r="A460" s="232"/>
      <c r="B460" s="232"/>
      <c r="C460" s="232"/>
      <c r="D460" s="232"/>
      <c r="E460" s="232"/>
      <c r="F460" s="232"/>
      <c r="G460" s="232"/>
      <c r="H460" s="232"/>
      <c r="I460" s="232"/>
      <c r="J460" s="232"/>
      <c r="K460" s="232"/>
      <c r="L460" s="232"/>
      <c r="M460" s="232"/>
      <c r="N460" s="232"/>
      <c r="O460" s="232"/>
      <c r="P460" s="232"/>
      <c r="Q460" s="232"/>
      <c r="R460" s="232"/>
      <c r="S460" s="232"/>
      <c r="T460" s="232"/>
      <c r="U460" s="232"/>
      <c r="V460" s="232"/>
      <c r="W460" s="232"/>
      <c r="X460" s="232"/>
      <c r="Y460" s="232"/>
      <c r="Z460" s="232"/>
    </row>
    <row r="461" spans="1:26" ht="14.25" customHeight="1">
      <c r="A461" s="232"/>
      <c r="B461" s="232"/>
      <c r="C461" s="232"/>
      <c r="D461" s="232"/>
      <c r="E461" s="232"/>
      <c r="F461" s="232"/>
      <c r="G461" s="232"/>
      <c r="H461" s="232"/>
      <c r="I461" s="232"/>
      <c r="J461" s="232"/>
      <c r="K461" s="232"/>
      <c r="L461" s="232"/>
      <c r="M461" s="232"/>
      <c r="N461" s="232"/>
      <c r="O461" s="232"/>
      <c r="P461" s="232"/>
      <c r="Q461" s="232"/>
      <c r="R461" s="232"/>
      <c r="S461" s="232"/>
      <c r="T461" s="232"/>
      <c r="U461" s="232"/>
      <c r="V461" s="232"/>
      <c r="W461" s="232"/>
      <c r="X461" s="232"/>
      <c r="Y461" s="232"/>
      <c r="Z461" s="232"/>
    </row>
    <row r="462" spans="1:26" ht="14.25" customHeight="1">
      <c r="A462" s="232"/>
      <c r="B462" s="232"/>
      <c r="C462" s="232"/>
      <c r="D462" s="232"/>
      <c r="E462" s="232"/>
      <c r="F462" s="232"/>
      <c r="G462" s="232"/>
      <c r="H462" s="232"/>
      <c r="I462" s="232"/>
      <c r="J462" s="232"/>
      <c r="K462" s="232"/>
      <c r="L462" s="232"/>
      <c r="M462" s="232"/>
      <c r="N462" s="232"/>
      <c r="O462" s="232"/>
      <c r="P462" s="232"/>
      <c r="Q462" s="232"/>
      <c r="R462" s="232"/>
      <c r="S462" s="232"/>
      <c r="T462" s="232"/>
      <c r="U462" s="232"/>
      <c r="V462" s="232"/>
      <c r="W462" s="232"/>
      <c r="X462" s="232"/>
      <c r="Y462" s="232"/>
      <c r="Z462" s="232"/>
    </row>
    <row r="463" spans="1:26" ht="14.25" customHeight="1">
      <c r="A463" s="232"/>
      <c r="B463" s="232"/>
      <c r="C463" s="232"/>
      <c r="D463" s="232"/>
      <c r="E463" s="232"/>
      <c r="F463" s="232"/>
      <c r="G463" s="232"/>
      <c r="H463" s="232"/>
      <c r="I463" s="232"/>
      <c r="J463" s="232"/>
      <c r="K463" s="232"/>
      <c r="L463" s="232"/>
      <c r="M463" s="232"/>
      <c r="N463" s="232"/>
      <c r="O463" s="232"/>
      <c r="P463" s="232"/>
      <c r="Q463" s="232"/>
      <c r="R463" s="232"/>
      <c r="S463" s="232"/>
      <c r="T463" s="232"/>
      <c r="U463" s="232"/>
      <c r="V463" s="232"/>
      <c r="W463" s="232"/>
      <c r="X463" s="232"/>
      <c r="Y463" s="232"/>
      <c r="Z463" s="232"/>
    </row>
    <row r="464" spans="1:26" ht="14.25" customHeight="1">
      <c r="A464" s="232"/>
      <c r="B464" s="232"/>
      <c r="C464" s="232"/>
      <c r="D464" s="232"/>
      <c r="E464" s="232"/>
      <c r="F464" s="232"/>
      <c r="G464" s="232"/>
      <c r="H464" s="232"/>
      <c r="I464" s="232"/>
      <c r="J464" s="232"/>
      <c r="K464" s="232"/>
      <c r="L464" s="232"/>
      <c r="M464" s="232"/>
      <c r="N464" s="232"/>
      <c r="O464" s="232"/>
      <c r="P464" s="232"/>
      <c r="Q464" s="232"/>
      <c r="R464" s="232"/>
      <c r="S464" s="232"/>
      <c r="T464" s="232"/>
      <c r="U464" s="232"/>
      <c r="V464" s="232"/>
      <c r="W464" s="232"/>
      <c r="X464" s="232"/>
      <c r="Y464" s="232"/>
      <c r="Z464" s="232"/>
    </row>
    <row r="465" spans="1:26" ht="14.25" customHeight="1">
      <c r="A465" s="232"/>
      <c r="B465" s="232"/>
      <c r="C465" s="232"/>
      <c r="D465" s="232"/>
      <c r="E465" s="232"/>
      <c r="F465" s="232"/>
      <c r="G465" s="232"/>
      <c r="H465" s="232"/>
      <c r="I465" s="232"/>
      <c r="J465" s="232"/>
      <c r="K465" s="232"/>
      <c r="L465" s="232"/>
      <c r="M465" s="232"/>
      <c r="N465" s="232"/>
      <c r="O465" s="232"/>
      <c r="P465" s="232"/>
      <c r="Q465" s="232"/>
      <c r="R465" s="232"/>
      <c r="S465" s="232"/>
      <c r="T465" s="232"/>
      <c r="U465" s="232"/>
      <c r="V465" s="232"/>
      <c r="W465" s="232"/>
      <c r="X465" s="232"/>
      <c r="Y465" s="232"/>
      <c r="Z465" s="232"/>
    </row>
    <row r="466" spans="1:26" ht="14.25" customHeight="1">
      <c r="A466" s="232"/>
      <c r="B466" s="232"/>
      <c r="C466" s="232"/>
      <c r="D466" s="232"/>
      <c r="E466" s="232"/>
      <c r="F466" s="232"/>
      <c r="G466" s="232"/>
      <c r="H466" s="232"/>
      <c r="I466" s="232"/>
      <c r="J466" s="232"/>
      <c r="K466" s="232"/>
      <c r="L466" s="232"/>
      <c r="M466" s="232"/>
      <c r="N466" s="232"/>
      <c r="O466" s="232"/>
      <c r="P466" s="232"/>
      <c r="Q466" s="232"/>
      <c r="R466" s="232"/>
      <c r="S466" s="232"/>
      <c r="T466" s="232"/>
      <c r="U466" s="232"/>
      <c r="V466" s="232"/>
      <c r="W466" s="232"/>
      <c r="X466" s="232"/>
      <c r="Y466" s="232"/>
      <c r="Z466" s="232"/>
    </row>
    <row r="467" spans="1:26" ht="14.25" customHeight="1">
      <c r="A467" s="232"/>
      <c r="B467" s="232"/>
      <c r="C467" s="232"/>
      <c r="D467" s="232"/>
      <c r="E467" s="232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2"/>
      <c r="S467" s="232"/>
      <c r="T467" s="232"/>
      <c r="U467" s="232"/>
      <c r="V467" s="232"/>
      <c r="W467" s="232"/>
      <c r="X467" s="232"/>
      <c r="Y467" s="232"/>
      <c r="Z467" s="232"/>
    </row>
    <row r="468" spans="1:26" ht="14.25" customHeight="1">
      <c r="A468" s="232"/>
      <c r="B468" s="232"/>
      <c r="C468" s="232"/>
      <c r="D468" s="232"/>
      <c r="E468" s="232"/>
      <c r="F468" s="232"/>
      <c r="G468" s="232"/>
      <c r="H468" s="232"/>
      <c r="I468" s="232"/>
      <c r="J468" s="232"/>
      <c r="K468" s="232"/>
      <c r="L468" s="232"/>
      <c r="M468" s="232"/>
      <c r="N468" s="232"/>
      <c r="O468" s="232"/>
      <c r="P468" s="232"/>
      <c r="Q468" s="232"/>
      <c r="R468" s="232"/>
      <c r="S468" s="232"/>
      <c r="T468" s="232"/>
      <c r="U468" s="232"/>
      <c r="V468" s="232"/>
      <c r="W468" s="232"/>
      <c r="X468" s="232"/>
      <c r="Y468" s="232"/>
      <c r="Z468" s="232"/>
    </row>
    <row r="469" spans="1:26" ht="14.25" customHeight="1">
      <c r="A469" s="232"/>
      <c r="B469" s="232"/>
      <c r="C469" s="232"/>
      <c r="D469" s="232"/>
      <c r="E469" s="232"/>
      <c r="F469" s="232"/>
      <c r="G469" s="232"/>
      <c r="H469" s="232"/>
      <c r="I469" s="232"/>
      <c r="J469" s="232"/>
      <c r="K469" s="232"/>
      <c r="L469" s="232"/>
      <c r="M469" s="232"/>
      <c r="N469" s="232"/>
      <c r="O469" s="232"/>
      <c r="P469" s="232"/>
      <c r="Q469" s="232"/>
      <c r="R469" s="232"/>
      <c r="S469" s="232"/>
      <c r="T469" s="232"/>
      <c r="U469" s="232"/>
      <c r="V469" s="232"/>
      <c r="W469" s="232"/>
      <c r="X469" s="232"/>
      <c r="Y469" s="232"/>
      <c r="Z469" s="232"/>
    </row>
    <row r="470" spans="1:26" ht="14.25" customHeight="1">
      <c r="A470" s="232"/>
      <c r="B470" s="232"/>
      <c r="C470" s="232"/>
      <c r="D470" s="232"/>
      <c r="E470" s="232"/>
      <c r="F470" s="232"/>
      <c r="G470" s="232"/>
      <c r="H470" s="232"/>
      <c r="I470" s="232"/>
      <c r="J470" s="232"/>
      <c r="K470" s="232"/>
      <c r="L470" s="232"/>
      <c r="M470" s="232"/>
      <c r="N470" s="232"/>
      <c r="O470" s="232"/>
      <c r="P470" s="232"/>
      <c r="Q470" s="232"/>
      <c r="R470" s="232"/>
      <c r="S470" s="232"/>
      <c r="T470" s="232"/>
      <c r="U470" s="232"/>
      <c r="V470" s="232"/>
      <c r="W470" s="232"/>
      <c r="X470" s="232"/>
      <c r="Y470" s="232"/>
      <c r="Z470" s="232"/>
    </row>
    <row r="471" spans="1:26" ht="14.25" customHeight="1">
      <c r="A471" s="232"/>
      <c r="B471" s="232"/>
      <c r="C471" s="232"/>
      <c r="D471" s="232"/>
      <c r="E471" s="232"/>
      <c r="F471" s="232"/>
      <c r="G471" s="232"/>
      <c r="H471" s="232"/>
      <c r="I471" s="232"/>
      <c r="J471" s="232"/>
      <c r="K471" s="232"/>
      <c r="L471" s="232"/>
      <c r="M471" s="232"/>
      <c r="N471" s="232"/>
      <c r="O471" s="232"/>
      <c r="P471" s="232"/>
      <c r="Q471" s="232"/>
      <c r="R471" s="232"/>
      <c r="S471" s="232"/>
      <c r="T471" s="232"/>
      <c r="U471" s="232"/>
      <c r="V471" s="232"/>
      <c r="W471" s="232"/>
      <c r="X471" s="232"/>
      <c r="Y471" s="232"/>
      <c r="Z471" s="232"/>
    </row>
    <row r="472" spans="1:26" ht="14.25" customHeight="1">
      <c r="A472" s="232"/>
      <c r="B472" s="232"/>
      <c r="C472" s="232"/>
      <c r="D472" s="232"/>
      <c r="E472" s="232"/>
      <c r="F472" s="232"/>
      <c r="G472" s="232"/>
      <c r="H472" s="232"/>
      <c r="I472" s="232"/>
      <c r="J472" s="232"/>
      <c r="K472" s="232"/>
      <c r="L472" s="232"/>
      <c r="M472" s="232"/>
      <c r="N472" s="232"/>
      <c r="O472" s="232"/>
      <c r="P472" s="232"/>
      <c r="Q472" s="232"/>
      <c r="R472" s="232"/>
      <c r="S472" s="232"/>
      <c r="T472" s="232"/>
      <c r="U472" s="232"/>
      <c r="V472" s="232"/>
      <c r="W472" s="232"/>
      <c r="X472" s="232"/>
      <c r="Y472" s="232"/>
      <c r="Z472" s="232"/>
    </row>
    <row r="473" spans="1:26" ht="14.25" customHeight="1">
      <c r="A473" s="232"/>
      <c r="B473" s="232"/>
      <c r="C473" s="232"/>
      <c r="D473" s="232"/>
      <c r="E473" s="232"/>
      <c r="F473" s="232"/>
      <c r="G473" s="232"/>
      <c r="H473" s="232"/>
      <c r="I473" s="232"/>
      <c r="J473" s="232"/>
      <c r="K473" s="232"/>
      <c r="L473" s="232"/>
      <c r="M473" s="232"/>
      <c r="N473" s="232"/>
      <c r="O473" s="232"/>
      <c r="P473" s="232"/>
      <c r="Q473" s="232"/>
      <c r="R473" s="232"/>
      <c r="S473" s="232"/>
      <c r="T473" s="232"/>
      <c r="U473" s="232"/>
      <c r="V473" s="232"/>
      <c r="W473" s="232"/>
      <c r="X473" s="232"/>
      <c r="Y473" s="232"/>
      <c r="Z473" s="232"/>
    </row>
    <row r="474" spans="1:26" ht="14.25" customHeight="1">
      <c r="A474" s="232"/>
      <c r="B474" s="232"/>
      <c r="C474" s="232"/>
      <c r="D474" s="232"/>
      <c r="E474" s="232"/>
      <c r="F474" s="232"/>
      <c r="G474" s="232"/>
      <c r="H474" s="232"/>
      <c r="I474" s="232"/>
      <c r="J474" s="232"/>
      <c r="K474" s="232"/>
      <c r="L474" s="232"/>
      <c r="M474" s="232"/>
      <c r="N474" s="232"/>
      <c r="O474" s="232"/>
      <c r="P474" s="232"/>
      <c r="Q474" s="232"/>
      <c r="R474" s="232"/>
      <c r="S474" s="232"/>
      <c r="T474" s="232"/>
      <c r="U474" s="232"/>
      <c r="V474" s="232"/>
      <c r="W474" s="232"/>
      <c r="X474" s="232"/>
      <c r="Y474" s="232"/>
      <c r="Z474" s="232"/>
    </row>
    <row r="475" spans="1:26" ht="14.25" customHeight="1">
      <c r="A475" s="232"/>
      <c r="B475" s="232"/>
      <c r="C475" s="232"/>
      <c r="D475" s="232"/>
      <c r="E475" s="232"/>
      <c r="F475" s="232"/>
      <c r="G475" s="232"/>
      <c r="H475" s="232"/>
      <c r="I475" s="232"/>
      <c r="J475" s="232"/>
      <c r="K475" s="232"/>
      <c r="L475" s="232"/>
      <c r="M475" s="232"/>
      <c r="N475" s="232"/>
      <c r="O475" s="232"/>
      <c r="P475" s="232"/>
      <c r="Q475" s="232"/>
      <c r="R475" s="232"/>
      <c r="S475" s="232"/>
      <c r="T475" s="232"/>
      <c r="U475" s="232"/>
      <c r="V475" s="232"/>
      <c r="W475" s="232"/>
      <c r="X475" s="232"/>
      <c r="Y475" s="232"/>
      <c r="Z475" s="232"/>
    </row>
    <row r="476" spans="1:26" ht="14.25" customHeight="1">
      <c r="A476" s="232"/>
      <c r="B476" s="232"/>
      <c r="C476" s="232"/>
      <c r="D476" s="232"/>
      <c r="E476" s="232"/>
      <c r="F476" s="232"/>
      <c r="G476" s="232"/>
      <c r="H476" s="232"/>
      <c r="I476" s="232"/>
      <c r="J476" s="232"/>
      <c r="K476" s="232"/>
      <c r="L476" s="232"/>
      <c r="M476" s="232"/>
      <c r="N476" s="232"/>
      <c r="O476" s="232"/>
      <c r="P476" s="232"/>
      <c r="Q476" s="232"/>
      <c r="R476" s="232"/>
      <c r="S476" s="232"/>
      <c r="T476" s="232"/>
      <c r="U476" s="232"/>
      <c r="V476" s="232"/>
      <c r="W476" s="232"/>
      <c r="X476" s="232"/>
      <c r="Y476" s="232"/>
      <c r="Z476" s="232"/>
    </row>
    <row r="477" spans="1:26" ht="14.25" customHeight="1">
      <c r="A477" s="232"/>
      <c r="B477" s="232"/>
      <c r="C477" s="232"/>
      <c r="D477" s="232"/>
      <c r="E477" s="232"/>
      <c r="F477" s="232"/>
      <c r="G477" s="232"/>
      <c r="H477" s="232"/>
      <c r="I477" s="232"/>
      <c r="J477" s="232"/>
      <c r="K477" s="232"/>
      <c r="L477" s="232"/>
      <c r="M477" s="232"/>
      <c r="N477" s="232"/>
      <c r="O477" s="232"/>
      <c r="P477" s="232"/>
      <c r="Q477" s="232"/>
      <c r="R477" s="232"/>
      <c r="S477" s="232"/>
      <c r="T477" s="232"/>
      <c r="U477" s="232"/>
      <c r="V477" s="232"/>
      <c r="W477" s="232"/>
      <c r="X477" s="232"/>
      <c r="Y477" s="232"/>
      <c r="Z477" s="232"/>
    </row>
    <row r="478" spans="1:26" ht="14.25" customHeight="1">
      <c r="A478" s="232"/>
      <c r="B478" s="232"/>
      <c r="C478" s="232"/>
      <c r="D478" s="232"/>
      <c r="E478" s="232"/>
      <c r="F478" s="232"/>
      <c r="G478" s="232"/>
      <c r="H478" s="232"/>
      <c r="I478" s="232"/>
      <c r="J478" s="232"/>
      <c r="K478" s="232"/>
      <c r="L478" s="232"/>
      <c r="M478" s="232"/>
      <c r="N478" s="232"/>
      <c r="O478" s="232"/>
      <c r="P478" s="232"/>
      <c r="Q478" s="232"/>
      <c r="R478" s="232"/>
      <c r="S478" s="232"/>
      <c r="T478" s="232"/>
      <c r="U478" s="232"/>
      <c r="V478" s="232"/>
      <c r="W478" s="232"/>
      <c r="X478" s="232"/>
      <c r="Y478" s="232"/>
      <c r="Z478" s="232"/>
    </row>
    <row r="479" spans="1:26" ht="14.25" customHeight="1">
      <c r="A479" s="232"/>
      <c r="B479" s="232"/>
      <c r="C479" s="232"/>
      <c r="D479" s="232"/>
      <c r="E479" s="232"/>
      <c r="F479" s="232"/>
      <c r="G479" s="232"/>
      <c r="H479" s="232"/>
      <c r="I479" s="232"/>
      <c r="J479" s="232"/>
      <c r="K479" s="232"/>
      <c r="L479" s="232"/>
      <c r="M479" s="232"/>
      <c r="N479" s="232"/>
      <c r="O479" s="232"/>
      <c r="P479" s="232"/>
      <c r="Q479" s="232"/>
      <c r="R479" s="232"/>
      <c r="S479" s="232"/>
      <c r="T479" s="232"/>
      <c r="U479" s="232"/>
      <c r="V479" s="232"/>
      <c r="W479" s="232"/>
      <c r="X479" s="232"/>
      <c r="Y479" s="232"/>
      <c r="Z479" s="232"/>
    </row>
    <row r="480" spans="1:26" ht="14.25" customHeight="1">
      <c r="A480" s="232"/>
      <c r="B480" s="232"/>
      <c r="C480" s="232"/>
      <c r="D480" s="232"/>
      <c r="E480" s="232"/>
      <c r="F480" s="232"/>
      <c r="G480" s="232"/>
      <c r="H480" s="232"/>
      <c r="I480" s="232"/>
      <c r="J480" s="232"/>
      <c r="K480" s="232"/>
      <c r="L480" s="232"/>
      <c r="M480" s="232"/>
      <c r="N480" s="232"/>
      <c r="O480" s="232"/>
      <c r="P480" s="232"/>
      <c r="Q480" s="232"/>
      <c r="R480" s="232"/>
      <c r="S480" s="232"/>
      <c r="T480" s="232"/>
      <c r="U480" s="232"/>
      <c r="V480" s="232"/>
      <c r="W480" s="232"/>
      <c r="X480" s="232"/>
      <c r="Y480" s="232"/>
      <c r="Z480" s="232"/>
    </row>
    <row r="481" spans="1:26" ht="14.25" customHeight="1">
      <c r="A481" s="232"/>
      <c r="B481" s="232"/>
      <c r="C481" s="232"/>
      <c r="D481" s="232"/>
      <c r="E481" s="232"/>
      <c r="F481" s="232"/>
      <c r="G481" s="232"/>
      <c r="H481" s="232"/>
      <c r="I481" s="232"/>
      <c r="J481" s="232"/>
      <c r="K481" s="232"/>
      <c r="L481" s="232"/>
      <c r="M481" s="232"/>
      <c r="N481" s="232"/>
      <c r="O481" s="232"/>
      <c r="P481" s="232"/>
      <c r="Q481" s="232"/>
      <c r="R481" s="232"/>
      <c r="S481" s="232"/>
      <c r="T481" s="232"/>
      <c r="U481" s="232"/>
      <c r="V481" s="232"/>
      <c r="W481" s="232"/>
      <c r="X481" s="232"/>
      <c r="Y481" s="232"/>
      <c r="Z481" s="232"/>
    </row>
    <row r="482" spans="1:26" ht="14.25" customHeight="1">
      <c r="A482" s="232"/>
      <c r="B482" s="232"/>
      <c r="C482" s="232"/>
      <c r="D482" s="232"/>
      <c r="E482" s="232"/>
      <c r="F482" s="232"/>
      <c r="G482" s="232"/>
      <c r="H482" s="232"/>
      <c r="I482" s="232"/>
      <c r="J482" s="232"/>
      <c r="K482" s="232"/>
      <c r="L482" s="232"/>
      <c r="M482" s="232"/>
      <c r="N482" s="232"/>
      <c r="O482" s="232"/>
      <c r="P482" s="232"/>
      <c r="Q482" s="232"/>
      <c r="R482" s="232"/>
      <c r="S482" s="232"/>
      <c r="T482" s="232"/>
      <c r="U482" s="232"/>
      <c r="V482" s="232"/>
      <c r="W482" s="232"/>
      <c r="X482" s="232"/>
      <c r="Y482" s="232"/>
      <c r="Z482" s="232"/>
    </row>
    <row r="483" spans="1:26" ht="14.25" customHeight="1">
      <c r="A483" s="232"/>
      <c r="B483" s="232"/>
      <c r="C483" s="232"/>
      <c r="D483" s="232"/>
      <c r="E483" s="232"/>
      <c r="F483" s="232"/>
      <c r="G483" s="232"/>
      <c r="H483" s="232"/>
      <c r="I483" s="232"/>
      <c r="J483" s="232"/>
      <c r="K483" s="232"/>
      <c r="L483" s="232"/>
      <c r="M483" s="232"/>
      <c r="N483" s="232"/>
      <c r="O483" s="232"/>
      <c r="P483" s="232"/>
      <c r="Q483" s="232"/>
      <c r="R483" s="232"/>
      <c r="S483" s="232"/>
      <c r="T483" s="232"/>
      <c r="U483" s="232"/>
      <c r="V483" s="232"/>
      <c r="W483" s="232"/>
      <c r="X483" s="232"/>
      <c r="Y483" s="232"/>
      <c r="Z483" s="232"/>
    </row>
    <row r="484" spans="1:26" ht="14.25" customHeight="1">
      <c r="A484" s="232"/>
      <c r="B484" s="232"/>
      <c r="C484" s="232"/>
      <c r="D484" s="232"/>
      <c r="E484" s="232"/>
      <c r="F484" s="232"/>
      <c r="G484" s="232"/>
      <c r="H484" s="232"/>
      <c r="I484" s="232"/>
      <c r="J484" s="232"/>
      <c r="K484" s="232"/>
      <c r="L484" s="232"/>
      <c r="M484" s="232"/>
      <c r="N484" s="232"/>
      <c r="O484" s="232"/>
      <c r="P484" s="232"/>
      <c r="Q484" s="232"/>
      <c r="R484" s="232"/>
      <c r="S484" s="232"/>
      <c r="T484" s="232"/>
      <c r="U484" s="232"/>
      <c r="V484" s="232"/>
      <c r="W484" s="232"/>
      <c r="X484" s="232"/>
      <c r="Y484" s="232"/>
      <c r="Z484" s="232"/>
    </row>
    <row r="485" spans="1:26" ht="14.25" customHeight="1">
      <c r="A485" s="232"/>
      <c r="B485" s="232"/>
      <c r="C485" s="232"/>
      <c r="D485" s="232"/>
      <c r="E485" s="232"/>
      <c r="F485" s="232"/>
      <c r="G485" s="232"/>
      <c r="H485" s="232"/>
      <c r="I485" s="232"/>
      <c r="J485" s="232"/>
      <c r="K485" s="232"/>
      <c r="L485" s="232"/>
      <c r="M485" s="232"/>
      <c r="N485" s="232"/>
      <c r="O485" s="232"/>
      <c r="P485" s="232"/>
      <c r="Q485" s="232"/>
      <c r="R485" s="232"/>
      <c r="S485" s="232"/>
      <c r="T485" s="232"/>
      <c r="U485" s="232"/>
      <c r="V485" s="232"/>
      <c r="W485" s="232"/>
      <c r="X485" s="232"/>
      <c r="Y485" s="232"/>
      <c r="Z485" s="232"/>
    </row>
    <row r="486" spans="1:26" ht="14.25" customHeight="1">
      <c r="A486" s="232"/>
      <c r="B486" s="232"/>
      <c r="C486" s="232"/>
      <c r="D486" s="232"/>
      <c r="E486" s="232"/>
      <c r="F486" s="232"/>
      <c r="G486" s="232"/>
      <c r="H486" s="232"/>
      <c r="I486" s="232"/>
      <c r="J486" s="232"/>
      <c r="K486" s="232"/>
      <c r="L486" s="232"/>
      <c r="M486" s="232"/>
      <c r="N486" s="232"/>
      <c r="O486" s="232"/>
      <c r="P486" s="232"/>
      <c r="Q486" s="232"/>
      <c r="R486" s="232"/>
      <c r="S486" s="232"/>
      <c r="T486" s="232"/>
      <c r="U486" s="232"/>
      <c r="V486" s="232"/>
      <c r="W486" s="232"/>
      <c r="X486" s="232"/>
      <c r="Y486" s="232"/>
      <c r="Z486" s="232"/>
    </row>
    <row r="487" spans="1:26" ht="14.25" customHeight="1">
      <c r="A487" s="232"/>
      <c r="B487" s="232"/>
      <c r="C487" s="232"/>
      <c r="D487" s="232"/>
      <c r="E487" s="232"/>
      <c r="F487" s="232"/>
      <c r="G487" s="232"/>
      <c r="H487" s="232"/>
      <c r="I487" s="232"/>
      <c r="J487" s="232"/>
      <c r="K487" s="232"/>
      <c r="L487" s="232"/>
      <c r="M487" s="232"/>
      <c r="N487" s="232"/>
      <c r="O487" s="232"/>
      <c r="P487" s="232"/>
      <c r="Q487" s="232"/>
      <c r="R487" s="232"/>
      <c r="S487" s="232"/>
      <c r="T487" s="232"/>
      <c r="U487" s="232"/>
      <c r="V487" s="232"/>
      <c r="W487" s="232"/>
      <c r="X487" s="232"/>
      <c r="Y487" s="232"/>
      <c r="Z487" s="232"/>
    </row>
    <row r="488" spans="1:26" ht="14.25" customHeight="1">
      <c r="A488" s="232"/>
      <c r="B488" s="232"/>
      <c r="C488" s="232"/>
      <c r="D488" s="232"/>
      <c r="E488" s="232"/>
      <c r="F488" s="232"/>
      <c r="G488" s="232"/>
      <c r="H488" s="232"/>
      <c r="I488" s="232"/>
      <c r="J488" s="232"/>
      <c r="K488" s="232"/>
      <c r="L488" s="232"/>
      <c r="M488" s="232"/>
      <c r="N488" s="232"/>
      <c r="O488" s="232"/>
      <c r="P488" s="232"/>
      <c r="Q488" s="232"/>
      <c r="R488" s="232"/>
      <c r="S488" s="232"/>
      <c r="T488" s="232"/>
      <c r="U488" s="232"/>
      <c r="V488" s="232"/>
      <c r="W488" s="232"/>
      <c r="X488" s="232"/>
      <c r="Y488" s="232"/>
      <c r="Z488" s="232"/>
    </row>
    <row r="489" spans="1:26" ht="14.25" customHeight="1">
      <c r="A489" s="232"/>
      <c r="B489" s="232"/>
      <c r="C489" s="232"/>
      <c r="D489" s="232"/>
      <c r="E489" s="232"/>
      <c r="F489" s="232"/>
      <c r="G489" s="232"/>
      <c r="H489" s="232"/>
      <c r="I489" s="232"/>
      <c r="J489" s="232"/>
      <c r="K489" s="232"/>
      <c r="L489" s="232"/>
      <c r="M489" s="232"/>
      <c r="N489" s="232"/>
      <c r="O489" s="232"/>
      <c r="P489" s="232"/>
      <c r="Q489" s="232"/>
      <c r="R489" s="232"/>
      <c r="S489" s="232"/>
      <c r="T489" s="232"/>
      <c r="U489" s="232"/>
      <c r="V489" s="232"/>
      <c r="W489" s="232"/>
      <c r="X489" s="232"/>
      <c r="Y489" s="232"/>
      <c r="Z489" s="232"/>
    </row>
    <row r="490" spans="1:26" ht="14.25" customHeight="1">
      <c r="A490" s="232"/>
      <c r="B490" s="232"/>
      <c r="C490" s="232"/>
      <c r="D490" s="232"/>
      <c r="E490" s="232"/>
      <c r="F490" s="232"/>
      <c r="G490" s="232"/>
      <c r="H490" s="232"/>
      <c r="I490" s="232"/>
      <c r="J490" s="232"/>
      <c r="K490" s="232"/>
      <c r="L490" s="232"/>
      <c r="M490" s="232"/>
      <c r="N490" s="232"/>
      <c r="O490" s="232"/>
      <c r="P490" s="232"/>
      <c r="Q490" s="232"/>
      <c r="R490" s="232"/>
      <c r="S490" s="232"/>
      <c r="T490" s="232"/>
      <c r="U490" s="232"/>
      <c r="V490" s="232"/>
      <c r="W490" s="232"/>
      <c r="X490" s="232"/>
      <c r="Y490" s="232"/>
      <c r="Z490" s="232"/>
    </row>
    <row r="491" spans="1:26" ht="14.25" customHeight="1">
      <c r="A491" s="232"/>
      <c r="B491" s="232"/>
      <c r="C491" s="232"/>
      <c r="D491" s="232"/>
      <c r="E491" s="232"/>
      <c r="F491" s="232"/>
      <c r="G491" s="232"/>
      <c r="H491" s="232"/>
      <c r="I491" s="232"/>
      <c r="J491" s="232"/>
      <c r="K491" s="232"/>
      <c r="L491" s="232"/>
      <c r="M491" s="232"/>
      <c r="N491" s="232"/>
      <c r="O491" s="232"/>
      <c r="P491" s="232"/>
      <c r="Q491" s="232"/>
      <c r="R491" s="232"/>
      <c r="S491" s="232"/>
      <c r="T491" s="232"/>
      <c r="U491" s="232"/>
      <c r="V491" s="232"/>
      <c r="W491" s="232"/>
      <c r="X491" s="232"/>
      <c r="Y491" s="232"/>
      <c r="Z491" s="232"/>
    </row>
    <row r="492" spans="1:26" ht="14.25" customHeight="1">
      <c r="A492" s="232"/>
      <c r="B492" s="232"/>
      <c r="C492" s="232"/>
      <c r="D492" s="232"/>
      <c r="E492" s="232"/>
      <c r="F492" s="232"/>
      <c r="G492" s="232"/>
      <c r="H492" s="232"/>
      <c r="I492" s="232"/>
      <c r="J492" s="232"/>
      <c r="K492" s="232"/>
      <c r="L492" s="232"/>
      <c r="M492" s="232"/>
      <c r="N492" s="232"/>
      <c r="O492" s="232"/>
      <c r="P492" s="232"/>
      <c r="Q492" s="232"/>
      <c r="R492" s="232"/>
      <c r="S492" s="232"/>
      <c r="T492" s="232"/>
      <c r="U492" s="232"/>
      <c r="V492" s="232"/>
      <c r="W492" s="232"/>
      <c r="X492" s="232"/>
      <c r="Y492" s="232"/>
      <c r="Z492" s="232"/>
    </row>
    <row r="493" spans="1:26" ht="14.25" customHeight="1">
      <c r="A493" s="232"/>
      <c r="B493" s="232"/>
      <c r="C493" s="232"/>
      <c r="D493" s="232"/>
      <c r="E493" s="232"/>
      <c r="F493" s="232"/>
      <c r="G493" s="232"/>
      <c r="H493" s="232"/>
      <c r="I493" s="232"/>
      <c r="J493" s="232"/>
      <c r="K493" s="232"/>
      <c r="L493" s="232"/>
      <c r="M493" s="232"/>
      <c r="N493" s="232"/>
      <c r="O493" s="232"/>
      <c r="P493" s="232"/>
      <c r="Q493" s="232"/>
      <c r="R493" s="232"/>
      <c r="S493" s="232"/>
      <c r="T493" s="232"/>
      <c r="U493" s="232"/>
      <c r="V493" s="232"/>
      <c r="W493" s="232"/>
      <c r="X493" s="232"/>
      <c r="Y493" s="232"/>
      <c r="Z493" s="232"/>
    </row>
    <row r="494" spans="1:26" ht="14.25" customHeight="1">
      <c r="A494" s="232"/>
      <c r="B494" s="232"/>
      <c r="C494" s="232"/>
      <c r="D494" s="232"/>
      <c r="E494" s="232"/>
      <c r="F494" s="232"/>
      <c r="G494" s="232"/>
      <c r="H494" s="232"/>
      <c r="I494" s="232"/>
      <c r="J494" s="232"/>
      <c r="K494" s="232"/>
      <c r="L494" s="232"/>
      <c r="M494" s="232"/>
      <c r="N494" s="232"/>
      <c r="O494" s="232"/>
      <c r="P494" s="232"/>
      <c r="Q494" s="232"/>
      <c r="R494" s="232"/>
      <c r="S494" s="232"/>
      <c r="T494" s="232"/>
      <c r="U494" s="232"/>
      <c r="V494" s="232"/>
      <c r="W494" s="232"/>
      <c r="X494" s="232"/>
      <c r="Y494" s="232"/>
      <c r="Z494" s="232"/>
    </row>
    <row r="495" spans="1:26" ht="14.25" customHeight="1">
      <c r="A495" s="232"/>
      <c r="B495" s="232"/>
      <c r="C495" s="232"/>
      <c r="D495" s="232"/>
      <c r="E495" s="232"/>
      <c r="F495" s="232"/>
      <c r="G495" s="232"/>
      <c r="H495" s="232"/>
      <c r="I495" s="232"/>
      <c r="J495" s="232"/>
      <c r="K495" s="232"/>
      <c r="L495" s="232"/>
      <c r="M495" s="232"/>
      <c r="N495" s="232"/>
      <c r="O495" s="232"/>
      <c r="P495" s="232"/>
      <c r="Q495" s="232"/>
      <c r="R495" s="232"/>
      <c r="S495" s="232"/>
      <c r="T495" s="232"/>
      <c r="U495" s="232"/>
      <c r="V495" s="232"/>
      <c r="W495" s="232"/>
      <c r="X495" s="232"/>
      <c r="Y495" s="232"/>
      <c r="Z495" s="232"/>
    </row>
    <row r="496" spans="1:26" ht="14.25" customHeight="1">
      <c r="A496" s="232"/>
      <c r="B496" s="232"/>
      <c r="C496" s="232"/>
      <c r="D496" s="232"/>
      <c r="E496" s="232"/>
      <c r="F496" s="232"/>
      <c r="G496" s="232"/>
      <c r="H496" s="232"/>
      <c r="I496" s="232"/>
      <c r="J496" s="232"/>
      <c r="K496" s="232"/>
      <c r="L496" s="232"/>
      <c r="M496" s="232"/>
      <c r="N496" s="232"/>
      <c r="O496" s="232"/>
      <c r="P496" s="232"/>
      <c r="Q496" s="232"/>
      <c r="R496" s="232"/>
      <c r="S496" s="232"/>
      <c r="T496" s="232"/>
      <c r="U496" s="232"/>
      <c r="V496" s="232"/>
      <c r="W496" s="232"/>
      <c r="X496" s="232"/>
      <c r="Y496" s="232"/>
      <c r="Z496" s="232"/>
    </row>
    <row r="497" spans="1:26" ht="14.25" customHeight="1">
      <c r="A497" s="232"/>
      <c r="B497" s="232"/>
      <c r="C497" s="232"/>
      <c r="D497" s="232"/>
      <c r="E497" s="232"/>
      <c r="F497" s="232"/>
      <c r="G497" s="232"/>
      <c r="H497" s="232"/>
      <c r="I497" s="232"/>
      <c r="J497" s="232"/>
      <c r="K497" s="232"/>
      <c r="L497" s="232"/>
      <c r="M497" s="232"/>
      <c r="N497" s="232"/>
      <c r="O497" s="232"/>
      <c r="P497" s="232"/>
      <c r="Q497" s="232"/>
      <c r="R497" s="232"/>
      <c r="S497" s="232"/>
      <c r="T497" s="232"/>
      <c r="U497" s="232"/>
      <c r="V497" s="232"/>
      <c r="W497" s="232"/>
      <c r="X497" s="232"/>
      <c r="Y497" s="232"/>
      <c r="Z497" s="232"/>
    </row>
    <row r="498" spans="1:26" ht="14.25" customHeight="1">
      <c r="A498" s="232"/>
      <c r="B498" s="232"/>
      <c r="C498" s="232"/>
      <c r="D498" s="232"/>
      <c r="E498" s="232"/>
      <c r="F498" s="232"/>
      <c r="G498" s="232"/>
      <c r="H498" s="232"/>
      <c r="I498" s="232"/>
      <c r="J498" s="232"/>
      <c r="K498" s="232"/>
      <c r="L498" s="232"/>
      <c r="M498" s="232"/>
      <c r="N498" s="232"/>
      <c r="O498" s="232"/>
      <c r="P498" s="232"/>
      <c r="Q498" s="232"/>
      <c r="R498" s="232"/>
      <c r="S498" s="232"/>
      <c r="T498" s="232"/>
      <c r="U498" s="232"/>
      <c r="V498" s="232"/>
      <c r="W498" s="232"/>
      <c r="X498" s="232"/>
      <c r="Y498" s="232"/>
      <c r="Z498" s="232"/>
    </row>
    <row r="499" spans="1:26" ht="14.25" customHeight="1">
      <c r="A499" s="232"/>
      <c r="B499" s="232"/>
      <c r="C499" s="232"/>
      <c r="D499" s="232"/>
      <c r="E499" s="232"/>
      <c r="F499" s="232"/>
      <c r="G499" s="232"/>
      <c r="H499" s="232"/>
      <c r="I499" s="232"/>
      <c r="J499" s="232"/>
      <c r="K499" s="232"/>
      <c r="L499" s="232"/>
      <c r="M499" s="232"/>
      <c r="N499" s="232"/>
      <c r="O499" s="232"/>
      <c r="P499" s="232"/>
      <c r="Q499" s="232"/>
      <c r="R499" s="232"/>
      <c r="S499" s="232"/>
      <c r="T499" s="232"/>
      <c r="U499" s="232"/>
      <c r="V499" s="232"/>
      <c r="W499" s="232"/>
      <c r="X499" s="232"/>
      <c r="Y499" s="232"/>
      <c r="Z499" s="232"/>
    </row>
    <row r="500" spans="1:26" ht="14.25" customHeight="1">
      <c r="A500" s="232"/>
      <c r="B500" s="232"/>
      <c r="C500" s="232"/>
      <c r="D500" s="232"/>
      <c r="E500" s="232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2"/>
      <c r="S500" s="232"/>
      <c r="T500" s="232"/>
      <c r="U500" s="232"/>
      <c r="V500" s="232"/>
      <c r="W500" s="232"/>
      <c r="X500" s="232"/>
      <c r="Y500" s="232"/>
      <c r="Z500" s="232"/>
    </row>
    <row r="501" spans="1:26" ht="14.25" customHeight="1">
      <c r="A501" s="232"/>
      <c r="B501" s="232"/>
      <c r="C501" s="232"/>
      <c r="D501" s="232"/>
      <c r="E501" s="232"/>
      <c r="F501" s="232"/>
      <c r="G501" s="232"/>
      <c r="H501" s="232"/>
      <c r="I501" s="232"/>
      <c r="J501" s="232"/>
      <c r="K501" s="232"/>
      <c r="L501" s="232"/>
      <c r="M501" s="232"/>
      <c r="N501" s="232"/>
      <c r="O501" s="232"/>
      <c r="P501" s="232"/>
      <c r="Q501" s="232"/>
      <c r="R501" s="232"/>
      <c r="S501" s="232"/>
      <c r="T501" s="232"/>
      <c r="U501" s="232"/>
      <c r="V501" s="232"/>
      <c r="W501" s="232"/>
      <c r="X501" s="232"/>
      <c r="Y501" s="232"/>
      <c r="Z501" s="232"/>
    </row>
    <row r="502" spans="1:26" ht="14.25" customHeight="1">
      <c r="A502" s="232"/>
      <c r="B502" s="232"/>
      <c r="C502" s="232"/>
      <c r="D502" s="232"/>
      <c r="E502" s="232"/>
      <c r="F502" s="232"/>
      <c r="G502" s="232"/>
      <c r="H502" s="232"/>
      <c r="I502" s="232"/>
      <c r="J502" s="232"/>
      <c r="K502" s="232"/>
      <c r="L502" s="232"/>
      <c r="M502" s="232"/>
      <c r="N502" s="232"/>
      <c r="O502" s="232"/>
      <c r="P502" s="232"/>
      <c r="Q502" s="232"/>
      <c r="R502" s="232"/>
      <c r="S502" s="232"/>
      <c r="T502" s="232"/>
      <c r="U502" s="232"/>
      <c r="V502" s="232"/>
      <c r="W502" s="232"/>
      <c r="X502" s="232"/>
      <c r="Y502" s="232"/>
      <c r="Z502" s="232"/>
    </row>
    <row r="503" spans="1:26" ht="14.25" customHeight="1">
      <c r="A503" s="232"/>
      <c r="B503" s="232"/>
      <c r="C503" s="232"/>
      <c r="D503" s="232"/>
      <c r="E503" s="232"/>
      <c r="F503" s="232"/>
      <c r="G503" s="232"/>
      <c r="H503" s="232"/>
      <c r="I503" s="232"/>
      <c r="J503" s="232"/>
      <c r="K503" s="232"/>
      <c r="L503" s="232"/>
      <c r="M503" s="232"/>
      <c r="N503" s="232"/>
      <c r="O503" s="232"/>
      <c r="P503" s="232"/>
      <c r="Q503" s="232"/>
      <c r="R503" s="232"/>
      <c r="S503" s="232"/>
      <c r="T503" s="232"/>
      <c r="U503" s="232"/>
      <c r="V503" s="232"/>
      <c r="W503" s="232"/>
      <c r="X503" s="232"/>
      <c r="Y503" s="232"/>
      <c r="Z503" s="232"/>
    </row>
    <row r="504" spans="1:26" ht="14.25" customHeight="1">
      <c r="A504" s="232"/>
      <c r="B504" s="232"/>
      <c r="C504" s="232"/>
      <c r="D504" s="232"/>
      <c r="E504" s="232"/>
      <c r="F504" s="232"/>
      <c r="G504" s="232"/>
      <c r="H504" s="232"/>
      <c r="I504" s="232"/>
      <c r="J504" s="232"/>
      <c r="K504" s="232"/>
      <c r="L504" s="232"/>
      <c r="M504" s="232"/>
      <c r="N504" s="232"/>
      <c r="O504" s="232"/>
      <c r="P504" s="232"/>
      <c r="Q504" s="232"/>
      <c r="R504" s="232"/>
      <c r="S504" s="232"/>
      <c r="T504" s="232"/>
      <c r="U504" s="232"/>
      <c r="V504" s="232"/>
      <c r="W504" s="232"/>
      <c r="X504" s="232"/>
      <c r="Y504" s="232"/>
      <c r="Z504" s="232"/>
    </row>
    <row r="505" spans="1:26" ht="14.25" customHeight="1">
      <c r="A505" s="232"/>
      <c r="B505" s="232"/>
      <c r="C505" s="232"/>
      <c r="D505" s="232"/>
      <c r="E505" s="232"/>
      <c r="F505" s="232"/>
      <c r="G505" s="232"/>
      <c r="H505" s="232"/>
      <c r="I505" s="232"/>
      <c r="J505" s="232"/>
      <c r="K505" s="232"/>
      <c r="L505" s="232"/>
      <c r="M505" s="232"/>
      <c r="N505" s="232"/>
      <c r="O505" s="232"/>
      <c r="P505" s="232"/>
      <c r="Q505" s="232"/>
      <c r="R505" s="232"/>
      <c r="S505" s="232"/>
      <c r="T505" s="232"/>
      <c r="U505" s="232"/>
      <c r="V505" s="232"/>
      <c r="W505" s="232"/>
      <c r="X505" s="232"/>
      <c r="Y505" s="232"/>
      <c r="Z505" s="232"/>
    </row>
    <row r="506" spans="1:26" ht="14.25" customHeight="1">
      <c r="A506" s="232"/>
      <c r="B506" s="232"/>
      <c r="C506" s="232"/>
      <c r="D506" s="232"/>
      <c r="E506" s="232"/>
      <c r="F506" s="232"/>
      <c r="G506" s="232"/>
      <c r="H506" s="232"/>
      <c r="I506" s="232"/>
      <c r="J506" s="232"/>
      <c r="K506" s="232"/>
      <c r="L506" s="232"/>
      <c r="M506" s="232"/>
      <c r="N506" s="232"/>
      <c r="O506" s="232"/>
      <c r="P506" s="232"/>
      <c r="Q506" s="232"/>
      <c r="R506" s="232"/>
      <c r="S506" s="232"/>
      <c r="T506" s="232"/>
      <c r="U506" s="232"/>
      <c r="V506" s="232"/>
      <c r="W506" s="232"/>
      <c r="X506" s="232"/>
      <c r="Y506" s="232"/>
      <c r="Z506" s="232"/>
    </row>
    <row r="507" spans="1:26" ht="14.25" customHeight="1">
      <c r="A507" s="232"/>
      <c r="B507" s="232"/>
      <c r="C507" s="232"/>
      <c r="D507" s="232"/>
      <c r="E507" s="232"/>
      <c r="F507" s="232"/>
      <c r="G507" s="232"/>
      <c r="H507" s="232"/>
      <c r="I507" s="232"/>
      <c r="J507" s="232"/>
      <c r="K507" s="232"/>
      <c r="L507" s="232"/>
      <c r="M507" s="232"/>
      <c r="N507" s="232"/>
      <c r="O507" s="232"/>
      <c r="P507" s="232"/>
      <c r="Q507" s="232"/>
      <c r="R507" s="232"/>
      <c r="S507" s="232"/>
      <c r="T507" s="232"/>
      <c r="U507" s="232"/>
      <c r="V507" s="232"/>
      <c r="W507" s="232"/>
      <c r="X507" s="232"/>
      <c r="Y507" s="232"/>
      <c r="Z507" s="232"/>
    </row>
    <row r="508" spans="1:26" ht="14.25" customHeight="1">
      <c r="A508" s="232"/>
      <c r="B508" s="232"/>
      <c r="C508" s="232"/>
      <c r="D508" s="232"/>
      <c r="E508" s="232"/>
      <c r="F508" s="232"/>
      <c r="G508" s="232"/>
      <c r="H508" s="232"/>
      <c r="I508" s="232"/>
      <c r="J508" s="232"/>
      <c r="K508" s="232"/>
      <c r="L508" s="232"/>
      <c r="M508" s="232"/>
      <c r="N508" s="232"/>
      <c r="O508" s="232"/>
      <c r="P508" s="232"/>
      <c r="Q508" s="232"/>
      <c r="R508" s="232"/>
      <c r="S508" s="232"/>
      <c r="T508" s="232"/>
      <c r="U508" s="232"/>
      <c r="V508" s="232"/>
      <c r="W508" s="232"/>
      <c r="X508" s="232"/>
      <c r="Y508" s="232"/>
      <c r="Z508" s="232"/>
    </row>
    <row r="509" spans="1:26" ht="14.25" customHeight="1">
      <c r="A509" s="232"/>
      <c r="B509" s="232"/>
      <c r="C509" s="232"/>
      <c r="D509" s="232"/>
      <c r="E509" s="232"/>
      <c r="F509" s="232"/>
      <c r="G509" s="232"/>
      <c r="H509" s="232"/>
      <c r="I509" s="232"/>
      <c r="J509" s="232"/>
      <c r="K509" s="232"/>
      <c r="L509" s="232"/>
      <c r="M509" s="232"/>
      <c r="N509" s="232"/>
      <c r="O509" s="232"/>
      <c r="P509" s="232"/>
      <c r="Q509" s="232"/>
      <c r="R509" s="232"/>
      <c r="S509" s="232"/>
      <c r="T509" s="232"/>
      <c r="U509" s="232"/>
      <c r="V509" s="232"/>
      <c r="W509" s="232"/>
      <c r="X509" s="232"/>
      <c r="Y509" s="232"/>
      <c r="Z509" s="232"/>
    </row>
    <row r="510" spans="1:26" ht="14.25" customHeight="1">
      <c r="A510" s="232"/>
      <c r="B510" s="232"/>
      <c r="C510" s="232"/>
      <c r="D510" s="232"/>
      <c r="E510" s="232"/>
      <c r="F510" s="232"/>
      <c r="G510" s="232"/>
      <c r="H510" s="232"/>
      <c r="I510" s="232"/>
      <c r="J510" s="232"/>
      <c r="K510" s="232"/>
      <c r="L510" s="232"/>
      <c r="M510" s="232"/>
      <c r="N510" s="232"/>
      <c r="O510" s="232"/>
      <c r="P510" s="232"/>
      <c r="Q510" s="232"/>
      <c r="R510" s="232"/>
      <c r="S510" s="232"/>
      <c r="T510" s="232"/>
      <c r="U510" s="232"/>
      <c r="V510" s="232"/>
      <c r="W510" s="232"/>
      <c r="X510" s="232"/>
      <c r="Y510" s="232"/>
      <c r="Z510" s="232"/>
    </row>
    <row r="511" spans="1:26" ht="14.25" customHeight="1">
      <c r="A511" s="232"/>
      <c r="B511" s="232"/>
      <c r="C511" s="232"/>
      <c r="D511" s="232"/>
      <c r="E511" s="232"/>
      <c r="F511" s="232"/>
      <c r="G511" s="232"/>
      <c r="H511" s="232"/>
      <c r="I511" s="232"/>
      <c r="J511" s="232"/>
      <c r="K511" s="232"/>
      <c r="L511" s="232"/>
      <c r="M511" s="232"/>
      <c r="N511" s="232"/>
      <c r="O511" s="232"/>
      <c r="P511" s="232"/>
      <c r="Q511" s="232"/>
      <c r="R511" s="232"/>
      <c r="S511" s="232"/>
      <c r="T511" s="232"/>
      <c r="U511" s="232"/>
      <c r="V511" s="232"/>
      <c r="W511" s="232"/>
      <c r="X511" s="232"/>
      <c r="Y511" s="232"/>
      <c r="Z511" s="232"/>
    </row>
    <row r="512" spans="1:26" ht="14.25" customHeight="1">
      <c r="A512" s="232"/>
      <c r="B512" s="232"/>
      <c r="C512" s="232"/>
      <c r="D512" s="232"/>
      <c r="E512" s="232"/>
      <c r="F512" s="232"/>
      <c r="G512" s="232"/>
      <c r="H512" s="232"/>
      <c r="I512" s="232"/>
      <c r="J512" s="232"/>
      <c r="K512" s="232"/>
      <c r="L512" s="232"/>
      <c r="M512" s="232"/>
      <c r="N512" s="232"/>
      <c r="O512" s="232"/>
      <c r="P512" s="232"/>
      <c r="Q512" s="232"/>
      <c r="R512" s="232"/>
      <c r="S512" s="232"/>
      <c r="T512" s="232"/>
      <c r="U512" s="232"/>
      <c r="V512" s="232"/>
      <c r="W512" s="232"/>
      <c r="X512" s="232"/>
      <c r="Y512" s="232"/>
      <c r="Z512" s="232"/>
    </row>
    <row r="513" spans="1:26" ht="14.25" customHeight="1">
      <c r="A513" s="232"/>
      <c r="B513" s="232"/>
      <c r="C513" s="232"/>
      <c r="D513" s="232"/>
      <c r="E513" s="232"/>
      <c r="F513" s="232"/>
      <c r="G513" s="232"/>
      <c r="H513" s="232"/>
      <c r="I513" s="232"/>
      <c r="J513" s="232"/>
      <c r="K513" s="232"/>
      <c r="L513" s="232"/>
      <c r="M513" s="232"/>
      <c r="N513" s="232"/>
      <c r="O513" s="232"/>
      <c r="P513" s="232"/>
      <c r="Q513" s="232"/>
      <c r="R513" s="232"/>
      <c r="S513" s="232"/>
      <c r="T513" s="232"/>
      <c r="U513" s="232"/>
      <c r="V513" s="232"/>
      <c r="W513" s="232"/>
      <c r="X513" s="232"/>
      <c r="Y513" s="232"/>
      <c r="Z513" s="232"/>
    </row>
    <row r="514" spans="1:26" ht="14.25" customHeight="1">
      <c r="A514" s="232"/>
      <c r="B514" s="232"/>
      <c r="C514" s="232"/>
      <c r="D514" s="232"/>
      <c r="E514" s="232"/>
      <c r="F514" s="232"/>
      <c r="G514" s="232"/>
      <c r="H514" s="232"/>
      <c r="I514" s="232"/>
      <c r="J514" s="232"/>
      <c r="K514" s="232"/>
      <c r="L514" s="232"/>
      <c r="M514" s="232"/>
      <c r="N514" s="232"/>
      <c r="O514" s="232"/>
      <c r="P514" s="232"/>
      <c r="Q514" s="232"/>
      <c r="R514" s="232"/>
      <c r="S514" s="232"/>
      <c r="T514" s="232"/>
      <c r="U514" s="232"/>
      <c r="V514" s="232"/>
      <c r="W514" s="232"/>
      <c r="X514" s="232"/>
      <c r="Y514" s="232"/>
      <c r="Z514" s="232"/>
    </row>
    <row r="515" spans="1:26" ht="14.25" customHeight="1">
      <c r="A515" s="232"/>
      <c r="B515" s="232"/>
      <c r="C515" s="232"/>
      <c r="D515" s="232"/>
      <c r="E515" s="232"/>
      <c r="F515" s="232"/>
      <c r="G515" s="232"/>
      <c r="H515" s="232"/>
      <c r="I515" s="232"/>
      <c r="J515" s="232"/>
      <c r="K515" s="232"/>
      <c r="L515" s="232"/>
      <c r="M515" s="232"/>
      <c r="N515" s="232"/>
      <c r="O515" s="232"/>
      <c r="P515" s="232"/>
      <c r="Q515" s="232"/>
      <c r="R515" s="232"/>
      <c r="S515" s="232"/>
      <c r="T515" s="232"/>
      <c r="U515" s="232"/>
      <c r="V515" s="232"/>
      <c r="W515" s="232"/>
      <c r="X515" s="232"/>
      <c r="Y515" s="232"/>
      <c r="Z515" s="232"/>
    </row>
    <row r="516" spans="1:26" ht="14.25" customHeight="1">
      <c r="A516" s="232"/>
      <c r="B516" s="232"/>
      <c r="C516" s="232"/>
      <c r="D516" s="232"/>
      <c r="E516" s="232"/>
      <c r="F516" s="232"/>
      <c r="G516" s="232"/>
      <c r="H516" s="232"/>
      <c r="I516" s="232"/>
      <c r="J516" s="232"/>
      <c r="K516" s="232"/>
      <c r="L516" s="232"/>
      <c r="M516" s="232"/>
      <c r="N516" s="232"/>
      <c r="O516" s="232"/>
      <c r="P516" s="232"/>
      <c r="Q516" s="232"/>
      <c r="R516" s="232"/>
      <c r="S516" s="232"/>
      <c r="T516" s="232"/>
      <c r="U516" s="232"/>
      <c r="V516" s="232"/>
      <c r="W516" s="232"/>
      <c r="X516" s="232"/>
      <c r="Y516" s="232"/>
      <c r="Z516" s="232"/>
    </row>
    <row r="517" spans="1:26" ht="14.25" customHeight="1">
      <c r="A517" s="232"/>
      <c r="B517" s="232"/>
      <c r="C517" s="232"/>
      <c r="D517" s="232"/>
      <c r="E517" s="232"/>
      <c r="F517" s="232"/>
      <c r="G517" s="232"/>
      <c r="H517" s="232"/>
      <c r="I517" s="232"/>
      <c r="J517" s="232"/>
      <c r="K517" s="232"/>
      <c r="L517" s="232"/>
      <c r="M517" s="232"/>
      <c r="N517" s="232"/>
      <c r="O517" s="232"/>
      <c r="P517" s="232"/>
      <c r="Q517" s="232"/>
      <c r="R517" s="232"/>
      <c r="S517" s="232"/>
      <c r="T517" s="232"/>
      <c r="U517" s="232"/>
      <c r="V517" s="232"/>
      <c r="W517" s="232"/>
      <c r="X517" s="232"/>
      <c r="Y517" s="232"/>
      <c r="Z517" s="232"/>
    </row>
    <row r="518" spans="1:26" ht="14.25" customHeight="1">
      <c r="A518" s="232"/>
      <c r="B518" s="232"/>
      <c r="C518" s="232"/>
      <c r="D518" s="232"/>
      <c r="E518" s="232"/>
      <c r="F518" s="232"/>
      <c r="G518" s="232"/>
      <c r="H518" s="232"/>
      <c r="I518" s="232"/>
      <c r="J518" s="232"/>
      <c r="K518" s="232"/>
      <c r="L518" s="232"/>
      <c r="M518" s="232"/>
      <c r="N518" s="232"/>
      <c r="O518" s="232"/>
      <c r="P518" s="232"/>
      <c r="Q518" s="232"/>
      <c r="R518" s="232"/>
      <c r="S518" s="232"/>
      <c r="T518" s="232"/>
      <c r="U518" s="232"/>
      <c r="V518" s="232"/>
      <c r="W518" s="232"/>
      <c r="X518" s="232"/>
      <c r="Y518" s="232"/>
      <c r="Z518" s="232"/>
    </row>
    <row r="519" spans="1:26" ht="14.25" customHeight="1">
      <c r="A519" s="232"/>
      <c r="B519" s="232"/>
      <c r="C519" s="232"/>
      <c r="D519" s="232"/>
      <c r="E519" s="232"/>
      <c r="F519" s="232"/>
      <c r="G519" s="232"/>
      <c r="H519" s="232"/>
      <c r="I519" s="232"/>
      <c r="J519" s="232"/>
      <c r="K519" s="232"/>
      <c r="L519" s="232"/>
      <c r="M519" s="232"/>
      <c r="N519" s="232"/>
      <c r="O519" s="232"/>
      <c r="P519" s="232"/>
      <c r="Q519" s="232"/>
      <c r="R519" s="232"/>
      <c r="S519" s="232"/>
      <c r="T519" s="232"/>
      <c r="U519" s="232"/>
      <c r="V519" s="232"/>
      <c r="W519" s="232"/>
      <c r="X519" s="232"/>
      <c r="Y519" s="232"/>
      <c r="Z519" s="232"/>
    </row>
    <row r="520" spans="1:26" ht="14.25" customHeight="1">
      <c r="A520" s="232"/>
      <c r="B520" s="232"/>
      <c r="C520" s="232"/>
      <c r="D520" s="232"/>
      <c r="E520" s="232"/>
      <c r="F520" s="232"/>
      <c r="G520" s="232"/>
      <c r="H520" s="232"/>
      <c r="I520" s="232"/>
      <c r="J520" s="232"/>
      <c r="K520" s="232"/>
      <c r="L520" s="232"/>
      <c r="M520" s="232"/>
      <c r="N520" s="232"/>
      <c r="O520" s="232"/>
      <c r="P520" s="232"/>
      <c r="Q520" s="232"/>
      <c r="R520" s="232"/>
      <c r="S520" s="232"/>
      <c r="T520" s="232"/>
      <c r="U520" s="232"/>
      <c r="V520" s="232"/>
      <c r="W520" s="232"/>
      <c r="X520" s="232"/>
      <c r="Y520" s="232"/>
      <c r="Z520" s="232"/>
    </row>
    <row r="521" spans="1:26" ht="14.25" customHeight="1">
      <c r="A521" s="232"/>
      <c r="B521" s="232"/>
      <c r="C521" s="232"/>
      <c r="D521" s="232"/>
      <c r="E521" s="232"/>
      <c r="F521" s="232"/>
      <c r="G521" s="232"/>
      <c r="H521" s="232"/>
      <c r="I521" s="232"/>
      <c r="J521" s="232"/>
      <c r="K521" s="232"/>
      <c r="L521" s="232"/>
      <c r="M521" s="232"/>
      <c r="N521" s="232"/>
      <c r="O521" s="232"/>
      <c r="P521" s="232"/>
      <c r="Q521" s="232"/>
      <c r="R521" s="232"/>
      <c r="S521" s="232"/>
      <c r="T521" s="232"/>
      <c r="U521" s="232"/>
      <c r="V521" s="232"/>
      <c r="W521" s="232"/>
      <c r="X521" s="232"/>
      <c r="Y521" s="232"/>
      <c r="Z521" s="232"/>
    </row>
    <row r="522" spans="1:26" ht="14.25" customHeight="1">
      <c r="A522" s="232"/>
      <c r="B522" s="232"/>
      <c r="C522" s="232"/>
      <c r="D522" s="232"/>
      <c r="E522" s="232"/>
      <c r="F522" s="232"/>
      <c r="G522" s="232"/>
      <c r="H522" s="232"/>
      <c r="I522" s="232"/>
      <c r="J522" s="232"/>
      <c r="K522" s="232"/>
      <c r="L522" s="232"/>
      <c r="M522" s="232"/>
      <c r="N522" s="232"/>
      <c r="O522" s="232"/>
      <c r="P522" s="232"/>
      <c r="Q522" s="232"/>
      <c r="R522" s="232"/>
      <c r="S522" s="232"/>
      <c r="T522" s="232"/>
      <c r="U522" s="232"/>
      <c r="V522" s="232"/>
      <c r="W522" s="232"/>
      <c r="X522" s="232"/>
      <c r="Y522" s="232"/>
      <c r="Z522" s="232"/>
    </row>
    <row r="523" spans="1:26" ht="14.25" customHeight="1">
      <c r="A523" s="232"/>
      <c r="B523" s="232"/>
      <c r="C523" s="232"/>
      <c r="D523" s="232"/>
      <c r="E523" s="232"/>
      <c r="F523" s="232"/>
      <c r="G523" s="232"/>
      <c r="H523" s="232"/>
      <c r="I523" s="232"/>
      <c r="J523" s="232"/>
      <c r="K523" s="232"/>
      <c r="L523" s="232"/>
      <c r="M523" s="232"/>
      <c r="N523" s="232"/>
      <c r="O523" s="232"/>
      <c r="P523" s="232"/>
      <c r="Q523" s="232"/>
      <c r="R523" s="232"/>
      <c r="S523" s="232"/>
      <c r="T523" s="232"/>
      <c r="U523" s="232"/>
      <c r="V523" s="232"/>
      <c r="W523" s="232"/>
      <c r="X523" s="232"/>
      <c r="Y523" s="232"/>
      <c r="Z523" s="232"/>
    </row>
    <row r="524" spans="1:26" ht="14.25" customHeight="1">
      <c r="A524" s="232"/>
      <c r="B524" s="232"/>
      <c r="C524" s="232"/>
      <c r="D524" s="232"/>
      <c r="E524" s="232"/>
      <c r="F524" s="232"/>
      <c r="G524" s="232"/>
      <c r="H524" s="232"/>
      <c r="I524" s="232"/>
      <c r="J524" s="232"/>
      <c r="K524" s="232"/>
      <c r="L524" s="232"/>
      <c r="M524" s="232"/>
      <c r="N524" s="232"/>
      <c r="O524" s="232"/>
      <c r="P524" s="232"/>
      <c r="Q524" s="232"/>
      <c r="R524" s="232"/>
      <c r="S524" s="232"/>
      <c r="T524" s="232"/>
      <c r="U524" s="232"/>
      <c r="V524" s="232"/>
      <c r="W524" s="232"/>
      <c r="X524" s="232"/>
      <c r="Y524" s="232"/>
      <c r="Z524" s="232"/>
    </row>
    <row r="525" spans="1:26" ht="14.25" customHeight="1">
      <c r="A525" s="232"/>
      <c r="B525" s="232"/>
      <c r="C525" s="232"/>
      <c r="D525" s="232"/>
      <c r="E525" s="232"/>
      <c r="F525" s="232"/>
      <c r="G525" s="232"/>
      <c r="H525" s="232"/>
      <c r="I525" s="232"/>
      <c r="J525" s="232"/>
      <c r="K525" s="232"/>
      <c r="L525" s="232"/>
      <c r="M525" s="232"/>
      <c r="N525" s="232"/>
      <c r="O525" s="232"/>
      <c r="P525" s="232"/>
      <c r="Q525" s="232"/>
      <c r="R525" s="232"/>
      <c r="S525" s="232"/>
      <c r="T525" s="232"/>
      <c r="U525" s="232"/>
      <c r="V525" s="232"/>
      <c r="W525" s="232"/>
      <c r="X525" s="232"/>
      <c r="Y525" s="232"/>
      <c r="Z525" s="232"/>
    </row>
    <row r="526" spans="1:26" ht="14.25" customHeight="1">
      <c r="A526" s="232"/>
      <c r="B526" s="232"/>
      <c r="C526" s="232"/>
      <c r="D526" s="232"/>
      <c r="E526" s="232"/>
      <c r="F526" s="232"/>
      <c r="G526" s="232"/>
      <c r="H526" s="232"/>
      <c r="I526" s="232"/>
      <c r="J526" s="232"/>
      <c r="K526" s="232"/>
      <c r="L526" s="232"/>
      <c r="M526" s="232"/>
      <c r="N526" s="232"/>
      <c r="O526" s="232"/>
      <c r="P526" s="232"/>
      <c r="Q526" s="232"/>
      <c r="R526" s="232"/>
      <c r="S526" s="232"/>
      <c r="T526" s="232"/>
      <c r="U526" s="232"/>
      <c r="V526" s="232"/>
      <c r="W526" s="232"/>
      <c r="X526" s="232"/>
      <c r="Y526" s="232"/>
      <c r="Z526" s="232"/>
    </row>
    <row r="527" spans="1:26" ht="14.25" customHeight="1">
      <c r="A527" s="232"/>
      <c r="B527" s="232"/>
      <c r="C527" s="232"/>
      <c r="D527" s="232"/>
      <c r="E527" s="232"/>
      <c r="F527" s="232"/>
      <c r="G527" s="232"/>
      <c r="H527" s="232"/>
      <c r="I527" s="232"/>
      <c r="J527" s="232"/>
      <c r="K527" s="232"/>
      <c r="L527" s="232"/>
      <c r="M527" s="232"/>
      <c r="N527" s="232"/>
      <c r="O527" s="232"/>
      <c r="P527" s="232"/>
      <c r="Q527" s="232"/>
      <c r="R527" s="232"/>
      <c r="S527" s="232"/>
      <c r="T527" s="232"/>
      <c r="U527" s="232"/>
      <c r="V527" s="232"/>
      <c r="W527" s="232"/>
      <c r="X527" s="232"/>
      <c r="Y527" s="232"/>
      <c r="Z527" s="232"/>
    </row>
    <row r="528" spans="1:26" ht="14.25" customHeight="1">
      <c r="A528" s="232"/>
      <c r="B528" s="232"/>
      <c r="C528" s="232"/>
      <c r="D528" s="232"/>
      <c r="E528" s="232"/>
      <c r="F528" s="232"/>
      <c r="G528" s="232"/>
      <c r="H528" s="232"/>
      <c r="I528" s="232"/>
      <c r="J528" s="232"/>
      <c r="K528" s="232"/>
      <c r="L528" s="232"/>
      <c r="M528" s="232"/>
      <c r="N528" s="232"/>
      <c r="O528" s="232"/>
      <c r="P528" s="232"/>
      <c r="Q528" s="232"/>
      <c r="R528" s="232"/>
      <c r="S528" s="232"/>
      <c r="T528" s="232"/>
      <c r="U528" s="232"/>
      <c r="V528" s="232"/>
      <c r="W528" s="232"/>
      <c r="X528" s="232"/>
      <c r="Y528" s="232"/>
      <c r="Z528" s="232"/>
    </row>
    <row r="529" spans="1:26" ht="14.25" customHeight="1">
      <c r="A529" s="232"/>
      <c r="B529" s="232"/>
      <c r="C529" s="232"/>
      <c r="D529" s="232"/>
      <c r="E529" s="232"/>
      <c r="F529" s="232"/>
      <c r="G529" s="232"/>
      <c r="H529" s="232"/>
      <c r="I529" s="232"/>
      <c r="J529" s="232"/>
      <c r="K529" s="232"/>
      <c r="L529" s="232"/>
      <c r="M529" s="232"/>
      <c r="N529" s="232"/>
      <c r="O529" s="232"/>
      <c r="P529" s="232"/>
      <c r="Q529" s="232"/>
      <c r="R529" s="232"/>
      <c r="S529" s="232"/>
      <c r="T529" s="232"/>
      <c r="U529" s="232"/>
      <c r="V529" s="232"/>
      <c r="W529" s="232"/>
      <c r="X529" s="232"/>
      <c r="Y529" s="232"/>
      <c r="Z529" s="232"/>
    </row>
    <row r="530" spans="1:26" ht="14.25" customHeight="1">
      <c r="A530" s="232"/>
      <c r="B530" s="232"/>
      <c r="C530" s="232"/>
      <c r="D530" s="232"/>
      <c r="E530" s="232"/>
      <c r="F530" s="232"/>
      <c r="G530" s="232"/>
      <c r="H530" s="232"/>
      <c r="I530" s="232"/>
      <c r="J530" s="232"/>
      <c r="K530" s="232"/>
      <c r="L530" s="232"/>
      <c r="M530" s="232"/>
      <c r="N530" s="232"/>
      <c r="O530" s="232"/>
      <c r="P530" s="232"/>
      <c r="Q530" s="232"/>
      <c r="R530" s="232"/>
      <c r="S530" s="232"/>
      <c r="T530" s="232"/>
      <c r="U530" s="232"/>
      <c r="V530" s="232"/>
      <c r="W530" s="232"/>
      <c r="X530" s="232"/>
      <c r="Y530" s="232"/>
      <c r="Z530" s="232"/>
    </row>
    <row r="531" spans="1:26" ht="14.25" customHeight="1">
      <c r="A531" s="232"/>
      <c r="B531" s="232"/>
      <c r="C531" s="232"/>
      <c r="D531" s="232"/>
      <c r="E531" s="232"/>
      <c r="F531" s="232"/>
      <c r="G531" s="232"/>
      <c r="H531" s="232"/>
      <c r="I531" s="232"/>
      <c r="J531" s="232"/>
      <c r="K531" s="232"/>
      <c r="L531" s="232"/>
      <c r="M531" s="232"/>
      <c r="N531" s="232"/>
      <c r="O531" s="232"/>
      <c r="P531" s="232"/>
      <c r="Q531" s="232"/>
      <c r="R531" s="232"/>
      <c r="S531" s="232"/>
      <c r="T531" s="232"/>
      <c r="U531" s="232"/>
      <c r="V531" s="232"/>
      <c r="W531" s="232"/>
      <c r="X531" s="232"/>
      <c r="Y531" s="232"/>
      <c r="Z531" s="232"/>
    </row>
    <row r="532" spans="1:26" ht="14.25" customHeight="1">
      <c r="A532" s="232"/>
      <c r="B532" s="232"/>
      <c r="C532" s="232"/>
      <c r="D532" s="232"/>
      <c r="E532" s="232"/>
      <c r="F532" s="232"/>
      <c r="G532" s="232"/>
      <c r="H532" s="232"/>
      <c r="I532" s="232"/>
      <c r="J532" s="232"/>
      <c r="K532" s="232"/>
      <c r="L532" s="232"/>
      <c r="M532" s="232"/>
      <c r="N532" s="232"/>
      <c r="O532" s="232"/>
      <c r="P532" s="232"/>
      <c r="Q532" s="232"/>
      <c r="R532" s="232"/>
      <c r="S532" s="232"/>
      <c r="T532" s="232"/>
      <c r="U532" s="232"/>
      <c r="V532" s="232"/>
      <c r="W532" s="232"/>
      <c r="X532" s="232"/>
      <c r="Y532" s="232"/>
      <c r="Z532" s="232"/>
    </row>
    <row r="533" spans="1:26" ht="14.25" customHeight="1">
      <c r="A533" s="232"/>
      <c r="B533" s="232"/>
      <c r="C533" s="232"/>
      <c r="D533" s="232"/>
      <c r="E533" s="232"/>
      <c r="F533" s="232"/>
      <c r="G533" s="232"/>
      <c r="H533" s="232"/>
      <c r="I533" s="232"/>
      <c r="J533" s="232"/>
      <c r="K533" s="232"/>
      <c r="L533" s="232"/>
      <c r="M533" s="232"/>
      <c r="N533" s="232"/>
      <c r="O533" s="232"/>
      <c r="P533" s="232"/>
      <c r="Q533" s="232"/>
      <c r="R533" s="232"/>
      <c r="S533" s="232"/>
      <c r="T533" s="232"/>
      <c r="U533" s="232"/>
      <c r="V533" s="232"/>
      <c r="W533" s="232"/>
      <c r="X533" s="232"/>
      <c r="Y533" s="232"/>
      <c r="Z533" s="232"/>
    </row>
    <row r="534" spans="1:26" ht="14.25" customHeight="1">
      <c r="A534" s="232"/>
      <c r="B534" s="232"/>
      <c r="C534" s="232"/>
      <c r="D534" s="232"/>
      <c r="E534" s="232"/>
      <c r="F534" s="232"/>
      <c r="G534" s="232"/>
      <c r="H534" s="232"/>
      <c r="I534" s="232"/>
      <c r="J534" s="232"/>
      <c r="K534" s="232"/>
      <c r="L534" s="232"/>
      <c r="M534" s="232"/>
      <c r="N534" s="232"/>
      <c r="O534" s="232"/>
      <c r="P534" s="232"/>
      <c r="Q534" s="232"/>
      <c r="R534" s="232"/>
      <c r="S534" s="232"/>
      <c r="T534" s="232"/>
      <c r="U534" s="232"/>
      <c r="V534" s="232"/>
      <c r="W534" s="232"/>
      <c r="X534" s="232"/>
      <c r="Y534" s="232"/>
      <c r="Z534" s="232"/>
    </row>
    <row r="535" spans="1:26" ht="14.25" customHeight="1">
      <c r="A535" s="232"/>
      <c r="B535" s="232"/>
      <c r="C535" s="232"/>
      <c r="D535" s="232"/>
      <c r="E535" s="232"/>
      <c r="F535" s="232"/>
      <c r="G535" s="232"/>
      <c r="H535" s="232"/>
      <c r="I535" s="232"/>
      <c r="J535" s="232"/>
      <c r="K535" s="232"/>
      <c r="L535" s="232"/>
      <c r="M535" s="232"/>
      <c r="N535" s="232"/>
      <c r="O535" s="232"/>
      <c r="P535" s="232"/>
      <c r="Q535" s="232"/>
      <c r="R535" s="232"/>
      <c r="S535" s="232"/>
      <c r="T535" s="232"/>
      <c r="U535" s="232"/>
      <c r="V535" s="232"/>
      <c r="W535" s="232"/>
      <c r="X535" s="232"/>
      <c r="Y535" s="232"/>
      <c r="Z535" s="232"/>
    </row>
    <row r="536" spans="1:26" ht="14.25" customHeight="1">
      <c r="A536" s="232"/>
      <c r="B536" s="232"/>
      <c r="C536" s="232"/>
      <c r="D536" s="232"/>
      <c r="E536" s="232"/>
      <c r="F536" s="232"/>
      <c r="G536" s="232"/>
      <c r="H536" s="232"/>
      <c r="I536" s="232"/>
      <c r="J536" s="232"/>
      <c r="K536" s="232"/>
      <c r="L536" s="232"/>
      <c r="M536" s="232"/>
      <c r="N536" s="232"/>
      <c r="O536" s="232"/>
      <c r="P536" s="232"/>
      <c r="Q536" s="232"/>
      <c r="R536" s="232"/>
      <c r="S536" s="232"/>
      <c r="T536" s="232"/>
      <c r="U536" s="232"/>
      <c r="V536" s="232"/>
      <c r="W536" s="232"/>
      <c r="X536" s="232"/>
      <c r="Y536" s="232"/>
      <c r="Z536" s="232"/>
    </row>
    <row r="537" spans="1:26" ht="14.25" customHeight="1">
      <c r="A537" s="232"/>
      <c r="B537" s="232"/>
      <c r="C537" s="232"/>
      <c r="D537" s="232"/>
      <c r="E537" s="232"/>
      <c r="F537" s="232"/>
      <c r="G537" s="232"/>
      <c r="H537" s="232"/>
      <c r="I537" s="232"/>
      <c r="J537" s="232"/>
      <c r="K537" s="232"/>
      <c r="L537" s="232"/>
      <c r="M537" s="232"/>
      <c r="N537" s="232"/>
      <c r="O537" s="232"/>
      <c r="P537" s="232"/>
      <c r="Q537" s="232"/>
      <c r="R537" s="232"/>
      <c r="S537" s="232"/>
      <c r="T537" s="232"/>
      <c r="U537" s="232"/>
      <c r="V537" s="232"/>
      <c r="W537" s="232"/>
      <c r="X537" s="232"/>
      <c r="Y537" s="232"/>
      <c r="Z537" s="232"/>
    </row>
    <row r="538" spans="1:26" ht="14.25" customHeight="1">
      <c r="A538" s="232"/>
      <c r="B538" s="232"/>
      <c r="C538" s="232"/>
      <c r="D538" s="232"/>
      <c r="E538" s="232"/>
      <c r="F538" s="232"/>
      <c r="G538" s="232"/>
      <c r="H538" s="232"/>
      <c r="I538" s="232"/>
      <c r="J538" s="232"/>
      <c r="K538" s="232"/>
      <c r="L538" s="232"/>
      <c r="M538" s="232"/>
      <c r="N538" s="232"/>
      <c r="O538" s="232"/>
      <c r="P538" s="232"/>
      <c r="Q538" s="232"/>
      <c r="R538" s="232"/>
      <c r="S538" s="232"/>
      <c r="T538" s="232"/>
      <c r="U538" s="232"/>
      <c r="V538" s="232"/>
      <c r="W538" s="232"/>
      <c r="X538" s="232"/>
      <c r="Y538" s="232"/>
      <c r="Z538" s="232"/>
    </row>
    <row r="539" spans="1:26" ht="14.25" customHeight="1">
      <c r="A539" s="232"/>
      <c r="B539" s="232"/>
      <c r="C539" s="232"/>
      <c r="D539" s="232"/>
      <c r="E539" s="232"/>
      <c r="F539" s="232"/>
      <c r="G539" s="232"/>
      <c r="H539" s="232"/>
      <c r="I539" s="232"/>
      <c r="J539" s="232"/>
      <c r="K539" s="232"/>
      <c r="L539" s="232"/>
      <c r="M539" s="232"/>
      <c r="N539" s="232"/>
      <c r="O539" s="232"/>
      <c r="P539" s="232"/>
      <c r="Q539" s="232"/>
      <c r="R539" s="232"/>
      <c r="S539" s="232"/>
      <c r="T539" s="232"/>
      <c r="U539" s="232"/>
      <c r="V539" s="232"/>
      <c r="W539" s="232"/>
      <c r="X539" s="232"/>
      <c r="Y539" s="232"/>
      <c r="Z539" s="232"/>
    </row>
    <row r="540" spans="1:26" ht="14.25" customHeight="1">
      <c r="A540" s="232"/>
      <c r="B540" s="232"/>
      <c r="C540" s="232"/>
      <c r="D540" s="232"/>
      <c r="E540" s="232"/>
      <c r="F540" s="232"/>
      <c r="G540" s="232"/>
      <c r="H540" s="232"/>
      <c r="I540" s="232"/>
      <c r="J540" s="232"/>
      <c r="K540" s="232"/>
      <c r="L540" s="232"/>
      <c r="M540" s="232"/>
      <c r="N540" s="232"/>
      <c r="O540" s="232"/>
      <c r="P540" s="232"/>
      <c r="Q540" s="232"/>
      <c r="R540" s="232"/>
      <c r="S540" s="232"/>
      <c r="T540" s="232"/>
      <c r="U540" s="232"/>
      <c r="V540" s="232"/>
      <c r="W540" s="232"/>
      <c r="X540" s="232"/>
      <c r="Y540" s="232"/>
      <c r="Z540" s="232"/>
    </row>
    <row r="541" spans="1:26" ht="14.25" customHeight="1">
      <c r="A541" s="232"/>
      <c r="B541" s="232"/>
      <c r="C541" s="232"/>
      <c r="D541" s="232"/>
      <c r="E541" s="232"/>
      <c r="F541" s="232"/>
      <c r="G541" s="232"/>
      <c r="H541" s="232"/>
      <c r="I541" s="232"/>
      <c r="J541" s="232"/>
      <c r="K541" s="232"/>
      <c r="L541" s="232"/>
      <c r="M541" s="232"/>
      <c r="N541" s="232"/>
      <c r="O541" s="232"/>
      <c r="P541" s="232"/>
      <c r="Q541" s="232"/>
      <c r="R541" s="232"/>
      <c r="S541" s="232"/>
      <c r="T541" s="232"/>
      <c r="U541" s="232"/>
      <c r="V541" s="232"/>
      <c r="W541" s="232"/>
      <c r="X541" s="232"/>
      <c r="Y541" s="232"/>
      <c r="Z541" s="232"/>
    </row>
    <row r="542" spans="1:26" ht="14.25" customHeight="1">
      <c r="A542" s="232"/>
      <c r="B542" s="232"/>
      <c r="C542" s="232"/>
      <c r="D542" s="232"/>
      <c r="E542" s="232"/>
      <c r="F542" s="232"/>
      <c r="G542" s="232"/>
      <c r="H542" s="232"/>
      <c r="I542" s="232"/>
      <c r="J542" s="232"/>
      <c r="K542" s="232"/>
      <c r="L542" s="232"/>
      <c r="M542" s="232"/>
      <c r="N542" s="232"/>
      <c r="O542" s="232"/>
      <c r="P542" s="232"/>
      <c r="Q542" s="232"/>
      <c r="R542" s="232"/>
      <c r="S542" s="232"/>
      <c r="T542" s="232"/>
      <c r="U542" s="232"/>
      <c r="V542" s="232"/>
      <c r="W542" s="232"/>
      <c r="X542" s="232"/>
      <c r="Y542" s="232"/>
      <c r="Z542" s="232"/>
    </row>
    <row r="543" spans="1:26" ht="14.25" customHeight="1">
      <c r="A543" s="232"/>
      <c r="B543" s="232"/>
      <c r="C543" s="232"/>
      <c r="D543" s="232"/>
      <c r="E543" s="232"/>
      <c r="F543" s="232"/>
      <c r="G543" s="232"/>
      <c r="H543" s="232"/>
      <c r="I543" s="232"/>
      <c r="J543" s="232"/>
      <c r="K543" s="232"/>
      <c r="L543" s="232"/>
      <c r="M543" s="232"/>
      <c r="N543" s="232"/>
      <c r="O543" s="232"/>
      <c r="P543" s="232"/>
      <c r="Q543" s="232"/>
      <c r="R543" s="232"/>
      <c r="S543" s="232"/>
      <c r="T543" s="232"/>
      <c r="U543" s="232"/>
      <c r="V543" s="232"/>
      <c r="W543" s="232"/>
      <c r="X543" s="232"/>
      <c r="Y543" s="232"/>
      <c r="Z543" s="232"/>
    </row>
    <row r="544" spans="1:26" ht="14.25" customHeight="1">
      <c r="A544" s="232"/>
      <c r="B544" s="232"/>
      <c r="C544" s="232"/>
      <c r="D544" s="232"/>
      <c r="E544" s="232"/>
      <c r="F544" s="232"/>
      <c r="G544" s="232"/>
      <c r="H544" s="232"/>
      <c r="I544" s="232"/>
      <c r="J544" s="232"/>
      <c r="K544" s="232"/>
      <c r="L544" s="232"/>
      <c r="M544" s="232"/>
      <c r="N544" s="232"/>
      <c r="O544" s="232"/>
      <c r="P544" s="232"/>
      <c r="Q544" s="232"/>
      <c r="R544" s="232"/>
      <c r="S544" s="232"/>
      <c r="T544" s="232"/>
      <c r="U544" s="232"/>
      <c r="V544" s="232"/>
      <c r="W544" s="232"/>
      <c r="X544" s="232"/>
      <c r="Y544" s="232"/>
      <c r="Z544" s="232"/>
    </row>
    <row r="545" spans="1:26" ht="14.25" customHeight="1">
      <c r="A545" s="232"/>
      <c r="B545" s="232"/>
      <c r="C545" s="232"/>
      <c r="D545" s="232"/>
      <c r="E545" s="232"/>
      <c r="F545" s="232"/>
      <c r="G545" s="232"/>
      <c r="H545" s="232"/>
      <c r="I545" s="232"/>
      <c r="J545" s="232"/>
      <c r="K545" s="232"/>
      <c r="L545" s="232"/>
      <c r="M545" s="232"/>
      <c r="N545" s="232"/>
      <c r="O545" s="232"/>
      <c r="P545" s="232"/>
      <c r="Q545" s="232"/>
      <c r="R545" s="232"/>
      <c r="S545" s="232"/>
      <c r="T545" s="232"/>
      <c r="U545" s="232"/>
      <c r="V545" s="232"/>
      <c r="W545" s="232"/>
      <c r="X545" s="232"/>
      <c r="Y545" s="232"/>
      <c r="Z545" s="232"/>
    </row>
    <row r="546" spans="1:26" ht="14.25" customHeight="1">
      <c r="A546" s="232"/>
      <c r="B546" s="232"/>
      <c r="C546" s="232"/>
      <c r="D546" s="232"/>
      <c r="E546" s="232"/>
      <c r="F546" s="232"/>
      <c r="G546" s="232"/>
      <c r="H546" s="232"/>
      <c r="I546" s="232"/>
      <c r="J546" s="232"/>
      <c r="K546" s="232"/>
      <c r="L546" s="232"/>
      <c r="M546" s="232"/>
      <c r="N546" s="232"/>
      <c r="O546" s="232"/>
      <c r="P546" s="232"/>
      <c r="Q546" s="232"/>
      <c r="R546" s="232"/>
      <c r="S546" s="232"/>
      <c r="T546" s="232"/>
      <c r="U546" s="232"/>
      <c r="V546" s="232"/>
      <c r="W546" s="232"/>
      <c r="X546" s="232"/>
      <c r="Y546" s="232"/>
      <c r="Z546" s="232"/>
    </row>
    <row r="547" spans="1:26" ht="14.25" customHeight="1">
      <c r="A547" s="232"/>
      <c r="B547" s="232"/>
      <c r="C547" s="232"/>
      <c r="D547" s="232"/>
      <c r="E547" s="232"/>
      <c r="F547" s="232"/>
      <c r="G547" s="232"/>
      <c r="H547" s="232"/>
      <c r="I547" s="232"/>
      <c r="J547" s="232"/>
      <c r="K547" s="232"/>
      <c r="L547" s="232"/>
      <c r="M547" s="232"/>
      <c r="N547" s="232"/>
      <c r="O547" s="232"/>
      <c r="P547" s="232"/>
      <c r="Q547" s="232"/>
      <c r="R547" s="232"/>
      <c r="S547" s="232"/>
      <c r="T547" s="232"/>
      <c r="U547" s="232"/>
      <c r="V547" s="232"/>
      <c r="W547" s="232"/>
      <c r="X547" s="232"/>
      <c r="Y547" s="232"/>
      <c r="Z547" s="232"/>
    </row>
    <row r="548" spans="1:26" ht="14.25" customHeight="1">
      <c r="A548" s="232"/>
      <c r="B548" s="232"/>
      <c r="C548" s="232"/>
      <c r="D548" s="232"/>
      <c r="E548" s="232"/>
      <c r="F548" s="232"/>
      <c r="G548" s="232"/>
      <c r="H548" s="232"/>
      <c r="I548" s="232"/>
      <c r="J548" s="232"/>
      <c r="K548" s="232"/>
      <c r="L548" s="232"/>
      <c r="M548" s="232"/>
      <c r="N548" s="232"/>
      <c r="O548" s="232"/>
      <c r="P548" s="232"/>
      <c r="Q548" s="232"/>
      <c r="R548" s="232"/>
      <c r="S548" s="232"/>
      <c r="T548" s="232"/>
      <c r="U548" s="232"/>
      <c r="V548" s="232"/>
      <c r="W548" s="232"/>
      <c r="X548" s="232"/>
      <c r="Y548" s="232"/>
      <c r="Z548" s="232"/>
    </row>
    <row r="549" spans="1:26" ht="14.25" customHeight="1">
      <c r="A549" s="232"/>
      <c r="B549" s="232"/>
      <c r="C549" s="232"/>
      <c r="D549" s="232"/>
      <c r="E549" s="232"/>
      <c r="F549" s="232"/>
      <c r="G549" s="232"/>
      <c r="H549" s="232"/>
      <c r="I549" s="232"/>
      <c r="J549" s="232"/>
      <c r="K549" s="232"/>
      <c r="L549" s="232"/>
      <c r="M549" s="232"/>
      <c r="N549" s="232"/>
      <c r="O549" s="232"/>
      <c r="P549" s="232"/>
      <c r="Q549" s="232"/>
      <c r="R549" s="232"/>
      <c r="S549" s="232"/>
      <c r="T549" s="232"/>
      <c r="U549" s="232"/>
      <c r="V549" s="232"/>
      <c r="W549" s="232"/>
      <c r="X549" s="232"/>
      <c r="Y549" s="232"/>
      <c r="Z549" s="232"/>
    </row>
    <row r="550" spans="1:26" ht="14.25" customHeight="1">
      <c r="A550" s="232"/>
      <c r="B550" s="232"/>
      <c r="C550" s="232"/>
      <c r="D550" s="232"/>
      <c r="E550" s="232"/>
      <c r="F550" s="232"/>
      <c r="G550" s="232"/>
      <c r="H550" s="232"/>
      <c r="I550" s="232"/>
      <c r="J550" s="232"/>
      <c r="K550" s="232"/>
      <c r="L550" s="232"/>
      <c r="M550" s="232"/>
      <c r="N550" s="232"/>
      <c r="O550" s="232"/>
      <c r="P550" s="232"/>
      <c r="Q550" s="232"/>
      <c r="R550" s="232"/>
      <c r="S550" s="232"/>
      <c r="T550" s="232"/>
      <c r="U550" s="232"/>
      <c r="V550" s="232"/>
      <c r="W550" s="232"/>
      <c r="X550" s="232"/>
      <c r="Y550" s="232"/>
      <c r="Z550" s="232"/>
    </row>
    <row r="551" spans="1:26" ht="14.25" customHeight="1">
      <c r="A551" s="232"/>
      <c r="B551" s="232"/>
      <c r="C551" s="232"/>
      <c r="D551" s="232"/>
      <c r="E551" s="232"/>
      <c r="F551" s="232"/>
      <c r="G551" s="232"/>
      <c r="H551" s="232"/>
      <c r="I551" s="232"/>
      <c r="J551" s="232"/>
      <c r="K551" s="232"/>
      <c r="L551" s="232"/>
      <c r="M551" s="232"/>
      <c r="N551" s="232"/>
      <c r="O551" s="232"/>
      <c r="P551" s="232"/>
      <c r="Q551" s="232"/>
      <c r="R551" s="232"/>
      <c r="S551" s="232"/>
      <c r="T551" s="232"/>
      <c r="U551" s="232"/>
      <c r="V551" s="232"/>
      <c r="W551" s="232"/>
      <c r="X551" s="232"/>
      <c r="Y551" s="232"/>
      <c r="Z551" s="232"/>
    </row>
    <row r="552" spans="1:26" ht="14.25" customHeight="1">
      <c r="A552" s="232"/>
      <c r="B552" s="232"/>
      <c r="C552" s="232"/>
      <c r="D552" s="232"/>
      <c r="E552" s="232"/>
      <c r="F552" s="232"/>
      <c r="G552" s="232"/>
      <c r="H552" s="232"/>
      <c r="I552" s="232"/>
      <c r="J552" s="232"/>
      <c r="K552" s="232"/>
      <c r="L552" s="232"/>
      <c r="M552" s="232"/>
      <c r="N552" s="232"/>
      <c r="O552" s="232"/>
      <c r="P552" s="232"/>
      <c r="Q552" s="232"/>
      <c r="R552" s="232"/>
      <c r="S552" s="232"/>
      <c r="T552" s="232"/>
      <c r="U552" s="232"/>
      <c r="V552" s="232"/>
      <c r="W552" s="232"/>
      <c r="X552" s="232"/>
      <c r="Y552" s="232"/>
      <c r="Z552" s="232"/>
    </row>
    <row r="553" spans="1:26" ht="14.25" customHeight="1">
      <c r="A553" s="232"/>
      <c r="B553" s="232"/>
      <c r="C553" s="232"/>
      <c r="D553" s="232"/>
      <c r="E553" s="232"/>
      <c r="F553" s="232"/>
      <c r="G553" s="232"/>
      <c r="H553" s="232"/>
      <c r="I553" s="232"/>
      <c r="J553" s="232"/>
      <c r="K553" s="232"/>
      <c r="L553" s="232"/>
      <c r="M553" s="232"/>
      <c r="N553" s="232"/>
      <c r="O553" s="232"/>
      <c r="P553" s="232"/>
      <c r="Q553" s="232"/>
      <c r="R553" s="232"/>
      <c r="S553" s="232"/>
      <c r="T553" s="232"/>
      <c r="U553" s="232"/>
      <c r="V553" s="232"/>
      <c r="W553" s="232"/>
      <c r="X553" s="232"/>
      <c r="Y553" s="232"/>
      <c r="Z553" s="232"/>
    </row>
    <row r="554" spans="1:26" ht="14.25" customHeight="1">
      <c r="A554" s="232"/>
      <c r="B554" s="232"/>
      <c r="C554" s="232"/>
      <c r="D554" s="232"/>
      <c r="E554" s="232"/>
      <c r="F554" s="232"/>
      <c r="G554" s="232"/>
      <c r="H554" s="232"/>
      <c r="I554" s="232"/>
      <c r="J554" s="232"/>
      <c r="K554" s="232"/>
      <c r="L554" s="232"/>
      <c r="M554" s="232"/>
      <c r="N554" s="232"/>
      <c r="O554" s="232"/>
      <c r="P554" s="232"/>
      <c r="Q554" s="232"/>
      <c r="R554" s="232"/>
      <c r="S554" s="232"/>
      <c r="T554" s="232"/>
      <c r="U554" s="232"/>
      <c r="V554" s="232"/>
      <c r="W554" s="232"/>
      <c r="X554" s="232"/>
      <c r="Y554" s="232"/>
      <c r="Z554" s="232"/>
    </row>
    <row r="555" spans="1:26" ht="14.25" customHeight="1">
      <c r="A555" s="232"/>
      <c r="B555" s="232"/>
      <c r="C555" s="232"/>
      <c r="D555" s="232"/>
      <c r="E555" s="232"/>
      <c r="F555" s="232"/>
      <c r="G555" s="232"/>
      <c r="H555" s="232"/>
      <c r="I555" s="232"/>
      <c r="J555" s="232"/>
      <c r="K555" s="232"/>
      <c r="L555" s="232"/>
      <c r="M555" s="232"/>
      <c r="N555" s="232"/>
      <c r="O555" s="232"/>
      <c r="P555" s="232"/>
      <c r="Q555" s="232"/>
      <c r="R555" s="232"/>
      <c r="S555" s="232"/>
      <c r="T555" s="232"/>
      <c r="U555" s="232"/>
      <c r="V555" s="232"/>
      <c r="W555" s="232"/>
      <c r="X555" s="232"/>
      <c r="Y555" s="232"/>
      <c r="Z555" s="232"/>
    </row>
    <row r="556" spans="1:26" ht="14.25" customHeight="1">
      <c r="A556" s="232"/>
      <c r="B556" s="232"/>
      <c r="C556" s="232"/>
      <c r="D556" s="232"/>
      <c r="E556" s="232"/>
      <c r="F556" s="232"/>
      <c r="G556" s="232"/>
      <c r="H556" s="232"/>
      <c r="I556" s="232"/>
      <c r="J556" s="232"/>
      <c r="K556" s="232"/>
      <c r="L556" s="232"/>
      <c r="M556" s="232"/>
      <c r="N556" s="232"/>
      <c r="O556" s="232"/>
      <c r="P556" s="232"/>
      <c r="Q556" s="232"/>
      <c r="R556" s="232"/>
      <c r="S556" s="232"/>
      <c r="T556" s="232"/>
      <c r="U556" s="232"/>
      <c r="V556" s="232"/>
      <c r="W556" s="232"/>
      <c r="X556" s="232"/>
      <c r="Y556" s="232"/>
      <c r="Z556" s="232"/>
    </row>
    <row r="557" spans="1:26" ht="14.25" customHeight="1">
      <c r="A557" s="232"/>
      <c r="B557" s="232"/>
      <c r="C557" s="232"/>
      <c r="D557" s="232"/>
      <c r="E557" s="232"/>
      <c r="F557" s="232"/>
      <c r="G557" s="232"/>
      <c r="H557" s="232"/>
      <c r="I557" s="232"/>
      <c r="J557" s="232"/>
      <c r="K557" s="232"/>
      <c r="L557" s="232"/>
      <c r="M557" s="232"/>
      <c r="N557" s="232"/>
      <c r="O557" s="232"/>
      <c r="P557" s="232"/>
      <c r="Q557" s="232"/>
      <c r="R557" s="232"/>
      <c r="S557" s="232"/>
      <c r="T557" s="232"/>
      <c r="U557" s="232"/>
      <c r="V557" s="232"/>
      <c r="W557" s="232"/>
      <c r="X557" s="232"/>
      <c r="Y557" s="232"/>
      <c r="Z557" s="232"/>
    </row>
    <row r="558" spans="1:26" ht="14.25" customHeight="1">
      <c r="A558" s="232"/>
      <c r="B558" s="232"/>
      <c r="C558" s="232"/>
      <c r="D558" s="232"/>
      <c r="E558" s="232"/>
      <c r="F558" s="232"/>
      <c r="G558" s="232"/>
      <c r="H558" s="232"/>
      <c r="I558" s="232"/>
      <c r="J558" s="232"/>
      <c r="K558" s="232"/>
      <c r="L558" s="232"/>
      <c r="M558" s="232"/>
      <c r="N558" s="232"/>
      <c r="O558" s="232"/>
      <c r="P558" s="232"/>
      <c r="Q558" s="232"/>
      <c r="R558" s="232"/>
      <c r="S558" s="232"/>
      <c r="T558" s="232"/>
      <c r="U558" s="232"/>
      <c r="V558" s="232"/>
      <c r="W558" s="232"/>
      <c r="X558" s="232"/>
      <c r="Y558" s="232"/>
      <c r="Z558" s="232"/>
    </row>
    <row r="559" spans="1:26" ht="14.25" customHeight="1">
      <c r="A559" s="232"/>
      <c r="B559" s="232"/>
      <c r="C559" s="232"/>
      <c r="D559" s="232"/>
      <c r="E559" s="232"/>
      <c r="F559" s="232"/>
      <c r="G559" s="232"/>
      <c r="H559" s="232"/>
      <c r="I559" s="232"/>
      <c r="J559" s="232"/>
      <c r="K559" s="232"/>
      <c r="L559" s="232"/>
      <c r="M559" s="232"/>
      <c r="N559" s="232"/>
      <c r="O559" s="232"/>
      <c r="P559" s="232"/>
      <c r="Q559" s="232"/>
      <c r="R559" s="232"/>
      <c r="S559" s="232"/>
      <c r="T559" s="232"/>
      <c r="U559" s="232"/>
      <c r="V559" s="232"/>
      <c r="W559" s="232"/>
      <c r="X559" s="232"/>
      <c r="Y559" s="232"/>
      <c r="Z559" s="232"/>
    </row>
    <row r="560" spans="1:26" ht="14.25" customHeight="1">
      <c r="A560" s="232"/>
      <c r="B560" s="232"/>
      <c r="C560" s="232"/>
      <c r="D560" s="232"/>
      <c r="E560" s="232"/>
      <c r="F560" s="232"/>
      <c r="G560" s="232"/>
      <c r="H560" s="232"/>
      <c r="I560" s="232"/>
      <c r="J560" s="232"/>
      <c r="K560" s="232"/>
      <c r="L560" s="232"/>
      <c r="M560" s="232"/>
      <c r="N560" s="232"/>
      <c r="O560" s="232"/>
      <c r="P560" s="232"/>
      <c r="Q560" s="232"/>
      <c r="R560" s="232"/>
      <c r="S560" s="232"/>
      <c r="T560" s="232"/>
      <c r="U560" s="232"/>
      <c r="V560" s="232"/>
      <c r="W560" s="232"/>
      <c r="X560" s="232"/>
      <c r="Y560" s="232"/>
      <c r="Z560" s="232"/>
    </row>
    <row r="561" spans="1:26" ht="14.25" customHeight="1">
      <c r="A561" s="232"/>
      <c r="B561" s="232"/>
      <c r="C561" s="232"/>
      <c r="D561" s="232"/>
      <c r="E561" s="232"/>
      <c r="F561" s="232"/>
      <c r="G561" s="232"/>
      <c r="H561" s="232"/>
      <c r="I561" s="232"/>
      <c r="J561" s="232"/>
      <c r="K561" s="232"/>
      <c r="L561" s="232"/>
      <c r="M561" s="232"/>
      <c r="N561" s="232"/>
      <c r="O561" s="232"/>
      <c r="P561" s="232"/>
      <c r="Q561" s="232"/>
      <c r="R561" s="232"/>
      <c r="S561" s="232"/>
      <c r="T561" s="232"/>
      <c r="U561" s="232"/>
      <c r="V561" s="232"/>
      <c r="W561" s="232"/>
      <c r="X561" s="232"/>
      <c r="Y561" s="232"/>
      <c r="Z561" s="232"/>
    </row>
    <row r="562" spans="1:26" ht="14.25" customHeight="1">
      <c r="A562" s="232"/>
      <c r="B562" s="232"/>
      <c r="C562" s="232"/>
      <c r="D562" s="232"/>
      <c r="E562" s="232"/>
      <c r="F562" s="232"/>
      <c r="G562" s="232"/>
      <c r="H562" s="232"/>
      <c r="I562" s="232"/>
      <c r="J562" s="232"/>
      <c r="K562" s="232"/>
      <c r="L562" s="232"/>
      <c r="M562" s="232"/>
      <c r="N562" s="232"/>
      <c r="O562" s="232"/>
      <c r="P562" s="232"/>
      <c r="Q562" s="232"/>
      <c r="R562" s="232"/>
      <c r="S562" s="232"/>
      <c r="T562" s="232"/>
      <c r="U562" s="232"/>
      <c r="V562" s="232"/>
      <c r="W562" s="232"/>
      <c r="X562" s="232"/>
      <c r="Y562" s="232"/>
      <c r="Z562" s="232"/>
    </row>
    <row r="563" spans="1:26" ht="14.25" customHeight="1">
      <c r="A563" s="232"/>
      <c r="B563" s="232"/>
      <c r="C563" s="232"/>
      <c r="D563" s="232"/>
      <c r="E563" s="232"/>
      <c r="F563" s="232"/>
      <c r="G563" s="232"/>
      <c r="H563" s="232"/>
      <c r="I563" s="232"/>
      <c r="J563" s="232"/>
      <c r="K563" s="232"/>
      <c r="L563" s="232"/>
      <c r="M563" s="232"/>
      <c r="N563" s="232"/>
      <c r="O563" s="232"/>
      <c r="P563" s="232"/>
      <c r="Q563" s="232"/>
      <c r="R563" s="232"/>
      <c r="S563" s="232"/>
      <c r="T563" s="232"/>
      <c r="U563" s="232"/>
      <c r="V563" s="232"/>
      <c r="W563" s="232"/>
      <c r="X563" s="232"/>
      <c r="Y563" s="232"/>
      <c r="Z563" s="232"/>
    </row>
    <row r="564" spans="1:26" ht="14.25" customHeight="1">
      <c r="A564" s="232"/>
      <c r="B564" s="232"/>
      <c r="C564" s="232"/>
      <c r="D564" s="232"/>
      <c r="E564" s="232"/>
      <c r="F564" s="232"/>
      <c r="G564" s="232"/>
      <c r="H564" s="232"/>
      <c r="I564" s="232"/>
      <c r="J564" s="232"/>
      <c r="K564" s="232"/>
      <c r="L564" s="232"/>
      <c r="M564" s="232"/>
      <c r="N564" s="232"/>
      <c r="O564" s="232"/>
      <c r="P564" s="232"/>
      <c r="Q564" s="232"/>
      <c r="R564" s="232"/>
      <c r="S564" s="232"/>
      <c r="T564" s="232"/>
      <c r="U564" s="232"/>
      <c r="V564" s="232"/>
      <c r="W564" s="232"/>
      <c r="X564" s="232"/>
      <c r="Y564" s="232"/>
      <c r="Z564" s="232"/>
    </row>
    <row r="565" spans="1:26" ht="14.25" customHeight="1">
      <c r="A565" s="232"/>
      <c r="B565" s="232"/>
      <c r="C565" s="232"/>
      <c r="D565" s="232"/>
      <c r="E565" s="232"/>
      <c r="F565" s="232"/>
      <c r="G565" s="232"/>
      <c r="H565" s="232"/>
      <c r="I565" s="232"/>
      <c r="J565" s="232"/>
      <c r="K565" s="232"/>
      <c r="L565" s="232"/>
      <c r="M565" s="232"/>
      <c r="N565" s="232"/>
      <c r="O565" s="232"/>
      <c r="P565" s="232"/>
      <c r="Q565" s="232"/>
      <c r="R565" s="232"/>
      <c r="S565" s="232"/>
      <c r="T565" s="232"/>
      <c r="U565" s="232"/>
      <c r="V565" s="232"/>
      <c r="W565" s="232"/>
      <c r="X565" s="232"/>
      <c r="Y565" s="232"/>
      <c r="Z565" s="232"/>
    </row>
    <row r="566" spans="1:26" ht="14.25" customHeight="1">
      <c r="A566" s="232"/>
      <c r="B566" s="232"/>
      <c r="C566" s="232"/>
      <c r="D566" s="232"/>
      <c r="E566" s="232"/>
      <c r="F566" s="232"/>
      <c r="G566" s="232"/>
      <c r="H566" s="232"/>
      <c r="I566" s="232"/>
      <c r="J566" s="232"/>
      <c r="K566" s="232"/>
      <c r="L566" s="232"/>
      <c r="M566" s="232"/>
      <c r="N566" s="232"/>
      <c r="O566" s="232"/>
      <c r="P566" s="232"/>
      <c r="Q566" s="232"/>
      <c r="R566" s="232"/>
      <c r="S566" s="232"/>
      <c r="T566" s="232"/>
      <c r="U566" s="232"/>
      <c r="V566" s="232"/>
      <c r="W566" s="232"/>
      <c r="X566" s="232"/>
      <c r="Y566" s="232"/>
      <c r="Z566" s="232"/>
    </row>
    <row r="567" spans="1:26" ht="14.25" customHeight="1">
      <c r="A567" s="232"/>
      <c r="B567" s="232"/>
      <c r="C567" s="232"/>
      <c r="D567" s="232"/>
      <c r="E567" s="232"/>
      <c r="F567" s="232"/>
      <c r="G567" s="232"/>
      <c r="H567" s="232"/>
      <c r="I567" s="232"/>
      <c r="J567" s="232"/>
      <c r="K567" s="232"/>
      <c r="L567" s="232"/>
      <c r="M567" s="232"/>
      <c r="N567" s="232"/>
      <c r="O567" s="232"/>
      <c r="P567" s="232"/>
      <c r="Q567" s="232"/>
      <c r="R567" s="232"/>
      <c r="S567" s="232"/>
      <c r="T567" s="232"/>
      <c r="U567" s="232"/>
      <c r="V567" s="232"/>
      <c r="W567" s="232"/>
      <c r="X567" s="232"/>
      <c r="Y567" s="232"/>
      <c r="Z567" s="232"/>
    </row>
    <row r="568" spans="1:26" ht="14.25" customHeight="1">
      <c r="A568" s="232"/>
      <c r="B568" s="232"/>
      <c r="C568" s="232"/>
      <c r="D568" s="232"/>
      <c r="E568" s="232"/>
      <c r="F568" s="232"/>
      <c r="G568" s="232"/>
      <c r="H568" s="232"/>
      <c r="I568" s="232"/>
      <c r="J568" s="232"/>
      <c r="K568" s="232"/>
      <c r="L568" s="232"/>
      <c r="M568" s="232"/>
      <c r="N568" s="232"/>
      <c r="O568" s="232"/>
      <c r="P568" s="232"/>
      <c r="Q568" s="232"/>
      <c r="R568" s="232"/>
      <c r="S568" s="232"/>
      <c r="T568" s="232"/>
      <c r="U568" s="232"/>
      <c r="V568" s="232"/>
      <c r="W568" s="232"/>
      <c r="X568" s="232"/>
      <c r="Y568" s="232"/>
      <c r="Z568" s="232"/>
    </row>
    <row r="569" spans="1:26" ht="14.25" customHeight="1">
      <c r="A569" s="232"/>
      <c r="B569" s="232"/>
      <c r="C569" s="232"/>
      <c r="D569" s="232"/>
      <c r="E569" s="232"/>
      <c r="F569" s="232"/>
      <c r="G569" s="232"/>
      <c r="H569" s="232"/>
      <c r="I569" s="232"/>
      <c r="J569" s="232"/>
      <c r="K569" s="232"/>
      <c r="L569" s="232"/>
      <c r="M569" s="232"/>
      <c r="N569" s="232"/>
      <c r="O569" s="232"/>
      <c r="P569" s="232"/>
      <c r="Q569" s="232"/>
      <c r="R569" s="232"/>
      <c r="S569" s="232"/>
      <c r="T569" s="232"/>
      <c r="U569" s="232"/>
      <c r="V569" s="232"/>
      <c r="W569" s="232"/>
      <c r="X569" s="232"/>
      <c r="Y569" s="232"/>
      <c r="Z569" s="232"/>
    </row>
    <row r="570" spans="1:26" ht="14.25" customHeight="1">
      <c r="A570" s="232"/>
      <c r="B570" s="232"/>
      <c r="C570" s="232"/>
      <c r="D570" s="232"/>
      <c r="E570" s="232"/>
      <c r="F570" s="232"/>
      <c r="G570" s="232"/>
      <c r="H570" s="232"/>
      <c r="I570" s="232"/>
      <c r="J570" s="232"/>
      <c r="K570" s="232"/>
      <c r="L570" s="232"/>
      <c r="M570" s="232"/>
      <c r="N570" s="232"/>
      <c r="O570" s="232"/>
      <c r="P570" s="232"/>
      <c r="Q570" s="232"/>
      <c r="R570" s="232"/>
      <c r="S570" s="232"/>
      <c r="T570" s="232"/>
      <c r="U570" s="232"/>
      <c r="V570" s="232"/>
      <c r="W570" s="232"/>
      <c r="X570" s="232"/>
      <c r="Y570" s="232"/>
      <c r="Z570" s="232"/>
    </row>
    <row r="571" spans="1:26" ht="14.25" customHeight="1">
      <c r="A571" s="232"/>
      <c r="B571" s="232"/>
      <c r="C571" s="232"/>
      <c r="D571" s="232"/>
      <c r="E571" s="232"/>
      <c r="F571" s="232"/>
      <c r="G571" s="232"/>
      <c r="H571" s="232"/>
      <c r="I571" s="232"/>
      <c r="J571" s="232"/>
      <c r="K571" s="232"/>
      <c r="L571" s="232"/>
      <c r="M571" s="232"/>
      <c r="N571" s="232"/>
      <c r="O571" s="232"/>
      <c r="P571" s="232"/>
      <c r="Q571" s="232"/>
      <c r="R571" s="232"/>
      <c r="S571" s="232"/>
      <c r="T571" s="232"/>
      <c r="U571" s="232"/>
      <c r="V571" s="232"/>
      <c r="W571" s="232"/>
      <c r="X571" s="232"/>
      <c r="Y571" s="232"/>
      <c r="Z571" s="232"/>
    </row>
    <row r="572" spans="1:26" ht="14.25" customHeight="1">
      <c r="A572" s="232"/>
      <c r="B572" s="232"/>
      <c r="C572" s="232"/>
      <c r="D572" s="232"/>
      <c r="E572" s="232"/>
      <c r="F572" s="232"/>
      <c r="G572" s="232"/>
      <c r="H572" s="232"/>
      <c r="I572" s="232"/>
      <c r="J572" s="232"/>
      <c r="K572" s="232"/>
      <c r="L572" s="232"/>
      <c r="M572" s="232"/>
      <c r="N572" s="232"/>
      <c r="O572" s="232"/>
      <c r="P572" s="232"/>
      <c r="Q572" s="232"/>
      <c r="R572" s="232"/>
      <c r="S572" s="232"/>
      <c r="T572" s="232"/>
      <c r="U572" s="232"/>
      <c r="V572" s="232"/>
      <c r="W572" s="232"/>
      <c r="X572" s="232"/>
      <c r="Y572" s="232"/>
      <c r="Z572" s="232"/>
    </row>
    <row r="573" spans="1:26" ht="14.25" customHeight="1">
      <c r="A573" s="232"/>
      <c r="B573" s="232"/>
      <c r="C573" s="232"/>
      <c r="D573" s="232"/>
      <c r="E573" s="232"/>
      <c r="F573" s="232"/>
      <c r="G573" s="232"/>
      <c r="H573" s="232"/>
      <c r="I573" s="232"/>
      <c r="J573" s="232"/>
      <c r="K573" s="232"/>
      <c r="L573" s="232"/>
      <c r="M573" s="232"/>
      <c r="N573" s="232"/>
      <c r="O573" s="232"/>
      <c r="P573" s="232"/>
      <c r="Q573" s="232"/>
      <c r="R573" s="232"/>
      <c r="S573" s="232"/>
      <c r="T573" s="232"/>
      <c r="U573" s="232"/>
      <c r="V573" s="232"/>
      <c r="W573" s="232"/>
      <c r="X573" s="232"/>
      <c r="Y573" s="232"/>
      <c r="Z573" s="232"/>
    </row>
    <row r="574" spans="1:26" ht="14.25" customHeight="1">
      <c r="A574" s="232"/>
      <c r="B574" s="232"/>
      <c r="C574" s="232"/>
      <c r="D574" s="232"/>
      <c r="E574" s="232"/>
      <c r="F574" s="232"/>
      <c r="G574" s="232"/>
      <c r="H574" s="232"/>
      <c r="I574" s="232"/>
      <c r="J574" s="232"/>
      <c r="K574" s="232"/>
      <c r="L574" s="232"/>
      <c r="M574" s="232"/>
      <c r="N574" s="232"/>
      <c r="O574" s="232"/>
      <c r="P574" s="232"/>
      <c r="Q574" s="232"/>
      <c r="R574" s="232"/>
      <c r="S574" s="232"/>
      <c r="T574" s="232"/>
      <c r="U574" s="232"/>
      <c r="V574" s="232"/>
      <c r="W574" s="232"/>
      <c r="X574" s="232"/>
      <c r="Y574" s="232"/>
      <c r="Z574" s="232"/>
    </row>
    <row r="575" spans="1:26" ht="14.25" customHeight="1">
      <c r="A575" s="232"/>
      <c r="B575" s="232"/>
      <c r="C575" s="232"/>
      <c r="D575" s="232"/>
      <c r="E575" s="232"/>
      <c r="F575" s="232"/>
      <c r="G575" s="232"/>
      <c r="H575" s="232"/>
      <c r="I575" s="232"/>
      <c r="J575" s="232"/>
      <c r="K575" s="232"/>
      <c r="L575" s="232"/>
      <c r="M575" s="232"/>
      <c r="N575" s="232"/>
      <c r="O575" s="232"/>
      <c r="P575" s="232"/>
      <c r="Q575" s="232"/>
      <c r="R575" s="232"/>
      <c r="S575" s="232"/>
      <c r="T575" s="232"/>
      <c r="U575" s="232"/>
      <c r="V575" s="232"/>
      <c r="W575" s="232"/>
      <c r="X575" s="232"/>
      <c r="Y575" s="232"/>
      <c r="Z575" s="232"/>
    </row>
    <row r="576" spans="1:26" ht="14.25" customHeight="1">
      <c r="A576" s="232"/>
      <c r="B576" s="232"/>
      <c r="C576" s="232"/>
      <c r="D576" s="232"/>
      <c r="E576" s="232"/>
      <c r="F576" s="232"/>
      <c r="G576" s="232"/>
      <c r="H576" s="232"/>
      <c r="I576" s="232"/>
      <c r="J576" s="232"/>
      <c r="K576" s="232"/>
      <c r="L576" s="232"/>
      <c r="M576" s="232"/>
      <c r="N576" s="232"/>
      <c r="O576" s="232"/>
      <c r="P576" s="232"/>
      <c r="Q576" s="232"/>
      <c r="R576" s="232"/>
      <c r="S576" s="232"/>
      <c r="T576" s="232"/>
      <c r="U576" s="232"/>
      <c r="V576" s="232"/>
      <c r="W576" s="232"/>
      <c r="X576" s="232"/>
      <c r="Y576" s="232"/>
      <c r="Z576" s="232"/>
    </row>
    <row r="577" spans="1:26" ht="14.25" customHeight="1">
      <c r="A577" s="232"/>
      <c r="B577" s="232"/>
      <c r="C577" s="232"/>
      <c r="D577" s="232"/>
      <c r="E577" s="232"/>
      <c r="F577" s="232"/>
      <c r="G577" s="232"/>
      <c r="H577" s="232"/>
      <c r="I577" s="232"/>
      <c r="J577" s="232"/>
      <c r="K577" s="232"/>
      <c r="L577" s="232"/>
      <c r="M577" s="232"/>
      <c r="N577" s="232"/>
      <c r="O577" s="232"/>
      <c r="P577" s="232"/>
      <c r="Q577" s="232"/>
      <c r="R577" s="232"/>
      <c r="S577" s="232"/>
      <c r="T577" s="232"/>
      <c r="U577" s="232"/>
      <c r="V577" s="232"/>
      <c r="W577" s="232"/>
      <c r="X577" s="232"/>
      <c r="Y577" s="232"/>
      <c r="Z577" s="232"/>
    </row>
    <row r="578" spans="1:26" ht="14.25" customHeight="1">
      <c r="A578" s="232"/>
      <c r="B578" s="232"/>
      <c r="C578" s="232"/>
      <c r="D578" s="232"/>
      <c r="E578" s="232"/>
      <c r="F578" s="232"/>
      <c r="G578" s="232"/>
      <c r="H578" s="232"/>
      <c r="I578" s="232"/>
      <c r="J578" s="232"/>
      <c r="K578" s="232"/>
      <c r="L578" s="232"/>
      <c r="M578" s="232"/>
      <c r="N578" s="232"/>
      <c r="O578" s="232"/>
      <c r="P578" s="232"/>
      <c r="Q578" s="232"/>
      <c r="R578" s="232"/>
      <c r="S578" s="232"/>
      <c r="T578" s="232"/>
      <c r="U578" s="232"/>
      <c r="V578" s="232"/>
      <c r="W578" s="232"/>
      <c r="X578" s="232"/>
      <c r="Y578" s="232"/>
      <c r="Z578" s="232"/>
    </row>
    <row r="579" spans="1:26" ht="14.25" customHeight="1">
      <c r="A579" s="232"/>
      <c r="B579" s="232"/>
      <c r="C579" s="232"/>
      <c r="D579" s="232"/>
      <c r="E579" s="232"/>
      <c r="F579" s="232"/>
      <c r="G579" s="232"/>
      <c r="H579" s="232"/>
      <c r="I579" s="232"/>
      <c r="J579" s="232"/>
      <c r="K579" s="232"/>
      <c r="L579" s="232"/>
      <c r="M579" s="232"/>
      <c r="N579" s="232"/>
      <c r="O579" s="232"/>
      <c r="P579" s="232"/>
      <c r="Q579" s="232"/>
      <c r="R579" s="232"/>
      <c r="S579" s="232"/>
      <c r="T579" s="232"/>
      <c r="U579" s="232"/>
      <c r="V579" s="232"/>
      <c r="W579" s="232"/>
      <c r="X579" s="232"/>
      <c r="Y579" s="232"/>
      <c r="Z579" s="232"/>
    </row>
    <row r="580" spans="1:26" ht="14.25" customHeight="1">
      <c r="A580" s="232"/>
      <c r="B580" s="232"/>
      <c r="C580" s="232"/>
      <c r="D580" s="232"/>
      <c r="E580" s="232"/>
      <c r="F580" s="232"/>
      <c r="G580" s="232"/>
      <c r="H580" s="232"/>
      <c r="I580" s="232"/>
      <c r="J580" s="232"/>
      <c r="K580" s="232"/>
      <c r="L580" s="232"/>
      <c r="M580" s="232"/>
      <c r="N580" s="232"/>
      <c r="O580" s="232"/>
      <c r="P580" s="232"/>
      <c r="Q580" s="232"/>
      <c r="R580" s="232"/>
      <c r="S580" s="232"/>
      <c r="T580" s="232"/>
      <c r="U580" s="232"/>
      <c r="V580" s="232"/>
      <c r="W580" s="232"/>
      <c r="X580" s="232"/>
      <c r="Y580" s="232"/>
      <c r="Z580" s="232"/>
    </row>
    <row r="581" spans="1:26" ht="14.25" customHeight="1">
      <c r="A581" s="232"/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2"/>
      <c r="N581" s="232"/>
      <c r="O581" s="232"/>
      <c r="P581" s="232"/>
      <c r="Q581" s="232"/>
      <c r="R581" s="232"/>
      <c r="S581" s="232"/>
      <c r="T581" s="232"/>
      <c r="U581" s="232"/>
      <c r="V581" s="232"/>
      <c r="W581" s="232"/>
      <c r="X581" s="232"/>
      <c r="Y581" s="232"/>
      <c r="Z581" s="232"/>
    </row>
    <row r="582" spans="1:26" ht="14.25" customHeight="1">
      <c r="A582" s="232"/>
      <c r="B582" s="232"/>
      <c r="C582" s="232"/>
      <c r="D582" s="232"/>
      <c r="E582" s="232"/>
      <c r="F582" s="232"/>
      <c r="G582" s="232"/>
      <c r="H582" s="232"/>
      <c r="I582" s="232"/>
      <c r="J582" s="232"/>
      <c r="K582" s="232"/>
      <c r="L582" s="232"/>
      <c r="M582" s="232"/>
      <c r="N582" s="232"/>
      <c r="O582" s="232"/>
      <c r="P582" s="232"/>
      <c r="Q582" s="232"/>
      <c r="R582" s="232"/>
      <c r="S582" s="232"/>
      <c r="T582" s="232"/>
      <c r="U582" s="232"/>
      <c r="V582" s="232"/>
      <c r="W582" s="232"/>
      <c r="X582" s="232"/>
      <c r="Y582" s="232"/>
      <c r="Z582" s="232"/>
    </row>
    <row r="583" spans="1:26" ht="14.25" customHeight="1">
      <c r="A583" s="232"/>
      <c r="B583" s="232"/>
      <c r="C583" s="232"/>
      <c r="D583" s="232"/>
      <c r="E583" s="232"/>
      <c r="F583" s="232"/>
      <c r="G583" s="232"/>
      <c r="H583" s="232"/>
      <c r="I583" s="232"/>
      <c r="J583" s="232"/>
      <c r="K583" s="232"/>
      <c r="L583" s="232"/>
      <c r="M583" s="232"/>
      <c r="N583" s="232"/>
      <c r="O583" s="232"/>
      <c r="P583" s="232"/>
      <c r="Q583" s="232"/>
      <c r="R583" s="232"/>
      <c r="S583" s="232"/>
      <c r="T583" s="232"/>
      <c r="U583" s="232"/>
      <c r="V583" s="232"/>
      <c r="W583" s="232"/>
      <c r="X583" s="232"/>
      <c r="Y583" s="232"/>
      <c r="Z583" s="232"/>
    </row>
    <row r="584" spans="1:26" ht="14.25" customHeight="1">
      <c r="A584" s="232"/>
      <c r="B584" s="232"/>
      <c r="C584" s="232"/>
      <c r="D584" s="232"/>
      <c r="E584" s="232"/>
      <c r="F584" s="232"/>
      <c r="G584" s="232"/>
      <c r="H584" s="232"/>
      <c r="I584" s="232"/>
      <c r="J584" s="232"/>
      <c r="K584" s="232"/>
      <c r="L584" s="232"/>
      <c r="M584" s="232"/>
      <c r="N584" s="232"/>
      <c r="O584" s="232"/>
      <c r="P584" s="232"/>
      <c r="Q584" s="232"/>
      <c r="R584" s="232"/>
      <c r="S584" s="232"/>
      <c r="T584" s="232"/>
      <c r="U584" s="232"/>
      <c r="V584" s="232"/>
      <c r="W584" s="232"/>
      <c r="X584" s="232"/>
      <c r="Y584" s="232"/>
      <c r="Z584" s="232"/>
    </row>
    <row r="585" spans="1:26" ht="14.25" customHeight="1">
      <c r="A585" s="232"/>
      <c r="B585" s="232"/>
      <c r="C585" s="232"/>
      <c r="D585" s="232"/>
      <c r="E585" s="232"/>
      <c r="F585" s="232"/>
      <c r="G585" s="232"/>
      <c r="H585" s="232"/>
      <c r="I585" s="232"/>
      <c r="J585" s="232"/>
      <c r="K585" s="232"/>
      <c r="L585" s="232"/>
      <c r="M585" s="232"/>
      <c r="N585" s="232"/>
      <c r="O585" s="232"/>
      <c r="P585" s="232"/>
      <c r="Q585" s="232"/>
      <c r="R585" s="232"/>
      <c r="S585" s="232"/>
      <c r="T585" s="232"/>
      <c r="U585" s="232"/>
      <c r="V585" s="232"/>
      <c r="W585" s="232"/>
      <c r="X585" s="232"/>
      <c r="Y585" s="232"/>
      <c r="Z585" s="232"/>
    </row>
    <row r="586" spans="1:26" ht="14.25" customHeight="1">
      <c r="A586" s="232"/>
      <c r="B586" s="232"/>
      <c r="C586" s="232"/>
      <c r="D586" s="232"/>
      <c r="E586" s="232"/>
      <c r="F586" s="232"/>
      <c r="G586" s="232"/>
      <c r="H586" s="232"/>
      <c r="I586" s="232"/>
      <c r="J586" s="232"/>
      <c r="K586" s="232"/>
      <c r="L586" s="232"/>
      <c r="M586" s="232"/>
      <c r="N586" s="232"/>
      <c r="O586" s="232"/>
      <c r="P586" s="232"/>
      <c r="Q586" s="232"/>
      <c r="R586" s="232"/>
      <c r="S586" s="232"/>
      <c r="T586" s="232"/>
      <c r="U586" s="232"/>
      <c r="V586" s="232"/>
      <c r="W586" s="232"/>
      <c r="X586" s="232"/>
      <c r="Y586" s="232"/>
      <c r="Z586" s="232"/>
    </row>
    <row r="587" spans="1:26" ht="14.25" customHeight="1">
      <c r="A587" s="232"/>
      <c r="B587" s="232"/>
      <c r="C587" s="232"/>
      <c r="D587" s="232"/>
      <c r="E587" s="232"/>
      <c r="F587" s="232"/>
      <c r="G587" s="232"/>
      <c r="H587" s="232"/>
      <c r="I587" s="232"/>
      <c r="J587" s="232"/>
      <c r="K587" s="232"/>
      <c r="L587" s="232"/>
      <c r="M587" s="232"/>
      <c r="N587" s="232"/>
      <c r="O587" s="232"/>
      <c r="P587" s="232"/>
      <c r="Q587" s="232"/>
      <c r="R587" s="232"/>
      <c r="S587" s="232"/>
      <c r="T587" s="232"/>
      <c r="U587" s="232"/>
      <c r="V587" s="232"/>
      <c r="W587" s="232"/>
      <c r="X587" s="232"/>
      <c r="Y587" s="232"/>
      <c r="Z587" s="232"/>
    </row>
    <row r="588" spans="1:26" ht="14.25" customHeight="1">
      <c r="A588" s="232"/>
      <c r="B588" s="232"/>
      <c r="C588" s="232"/>
      <c r="D588" s="232"/>
      <c r="E588" s="232"/>
      <c r="F588" s="232"/>
      <c r="G588" s="232"/>
      <c r="H588" s="232"/>
      <c r="I588" s="232"/>
      <c r="J588" s="232"/>
      <c r="K588" s="232"/>
      <c r="L588" s="232"/>
      <c r="M588" s="232"/>
      <c r="N588" s="232"/>
      <c r="O588" s="232"/>
      <c r="P588" s="232"/>
      <c r="Q588" s="232"/>
      <c r="R588" s="232"/>
      <c r="S588" s="232"/>
      <c r="T588" s="232"/>
      <c r="U588" s="232"/>
      <c r="V588" s="232"/>
      <c r="W588" s="232"/>
      <c r="X588" s="232"/>
      <c r="Y588" s="232"/>
      <c r="Z588" s="232"/>
    </row>
    <row r="589" spans="1:26" ht="14.25" customHeight="1">
      <c r="A589" s="232"/>
      <c r="B589" s="232"/>
      <c r="C589" s="232"/>
      <c r="D589" s="232"/>
      <c r="E589" s="232"/>
      <c r="F589" s="232"/>
      <c r="G589" s="232"/>
      <c r="H589" s="232"/>
      <c r="I589" s="232"/>
      <c r="J589" s="232"/>
      <c r="K589" s="232"/>
      <c r="L589" s="232"/>
      <c r="M589" s="232"/>
      <c r="N589" s="232"/>
      <c r="O589" s="232"/>
      <c r="P589" s="232"/>
      <c r="Q589" s="232"/>
      <c r="R589" s="232"/>
      <c r="S589" s="232"/>
      <c r="T589" s="232"/>
      <c r="U589" s="232"/>
      <c r="V589" s="232"/>
      <c r="W589" s="232"/>
      <c r="X589" s="232"/>
      <c r="Y589" s="232"/>
      <c r="Z589" s="232"/>
    </row>
    <row r="590" spans="1:26" ht="14.25" customHeight="1">
      <c r="A590" s="232"/>
      <c r="B590" s="232"/>
      <c r="C590" s="232"/>
      <c r="D590" s="232"/>
      <c r="E590" s="232"/>
      <c r="F590" s="232"/>
      <c r="G590" s="232"/>
      <c r="H590" s="232"/>
      <c r="I590" s="232"/>
      <c r="J590" s="232"/>
      <c r="K590" s="232"/>
      <c r="L590" s="232"/>
      <c r="M590" s="232"/>
      <c r="N590" s="232"/>
      <c r="O590" s="232"/>
      <c r="P590" s="232"/>
      <c r="Q590" s="232"/>
      <c r="R590" s="232"/>
      <c r="S590" s="232"/>
      <c r="T590" s="232"/>
      <c r="U590" s="232"/>
      <c r="V590" s="232"/>
      <c r="W590" s="232"/>
      <c r="X590" s="232"/>
      <c r="Y590" s="232"/>
      <c r="Z590" s="232"/>
    </row>
    <row r="591" spans="1:26" ht="14.25" customHeight="1">
      <c r="A591" s="232"/>
      <c r="B591" s="232"/>
      <c r="C591" s="232"/>
      <c r="D591" s="232"/>
      <c r="E591" s="232"/>
      <c r="F591" s="232"/>
      <c r="G591" s="232"/>
      <c r="H591" s="232"/>
      <c r="I591" s="232"/>
      <c r="J591" s="232"/>
      <c r="K591" s="232"/>
      <c r="L591" s="232"/>
      <c r="M591" s="232"/>
      <c r="N591" s="232"/>
      <c r="O591" s="232"/>
      <c r="P591" s="232"/>
      <c r="Q591" s="232"/>
      <c r="R591" s="232"/>
      <c r="S591" s="232"/>
      <c r="T591" s="232"/>
      <c r="U591" s="232"/>
      <c r="V591" s="232"/>
      <c r="W591" s="232"/>
      <c r="X591" s="232"/>
      <c r="Y591" s="232"/>
      <c r="Z591" s="232"/>
    </row>
    <row r="592" spans="1:26" ht="14.25" customHeight="1">
      <c r="A592" s="232"/>
      <c r="B592" s="232"/>
      <c r="C592" s="232"/>
      <c r="D592" s="232"/>
      <c r="E592" s="232"/>
      <c r="F592" s="232"/>
      <c r="G592" s="232"/>
      <c r="H592" s="232"/>
      <c r="I592" s="232"/>
      <c r="J592" s="232"/>
      <c r="K592" s="232"/>
      <c r="L592" s="232"/>
      <c r="M592" s="232"/>
      <c r="N592" s="232"/>
      <c r="O592" s="232"/>
      <c r="P592" s="232"/>
      <c r="Q592" s="232"/>
      <c r="R592" s="232"/>
      <c r="S592" s="232"/>
      <c r="T592" s="232"/>
      <c r="U592" s="232"/>
      <c r="V592" s="232"/>
      <c r="W592" s="232"/>
      <c r="X592" s="232"/>
      <c r="Y592" s="232"/>
      <c r="Z592" s="232"/>
    </row>
    <row r="593" spans="1:26" ht="14.25" customHeight="1">
      <c r="A593" s="232"/>
      <c r="B593" s="232"/>
      <c r="C593" s="232"/>
      <c r="D593" s="232"/>
      <c r="E593" s="232"/>
      <c r="F593" s="232"/>
      <c r="G593" s="232"/>
      <c r="H593" s="232"/>
      <c r="I593" s="232"/>
      <c r="J593" s="232"/>
      <c r="K593" s="232"/>
      <c r="L593" s="232"/>
      <c r="M593" s="232"/>
      <c r="N593" s="232"/>
      <c r="O593" s="232"/>
      <c r="P593" s="232"/>
      <c r="Q593" s="232"/>
      <c r="R593" s="232"/>
      <c r="S593" s="232"/>
      <c r="T593" s="232"/>
      <c r="U593" s="232"/>
      <c r="V593" s="232"/>
      <c r="W593" s="232"/>
      <c r="X593" s="232"/>
      <c r="Y593" s="232"/>
      <c r="Z593" s="232"/>
    </row>
    <row r="594" spans="1:26" ht="14.25" customHeight="1">
      <c r="A594" s="232"/>
      <c r="B594" s="232"/>
      <c r="C594" s="232"/>
      <c r="D594" s="232"/>
      <c r="E594" s="232"/>
      <c r="F594" s="232"/>
      <c r="G594" s="232"/>
      <c r="H594" s="232"/>
      <c r="I594" s="232"/>
      <c r="J594" s="232"/>
      <c r="K594" s="232"/>
      <c r="L594" s="232"/>
      <c r="M594" s="232"/>
      <c r="N594" s="232"/>
      <c r="O594" s="232"/>
      <c r="P594" s="232"/>
      <c r="Q594" s="232"/>
      <c r="R594" s="232"/>
      <c r="S594" s="232"/>
      <c r="T594" s="232"/>
      <c r="U594" s="232"/>
      <c r="V594" s="232"/>
      <c r="W594" s="232"/>
      <c r="X594" s="232"/>
      <c r="Y594" s="232"/>
      <c r="Z594" s="232"/>
    </row>
    <row r="595" spans="1:26" ht="14.25" customHeight="1">
      <c r="A595" s="232"/>
      <c r="B595" s="232"/>
      <c r="C595" s="232"/>
      <c r="D595" s="232"/>
      <c r="E595" s="232"/>
      <c r="F595" s="232"/>
      <c r="G595" s="232"/>
      <c r="H595" s="232"/>
      <c r="I595" s="232"/>
      <c r="J595" s="232"/>
      <c r="K595" s="232"/>
      <c r="L595" s="232"/>
      <c r="M595" s="232"/>
      <c r="N595" s="232"/>
      <c r="O595" s="232"/>
      <c r="P595" s="232"/>
      <c r="Q595" s="232"/>
      <c r="R595" s="232"/>
      <c r="S595" s="232"/>
      <c r="T595" s="232"/>
      <c r="U595" s="232"/>
      <c r="V595" s="232"/>
      <c r="W595" s="232"/>
      <c r="X595" s="232"/>
      <c r="Y595" s="232"/>
      <c r="Z595" s="232"/>
    </row>
    <row r="596" spans="1:26" ht="14.25" customHeight="1">
      <c r="A596" s="232"/>
      <c r="B596" s="232"/>
      <c r="C596" s="232"/>
      <c r="D596" s="232"/>
      <c r="E596" s="232"/>
      <c r="F596" s="232"/>
      <c r="G596" s="232"/>
      <c r="H596" s="232"/>
      <c r="I596" s="232"/>
      <c r="J596" s="232"/>
      <c r="K596" s="232"/>
      <c r="L596" s="232"/>
      <c r="M596" s="232"/>
      <c r="N596" s="232"/>
      <c r="O596" s="232"/>
      <c r="P596" s="232"/>
      <c r="Q596" s="232"/>
      <c r="R596" s="232"/>
      <c r="S596" s="232"/>
      <c r="T596" s="232"/>
      <c r="U596" s="232"/>
      <c r="V596" s="232"/>
      <c r="W596" s="232"/>
      <c r="X596" s="232"/>
      <c r="Y596" s="232"/>
      <c r="Z596" s="232"/>
    </row>
    <row r="597" spans="1:26" ht="14.25" customHeight="1">
      <c r="A597" s="232"/>
      <c r="B597" s="232"/>
      <c r="C597" s="232"/>
      <c r="D597" s="232"/>
      <c r="E597" s="232"/>
      <c r="F597" s="232"/>
      <c r="G597" s="232"/>
      <c r="H597" s="232"/>
      <c r="I597" s="232"/>
      <c r="J597" s="232"/>
      <c r="K597" s="232"/>
      <c r="L597" s="232"/>
      <c r="M597" s="232"/>
      <c r="N597" s="232"/>
      <c r="O597" s="232"/>
      <c r="P597" s="232"/>
      <c r="Q597" s="232"/>
      <c r="R597" s="232"/>
      <c r="S597" s="232"/>
      <c r="T597" s="232"/>
      <c r="U597" s="232"/>
      <c r="V597" s="232"/>
      <c r="W597" s="232"/>
      <c r="X597" s="232"/>
      <c r="Y597" s="232"/>
      <c r="Z597" s="232"/>
    </row>
    <row r="598" spans="1:26" ht="14.25" customHeight="1">
      <c r="A598" s="232"/>
      <c r="B598" s="232"/>
      <c r="C598" s="232"/>
      <c r="D598" s="232"/>
      <c r="E598" s="232"/>
      <c r="F598" s="232"/>
      <c r="G598" s="232"/>
      <c r="H598" s="232"/>
      <c r="I598" s="232"/>
      <c r="J598" s="232"/>
      <c r="K598" s="232"/>
      <c r="L598" s="232"/>
      <c r="M598" s="232"/>
      <c r="N598" s="232"/>
      <c r="O598" s="232"/>
      <c r="P598" s="232"/>
      <c r="Q598" s="232"/>
      <c r="R598" s="232"/>
      <c r="S598" s="232"/>
      <c r="T598" s="232"/>
      <c r="U598" s="232"/>
      <c r="V598" s="232"/>
      <c r="W598" s="232"/>
      <c r="X598" s="232"/>
      <c r="Y598" s="232"/>
      <c r="Z598" s="232"/>
    </row>
    <row r="599" spans="1:26" ht="14.25" customHeight="1">
      <c r="A599" s="232"/>
      <c r="B599" s="232"/>
      <c r="C599" s="232"/>
      <c r="D599" s="232"/>
      <c r="E599" s="232"/>
      <c r="F599" s="232"/>
      <c r="G599" s="232"/>
      <c r="H599" s="232"/>
      <c r="I599" s="232"/>
      <c r="J599" s="232"/>
      <c r="K599" s="232"/>
      <c r="L599" s="232"/>
      <c r="M599" s="232"/>
      <c r="N599" s="232"/>
      <c r="O599" s="232"/>
      <c r="P599" s="232"/>
      <c r="Q599" s="232"/>
      <c r="R599" s="232"/>
      <c r="S599" s="232"/>
      <c r="T599" s="232"/>
      <c r="U599" s="232"/>
      <c r="V599" s="232"/>
      <c r="W599" s="232"/>
      <c r="X599" s="232"/>
      <c r="Y599" s="232"/>
      <c r="Z599" s="232"/>
    </row>
    <row r="600" spans="1:26" ht="14.25" customHeight="1">
      <c r="A600" s="232"/>
      <c r="B600" s="232"/>
      <c r="C600" s="232"/>
      <c r="D600" s="232"/>
      <c r="E600" s="232"/>
      <c r="F600" s="232"/>
      <c r="G600" s="232"/>
      <c r="H600" s="232"/>
      <c r="I600" s="232"/>
      <c r="J600" s="232"/>
      <c r="K600" s="232"/>
      <c r="L600" s="232"/>
      <c r="M600" s="232"/>
      <c r="N600" s="232"/>
      <c r="O600" s="232"/>
      <c r="P600" s="232"/>
      <c r="Q600" s="232"/>
      <c r="R600" s="232"/>
      <c r="S600" s="232"/>
      <c r="T600" s="232"/>
      <c r="U600" s="232"/>
      <c r="V600" s="232"/>
      <c r="W600" s="232"/>
      <c r="X600" s="232"/>
      <c r="Y600" s="232"/>
      <c r="Z600" s="232"/>
    </row>
    <row r="601" spans="1:26" ht="14.25" customHeight="1">
      <c r="A601" s="232"/>
      <c r="B601" s="232"/>
      <c r="C601" s="232"/>
      <c r="D601" s="232"/>
      <c r="E601" s="232"/>
      <c r="F601" s="232"/>
      <c r="G601" s="232"/>
      <c r="H601" s="232"/>
      <c r="I601" s="232"/>
      <c r="J601" s="232"/>
      <c r="K601" s="232"/>
      <c r="L601" s="232"/>
      <c r="M601" s="232"/>
      <c r="N601" s="232"/>
      <c r="O601" s="232"/>
      <c r="P601" s="232"/>
      <c r="Q601" s="232"/>
      <c r="R601" s="232"/>
      <c r="S601" s="232"/>
      <c r="T601" s="232"/>
      <c r="U601" s="232"/>
      <c r="V601" s="232"/>
      <c r="W601" s="232"/>
      <c r="X601" s="232"/>
      <c r="Y601" s="232"/>
      <c r="Z601" s="232"/>
    </row>
    <row r="602" spans="1:26" ht="14.25" customHeight="1">
      <c r="A602" s="232"/>
      <c r="B602" s="232"/>
      <c r="C602" s="232"/>
      <c r="D602" s="232"/>
      <c r="E602" s="232"/>
      <c r="F602" s="232"/>
      <c r="G602" s="232"/>
      <c r="H602" s="232"/>
      <c r="I602" s="232"/>
      <c r="J602" s="232"/>
      <c r="K602" s="232"/>
      <c r="L602" s="232"/>
      <c r="M602" s="232"/>
      <c r="N602" s="232"/>
      <c r="O602" s="232"/>
      <c r="P602" s="232"/>
      <c r="Q602" s="232"/>
      <c r="R602" s="232"/>
      <c r="S602" s="232"/>
      <c r="T602" s="232"/>
      <c r="U602" s="232"/>
      <c r="V602" s="232"/>
      <c r="W602" s="232"/>
      <c r="X602" s="232"/>
      <c r="Y602" s="232"/>
      <c r="Z602" s="232"/>
    </row>
    <row r="603" spans="1:26" ht="14.25" customHeight="1">
      <c r="A603" s="232"/>
      <c r="B603" s="232"/>
      <c r="C603" s="232"/>
      <c r="D603" s="232"/>
      <c r="E603" s="232"/>
      <c r="F603" s="232"/>
      <c r="G603" s="232"/>
      <c r="H603" s="232"/>
      <c r="I603" s="232"/>
      <c r="J603" s="232"/>
      <c r="K603" s="232"/>
      <c r="L603" s="232"/>
      <c r="M603" s="232"/>
      <c r="N603" s="232"/>
      <c r="O603" s="232"/>
      <c r="P603" s="232"/>
      <c r="Q603" s="232"/>
      <c r="R603" s="232"/>
      <c r="S603" s="232"/>
      <c r="T603" s="232"/>
      <c r="U603" s="232"/>
      <c r="V603" s="232"/>
      <c r="W603" s="232"/>
      <c r="X603" s="232"/>
      <c r="Y603" s="232"/>
      <c r="Z603" s="232"/>
    </row>
    <row r="604" spans="1:26" ht="14.25" customHeight="1">
      <c r="A604" s="232"/>
      <c r="B604" s="232"/>
      <c r="C604" s="232"/>
      <c r="D604" s="232"/>
      <c r="E604" s="232"/>
      <c r="F604" s="232"/>
      <c r="G604" s="232"/>
      <c r="H604" s="232"/>
      <c r="I604" s="232"/>
      <c r="J604" s="232"/>
      <c r="K604" s="232"/>
      <c r="L604" s="232"/>
      <c r="M604" s="232"/>
      <c r="N604" s="232"/>
      <c r="O604" s="232"/>
      <c r="P604" s="232"/>
      <c r="Q604" s="232"/>
      <c r="R604" s="232"/>
      <c r="S604" s="232"/>
      <c r="T604" s="232"/>
      <c r="U604" s="232"/>
      <c r="V604" s="232"/>
      <c r="W604" s="232"/>
      <c r="X604" s="232"/>
      <c r="Y604" s="232"/>
      <c r="Z604" s="232"/>
    </row>
    <row r="605" spans="1:26" ht="14.25" customHeight="1">
      <c r="A605" s="232"/>
      <c r="B605" s="232"/>
      <c r="C605" s="232"/>
      <c r="D605" s="232"/>
      <c r="E605" s="232"/>
      <c r="F605" s="232"/>
      <c r="G605" s="232"/>
      <c r="H605" s="232"/>
      <c r="I605" s="232"/>
      <c r="J605" s="232"/>
      <c r="K605" s="232"/>
      <c r="L605" s="232"/>
      <c r="M605" s="232"/>
      <c r="N605" s="232"/>
      <c r="O605" s="232"/>
      <c r="P605" s="232"/>
      <c r="Q605" s="232"/>
      <c r="R605" s="232"/>
      <c r="S605" s="232"/>
      <c r="T605" s="232"/>
      <c r="U605" s="232"/>
      <c r="V605" s="232"/>
      <c r="W605" s="232"/>
      <c r="X605" s="232"/>
      <c r="Y605" s="232"/>
      <c r="Z605" s="232"/>
    </row>
    <row r="606" spans="1:26" ht="14.25" customHeight="1">
      <c r="A606" s="232"/>
      <c r="B606" s="232"/>
      <c r="C606" s="232"/>
      <c r="D606" s="232"/>
      <c r="E606" s="232"/>
      <c r="F606" s="232"/>
      <c r="G606" s="232"/>
      <c r="H606" s="232"/>
      <c r="I606" s="232"/>
      <c r="J606" s="232"/>
      <c r="K606" s="232"/>
      <c r="L606" s="232"/>
      <c r="M606" s="232"/>
      <c r="N606" s="232"/>
      <c r="O606" s="232"/>
      <c r="P606" s="232"/>
      <c r="Q606" s="232"/>
      <c r="R606" s="232"/>
      <c r="S606" s="232"/>
      <c r="T606" s="232"/>
      <c r="U606" s="232"/>
      <c r="V606" s="232"/>
      <c r="W606" s="232"/>
      <c r="X606" s="232"/>
      <c r="Y606" s="232"/>
      <c r="Z606" s="232"/>
    </row>
    <row r="607" spans="1:26" ht="14.25" customHeight="1">
      <c r="A607" s="232"/>
      <c r="B607" s="232"/>
      <c r="C607" s="232"/>
      <c r="D607" s="232"/>
      <c r="E607" s="232"/>
      <c r="F607" s="232"/>
      <c r="G607" s="232"/>
      <c r="H607" s="232"/>
      <c r="I607" s="232"/>
      <c r="J607" s="232"/>
      <c r="K607" s="232"/>
      <c r="L607" s="232"/>
      <c r="M607" s="232"/>
      <c r="N607" s="232"/>
      <c r="O607" s="232"/>
      <c r="P607" s="232"/>
      <c r="Q607" s="232"/>
      <c r="R607" s="232"/>
      <c r="S607" s="232"/>
      <c r="T607" s="232"/>
      <c r="U607" s="232"/>
      <c r="V607" s="232"/>
      <c r="W607" s="232"/>
      <c r="X607" s="232"/>
      <c r="Y607" s="232"/>
      <c r="Z607" s="232"/>
    </row>
    <row r="608" spans="1:26" ht="14.25" customHeight="1">
      <c r="A608" s="232"/>
      <c r="B608" s="232"/>
      <c r="C608" s="232"/>
      <c r="D608" s="232"/>
      <c r="E608" s="232"/>
      <c r="F608" s="232"/>
      <c r="G608" s="232"/>
      <c r="H608" s="232"/>
      <c r="I608" s="232"/>
      <c r="J608" s="232"/>
      <c r="K608" s="232"/>
      <c r="L608" s="232"/>
      <c r="M608" s="232"/>
      <c r="N608" s="232"/>
      <c r="O608" s="232"/>
      <c r="P608" s="232"/>
      <c r="Q608" s="232"/>
      <c r="R608" s="232"/>
      <c r="S608" s="232"/>
      <c r="T608" s="232"/>
      <c r="U608" s="232"/>
      <c r="V608" s="232"/>
      <c r="W608" s="232"/>
      <c r="X608" s="232"/>
      <c r="Y608" s="232"/>
      <c r="Z608" s="232"/>
    </row>
    <row r="609" spans="1:26" ht="14.25" customHeight="1">
      <c r="A609" s="232"/>
      <c r="B609" s="232"/>
      <c r="C609" s="232"/>
      <c r="D609" s="232"/>
      <c r="E609" s="232"/>
      <c r="F609" s="232"/>
      <c r="G609" s="232"/>
      <c r="H609" s="232"/>
      <c r="I609" s="232"/>
      <c r="J609" s="232"/>
      <c r="K609" s="232"/>
      <c r="L609" s="232"/>
      <c r="M609" s="232"/>
      <c r="N609" s="232"/>
      <c r="O609" s="232"/>
      <c r="P609" s="232"/>
      <c r="Q609" s="232"/>
      <c r="R609" s="232"/>
      <c r="S609" s="232"/>
      <c r="T609" s="232"/>
      <c r="U609" s="232"/>
      <c r="V609" s="232"/>
      <c r="W609" s="232"/>
      <c r="X609" s="232"/>
      <c r="Y609" s="232"/>
      <c r="Z609" s="232"/>
    </row>
    <row r="610" spans="1:26" ht="14.25" customHeight="1">
      <c r="A610" s="232"/>
      <c r="B610" s="232"/>
      <c r="C610" s="232"/>
      <c r="D610" s="232"/>
      <c r="E610" s="232"/>
      <c r="F610" s="232"/>
      <c r="G610" s="232"/>
      <c r="H610" s="232"/>
      <c r="I610" s="232"/>
      <c r="J610" s="232"/>
      <c r="K610" s="232"/>
      <c r="L610" s="232"/>
      <c r="M610" s="232"/>
      <c r="N610" s="232"/>
      <c r="O610" s="232"/>
      <c r="P610" s="232"/>
      <c r="Q610" s="232"/>
      <c r="R610" s="232"/>
      <c r="S610" s="232"/>
      <c r="T610" s="232"/>
      <c r="U610" s="232"/>
      <c r="V610" s="232"/>
      <c r="W610" s="232"/>
      <c r="X610" s="232"/>
      <c r="Y610" s="232"/>
      <c r="Z610" s="232"/>
    </row>
    <row r="611" spans="1:26" ht="14.25" customHeight="1">
      <c r="A611" s="232"/>
      <c r="B611" s="232"/>
      <c r="C611" s="232"/>
      <c r="D611" s="232"/>
      <c r="E611" s="232"/>
      <c r="F611" s="232"/>
      <c r="G611" s="232"/>
      <c r="H611" s="232"/>
      <c r="I611" s="232"/>
      <c r="J611" s="232"/>
      <c r="K611" s="232"/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</row>
    <row r="612" spans="1:26" ht="14.25" customHeight="1">
      <c r="A612" s="232"/>
      <c r="B612" s="232"/>
      <c r="C612" s="232"/>
      <c r="D612" s="232"/>
      <c r="E612" s="232"/>
      <c r="F612" s="232"/>
      <c r="G612" s="232"/>
      <c r="H612" s="232"/>
      <c r="I612" s="232"/>
      <c r="J612" s="232"/>
      <c r="K612" s="232"/>
      <c r="L612" s="232"/>
      <c r="M612" s="232"/>
      <c r="N612" s="232"/>
      <c r="O612" s="232"/>
      <c r="P612" s="232"/>
      <c r="Q612" s="232"/>
      <c r="R612" s="232"/>
      <c r="S612" s="232"/>
      <c r="T612" s="232"/>
      <c r="U612" s="232"/>
      <c r="V612" s="232"/>
      <c r="W612" s="232"/>
      <c r="X612" s="232"/>
      <c r="Y612" s="232"/>
      <c r="Z612" s="232"/>
    </row>
    <row r="613" spans="1:26" ht="14.25" customHeight="1">
      <c r="A613" s="232"/>
      <c r="B613" s="232"/>
      <c r="C613" s="232"/>
      <c r="D613" s="232"/>
      <c r="E613" s="232"/>
      <c r="F613" s="232"/>
      <c r="G613" s="232"/>
      <c r="H613" s="232"/>
      <c r="I613" s="232"/>
      <c r="J613" s="232"/>
      <c r="K613" s="232"/>
      <c r="L613" s="232"/>
      <c r="M613" s="232"/>
      <c r="N613" s="232"/>
      <c r="O613" s="232"/>
      <c r="P613" s="232"/>
      <c r="Q613" s="232"/>
      <c r="R613" s="232"/>
      <c r="S613" s="232"/>
      <c r="T613" s="232"/>
      <c r="U613" s="232"/>
      <c r="V613" s="232"/>
      <c r="W613" s="232"/>
      <c r="X613" s="232"/>
      <c r="Y613" s="232"/>
      <c r="Z613" s="232"/>
    </row>
    <row r="614" spans="1:26" ht="14.25" customHeight="1">
      <c r="A614" s="232"/>
      <c r="B614" s="232"/>
      <c r="C614" s="232"/>
      <c r="D614" s="232"/>
      <c r="E614" s="232"/>
      <c r="F614" s="232"/>
      <c r="G614" s="232"/>
      <c r="H614" s="232"/>
      <c r="I614" s="232"/>
      <c r="J614" s="232"/>
      <c r="K614" s="232"/>
      <c r="L614" s="232"/>
      <c r="M614" s="232"/>
      <c r="N614" s="232"/>
      <c r="O614" s="232"/>
      <c r="P614" s="232"/>
      <c r="Q614" s="232"/>
      <c r="R614" s="232"/>
      <c r="S614" s="232"/>
      <c r="T614" s="232"/>
      <c r="U614" s="232"/>
      <c r="V614" s="232"/>
      <c r="W614" s="232"/>
      <c r="X614" s="232"/>
      <c r="Y614" s="232"/>
      <c r="Z614" s="232"/>
    </row>
    <row r="615" spans="1:26" ht="14.25" customHeight="1">
      <c r="A615" s="232"/>
      <c r="B615" s="232"/>
      <c r="C615" s="232"/>
      <c r="D615" s="232"/>
      <c r="E615" s="232"/>
      <c r="F615" s="232"/>
      <c r="G615" s="232"/>
      <c r="H615" s="232"/>
      <c r="I615" s="232"/>
      <c r="J615" s="232"/>
      <c r="K615" s="232"/>
      <c r="L615" s="232"/>
      <c r="M615" s="232"/>
      <c r="N615" s="232"/>
      <c r="O615" s="232"/>
      <c r="P615" s="232"/>
      <c r="Q615" s="232"/>
      <c r="R615" s="232"/>
      <c r="S615" s="232"/>
      <c r="T615" s="232"/>
      <c r="U615" s="232"/>
      <c r="V615" s="232"/>
      <c r="W615" s="232"/>
      <c r="X615" s="232"/>
      <c r="Y615" s="232"/>
      <c r="Z615" s="232"/>
    </row>
    <row r="616" spans="1:26" ht="14.25" customHeight="1">
      <c r="A616" s="232"/>
      <c r="B616" s="232"/>
      <c r="C616" s="232"/>
      <c r="D616" s="232"/>
      <c r="E616" s="232"/>
      <c r="F616" s="232"/>
      <c r="G616" s="232"/>
      <c r="H616" s="232"/>
      <c r="I616" s="232"/>
      <c r="J616" s="232"/>
      <c r="K616" s="232"/>
      <c r="L616" s="232"/>
      <c r="M616" s="232"/>
      <c r="N616" s="232"/>
      <c r="O616" s="232"/>
      <c r="P616" s="232"/>
      <c r="Q616" s="232"/>
      <c r="R616" s="232"/>
      <c r="S616" s="232"/>
      <c r="T616" s="232"/>
      <c r="U616" s="232"/>
      <c r="V616" s="232"/>
      <c r="W616" s="232"/>
      <c r="X616" s="232"/>
      <c r="Y616" s="232"/>
      <c r="Z616" s="232"/>
    </row>
    <row r="617" spans="1:26" ht="14.25" customHeight="1">
      <c r="A617" s="232"/>
      <c r="B617" s="232"/>
      <c r="C617" s="232"/>
      <c r="D617" s="232"/>
      <c r="E617" s="232"/>
      <c r="F617" s="232"/>
      <c r="G617" s="232"/>
      <c r="H617" s="232"/>
      <c r="I617" s="232"/>
      <c r="J617" s="232"/>
      <c r="K617" s="232"/>
      <c r="L617" s="232"/>
      <c r="M617" s="232"/>
      <c r="N617" s="232"/>
      <c r="O617" s="232"/>
      <c r="P617" s="232"/>
      <c r="Q617" s="232"/>
      <c r="R617" s="232"/>
      <c r="S617" s="232"/>
      <c r="T617" s="232"/>
      <c r="U617" s="232"/>
      <c r="V617" s="232"/>
      <c r="W617" s="232"/>
      <c r="X617" s="232"/>
      <c r="Y617" s="232"/>
      <c r="Z617" s="232"/>
    </row>
    <row r="618" spans="1:26" ht="14.25" customHeight="1">
      <c r="A618" s="232"/>
      <c r="B618" s="232"/>
      <c r="C618" s="232"/>
      <c r="D618" s="232"/>
      <c r="E618" s="232"/>
      <c r="F618" s="232"/>
      <c r="G618" s="232"/>
      <c r="H618" s="232"/>
      <c r="I618" s="232"/>
      <c r="J618" s="232"/>
      <c r="K618" s="232"/>
      <c r="L618" s="232"/>
      <c r="M618" s="232"/>
      <c r="N618" s="232"/>
      <c r="O618" s="232"/>
      <c r="P618" s="232"/>
      <c r="Q618" s="232"/>
      <c r="R618" s="232"/>
      <c r="S618" s="232"/>
      <c r="T618" s="232"/>
      <c r="U618" s="232"/>
      <c r="V618" s="232"/>
      <c r="W618" s="232"/>
      <c r="X618" s="232"/>
      <c r="Y618" s="232"/>
      <c r="Z618" s="232"/>
    </row>
    <row r="619" spans="1:26" ht="14.25" customHeight="1">
      <c r="A619" s="232"/>
      <c r="B619" s="232"/>
      <c r="C619" s="232"/>
      <c r="D619" s="232"/>
      <c r="E619" s="232"/>
      <c r="F619" s="232"/>
      <c r="G619" s="232"/>
      <c r="H619" s="232"/>
      <c r="I619" s="232"/>
      <c r="J619" s="232"/>
      <c r="K619" s="232"/>
      <c r="L619" s="232"/>
      <c r="M619" s="232"/>
      <c r="N619" s="232"/>
      <c r="O619" s="232"/>
      <c r="P619" s="232"/>
      <c r="Q619" s="232"/>
      <c r="R619" s="232"/>
      <c r="S619" s="232"/>
      <c r="T619" s="232"/>
      <c r="U619" s="232"/>
      <c r="V619" s="232"/>
      <c r="W619" s="232"/>
      <c r="X619" s="232"/>
      <c r="Y619" s="232"/>
      <c r="Z619" s="232"/>
    </row>
    <row r="620" spans="1:26" ht="14.25" customHeight="1">
      <c r="A620" s="232"/>
      <c r="B620" s="232"/>
      <c r="C620" s="232"/>
      <c r="D620" s="232"/>
      <c r="E620" s="232"/>
      <c r="F620" s="232"/>
      <c r="G620" s="232"/>
      <c r="H620" s="232"/>
      <c r="I620" s="232"/>
      <c r="J620" s="232"/>
      <c r="K620" s="232"/>
      <c r="L620" s="232"/>
      <c r="M620" s="232"/>
      <c r="N620" s="232"/>
      <c r="O620" s="232"/>
      <c r="P620" s="232"/>
      <c r="Q620" s="232"/>
      <c r="R620" s="232"/>
      <c r="S620" s="232"/>
      <c r="T620" s="232"/>
      <c r="U620" s="232"/>
      <c r="V620" s="232"/>
      <c r="W620" s="232"/>
      <c r="X620" s="232"/>
      <c r="Y620" s="232"/>
      <c r="Z620" s="232"/>
    </row>
    <row r="621" spans="1:26" ht="14.25" customHeight="1">
      <c r="A621" s="232"/>
      <c r="B621" s="232"/>
      <c r="C621" s="232"/>
      <c r="D621" s="232"/>
      <c r="E621" s="232"/>
      <c r="F621" s="232"/>
      <c r="G621" s="232"/>
      <c r="H621" s="232"/>
      <c r="I621" s="232"/>
      <c r="J621" s="232"/>
      <c r="K621" s="232"/>
      <c r="L621" s="232"/>
      <c r="M621" s="232"/>
      <c r="N621" s="232"/>
      <c r="O621" s="232"/>
      <c r="P621" s="232"/>
      <c r="Q621" s="232"/>
      <c r="R621" s="232"/>
      <c r="S621" s="232"/>
      <c r="T621" s="232"/>
      <c r="U621" s="232"/>
      <c r="V621" s="232"/>
      <c r="W621" s="232"/>
      <c r="X621" s="232"/>
      <c r="Y621" s="232"/>
      <c r="Z621" s="232"/>
    </row>
    <row r="622" spans="1:26" ht="14.25" customHeight="1">
      <c r="A622" s="232"/>
      <c r="B622" s="232"/>
      <c r="C622" s="232"/>
      <c r="D622" s="232"/>
      <c r="E622" s="232"/>
      <c r="F622" s="232"/>
      <c r="G622" s="232"/>
      <c r="H622" s="232"/>
      <c r="I622" s="232"/>
      <c r="J622" s="232"/>
      <c r="K622" s="232"/>
      <c r="L622" s="232"/>
      <c r="M622" s="232"/>
      <c r="N622" s="232"/>
      <c r="O622" s="232"/>
      <c r="P622" s="232"/>
      <c r="Q622" s="232"/>
      <c r="R622" s="232"/>
      <c r="S622" s="232"/>
      <c r="T622" s="232"/>
      <c r="U622" s="232"/>
      <c r="V622" s="232"/>
      <c r="W622" s="232"/>
      <c r="X622" s="232"/>
      <c r="Y622" s="232"/>
      <c r="Z622" s="232"/>
    </row>
    <row r="623" spans="1:26" ht="14.25" customHeight="1">
      <c r="A623" s="232"/>
      <c r="B623" s="232"/>
      <c r="C623" s="232"/>
      <c r="D623" s="232"/>
      <c r="E623" s="232"/>
      <c r="F623" s="232"/>
      <c r="G623" s="232"/>
      <c r="H623" s="232"/>
      <c r="I623" s="232"/>
      <c r="J623" s="232"/>
      <c r="K623" s="232"/>
      <c r="L623" s="232"/>
      <c r="M623" s="232"/>
      <c r="N623" s="232"/>
      <c r="O623" s="232"/>
      <c r="P623" s="232"/>
      <c r="Q623" s="232"/>
      <c r="R623" s="232"/>
      <c r="S623" s="232"/>
      <c r="T623" s="232"/>
      <c r="U623" s="232"/>
      <c r="V623" s="232"/>
      <c r="W623" s="232"/>
      <c r="X623" s="232"/>
      <c r="Y623" s="232"/>
      <c r="Z623" s="232"/>
    </row>
    <row r="624" spans="1:26" ht="14.25" customHeight="1">
      <c r="A624" s="232"/>
      <c r="B624" s="232"/>
      <c r="C624" s="232"/>
      <c r="D624" s="232"/>
      <c r="E624" s="232"/>
      <c r="F624" s="232"/>
      <c r="G624" s="232"/>
      <c r="H624" s="232"/>
      <c r="I624" s="232"/>
      <c r="J624" s="232"/>
      <c r="K624" s="232"/>
      <c r="L624" s="232"/>
      <c r="M624" s="232"/>
      <c r="N624" s="232"/>
      <c r="O624" s="232"/>
      <c r="P624" s="232"/>
      <c r="Q624" s="232"/>
      <c r="R624" s="232"/>
      <c r="S624" s="232"/>
      <c r="T624" s="232"/>
      <c r="U624" s="232"/>
      <c r="V624" s="232"/>
      <c r="W624" s="232"/>
      <c r="X624" s="232"/>
      <c r="Y624" s="232"/>
      <c r="Z624" s="232"/>
    </row>
    <row r="625" spans="1:26" ht="14.25" customHeight="1">
      <c r="A625" s="232"/>
      <c r="B625" s="232"/>
      <c r="C625" s="232"/>
      <c r="D625" s="232"/>
      <c r="E625" s="232"/>
      <c r="F625" s="232"/>
      <c r="G625" s="232"/>
      <c r="H625" s="232"/>
      <c r="I625" s="232"/>
      <c r="J625" s="232"/>
      <c r="K625" s="232"/>
      <c r="L625" s="232"/>
      <c r="M625" s="232"/>
      <c r="N625" s="232"/>
      <c r="O625" s="232"/>
      <c r="P625" s="232"/>
      <c r="Q625" s="232"/>
      <c r="R625" s="232"/>
      <c r="S625" s="232"/>
      <c r="T625" s="232"/>
      <c r="U625" s="232"/>
      <c r="V625" s="232"/>
      <c r="W625" s="232"/>
      <c r="X625" s="232"/>
      <c r="Y625" s="232"/>
      <c r="Z625" s="232"/>
    </row>
    <row r="626" spans="1:26" ht="14.25" customHeight="1">
      <c r="A626" s="232"/>
      <c r="B626" s="232"/>
      <c r="C626" s="232"/>
      <c r="D626" s="232"/>
      <c r="E626" s="232"/>
      <c r="F626" s="232"/>
      <c r="G626" s="232"/>
      <c r="H626" s="232"/>
      <c r="I626" s="232"/>
      <c r="J626" s="232"/>
      <c r="K626" s="232"/>
      <c r="L626" s="232"/>
      <c r="M626" s="232"/>
      <c r="N626" s="232"/>
      <c r="O626" s="232"/>
      <c r="P626" s="232"/>
      <c r="Q626" s="232"/>
      <c r="R626" s="232"/>
      <c r="S626" s="232"/>
      <c r="T626" s="232"/>
      <c r="U626" s="232"/>
      <c r="V626" s="232"/>
      <c r="W626" s="232"/>
      <c r="X626" s="232"/>
      <c r="Y626" s="232"/>
      <c r="Z626" s="232"/>
    </row>
    <row r="627" spans="1:26" ht="14.25" customHeight="1">
      <c r="A627" s="232"/>
      <c r="B627" s="232"/>
      <c r="C627" s="232"/>
      <c r="D627" s="232"/>
      <c r="E627" s="232"/>
      <c r="F627" s="232"/>
      <c r="G627" s="232"/>
      <c r="H627" s="232"/>
      <c r="I627" s="232"/>
      <c r="J627" s="232"/>
      <c r="K627" s="232"/>
      <c r="L627" s="232"/>
      <c r="M627" s="232"/>
      <c r="N627" s="232"/>
      <c r="O627" s="232"/>
      <c r="P627" s="232"/>
      <c r="Q627" s="232"/>
      <c r="R627" s="232"/>
      <c r="S627" s="232"/>
      <c r="T627" s="232"/>
      <c r="U627" s="232"/>
      <c r="V627" s="232"/>
      <c r="W627" s="232"/>
      <c r="X627" s="232"/>
      <c r="Y627" s="232"/>
      <c r="Z627" s="232"/>
    </row>
    <row r="628" spans="1:26" ht="14.25" customHeight="1">
      <c r="A628" s="232"/>
      <c r="B628" s="232"/>
      <c r="C628" s="232"/>
      <c r="D628" s="232"/>
      <c r="E628" s="232"/>
      <c r="F628" s="232"/>
      <c r="G628" s="232"/>
      <c r="H628" s="232"/>
      <c r="I628" s="232"/>
      <c r="J628" s="232"/>
      <c r="K628" s="232"/>
      <c r="L628" s="232"/>
      <c r="M628" s="232"/>
      <c r="N628" s="232"/>
      <c r="O628" s="232"/>
      <c r="P628" s="232"/>
      <c r="Q628" s="232"/>
      <c r="R628" s="232"/>
      <c r="S628" s="232"/>
      <c r="T628" s="232"/>
      <c r="U628" s="232"/>
      <c r="V628" s="232"/>
      <c r="W628" s="232"/>
      <c r="X628" s="232"/>
      <c r="Y628" s="232"/>
      <c r="Z628" s="232"/>
    </row>
    <row r="629" spans="1:26" ht="14.25" customHeight="1">
      <c r="A629" s="232"/>
      <c r="B629" s="232"/>
      <c r="C629" s="232"/>
      <c r="D629" s="232"/>
      <c r="E629" s="232"/>
      <c r="F629" s="232"/>
      <c r="G629" s="232"/>
      <c r="H629" s="232"/>
      <c r="I629" s="232"/>
      <c r="J629" s="232"/>
      <c r="K629" s="232"/>
      <c r="L629" s="232"/>
      <c r="M629" s="232"/>
      <c r="N629" s="232"/>
      <c r="O629" s="232"/>
      <c r="P629" s="232"/>
      <c r="Q629" s="232"/>
      <c r="R629" s="232"/>
      <c r="S629" s="232"/>
      <c r="T629" s="232"/>
      <c r="U629" s="232"/>
      <c r="V629" s="232"/>
      <c r="W629" s="232"/>
      <c r="X629" s="232"/>
      <c r="Y629" s="232"/>
      <c r="Z629" s="232"/>
    </row>
    <row r="630" spans="1:26" ht="14.25" customHeight="1">
      <c r="A630" s="232"/>
      <c r="B630" s="232"/>
      <c r="C630" s="232"/>
      <c r="D630" s="232"/>
      <c r="E630" s="232"/>
      <c r="F630" s="232"/>
      <c r="G630" s="232"/>
      <c r="H630" s="232"/>
      <c r="I630" s="232"/>
      <c r="J630" s="232"/>
      <c r="K630" s="232"/>
      <c r="L630" s="232"/>
      <c r="M630" s="232"/>
      <c r="N630" s="232"/>
      <c r="O630" s="232"/>
      <c r="P630" s="232"/>
      <c r="Q630" s="232"/>
      <c r="R630" s="232"/>
      <c r="S630" s="232"/>
      <c r="T630" s="232"/>
      <c r="U630" s="232"/>
      <c r="V630" s="232"/>
      <c r="W630" s="232"/>
      <c r="X630" s="232"/>
      <c r="Y630" s="232"/>
      <c r="Z630" s="232"/>
    </row>
    <row r="631" spans="1:26" ht="14.25" customHeight="1">
      <c r="A631" s="232"/>
      <c r="B631" s="232"/>
      <c r="C631" s="232"/>
      <c r="D631" s="232"/>
      <c r="E631" s="232"/>
      <c r="F631" s="232"/>
      <c r="G631" s="232"/>
      <c r="H631" s="232"/>
      <c r="I631" s="232"/>
      <c r="J631" s="232"/>
      <c r="K631" s="232"/>
      <c r="L631" s="232"/>
      <c r="M631" s="232"/>
      <c r="N631" s="232"/>
      <c r="O631" s="232"/>
      <c r="P631" s="232"/>
      <c r="Q631" s="232"/>
      <c r="R631" s="232"/>
      <c r="S631" s="232"/>
      <c r="T631" s="232"/>
      <c r="U631" s="232"/>
      <c r="V631" s="232"/>
      <c r="W631" s="232"/>
      <c r="X631" s="232"/>
      <c r="Y631" s="232"/>
      <c r="Z631" s="232"/>
    </row>
    <row r="632" spans="1:26" ht="14.25" customHeight="1">
      <c r="A632" s="232"/>
      <c r="B632" s="232"/>
      <c r="C632" s="232"/>
      <c r="D632" s="232"/>
      <c r="E632" s="232"/>
      <c r="F632" s="232"/>
      <c r="G632" s="232"/>
      <c r="H632" s="232"/>
      <c r="I632" s="232"/>
      <c r="J632" s="232"/>
      <c r="K632" s="232"/>
      <c r="L632" s="232"/>
      <c r="M632" s="232"/>
      <c r="N632" s="232"/>
      <c r="O632" s="232"/>
      <c r="P632" s="232"/>
      <c r="Q632" s="232"/>
      <c r="R632" s="232"/>
      <c r="S632" s="232"/>
      <c r="T632" s="232"/>
      <c r="U632" s="232"/>
      <c r="V632" s="232"/>
      <c r="W632" s="232"/>
      <c r="X632" s="232"/>
      <c r="Y632" s="232"/>
      <c r="Z632" s="232"/>
    </row>
    <row r="633" spans="1:26" ht="14.25" customHeight="1">
      <c r="A633" s="232"/>
      <c r="B633" s="232"/>
      <c r="C633" s="232"/>
      <c r="D633" s="232"/>
      <c r="E633" s="232"/>
      <c r="F633" s="232"/>
      <c r="G633" s="232"/>
      <c r="H633" s="232"/>
      <c r="I633" s="232"/>
      <c r="J633" s="232"/>
      <c r="K633" s="232"/>
      <c r="L633" s="232"/>
      <c r="M633" s="232"/>
      <c r="N633" s="232"/>
      <c r="O633" s="232"/>
      <c r="P633" s="232"/>
      <c r="Q633" s="232"/>
      <c r="R633" s="232"/>
      <c r="S633" s="232"/>
      <c r="T633" s="232"/>
      <c r="U633" s="232"/>
      <c r="V633" s="232"/>
      <c r="W633" s="232"/>
      <c r="X633" s="232"/>
      <c r="Y633" s="232"/>
      <c r="Z633" s="232"/>
    </row>
    <row r="634" spans="1:26" ht="14.25" customHeight="1">
      <c r="A634" s="232"/>
      <c r="B634" s="232"/>
      <c r="C634" s="232"/>
      <c r="D634" s="232"/>
      <c r="E634" s="232"/>
      <c r="F634" s="232"/>
      <c r="G634" s="232"/>
      <c r="H634" s="232"/>
      <c r="I634" s="232"/>
      <c r="J634" s="232"/>
      <c r="K634" s="232"/>
      <c r="L634" s="232"/>
      <c r="M634" s="232"/>
      <c r="N634" s="232"/>
      <c r="O634" s="232"/>
      <c r="P634" s="232"/>
      <c r="Q634" s="232"/>
      <c r="R634" s="232"/>
      <c r="S634" s="232"/>
      <c r="T634" s="232"/>
      <c r="U634" s="232"/>
      <c r="V634" s="232"/>
      <c r="W634" s="232"/>
      <c r="X634" s="232"/>
      <c r="Y634" s="232"/>
      <c r="Z634" s="232"/>
    </row>
    <row r="635" spans="1:26" ht="14.25" customHeight="1">
      <c r="A635" s="232"/>
      <c r="B635" s="232"/>
      <c r="C635" s="232"/>
      <c r="D635" s="232"/>
      <c r="E635" s="232"/>
      <c r="F635" s="232"/>
      <c r="G635" s="232"/>
      <c r="H635" s="232"/>
      <c r="I635" s="232"/>
      <c r="J635" s="232"/>
      <c r="K635" s="232"/>
      <c r="L635" s="232"/>
      <c r="M635" s="232"/>
      <c r="N635" s="232"/>
      <c r="O635" s="232"/>
      <c r="P635" s="232"/>
      <c r="Q635" s="232"/>
      <c r="R635" s="232"/>
      <c r="S635" s="232"/>
      <c r="T635" s="232"/>
      <c r="U635" s="232"/>
      <c r="V635" s="232"/>
      <c r="W635" s="232"/>
      <c r="X635" s="232"/>
      <c r="Y635" s="232"/>
      <c r="Z635" s="232"/>
    </row>
    <row r="636" spans="1:26" ht="14.25" customHeight="1">
      <c r="A636" s="232"/>
      <c r="B636" s="232"/>
      <c r="C636" s="232"/>
      <c r="D636" s="232"/>
      <c r="E636" s="232"/>
      <c r="F636" s="232"/>
      <c r="G636" s="232"/>
      <c r="H636" s="232"/>
      <c r="I636" s="232"/>
      <c r="J636" s="232"/>
      <c r="K636" s="232"/>
      <c r="L636" s="232"/>
      <c r="M636" s="232"/>
      <c r="N636" s="232"/>
      <c r="O636" s="232"/>
      <c r="P636" s="232"/>
      <c r="Q636" s="232"/>
      <c r="R636" s="232"/>
      <c r="S636" s="232"/>
      <c r="T636" s="232"/>
      <c r="U636" s="232"/>
      <c r="V636" s="232"/>
      <c r="W636" s="232"/>
      <c r="X636" s="232"/>
      <c r="Y636" s="232"/>
      <c r="Z636" s="232"/>
    </row>
    <row r="637" spans="1:26" ht="14.25" customHeight="1">
      <c r="A637" s="232"/>
      <c r="B637" s="232"/>
      <c r="C637" s="232"/>
      <c r="D637" s="232"/>
      <c r="E637" s="232"/>
      <c r="F637" s="232"/>
      <c r="G637" s="232"/>
      <c r="H637" s="232"/>
      <c r="I637" s="232"/>
      <c r="J637" s="232"/>
      <c r="K637" s="232"/>
      <c r="L637" s="232"/>
      <c r="M637" s="232"/>
      <c r="N637" s="232"/>
      <c r="O637" s="232"/>
      <c r="P637" s="232"/>
      <c r="Q637" s="232"/>
      <c r="R637" s="232"/>
      <c r="S637" s="232"/>
      <c r="T637" s="232"/>
      <c r="U637" s="232"/>
      <c r="V637" s="232"/>
      <c r="W637" s="232"/>
      <c r="X637" s="232"/>
      <c r="Y637" s="232"/>
      <c r="Z637" s="232"/>
    </row>
    <row r="638" spans="1:26" ht="14.25" customHeight="1">
      <c r="A638" s="232"/>
      <c r="B638" s="232"/>
      <c r="C638" s="232"/>
      <c r="D638" s="232"/>
      <c r="E638" s="232"/>
      <c r="F638" s="232"/>
      <c r="G638" s="232"/>
      <c r="H638" s="232"/>
      <c r="I638" s="232"/>
      <c r="J638" s="232"/>
      <c r="K638" s="232"/>
      <c r="L638" s="232"/>
      <c r="M638" s="232"/>
      <c r="N638" s="232"/>
      <c r="O638" s="232"/>
      <c r="P638" s="232"/>
      <c r="Q638" s="232"/>
      <c r="R638" s="232"/>
      <c r="S638" s="232"/>
      <c r="T638" s="232"/>
      <c r="U638" s="232"/>
      <c r="V638" s="232"/>
      <c r="W638" s="232"/>
      <c r="X638" s="232"/>
      <c r="Y638" s="232"/>
      <c r="Z638" s="232"/>
    </row>
    <row r="639" spans="1:26" ht="14.25" customHeight="1">
      <c r="A639" s="232"/>
      <c r="B639" s="232"/>
      <c r="C639" s="232"/>
      <c r="D639" s="232"/>
      <c r="E639" s="232"/>
      <c r="F639" s="232"/>
      <c r="G639" s="232"/>
      <c r="H639" s="232"/>
      <c r="I639" s="232"/>
      <c r="J639" s="232"/>
      <c r="K639" s="232"/>
      <c r="L639" s="232"/>
      <c r="M639" s="232"/>
      <c r="N639" s="232"/>
      <c r="O639" s="232"/>
      <c r="P639" s="232"/>
      <c r="Q639" s="232"/>
      <c r="R639" s="232"/>
      <c r="S639" s="232"/>
      <c r="T639" s="232"/>
      <c r="U639" s="232"/>
      <c r="V639" s="232"/>
      <c r="W639" s="232"/>
      <c r="X639" s="232"/>
      <c r="Y639" s="232"/>
      <c r="Z639" s="232"/>
    </row>
    <row r="640" spans="1:26" ht="14.25" customHeight="1">
      <c r="A640" s="232"/>
      <c r="B640" s="232"/>
      <c r="C640" s="232"/>
      <c r="D640" s="232"/>
      <c r="E640" s="232"/>
      <c r="F640" s="232"/>
      <c r="G640" s="232"/>
      <c r="H640" s="232"/>
      <c r="I640" s="232"/>
      <c r="J640" s="232"/>
      <c r="K640" s="232"/>
      <c r="L640" s="232"/>
      <c r="M640" s="232"/>
      <c r="N640" s="232"/>
      <c r="O640" s="232"/>
      <c r="P640" s="232"/>
      <c r="Q640" s="232"/>
      <c r="R640" s="232"/>
      <c r="S640" s="232"/>
      <c r="T640" s="232"/>
      <c r="U640" s="232"/>
      <c r="V640" s="232"/>
      <c r="W640" s="232"/>
      <c r="X640" s="232"/>
      <c r="Y640" s="232"/>
      <c r="Z640" s="232"/>
    </row>
    <row r="641" spans="1:26" ht="14.25" customHeight="1">
      <c r="A641" s="232"/>
      <c r="B641" s="232"/>
      <c r="C641" s="232"/>
      <c r="D641" s="232"/>
      <c r="E641" s="232"/>
      <c r="F641" s="232"/>
      <c r="G641" s="232"/>
      <c r="H641" s="232"/>
      <c r="I641" s="232"/>
      <c r="J641" s="232"/>
      <c r="K641" s="232"/>
      <c r="L641" s="232"/>
      <c r="M641" s="232"/>
      <c r="N641" s="232"/>
      <c r="O641" s="232"/>
      <c r="P641" s="232"/>
      <c r="Q641" s="232"/>
      <c r="R641" s="232"/>
      <c r="S641" s="232"/>
      <c r="T641" s="232"/>
      <c r="U641" s="232"/>
      <c r="V641" s="232"/>
      <c r="W641" s="232"/>
      <c r="X641" s="232"/>
      <c r="Y641" s="232"/>
      <c r="Z641" s="232"/>
    </row>
    <row r="642" spans="1:26" ht="14.25" customHeight="1">
      <c r="A642" s="232"/>
      <c r="B642" s="232"/>
      <c r="C642" s="232"/>
      <c r="D642" s="232"/>
      <c r="E642" s="232"/>
      <c r="F642" s="232"/>
      <c r="G642" s="232"/>
      <c r="H642" s="232"/>
      <c r="I642" s="232"/>
      <c r="J642" s="232"/>
      <c r="K642" s="232"/>
      <c r="L642" s="232"/>
      <c r="M642" s="232"/>
      <c r="N642" s="232"/>
      <c r="O642" s="232"/>
      <c r="P642" s="232"/>
      <c r="Q642" s="232"/>
      <c r="R642" s="232"/>
      <c r="S642" s="232"/>
      <c r="T642" s="232"/>
      <c r="U642" s="232"/>
      <c r="V642" s="232"/>
      <c r="W642" s="232"/>
      <c r="X642" s="232"/>
      <c r="Y642" s="232"/>
      <c r="Z642" s="232"/>
    </row>
    <row r="643" spans="1:26" ht="14.25" customHeight="1">
      <c r="A643" s="232"/>
      <c r="B643" s="232"/>
      <c r="C643" s="232"/>
      <c r="D643" s="232"/>
      <c r="E643" s="232"/>
      <c r="F643" s="232"/>
      <c r="G643" s="232"/>
      <c r="H643" s="232"/>
      <c r="I643" s="232"/>
      <c r="J643" s="232"/>
      <c r="K643" s="232"/>
      <c r="L643" s="232"/>
      <c r="M643" s="232"/>
      <c r="N643" s="232"/>
      <c r="O643" s="232"/>
      <c r="P643" s="232"/>
      <c r="Q643" s="232"/>
      <c r="R643" s="232"/>
      <c r="S643" s="232"/>
      <c r="T643" s="232"/>
      <c r="U643" s="232"/>
      <c r="V643" s="232"/>
      <c r="W643" s="232"/>
      <c r="X643" s="232"/>
      <c r="Y643" s="232"/>
      <c r="Z643" s="232"/>
    </row>
    <row r="644" spans="1:26" ht="14.25" customHeight="1">
      <c r="A644" s="232"/>
      <c r="B644" s="232"/>
      <c r="C644" s="232"/>
      <c r="D644" s="232"/>
      <c r="E644" s="232"/>
      <c r="F644" s="232"/>
      <c r="G644" s="232"/>
      <c r="H644" s="232"/>
      <c r="I644" s="232"/>
      <c r="J644" s="232"/>
      <c r="K644" s="232"/>
      <c r="L644" s="232"/>
      <c r="M644" s="232"/>
      <c r="N644" s="232"/>
      <c r="O644" s="232"/>
      <c r="P644" s="232"/>
      <c r="Q644" s="232"/>
      <c r="R644" s="232"/>
      <c r="S644" s="232"/>
      <c r="T644" s="232"/>
      <c r="U644" s="232"/>
      <c r="V644" s="232"/>
      <c r="W644" s="232"/>
      <c r="X644" s="232"/>
      <c r="Y644" s="232"/>
      <c r="Z644" s="232"/>
    </row>
    <row r="645" spans="1:26" ht="14.25" customHeight="1">
      <c r="A645" s="232"/>
      <c r="B645" s="232"/>
      <c r="C645" s="232"/>
      <c r="D645" s="232"/>
      <c r="E645" s="232"/>
      <c r="F645" s="232"/>
      <c r="G645" s="232"/>
      <c r="H645" s="232"/>
      <c r="I645" s="232"/>
      <c r="J645" s="232"/>
      <c r="K645" s="232"/>
      <c r="L645" s="232"/>
      <c r="M645" s="232"/>
      <c r="N645" s="232"/>
      <c r="O645" s="232"/>
      <c r="P645" s="232"/>
      <c r="Q645" s="232"/>
      <c r="R645" s="232"/>
      <c r="S645" s="232"/>
      <c r="T645" s="232"/>
      <c r="U645" s="232"/>
      <c r="V645" s="232"/>
      <c r="W645" s="232"/>
      <c r="X645" s="232"/>
      <c r="Y645" s="232"/>
      <c r="Z645" s="232"/>
    </row>
    <row r="646" spans="1:26" ht="14.25" customHeight="1">
      <c r="A646" s="232"/>
      <c r="B646" s="232"/>
      <c r="C646" s="232"/>
      <c r="D646" s="232"/>
      <c r="E646" s="232"/>
      <c r="F646" s="232"/>
      <c r="G646" s="232"/>
      <c r="H646" s="232"/>
      <c r="I646" s="232"/>
      <c r="J646" s="232"/>
      <c r="K646" s="232"/>
      <c r="L646" s="232"/>
      <c r="M646" s="232"/>
      <c r="N646" s="232"/>
      <c r="O646" s="232"/>
      <c r="P646" s="232"/>
      <c r="Q646" s="232"/>
      <c r="R646" s="232"/>
      <c r="S646" s="232"/>
      <c r="T646" s="232"/>
      <c r="U646" s="232"/>
      <c r="V646" s="232"/>
      <c r="W646" s="232"/>
      <c r="X646" s="232"/>
      <c r="Y646" s="232"/>
      <c r="Z646" s="232"/>
    </row>
    <row r="647" spans="1:26" ht="14.25" customHeight="1">
      <c r="A647" s="232"/>
      <c r="B647" s="232"/>
      <c r="C647" s="232"/>
      <c r="D647" s="232"/>
      <c r="E647" s="232"/>
      <c r="F647" s="232"/>
      <c r="G647" s="232"/>
      <c r="H647" s="232"/>
      <c r="I647" s="232"/>
      <c r="J647" s="232"/>
      <c r="K647" s="232"/>
      <c r="L647" s="232"/>
      <c r="M647" s="232"/>
      <c r="N647" s="232"/>
      <c r="O647" s="232"/>
      <c r="P647" s="232"/>
      <c r="Q647" s="232"/>
      <c r="R647" s="232"/>
      <c r="S647" s="232"/>
      <c r="T647" s="232"/>
      <c r="U647" s="232"/>
      <c r="V647" s="232"/>
      <c r="W647" s="232"/>
      <c r="X647" s="232"/>
      <c r="Y647" s="232"/>
      <c r="Z647" s="232"/>
    </row>
    <row r="648" spans="1:26" ht="14.25" customHeight="1">
      <c r="A648" s="232"/>
      <c r="B648" s="232"/>
      <c r="C648" s="232"/>
      <c r="D648" s="232"/>
      <c r="E648" s="232"/>
      <c r="F648" s="232"/>
      <c r="G648" s="232"/>
      <c r="H648" s="232"/>
      <c r="I648" s="232"/>
      <c r="J648" s="232"/>
      <c r="K648" s="232"/>
      <c r="L648" s="232"/>
      <c r="M648" s="232"/>
      <c r="N648" s="232"/>
      <c r="O648" s="232"/>
      <c r="P648" s="232"/>
      <c r="Q648" s="232"/>
      <c r="R648" s="232"/>
      <c r="S648" s="232"/>
      <c r="T648" s="232"/>
      <c r="U648" s="232"/>
      <c r="V648" s="232"/>
      <c r="W648" s="232"/>
      <c r="X648" s="232"/>
      <c r="Y648" s="232"/>
      <c r="Z648" s="232"/>
    </row>
    <row r="649" spans="1:26" ht="14.25" customHeight="1">
      <c r="A649" s="232"/>
      <c r="B649" s="232"/>
      <c r="C649" s="232"/>
      <c r="D649" s="232"/>
      <c r="E649" s="232"/>
      <c r="F649" s="232"/>
      <c r="G649" s="232"/>
      <c r="H649" s="232"/>
      <c r="I649" s="232"/>
      <c r="J649" s="232"/>
      <c r="K649" s="232"/>
      <c r="L649" s="232"/>
      <c r="M649" s="232"/>
      <c r="N649" s="232"/>
      <c r="O649" s="232"/>
      <c r="P649" s="232"/>
      <c r="Q649" s="232"/>
      <c r="R649" s="232"/>
      <c r="S649" s="232"/>
      <c r="T649" s="232"/>
      <c r="U649" s="232"/>
      <c r="V649" s="232"/>
      <c r="W649" s="232"/>
      <c r="X649" s="232"/>
      <c r="Y649" s="232"/>
      <c r="Z649" s="232"/>
    </row>
    <row r="650" spans="1:26" ht="14.25" customHeight="1">
      <c r="A650" s="232"/>
      <c r="B650" s="232"/>
      <c r="C650" s="232"/>
      <c r="D650" s="232"/>
      <c r="E650" s="232"/>
      <c r="F650" s="232"/>
      <c r="G650" s="232"/>
      <c r="H650" s="232"/>
      <c r="I650" s="232"/>
      <c r="J650" s="232"/>
      <c r="K650" s="232"/>
      <c r="L650" s="232"/>
      <c r="M650" s="232"/>
      <c r="N650" s="232"/>
      <c r="O650" s="232"/>
      <c r="P650" s="232"/>
      <c r="Q650" s="232"/>
      <c r="R650" s="232"/>
      <c r="S650" s="232"/>
      <c r="T650" s="232"/>
      <c r="U650" s="232"/>
      <c r="V650" s="232"/>
      <c r="W650" s="232"/>
      <c r="X650" s="232"/>
      <c r="Y650" s="232"/>
      <c r="Z650" s="232"/>
    </row>
    <row r="651" spans="1:26" ht="14.25" customHeight="1">
      <c r="A651" s="232"/>
      <c r="B651" s="232"/>
      <c r="C651" s="232"/>
      <c r="D651" s="232"/>
      <c r="E651" s="232"/>
      <c r="F651" s="232"/>
      <c r="G651" s="232"/>
      <c r="H651" s="232"/>
      <c r="I651" s="232"/>
      <c r="J651" s="232"/>
      <c r="K651" s="232"/>
      <c r="L651" s="232"/>
      <c r="M651" s="232"/>
      <c r="N651" s="232"/>
      <c r="O651" s="232"/>
      <c r="P651" s="232"/>
      <c r="Q651" s="232"/>
      <c r="R651" s="232"/>
      <c r="S651" s="232"/>
      <c r="T651" s="232"/>
      <c r="U651" s="232"/>
      <c r="V651" s="232"/>
      <c r="W651" s="232"/>
      <c r="X651" s="232"/>
      <c r="Y651" s="232"/>
      <c r="Z651" s="232"/>
    </row>
    <row r="652" spans="1:26" ht="14.25" customHeight="1">
      <c r="A652" s="232"/>
      <c r="B652" s="232"/>
      <c r="C652" s="232"/>
      <c r="D652" s="232"/>
      <c r="E652" s="232"/>
      <c r="F652" s="232"/>
      <c r="G652" s="232"/>
      <c r="H652" s="232"/>
      <c r="I652" s="232"/>
      <c r="J652" s="232"/>
      <c r="K652" s="232"/>
      <c r="L652" s="232"/>
      <c r="M652" s="232"/>
      <c r="N652" s="232"/>
      <c r="O652" s="232"/>
      <c r="P652" s="232"/>
      <c r="Q652" s="232"/>
      <c r="R652" s="232"/>
      <c r="S652" s="232"/>
      <c r="T652" s="232"/>
      <c r="U652" s="232"/>
      <c r="V652" s="232"/>
      <c r="W652" s="232"/>
      <c r="X652" s="232"/>
      <c r="Y652" s="232"/>
      <c r="Z652" s="232"/>
    </row>
    <row r="653" spans="1:26" ht="14.25" customHeight="1">
      <c r="A653" s="232"/>
      <c r="B653" s="232"/>
      <c r="C653" s="232"/>
      <c r="D653" s="232"/>
      <c r="E653" s="232"/>
      <c r="F653" s="232"/>
      <c r="G653" s="232"/>
      <c r="H653" s="232"/>
      <c r="I653" s="232"/>
      <c r="J653" s="232"/>
      <c r="K653" s="232"/>
      <c r="L653" s="232"/>
      <c r="M653" s="232"/>
      <c r="N653" s="232"/>
      <c r="O653" s="232"/>
      <c r="P653" s="232"/>
      <c r="Q653" s="232"/>
      <c r="R653" s="232"/>
      <c r="S653" s="232"/>
      <c r="T653" s="232"/>
      <c r="U653" s="232"/>
      <c r="V653" s="232"/>
      <c r="W653" s="232"/>
      <c r="X653" s="232"/>
      <c r="Y653" s="232"/>
      <c r="Z653" s="232"/>
    </row>
    <row r="654" spans="1:26" ht="14.25" customHeight="1">
      <c r="A654" s="232"/>
      <c r="B654" s="232"/>
      <c r="C654" s="232"/>
      <c r="D654" s="232"/>
      <c r="E654" s="232"/>
      <c r="F654" s="232"/>
      <c r="G654" s="232"/>
      <c r="H654" s="232"/>
      <c r="I654" s="232"/>
      <c r="J654" s="232"/>
      <c r="K654" s="232"/>
      <c r="L654" s="232"/>
      <c r="M654" s="232"/>
      <c r="N654" s="232"/>
      <c r="O654" s="232"/>
      <c r="P654" s="232"/>
      <c r="Q654" s="232"/>
      <c r="R654" s="232"/>
      <c r="S654" s="232"/>
      <c r="T654" s="232"/>
      <c r="U654" s="232"/>
      <c r="V654" s="232"/>
      <c r="W654" s="232"/>
      <c r="X654" s="232"/>
      <c r="Y654" s="232"/>
      <c r="Z654" s="232"/>
    </row>
    <row r="655" spans="1:26" ht="14.25" customHeight="1">
      <c r="A655" s="232"/>
      <c r="B655" s="232"/>
      <c r="C655" s="232"/>
      <c r="D655" s="232"/>
      <c r="E655" s="232"/>
      <c r="F655" s="232"/>
      <c r="G655" s="232"/>
      <c r="H655" s="232"/>
      <c r="I655" s="232"/>
      <c r="J655" s="232"/>
      <c r="K655" s="232"/>
      <c r="L655" s="232"/>
      <c r="M655" s="232"/>
      <c r="N655" s="232"/>
      <c r="O655" s="232"/>
      <c r="P655" s="232"/>
      <c r="Q655" s="232"/>
      <c r="R655" s="232"/>
      <c r="S655" s="232"/>
      <c r="T655" s="232"/>
      <c r="U655" s="232"/>
      <c r="V655" s="232"/>
      <c r="W655" s="232"/>
      <c r="X655" s="232"/>
      <c r="Y655" s="232"/>
      <c r="Z655" s="232"/>
    </row>
    <row r="656" spans="1:26" ht="14.25" customHeight="1">
      <c r="A656" s="232"/>
      <c r="B656" s="232"/>
      <c r="C656" s="232"/>
      <c r="D656" s="232"/>
      <c r="E656" s="232"/>
      <c r="F656" s="232"/>
      <c r="G656" s="232"/>
      <c r="H656" s="232"/>
      <c r="I656" s="232"/>
      <c r="J656" s="232"/>
      <c r="K656" s="232"/>
      <c r="L656" s="232"/>
      <c r="M656" s="232"/>
      <c r="N656" s="232"/>
      <c r="O656" s="232"/>
      <c r="P656" s="232"/>
      <c r="Q656" s="232"/>
      <c r="R656" s="232"/>
      <c r="S656" s="232"/>
      <c r="T656" s="232"/>
      <c r="U656" s="232"/>
      <c r="V656" s="232"/>
      <c r="W656" s="232"/>
      <c r="X656" s="232"/>
      <c r="Y656" s="232"/>
      <c r="Z656" s="232"/>
    </row>
    <row r="657" spans="1:26" ht="14.25" customHeight="1">
      <c r="A657" s="232"/>
      <c r="B657" s="232"/>
      <c r="C657" s="232"/>
      <c r="D657" s="232"/>
      <c r="E657" s="232"/>
      <c r="F657" s="232"/>
      <c r="G657" s="232"/>
      <c r="H657" s="232"/>
      <c r="I657" s="232"/>
      <c r="J657" s="232"/>
      <c r="K657" s="232"/>
      <c r="L657" s="232"/>
      <c r="M657" s="232"/>
      <c r="N657" s="232"/>
      <c r="O657" s="232"/>
      <c r="P657" s="232"/>
      <c r="Q657" s="232"/>
      <c r="R657" s="232"/>
      <c r="S657" s="232"/>
      <c r="T657" s="232"/>
      <c r="U657" s="232"/>
      <c r="V657" s="232"/>
      <c r="W657" s="232"/>
      <c r="X657" s="232"/>
      <c r="Y657" s="232"/>
      <c r="Z657" s="232"/>
    </row>
    <row r="658" spans="1:26" ht="14.25" customHeight="1">
      <c r="A658" s="232"/>
      <c r="B658" s="232"/>
      <c r="C658" s="232"/>
      <c r="D658" s="232"/>
      <c r="E658" s="232"/>
      <c r="F658" s="232"/>
      <c r="G658" s="232"/>
      <c r="H658" s="232"/>
      <c r="I658" s="232"/>
      <c r="J658" s="232"/>
      <c r="K658" s="232"/>
      <c r="L658" s="232"/>
      <c r="M658" s="232"/>
      <c r="N658" s="232"/>
      <c r="O658" s="232"/>
      <c r="P658" s="232"/>
      <c r="Q658" s="232"/>
      <c r="R658" s="232"/>
      <c r="S658" s="232"/>
      <c r="T658" s="232"/>
      <c r="U658" s="232"/>
      <c r="V658" s="232"/>
      <c r="W658" s="232"/>
      <c r="X658" s="232"/>
      <c r="Y658" s="232"/>
      <c r="Z658" s="232"/>
    </row>
    <row r="659" spans="1:26" ht="14.25" customHeight="1">
      <c r="A659" s="232"/>
      <c r="B659" s="232"/>
      <c r="C659" s="232"/>
      <c r="D659" s="232"/>
      <c r="E659" s="232"/>
      <c r="F659" s="232"/>
      <c r="G659" s="232"/>
      <c r="H659" s="232"/>
      <c r="I659" s="232"/>
      <c r="J659" s="232"/>
      <c r="K659" s="232"/>
      <c r="L659" s="232"/>
      <c r="M659" s="232"/>
      <c r="N659" s="232"/>
      <c r="O659" s="232"/>
      <c r="P659" s="232"/>
      <c r="Q659" s="232"/>
      <c r="R659" s="232"/>
      <c r="S659" s="232"/>
      <c r="T659" s="232"/>
      <c r="U659" s="232"/>
      <c r="V659" s="232"/>
      <c r="W659" s="232"/>
      <c r="X659" s="232"/>
      <c r="Y659" s="232"/>
      <c r="Z659" s="232"/>
    </row>
    <row r="660" spans="1:26" ht="14.25" customHeight="1">
      <c r="A660" s="232"/>
      <c r="B660" s="232"/>
      <c r="C660" s="232"/>
      <c r="D660" s="232"/>
      <c r="E660" s="232"/>
      <c r="F660" s="232"/>
      <c r="G660" s="232"/>
      <c r="H660" s="232"/>
      <c r="I660" s="232"/>
      <c r="J660" s="232"/>
      <c r="K660" s="232"/>
      <c r="L660" s="232"/>
      <c r="M660" s="232"/>
      <c r="N660" s="232"/>
      <c r="O660" s="232"/>
      <c r="P660" s="232"/>
      <c r="Q660" s="232"/>
      <c r="R660" s="232"/>
      <c r="S660" s="232"/>
      <c r="T660" s="232"/>
      <c r="U660" s="232"/>
      <c r="V660" s="232"/>
      <c r="W660" s="232"/>
      <c r="X660" s="232"/>
      <c r="Y660" s="232"/>
      <c r="Z660" s="232"/>
    </row>
    <row r="661" spans="1:26" ht="14.25" customHeight="1">
      <c r="A661" s="232"/>
      <c r="B661" s="232"/>
      <c r="C661" s="232"/>
      <c r="D661" s="232"/>
      <c r="E661" s="232"/>
      <c r="F661" s="232"/>
      <c r="G661" s="232"/>
      <c r="H661" s="232"/>
      <c r="I661" s="232"/>
      <c r="J661" s="232"/>
      <c r="K661" s="232"/>
      <c r="L661" s="232"/>
      <c r="M661" s="232"/>
      <c r="N661" s="232"/>
      <c r="O661" s="232"/>
      <c r="P661" s="232"/>
      <c r="Q661" s="232"/>
      <c r="R661" s="232"/>
      <c r="S661" s="232"/>
      <c r="T661" s="232"/>
      <c r="U661" s="232"/>
      <c r="V661" s="232"/>
      <c r="W661" s="232"/>
      <c r="X661" s="232"/>
      <c r="Y661" s="232"/>
      <c r="Z661" s="232"/>
    </row>
    <row r="662" spans="1:26" ht="14.25" customHeight="1">
      <c r="A662" s="232"/>
      <c r="B662" s="232"/>
      <c r="C662" s="232"/>
      <c r="D662" s="232"/>
      <c r="E662" s="232"/>
      <c r="F662" s="232"/>
      <c r="G662" s="232"/>
      <c r="H662" s="232"/>
      <c r="I662" s="232"/>
      <c r="J662" s="232"/>
      <c r="K662" s="232"/>
      <c r="L662" s="232"/>
      <c r="M662" s="232"/>
      <c r="N662" s="232"/>
      <c r="O662" s="232"/>
      <c r="P662" s="232"/>
      <c r="Q662" s="232"/>
      <c r="R662" s="232"/>
      <c r="S662" s="232"/>
      <c r="T662" s="232"/>
      <c r="U662" s="232"/>
      <c r="V662" s="232"/>
      <c r="W662" s="232"/>
      <c r="X662" s="232"/>
      <c r="Y662" s="232"/>
      <c r="Z662" s="232"/>
    </row>
    <row r="663" spans="1:26" ht="14.25" customHeight="1">
      <c r="A663" s="232"/>
      <c r="B663" s="232"/>
      <c r="C663" s="232"/>
      <c r="D663" s="232"/>
      <c r="E663" s="232"/>
      <c r="F663" s="232"/>
      <c r="G663" s="232"/>
      <c r="H663" s="232"/>
      <c r="I663" s="232"/>
      <c r="J663" s="232"/>
      <c r="K663" s="232"/>
      <c r="L663" s="232"/>
      <c r="M663" s="232"/>
      <c r="N663" s="232"/>
      <c r="O663" s="232"/>
      <c r="P663" s="232"/>
      <c r="Q663" s="232"/>
      <c r="R663" s="232"/>
      <c r="S663" s="232"/>
      <c r="T663" s="232"/>
      <c r="U663" s="232"/>
      <c r="V663" s="232"/>
      <c r="W663" s="232"/>
      <c r="X663" s="232"/>
      <c r="Y663" s="232"/>
      <c r="Z663" s="232"/>
    </row>
    <row r="664" spans="1:26" ht="14.25" customHeight="1">
      <c r="A664" s="232"/>
      <c r="B664" s="232"/>
      <c r="C664" s="232"/>
      <c r="D664" s="232"/>
      <c r="E664" s="232"/>
      <c r="F664" s="232"/>
      <c r="G664" s="232"/>
      <c r="H664" s="232"/>
      <c r="I664" s="232"/>
      <c r="J664" s="232"/>
      <c r="K664" s="232"/>
      <c r="L664" s="232"/>
      <c r="M664" s="232"/>
      <c r="N664" s="232"/>
      <c r="O664" s="232"/>
      <c r="P664" s="232"/>
      <c r="Q664" s="232"/>
      <c r="R664" s="232"/>
      <c r="S664" s="232"/>
      <c r="T664" s="232"/>
      <c r="U664" s="232"/>
      <c r="V664" s="232"/>
      <c r="W664" s="232"/>
      <c r="X664" s="232"/>
      <c r="Y664" s="232"/>
      <c r="Z664" s="232"/>
    </row>
    <row r="665" spans="1:26" ht="14.25" customHeight="1">
      <c r="A665" s="232"/>
      <c r="B665" s="232"/>
      <c r="C665" s="232"/>
      <c r="D665" s="232"/>
      <c r="E665" s="232"/>
      <c r="F665" s="232"/>
      <c r="G665" s="232"/>
      <c r="H665" s="232"/>
      <c r="I665" s="232"/>
      <c r="J665" s="232"/>
      <c r="K665" s="232"/>
      <c r="L665" s="232"/>
      <c r="M665" s="232"/>
      <c r="N665" s="232"/>
      <c r="O665" s="232"/>
      <c r="P665" s="232"/>
      <c r="Q665" s="232"/>
      <c r="R665" s="232"/>
      <c r="S665" s="232"/>
      <c r="T665" s="232"/>
      <c r="U665" s="232"/>
      <c r="V665" s="232"/>
      <c r="W665" s="232"/>
      <c r="X665" s="232"/>
      <c r="Y665" s="232"/>
      <c r="Z665" s="232"/>
    </row>
    <row r="666" spans="1:26" ht="14.25" customHeight="1">
      <c r="A666" s="232"/>
      <c r="B666" s="232"/>
      <c r="C666" s="232"/>
      <c r="D666" s="232"/>
      <c r="E666" s="232"/>
      <c r="F666" s="232"/>
      <c r="G666" s="232"/>
      <c r="H666" s="232"/>
      <c r="I666" s="232"/>
      <c r="J666" s="232"/>
      <c r="K666" s="232"/>
      <c r="L666" s="232"/>
      <c r="M666" s="232"/>
      <c r="N666" s="232"/>
      <c r="O666" s="232"/>
      <c r="P666" s="232"/>
      <c r="Q666" s="232"/>
      <c r="R666" s="232"/>
      <c r="S666" s="232"/>
      <c r="T666" s="232"/>
      <c r="U666" s="232"/>
      <c r="V666" s="232"/>
      <c r="W666" s="232"/>
      <c r="X666" s="232"/>
      <c r="Y666" s="232"/>
      <c r="Z666" s="232"/>
    </row>
    <row r="667" spans="1:26" ht="14.25" customHeight="1">
      <c r="A667" s="232"/>
      <c r="B667" s="232"/>
      <c r="C667" s="232"/>
      <c r="D667" s="232"/>
      <c r="E667" s="232"/>
      <c r="F667" s="232"/>
      <c r="G667" s="232"/>
      <c r="H667" s="232"/>
      <c r="I667" s="232"/>
      <c r="J667" s="232"/>
      <c r="K667" s="232"/>
      <c r="L667" s="232"/>
      <c r="M667" s="232"/>
      <c r="N667" s="232"/>
      <c r="O667" s="232"/>
      <c r="P667" s="232"/>
      <c r="Q667" s="232"/>
      <c r="R667" s="232"/>
      <c r="S667" s="232"/>
      <c r="T667" s="232"/>
      <c r="U667" s="232"/>
      <c r="V667" s="232"/>
      <c r="W667" s="232"/>
      <c r="X667" s="232"/>
      <c r="Y667" s="232"/>
      <c r="Z667" s="232"/>
    </row>
    <row r="668" spans="1:26" ht="14.25" customHeight="1">
      <c r="A668" s="232"/>
      <c r="B668" s="232"/>
      <c r="C668" s="232"/>
      <c r="D668" s="232"/>
      <c r="E668" s="232"/>
      <c r="F668" s="232"/>
      <c r="G668" s="232"/>
      <c r="H668" s="232"/>
      <c r="I668" s="232"/>
      <c r="J668" s="232"/>
      <c r="K668" s="232"/>
      <c r="L668" s="232"/>
      <c r="M668" s="232"/>
      <c r="N668" s="232"/>
      <c r="O668" s="232"/>
      <c r="P668" s="232"/>
      <c r="Q668" s="232"/>
      <c r="R668" s="232"/>
      <c r="S668" s="232"/>
      <c r="T668" s="232"/>
      <c r="U668" s="232"/>
      <c r="V668" s="232"/>
      <c r="W668" s="232"/>
      <c r="X668" s="232"/>
      <c r="Y668" s="232"/>
      <c r="Z668" s="232"/>
    </row>
    <row r="669" spans="1:26" ht="14.25" customHeight="1">
      <c r="A669" s="232"/>
      <c r="B669" s="232"/>
      <c r="C669" s="232"/>
      <c r="D669" s="232"/>
      <c r="E669" s="232"/>
      <c r="F669" s="232"/>
      <c r="G669" s="232"/>
      <c r="H669" s="232"/>
      <c r="I669" s="232"/>
      <c r="J669" s="232"/>
      <c r="K669" s="232"/>
      <c r="L669" s="232"/>
      <c r="M669" s="232"/>
      <c r="N669" s="232"/>
      <c r="O669" s="232"/>
      <c r="P669" s="232"/>
      <c r="Q669" s="232"/>
      <c r="R669" s="232"/>
      <c r="S669" s="232"/>
      <c r="T669" s="232"/>
      <c r="U669" s="232"/>
      <c r="V669" s="232"/>
      <c r="W669" s="232"/>
      <c r="X669" s="232"/>
      <c r="Y669" s="232"/>
      <c r="Z669" s="232"/>
    </row>
    <row r="670" spans="1:26" ht="14.25" customHeight="1">
      <c r="A670" s="232"/>
      <c r="B670" s="232"/>
      <c r="C670" s="232"/>
      <c r="D670" s="232"/>
      <c r="E670" s="232"/>
      <c r="F670" s="232"/>
      <c r="G670" s="232"/>
      <c r="H670" s="232"/>
      <c r="I670" s="232"/>
      <c r="J670" s="232"/>
      <c r="K670" s="232"/>
      <c r="L670" s="232"/>
      <c r="M670" s="232"/>
      <c r="N670" s="232"/>
      <c r="O670" s="232"/>
      <c r="P670" s="232"/>
      <c r="Q670" s="232"/>
      <c r="R670" s="232"/>
      <c r="S670" s="232"/>
      <c r="T670" s="232"/>
      <c r="U670" s="232"/>
      <c r="V670" s="232"/>
      <c r="W670" s="232"/>
      <c r="X670" s="232"/>
      <c r="Y670" s="232"/>
      <c r="Z670" s="232"/>
    </row>
    <row r="671" spans="1:26" ht="14.25" customHeight="1">
      <c r="A671" s="232"/>
      <c r="B671" s="232"/>
      <c r="C671" s="232"/>
      <c r="D671" s="232"/>
      <c r="E671" s="232"/>
      <c r="F671" s="232"/>
      <c r="G671" s="232"/>
      <c r="H671" s="232"/>
      <c r="I671" s="232"/>
      <c r="J671" s="232"/>
      <c r="K671" s="232"/>
      <c r="L671" s="232"/>
      <c r="M671" s="232"/>
      <c r="N671" s="232"/>
      <c r="O671" s="232"/>
      <c r="P671" s="232"/>
      <c r="Q671" s="232"/>
      <c r="R671" s="232"/>
      <c r="S671" s="232"/>
      <c r="T671" s="232"/>
      <c r="U671" s="232"/>
      <c r="V671" s="232"/>
      <c r="W671" s="232"/>
      <c r="X671" s="232"/>
      <c r="Y671" s="232"/>
      <c r="Z671" s="232"/>
    </row>
    <row r="672" spans="1:26" ht="14.25" customHeight="1">
      <c r="A672" s="232"/>
      <c r="B672" s="232"/>
      <c r="C672" s="232"/>
      <c r="D672" s="232"/>
      <c r="E672" s="232"/>
      <c r="F672" s="232"/>
      <c r="G672" s="232"/>
      <c r="H672" s="232"/>
      <c r="I672" s="232"/>
      <c r="J672" s="232"/>
      <c r="K672" s="232"/>
      <c r="L672" s="232"/>
      <c r="M672" s="232"/>
      <c r="N672" s="232"/>
      <c r="O672" s="232"/>
      <c r="P672" s="232"/>
      <c r="Q672" s="232"/>
      <c r="R672" s="232"/>
      <c r="S672" s="232"/>
      <c r="T672" s="232"/>
      <c r="U672" s="232"/>
      <c r="V672" s="232"/>
      <c r="W672" s="232"/>
      <c r="X672" s="232"/>
      <c r="Y672" s="232"/>
      <c r="Z672" s="232"/>
    </row>
    <row r="673" spans="1:26" ht="14.25" customHeight="1">
      <c r="A673" s="232"/>
      <c r="B673" s="232"/>
      <c r="C673" s="232"/>
      <c r="D673" s="232"/>
      <c r="E673" s="232"/>
      <c r="F673" s="232"/>
      <c r="G673" s="232"/>
      <c r="H673" s="232"/>
      <c r="I673" s="232"/>
      <c r="J673" s="232"/>
      <c r="K673" s="232"/>
      <c r="L673" s="232"/>
      <c r="M673" s="232"/>
      <c r="N673" s="232"/>
      <c r="O673" s="232"/>
      <c r="P673" s="232"/>
      <c r="Q673" s="232"/>
      <c r="R673" s="232"/>
      <c r="S673" s="232"/>
      <c r="T673" s="232"/>
      <c r="U673" s="232"/>
      <c r="V673" s="232"/>
      <c r="W673" s="232"/>
      <c r="X673" s="232"/>
      <c r="Y673" s="232"/>
      <c r="Z673" s="232"/>
    </row>
    <row r="674" spans="1:26" ht="14.25" customHeight="1">
      <c r="A674" s="232"/>
      <c r="B674" s="232"/>
      <c r="C674" s="232"/>
      <c r="D674" s="232"/>
      <c r="E674" s="232"/>
      <c r="F674" s="232"/>
      <c r="G674" s="232"/>
      <c r="H674" s="232"/>
      <c r="I674" s="232"/>
      <c r="J674" s="232"/>
      <c r="K674" s="232"/>
      <c r="L674" s="232"/>
      <c r="M674" s="232"/>
      <c r="N674" s="232"/>
      <c r="O674" s="232"/>
      <c r="P674" s="232"/>
      <c r="Q674" s="232"/>
      <c r="R674" s="232"/>
      <c r="S674" s="232"/>
      <c r="T674" s="232"/>
      <c r="U674" s="232"/>
      <c r="V674" s="232"/>
      <c r="W674" s="232"/>
      <c r="X674" s="232"/>
      <c r="Y674" s="232"/>
      <c r="Z674" s="232"/>
    </row>
    <row r="675" spans="1:26" ht="14.25" customHeight="1">
      <c r="A675" s="232"/>
      <c r="B675" s="232"/>
      <c r="C675" s="232"/>
      <c r="D675" s="232"/>
      <c r="E675" s="232"/>
      <c r="F675" s="232"/>
      <c r="G675" s="232"/>
      <c r="H675" s="232"/>
      <c r="I675" s="232"/>
      <c r="J675" s="232"/>
      <c r="K675" s="232"/>
      <c r="L675" s="232"/>
      <c r="M675" s="232"/>
      <c r="N675" s="232"/>
      <c r="O675" s="232"/>
      <c r="P675" s="232"/>
      <c r="Q675" s="232"/>
      <c r="R675" s="232"/>
      <c r="S675" s="232"/>
      <c r="T675" s="232"/>
      <c r="U675" s="232"/>
      <c r="V675" s="232"/>
      <c r="W675" s="232"/>
      <c r="X675" s="232"/>
      <c r="Y675" s="232"/>
      <c r="Z675" s="232"/>
    </row>
    <row r="676" spans="1:26" ht="14.25" customHeight="1">
      <c r="A676" s="232"/>
      <c r="B676" s="232"/>
      <c r="C676" s="232"/>
      <c r="D676" s="232"/>
      <c r="E676" s="232"/>
      <c r="F676" s="232"/>
      <c r="G676" s="232"/>
      <c r="H676" s="232"/>
      <c r="I676" s="232"/>
      <c r="J676" s="232"/>
      <c r="K676" s="232"/>
      <c r="L676" s="232"/>
      <c r="M676" s="232"/>
      <c r="N676" s="232"/>
      <c r="O676" s="232"/>
      <c r="P676" s="232"/>
      <c r="Q676" s="232"/>
      <c r="R676" s="232"/>
      <c r="S676" s="232"/>
      <c r="T676" s="232"/>
      <c r="U676" s="232"/>
      <c r="V676" s="232"/>
      <c r="W676" s="232"/>
      <c r="X676" s="232"/>
      <c r="Y676" s="232"/>
      <c r="Z676" s="232"/>
    </row>
    <row r="677" spans="1:26" ht="14.25" customHeight="1">
      <c r="A677" s="232"/>
      <c r="B677" s="232"/>
      <c r="C677" s="232"/>
      <c r="D677" s="232"/>
      <c r="E677" s="232"/>
      <c r="F677" s="232"/>
      <c r="G677" s="232"/>
      <c r="H677" s="232"/>
      <c r="I677" s="232"/>
      <c r="J677" s="232"/>
      <c r="K677" s="232"/>
      <c r="L677" s="232"/>
      <c r="M677" s="232"/>
      <c r="N677" s="232"/>
      <c r="O677" s="232"/>
      <c r="P677" s="232"/>
      <c r="Q677" s="232"/>
      <c r="R677" s="232"/>
      <c r="S677" s="232"/>
      <c r="T677" s="232"/>
      <c r="U677" s="232"/>
      <c r="V677" s="232"/>
      <c r="W677" s="232"/>
      <c r="X677" s="232"/>
      <c r="Y677" s="232"/>
      <c r="Z677" s="232"/>
    </row>
    <row r="678" spans="1:26" ht="14.25" customHeight="1">
      <c r="A678" s="232"/>
      <c r="B678" s="232"/>
      <c r="C678" s="232"/>
      <c r="D678" s="232"/>
      <c r="E678" s="232"/>
      <c r="F678" s="232"/>
      <c r="G678" s="232"/>
      <c r="H678" s="232"/>
      <c r="I678" s="232"/>
      <c r="J678" s="232"/>
      <c r="K678" s="232"/>
      <c r="L678" s="232"/>
      <c r="M678" s="232"/>
      <c r="N678" s="232"/>
      <c r="O678" s="232"/>
      <c r="P678" s="232"/>
      <c r="Q678" s="232"/>
      <c r="R678" s="232"/>
      <c r="S678" s="232"/>
      <c r="T678" s="232"/>
      <c r="U678" s="232"/>
      <c r="V678" s="232"/>
      <c r="W678" s="232"/>
      <c r="X678" s="232"/>
      <c r="Y678" s="232"/>
      <c r="Z678" s="232"/>
    </row>
    <row r="679" spans="1:26" ht="14.25" customHeight="1">
      <c r="A679" s="232"/>
      <c r="B679" s="232"/>
      <c r="C679" s="232"/>
      <c r="D679" s="232"/>
      <c r="E679" s="232"/>
      <c r="F679" s="232"/>
      <c r="G679" s="232"/>
      <c r="H679" s="232"/>
      <c r="I679" s="232"/>
      <c r="J679" s="232"/>
      <c r="K679" s="232"/>
      <c r="L679" s="232"/>
      <c r="M679" s="232"/>
      <c r="N679" s="232"/>
      <c r="O679" s="232"/>
      <c r="P679" s="232"/>
      <c r="Q679" s="232"/>
      <c r="R679" s="232"/>
      <c r="S679" s="232"/>
      <c r="T679" s="232"/>
      <c r="U679" s="232"/>
      <c r="V679" s="232"/>
      <c r="W679" s="232"/>
      <c r="X679" s="232"/>
      <c r="Y679" s="232"/>
      <c r="Z679" s="232"/>
    </row>
    <row r="680" spans="1:26" ht="14.25" customHeight="1">
      <c r="A680" s="232"/>
      <c r="B680" s="232"/>
      <c r="C680" s="232"/>
      <c r="D680" s="232"/>
      <c r="E680" s="232"/>
      <c r="F680" s="232"/>
      <c r="G680" s="232"/>
      <c r="H680" s="232"/>
      <c r="I680" s="232"/>
      <c r="J680" s="232"/>
      <c r="K680" s="232"/>
      <c r="L680" s="232"/>
      <c r="M680" s="232"/>
      <c r="N680" s="232"/>
      <c r="O680" s="232"/>
      <c r="P680" s="232"/>
      <c r="Q680" s="232"/>
      <c r="R680" s="232"/>
      <c r="S680" s="232"/>
      <c r="T680" s="232"/>
      <c r="U680" s="232"/>
      <c r="V680" s="232"/>
      <c r="W680" s="232"/>
      <c r="X680" s="232"/>
      <c r="Y680" s="232"/>
      <c r="Z680" s="232"/>
    </row>
    <row r="681" spans="1:26" ht="14.25" customHeight="1">
      <c r="A681" s="232"/>
      <c r="B681" s="232"/>
      <c r="C681" s="232"/>
      <c r="D681" s="232"/>
      <c r="E681" s="232"/>
      <c r="F681" s="232"/>
      <c r="G681" s="232"/>
      <c r="H681" s="232"/>
      <c r="I681" s="232"/>
      <c r="J681" s="232"/>
      <c r="K681" s="232"/>
      <c r="L681" s="232"/>
      <c r="M681" s="232"/>
      <c r="N681" s="232"/>
      <c r="O681" s="232"/>
      <c r="P681" s="232"/>
      <c r="Q681" s="232"/>
      <c r="R681" s="232"/>
      <c r="S681" s="232"/>
      <c r="T681" s="232"/>
      <c r="U681" s="232"/>
      <c r="V681" s="232"/>
      <c r="W681" s="232"/>
      <c r="X681" s="232"/>
      <c r="Y681" s="232"/>
      <c r="Z681" s="232"/>
    </row>
    <row r="682" spans="1:26" ht="14.25" customHeight="1">
      <c r="A682" s="232"/>
      <c r="B682" s="232"/>
      <c r="C682" s="232"/>
      <c r="D682" s="232"/>
      <c r="E682" s="232"/>
      <c r="F682" s="232"/>
      <c r="G682" s="232"/>
      <c r="H682" s="232"/>
      <c r="I682" s="232"/>
      <c r="J682" s="232"/>
      <c r="K682" s="232"/>
      <c r="L682" s="232"/>
      <c r="M682" s="232"/>
      <c r="N682" s="232"/>
      <c r="O682" s="232"/>
      <c r="P682" s="232"/>
      <c r="Q682" s="232"/>
      <c r="R682" s="232"/>
      <c r="S682" s="232"/>
      <c r="T682" s="232"/>
      <c r="U682" s="232"/>
      <c r="V682" s="232"/>
      <c r="W682" s="232"/>
      <c r="X682" s="232"/>
      <c r="Y682" s="232"/>
      <c r="Z682" s="232"/>
    </row>
    <row r="683" spans="1:26" ht="14.25" customHeight="1">
      <c r="A683" s="232"/>
      <c r="B683" s="232"/>
      <c r="C683" s="232"/>
      <c r="D683" s="232"/>
      <c r="E683" s="232"/>
      <c r="F683" s="232"/>
      <c r="G683" s="232"/>
      <c r="H683" s="232"/>
      <c r="I683" s="232"/>
      <c r="J683" s="232"/>
      <c r="K683" s="232"/>
      <c r="L683" s="232"/>
      <c r="M683" s="232"/>
      <c r="N683" s="232"/>
      <c r="O683" s="232"/>
      <c r="P683" s="232"/>
      <c r="Q683" s="232"/>
      <c r="R683" s="232"/>
      <c r="S683" s="232"/>
      <c r="T683" s="232"/>
      <c r="U683" s="232"/>
      <c r="V683" s="232"/>
      <c r="W683" s="232"/>
      <c r="X683" s="232"/>
      <c r="Y683" s="232"/>
      <c r="Z683" s="232"/>
    </row>
    <row r="684" spans="1:26" ht="14.25" customHeight="1">
      <c r="A684" s="232"/>
      <c r="B684" s="232"/>
      <c r="C684" s="232"/>
      <c r="D684" s="232"/>
      <c r="E684" s="232"/>
      <c r="F684" s="232"/>
      <c r="G684" s="232"/>
      <c r="H684" s="232"/>
      <c r="I684" s="232"/>
      <c r="J684" s="232"/>
      <c r="K684" s="232"/>
      <c r="L684" s="232"/>
      <c r="M684" s="232"/>
      <c r="N684" s="232"/>
      <c r="O684" s="232"/>
      <c r="P684" s="232"/>
      <c r="Q684" s="232"/>
      <c r="R684" s="232"/>
      <c r="S684" s="232"/>
      <c r="T684" s="232"/>
      <c r="U684" s="232"/>
      <c r="V684" s="232"/>
      <c r="W684" s="232"/>
      <c r="X684" s="232"/>
      <c r="Y684" s="232"/>
      <c r="Z684" s="232"/>
    </row>
    <row r="685" spans="1:26" ht="14.25" customHeight="1">
      <c r="A685" s="232"/>
      <c r="B685" s="232"/>
      <c r="C685" s="232"/>
      <c r="D685" s="232"/>
      <c r="E685" s="232"/>
      <c r="F685" s="232"/>
      <c r="G685" s="232"/>
      <c r="H685" s="232"/>
      <c r="I685" s="232"/>
      <c r="J685" s="232"/>
      <c r="K685" s="232"/>
      <c r="L685" s="232"/>
      <c r="M685" s="232"/>
      <c r="N685" s="232"/>
      <c r="O685" s="232"/>
      <c r="P685" s="232"/>
      <c r="Q685" s="232"/>
      <c r="R685" s="232"/>
      <c r="S685" s="232"/>
      <c r="T685" s="232"/>
      <c r="U685" s="232"/>
      <c r="V685" s="232"/>
      <c r="W685" s="232"/>
      <c r="X685" s="232"/>
      <c r="Y685" s="232"/>
      <c r="Z685" s="232"/>
    </row>
    <row r="686" spans="1:26" ht="14.25" customHeight="1">
      <c r="A686" s="232"/>
      <c r="B686" s="232"/>
      <c r="C686" s="232"/>
      <c r="D686" s="232"/>
      <c r="E686" s="232"/>
      <c r="F686" s="232"/>
      <c r="G686" s="232"/>
      <c r="H686" s="232"/>
      <c r="I686" s="232"/>
      <c r="J686" s="232"/>
      <c r="K686" s="232"/>
      <c r="L686" s="232"/>
      <c r="M686" s="232"/>
      <c r="N686" s="232"/>
      <c r="O686" s="232"/>
      <c r="P686" s="232"/>
      <c r="Q686" s="232"/>
      <c r="R686" s="232"/>
      <c r="S686" s="232"/>
      <c r="T686" s="232"/>
      <c r="U686" s="232"/>
      <c r="V686" s="232"/>
      <c r="W686" s="232"/>
      <c r="X686" s="232"/>
      <c r="Y686" s="232"/>
      <c r="Z686" s="232"/>
    </row>
    <row r="687" spans="1:26" ht="14.25" customHeight="1">
      <c r="A687" s="232"/>
      <c r="B687" s="232"/>
      <c r="C687" s="232"/>
      <c r="D687" s="232"/>
      <c r="E687" s="232"/>
      <c r="F687" s="232"/>
      <c r="G687" s="232"/>
      <c r="H687" s="232"/>
      <c r="I687" s="232"/>
      <c r="J687" s="232"/>
      <c r="K687" s="232"/>
      <c r="L687" s="232"/>
      <c r="M687" s="232"/>
      <c r="N687" s="232"/>
      <c r="O687" s="232"/>
      <c r="P687" s="232"/>
      <c r="Q687" s="232"/>
      <c r="R687" s="232"/>
      <c r="S687" s="232"/>
      <c r="T687" s="232"/>
      <c r="U687" s="232"/>
      <c r="V687" s="232"/>
      <c r="W687" s="232"/>
      <c r="X687" s="232"/>
      <c r="Y687" s="232"/>
      <c r="Z687" s="232"/>
    </row>
    <row r="688" spans="1:26" ht="14.25" customHeight="1">
      <c r="A688" s="232"/>
      <c r="B688" s="232"/>
      <c r="C688" s="232"/>
      <c r="D688" s="232"/>
      <c r="E688" s="232"/>
      <c r="F688" s="232"/>
      <c r="G688" s="232"/>
      <c r="H688" s="232"/>
      <c r="I688" s="232"/>
      <c r="J688" s="232"/>
      <c r="K688" s="232"/>
      <c r="L688" s="232"/>
      <c r="M688" s="232"/>
      <c r="N688" s="232"/>
      <c r="O688" s="232"/>
      <c r="P688" s="232"/>
      <c r="Q688" s="232"/>
      <c r="R688" s="232"/>
      <c r="S688" s="232"/>
      <c r="T688" s="232"/>
      <c r="U688" s="232"/>
      <c r="V688" s="232"/>
      <c r="W688" s="232"/>
      <c r="X688" s="232"/>
      <c r="Y688" s="232"/>
      <c r="Z688" s="232"/>
    </row>
    <row r="689" spans="1:26" ht="14.25" customHeight="1">
      <c r="A689" s="232"/>
      <c r="B689" s="232"/>
      <c r="C689" s="232"/>
      <c r="D689" s="232"/>
      <c r="E689" s="232"/>
      <c r="F689" s="232"/>
      <c r="G689" s="232"/>
      <c r="H689" s="232"/>
      <c r="I689" s="232"/>
      <c r="J689" s="232"/>
      <c r="K689" s="232"/>
      <c r="L689" s="232"/>
      <c r="M689" s="232"/>
      <c r="N689" s="232"/>
      <c r="O689" s="232"/>
      <c r="P689" s="232"/>
      <c r="Q689" s="232"/>
      <c r="R689" s="232"/>
      <c r="S689" s="232"/>
      <c r="T689" s="232"/>
      <c r="U689" s="232"/>
      <c r="V689" s="232"/>
      <c r="W689" s="232"/>
      <c r="X689" s="232"/>
      <c r="Y689" s="232"/>
      <c r="Z689" s="232"/>
    </row>
    <row r="690" spans="1:26" ht="14.25" customHeight="1">
      <c r="A690" s="232"/>
      <c r="B690" s="232"/>
      <c r="C690" s="232"/>
      <c r="D690" s="232"/>
      <c r="E690" s="232"/>
      <c r="F690" s="232"/>
      <c r="G690" s="232"/>
      <c r="H690" s="232"/>
      <c r="I690" s="232"/>
      <c r="J690" s="232"/>
      <c r="K690" s="232"/>
      <c r="L690" s="232"/>
      <c r="M690" s="232"/>
      <c r="N690" s="232"/>
      <c r="O690" s="232"/>
      <c r="P690" s="232"/>
      <c r="Q690" s="232"/>
      <c r="R690" s="232"/>
      <c r="S690" s="232"/>
      <c r="T690" s="232"/>
      <c r="U690" s="232"/>
      <c r="V690" s="232"/>
      <c r="W690" s="232"/>
      <c r="X690" s="232"/>
      <c r="Y690" s="232"/>
      <c r="Z690" s="232"/>
    </row>
    <row r="691" spans="1:26" ht="14.25" customHeight="1">
      <c r="A691" s="232"/>
      <c r="B691" s="232"/>
      <c r="C691" s="232"/>
      <c r="D691" s="232"/>
      <c r="E691" s="232"/>
      <c r="F691" s="232"/>
      <c r="G691" s="232"/>
      <c r="H691" s="232"/>
      <c r="I691" s="232"/>
      <c r="J691" s="232"/>
      <c r="K691" s="232"/>
      <c r="L691" s="232"/>
      <c r="M691" s="232"/>
      <c r="N691" s="232"/>
      <c r="O691" s="232"/>
      <c r="P691" s="232"/>
      <c r="Q691" s="232"/>
      <c r="R691" s="232"/>
      <c r="S691" s="232"/>
      <c r="T691" s="232"/>
      <c r="U691" s="232"/>
      <c r="V691" s="232"/>
      <c r="W691" s="232"/>
      <c r="X691" s="232"/>
      <c r="Y691" s="232"/>
      <c r="Z691" s="232"/>
    </row>
    <row r="692" spans="1:26" ht="14.25" customHeight="1">
      <c r="A692" s="232"/>
      <c r="B692" s="232"/>
      <c r="C692" s="232"/>
      <c r="D692" s="232"/>
      <c r="E692" s="232"/>
      <c r="F692" s="232"/>
      <c r="G692" s="232"/>
      <c r="H692" s="232"/>
      <c r="I692" s="232"/>
      <c r="J692" s="232"/>
      <c r="K692" s="232"/>
      <c r="L692" s="232"/>
      <c r="M692" s="232"/>
      <c r="N692" s="232"/>
      <c r="O692" s="232"/>
      <c r="P692" s="232"/>
      <c r="Q692" s="232"/>
      <c r="R692" s="232"/>
      <c r="S692" s="232"/>
      <c r="T692" s="232"/>
      <c r="U692" s="232"/>
      <c r="V692" s="232"/>
      <c r="W692" s="232"/>
      <c r="X692" s="232"/>
      <c r="Y692" s="232"/>
      <c r="Z692" s="232"/>
    </row>
    <row r="693" spans="1:26" ht="14.25" customHeight="1">
      <c r="A693" s="232"/>
      <c r="B693" s="232"/>
      <c r="C693" s="232"/>
      <c r="D693" s="232"/>
      <c r="E693" s="232"/>
      <c r="F693" s="232"/>
      <c r="G693" s="232"/>
      <c r="H693" s="232"/>
      <c r="I693" s="232"/>
      <c r="J693" s="232"/>
      <c r="K693" s="232"/>
      <c r="L693" s="232"/>
      <c r="M693" s="232"/>
      <c r="N693" s="232"/>
      <c r="O693" s="232"/>
      <c r="P693" s="232"/>
      <c r="Q693" s="232"/>
      <c r="R693" s="232"/>
      <c r="S693" s="232"/>
      <c r="T693" s="232"/>
      <c r="U693" s="232"/>
      <c r="V693" s="232"/>
      <c r="W693" s="232"/>
      <c r="X693" s="232"/>
      <c r="Y693" s="232"/>
      <c r="Z693" s="232"/>
    </row>
    <row r="694" spans="1:26" ht="14.25" customHeight="1">
      <c r="A694" s="232"/>
      <c r="B694" s="232"/>
      <c r="C694" s="232"/>
      <c r="D694" s="232"/>
      <c r="E694" s="232"/>
      <c r="F694" s="232"/>
      <c r="G694" s="232"/>
      <c r="H694" s="232"/>
      <c r="I694" s="232"/>
      <c r="J694" s="232"/>
      <c r="K694" s="232"/>
      <c r="L694" s="232"/>
      <c r="M694" s="232"/>
      <c r="N694" s="232"/>
      <c r="O694" s="232"/>
      <c r="P694" s="232"/>
      <c r="Q694" s="232"/>
      <c r="R694" s="232"/>
      <c r="S694" s="232"/>
      <c r="T694" s="232"/>
      <c r="U694" s="232"/>
      <c r="V694" s="232"/>
      <c r="W694" s="232"/>
      <c r="X694" s="232"/>
      <c r="Y694" s="232"/>
      <c r="Z694" s="232"/>
    </row>
    <row r="695" spans="1:26" ht="14.25" customHeight="1">
      <c r="A695" s="232"/>
      <c r="B695" s="232"/>
      <c r="C695" s="232"/>
      <c r="D695" s="232"/>
      <c r="E695" s="232"/>
      <c r="F695" s="232"/>
      <c r="G695" s="232"/>
      <c r="H695" s="232"/>
      <c r="I695" s="232"/>
      <c r="J695" s="232"/>
      <c r="K695" s="232"/>
      <c r="L695" s="232"/>
      <c r="M695" s="232"/>
      <c r="N695" s="232"/>
      <c r="O695" s="232"/>
      <c r="P695" s="232"/>
      <c r="Q695" s="232"/>
      <c r="R695" s="232"/>
      <c r="S695" s="232"/>
      <c r="T695" s="232"/>
      <c r="U695" s="232"/>
      <c r="V695" s="232"/>
      <c r="W695" s="232"/>
      <c r="X695" s="232"/>
      <c r="Y695" s="232"/>
      <c r="Z695" s="232"/>
    </row>
    <row r="696" spans="1:26" ht="14.25" customHeight="1">
      <c r="A696" s="232"/>
      <c r="B696" s="232"/>
      <c r="C696" s="232"/>
      <c r="D696" s="232"/>
      <c r="E696" s="232"/>
      <c r="F696" s="232"/>
      <c r="G696" s="232"/>
      <c r="H696" s="232"/>
      <c r="I696" s="232"/>
      <c r="J696" s="232"/>
      <c r="K696" s="232"/>
      <c r="L696" s="232"/>
      <c r="M696" s="232"/>
      <c r="N696" s="232"/>
      <c r="O696" s="232"/>
      <c r="P696" s="232"/>
      <c r="Q696" s="232"/>
      <c r="R696" s="232"/>
      <c r="S696" s="232"/>
      <c r="T696" s="232"/>
      <c r="U696" s="232"/>
      <c r="V696" s="232"/>
      <c r="W696" s="232"/>
      <c r="X696" s="232"/>
      <c r="Y696" s="232"/>
      <c r="Z696" s="232"/>
    </row>
    <row r="697" spans="1:26" ht="14.25" customHeight="1">
      <c r="A697" s="232"/>
      <c r="B697" s="232"/>
      <c r="C697" s="232"/>
      <c r="D697" s="232"/>
      <c r="E697" s="232"/>
      <c r="F697" s="232"/>
      <c r="G697" s="232"/>
      <c r="H697" s="232"/>
      <c r="I697" s="232"/>
      <c r="J697" s="232"/>
      <c r="K697" s="232"/>
      <c r="L697" s="232"/>
      <c r="M697" s="232"/>
      <c r="N697" s="232"/>
      <c r="O697" s="232"/>
      <c r="P697" s="232"/>
      <c r="Q697" s="232"/>
      <c r="R697" s="232"/>
      <c r="S697" s="232"/>
      <c r="T697" s="232"/>
      <c r="U697" s="232"/>
      <c r="V697" s="232"/>
      <c r="W697" s="232"/>
      <c r="X697" s="232"/>
      <c r="Y697" s="232"/>
      <c r="Z697" s="232"/>
    </row>
    <row r="698" spans="1:26" ht="14.25" customHeight="1">
      <c r="A698" s="232"/>
      <c r="B698" s="232"/>
      <c r="C698" s="232"/>
      <c r="D698" s="232"/>
      <c r="E698" s="232"/>
      <c r="F698" s="232"/>
      <c r="G698" s="232"/>
      <c r="H698" s="232"/>
      <c r="I698" s="232"/>
      <c r="J698" s="232"/>
      <c r="K698" s="232"/>
      <c r="L698" s="232"/>
      <c r="M698" s="232"/>
      <c r="N698" s="232"/>
      <c r="O698" s="232"/>
      <c r="P698" s="232"/>
      <c r="Q698" s="232"/>
      <c r="R698" s="232"/>
      <c r="S698" s="232"/>
      <c r="T698" s="232"/>
      <c r="U698" s="232"/>
      <c r="V698" s="232"/>
      <c r="W698" s="232"/>
      <c r="X698" s="232"/>
      <c r="Y698" s="232"/>
      <c r="Z698" s="232"/>
    </row>
    <row r="699" spans="1:26" ht="14.25" customHeight="1">
      <c r="A699" s="232"/>
      <c r="B699" s="232"/>
      <c r="C699" s="232"/>
      <c r="D699" s="232"/>
      <c r="E699" s="232"/>
      <c r="F699" s="232"/>
      <c r="G699" s="232"/>
      <c r="H699" s="232"/>
      <c r="I699" s="232"/>
      <c r="J699" s="232"/>
      <c r="K699" s="232"/>
      <c r="L699" s="232"/>
      <c r="M699" s="232"/>
      <c r="N699" s="232"/>
      <c r="O699" s="232"/>
      <c r="P699" s="232"/>
      <c r="Q699" s="232"/>
      <c r="R699" s="232"/>
      <c r="S699" s="232"/>
      <c r="T699" s="232"/>
      <c r="U699" s="232"/>
      <c r="V699" s="232"/>
      <c r="W699" s="232"/>
      <c r="X699" s="232"/>
      <c r="Y699" s="232"/>
      <c r="Z699" s="232"/>
    </row>
    <row r="700" spans="1:26" ht="14.25" customHeight="1">
      <c r="A700" s="232"/>
      <c r="B700" s="232"/>
      <c r="C700" s="232"/>
      <c r="D700" s="232"/>
      <c r="E700" s="232"/>
      <c r="F700" s="232"/>
      <c r="G700" s="232"/>
      <c r="H700" s="232"/>
      <c r="I700" s="232"/>
      <c r="J700" s="232"/>
      <c r="K700" s="232"/>
      <c r="L700" s="232"/>
      <c r="M700" s="232"/>
      <c r="N700" s="232"/>
      <c r="O700" s="232"/>
      <c r="P700" s="232"/>
      <c r="Q700" s="232"/>
      <c r="R700" s="232"/>
      <c r="S700" s="232"/>
      <c r="T700" s="232"/>
      <c r="U700" s="232"/>
      <c r="V700" s="232"/>
      <c r="W700" s="232"/>
      <c r="X700" s="232"/>
      <c r="Y700" s="232"/>
      <c r="Z700" s="232"/>
    </row>
    <row r="701" spans="1:26" ht="14.25" customHeight="1">
      <c r="A701" s="232"/>
      <c r="B701" s="232"/>
      <c r="C701" s="232"/>
      <c r="D701" s="232"/>
      <c r="E701" s="232"/>
      <c r="F701" s="232"/>
      <c r="G701" s="232"/>
      <c r="H701" s="232"/>
      <c r="I701" s="232"/>
      <c r="J701" s="232"/>
      <c r="K701" s="232"/>
      <c r="L701" s="232"/>
      <c r="M701" s="232"/>
      <c r="N701" s="232"/>
      <c r="O701" s="232"/>
      <c r="P701" s="232"/>
      <c r="Q701" s="232"/>
      <c r="R701" s="232"/>
      <c r="S701" s="232"/>
      <c r="T701" s="232"/>
      <c r="U701" s="232"/>
      <c r="V701" s="232"/>
      <c r="W701" s="232"/>
      <c r="X701" s="232"/>
      <c r="Y701" s="232"/>
      <c r="Z701" s="232"/>
    </row>
    <row r="702" spans="1:26" ht="14.25" customHeight="1">
      <c r="A702" s="232"/>
      <c r="B702" s="232"/>
      <c r="C702" s="232"/>
      <c r="D702" s="232"/>
      <c r="E702" s="232"/>
      <c r="F702" s="232"/>
      <c r="G702" s="232"/>
      <c r="H702" s="232"/>
      <c r="I702" s="232"/>
      <c r="J702" s="232"/>
      <c r="K702" s="232"/>
      <c r="L702" s="232"/>
      <c r="M702" s="232"/>
      <c r="N702" s="232"/>
      <c r="O702" s="232"/>
      <c r="P702" s="232"/>
      <c r="Q702" s="232"/>
      <c r="R702" s="232"/>
      <c r="S702" s="232"/>
      <c r="T702" s="232"/>
      <c r="U702" s="232"/>
      <c r="V702" s="232"/>
      <c r="W702" s="232"/>
      <c r="X702" s="232"/>
      <c r="Y702" s="232"/>
      <c r="Z702" s="232"/>
    </row>
    <row r="703" spans="1:26" ht="14.25" customHeight="1">
      <c r="A703" s="232"/>
      <c r="B703" s="232"/>
      <c r="C703" s="232"/>
      <c r="D703" s="232"/>
      <c r="E703" s="232"/>
      <c r="F703" s="232"/>
      <c r="G703" s="232"/>
      <c r="H703" s="232"/>
      <c r="I703" s="232"/>
      <c r="J703" s="232"/>
      <c r="K703" s="232"/>
      <c r="L703" s="232"/>
      <c r="M703" s="232"/>
      <c r="N703" s="232"/>
      <c r="O703" s="232"/>
      <c r="P703" s="232"/>
      <c r="Q703" s="232"/>
      <c r="R703" s="232"/>
      <c r="S703" s="232"/>
      <c r="T703" s="232"/>
      <c r="U703" s="232"/>
      <c r="V703" s="232"/>
      <c r="W703" s="232"/>
      <c r="X703" s="232"/>
      <c r="Y703" s="232"/>
      <c r="Z703" s="232"/>
    </row>
    <row r="704" spans="1:26" ht="14.25" customHeight="1">
      <c r="A704" s="232"/>
      <c r="B704" s="232"/>
      <c r="C704" s="232"/>
      <c r="D704" s="232"/>
      <c r="E704" s="232"/>
      <c r="F704" s="232"/>
      <c r="G704" s="232"/>
      <c r="H704" s="232"/>
      <c r="I704" s="232"/>
      <c r="J704" s="232"/>
      <c r="K704" s="232"/>
      <c r="L704" s="232"/>
      <c r="M704" s="232"/>
      <c r="N704" s="232"/>
      <c r="O704" s="232"/>
      <c r="P704" s="232"/>
      <c r="Q704" s="232"/>
      <c r="R704" s="232"/>
      <c r="S704" s="232"/>
      <c r="T704" s="232"/>
      <c r="U704" s="232"/>
      <c r="V704" s="232"/>
      <c r="W704" s="232"/>
      <c r="X704" s="232"/>
      <c r="Y704" s="232"/>
      <c r="Z704" s="232"/>
    </row>
    <row r="705" spans="1:26" ht="14.25" customHeight="1">
      <c r="A705" s="232"/>
      <c r="B705" s="232"/>
      <c r="C705" s="232"/>
      <c r="D705" s="232"/>
      <c r="E705" s="232"/>
      <c r="F705" s="232"/>
      <c r="G705" s="232"/>
      <c r="H705" s="232"/>
      <c r="I705" s="232"/>
      <c r="J705" s="232"/>
      <c r="K705" s="232"/>
      <c r="L705" s="232"/>
      <c r="M705" s="232"/>
      <c r="N705" s="232"/>
      <c r="O705" s="232"/>
      <c r="P705" s="232"/>
      <c r="Q705" s="232"/>
      <c r="R705" s="232"/>
      <c r="S705" s="232"/>
      <c r="T705" s="232"/>
      <c r="U705" s="232"/>
      <c r="V705" s="232"/>
      <c r="W705" s="232"/>
      <c r="X705" s="232"/>
      <c r="Y705" s="232"/>
      <c r="Z705" s="232"/>
    </row>
    <row r="706" spans="1:26" ht="14.25" customHeight="1">
      <c r="A706" s="232"/>
      <c r="B706" s="232"/>
      <c r="C706" s="232"/>
      <c r="D706" s="232"/>
      <c r="E706" s="232"/>
      <c r="F706" s="232"/>
      <c r="G706" s="232"/>
      <c r="H706" s="232"/>
      <c r="I706" s="232"/>
      <c r="J706" s="232"/>
      <c r="K706" s="232"/>
      <c r="L706" s="232"/>
      <c r="M706" s="232"/>
      <c r="N706" s="232"/>
      <c r="O706" s="232"/>
      <c r="P706" s="232"/>
      <c r="Q706" s="232"/>
      <c r="R706" s="232"/>
      <c r="S706" s="232"/>
      <c r="T706" s="232"/>
      <c r="U706" s="232"/>
      <c r="V706" s="232"/>
      <c r="W706" s="232"/>
      <c r="X706" s="232"/>
      <c r="Y706" s="232"/>
      <c r="Z706" s="232"/>
    </row>
    <row r="707" spans="1:26" ht="14.25" customHeight="1">
      <c r="A707" s="232"/>
      <c r="B707" s="232"/>
      <c r="C707" s="232"/>
      <c r="D707" s="232"/>
      <c r="E707" s="232"/>
      <c r="F707" s="232"/>
      <c r="G707" s="232"/>
      <c r="H707" s="232"/>
      <c r="I707" s="232"/>
      <c r="J707" s="232"/>
      <c r="K707" s="232"/>
      <c r="L707" s="232"/>
      <c r="M707" s="232"/>
      <c r="N707" s="232"/>
      <c r="O707" s="232"/>
      <c r="P707" s="232"/>
      <c r="Q707" s="232"/>
      <c r="R707" s="232"/>
      <c r="S707" s="232"/>
      <c r="T707" s="232"/>
      <c r="U707" s="232"/>
      <c r="V707" s="232"/>
      <c r="W707" s="232"/>
      <c r="X707" s="232"/>
      <c r="Y707" s="232"/>
      <c r="Z707" s="232"/>
    </row>
    <row r="708" spans="1:26" ht="14.25" customHeight="1">
      <c r="A708" s="232"/>
      <c r="B708" s="232"/>
      <c r="C708" s="232"/>
      <c r="D708" s="232"/>
      <c r="E708" s="232"/>
      <c r="F708" s="232"/>
      <c r="G708" s="232"/>
      <c r="H708" s="232"/>
      <c r="I708" s="232"/>
      <c r="J708" s="232"/>
      <c r="K708" s="232"/>
      <c r="L708" s="232"/>
      <c r="M708" s="232"/>
      <c r="N708" s="232"/>
      <c r="O708" s="232"/>
      <c r="P708" s="232"/>
      <c r="Q708" s="232"/>
      <c r="R708" s="232"/>
      <c r="S708" s="232"/>
      <c r="T708" s="232"/>
      <c r="U708" s="232"/>
      <c r="V708" s="232"/>
      <c r="W708" s="232"/>
      <c r="X708" s="232"/>
      <c r="Y708" s="232"/>
      <c r="Z708" s="232"/>
    </row>
    <row r="709" spans="1:26" ht="14.25" customHeight="1">
      <c r="A709" s="232"/>
      <c r="B709" s="232"/>
      <c r="C709" s="232"/>
      <c r="D709" s="232"/>
      <c r="E709" s="232"/>
      <c r="F709" s="232"/>
      <c r="G709" s="232"/>
      <c r="H709" s="232"/>
      <c r="I709" s="232"/>
      <c r="J709" s="232"/>
      <c r="K709" s="232"/>
      <c r="L709" s="232"/>
      <c r="M709" s="232"/>
      <c r="N709" s="232"/>
      <c r="O709" s="232"/>
      <c r="P709" s="232"/>
      <c r="Q709" s="232"/>
      <c r="R709" s="232"/>
      <c r="S709" s="232"/>
      <c r="T709" s="232"/>
      <c r="U709" s="232"/>
      <c r="V709" s="232"/>
      <c r="W709" s="232"/>
      <c r="X709" s="232"/>
      <c r="Y709" s="232"/>
      <c r="Z709" s="232"/>
    </row>
    <row r="710" spans="1:26" ht="14.25" customHeight="1">
      <c r="A710" s="232"/>
      <c r="B710" s="232"/>
      <c r="C710" s="232"/>
      <c r="D710" s="232"/>
      <c r="E710" s="232"/>
      <c r="F710" s="232"/>
      <c r="G710" s="232"/>
      <c r="H710" s="232"/>
      <c r="I710" s="232"/>
      <c r="J710" s="232"/>
      <c r="K710" s="232"/>
      <c r="L710" s="232"/>
      <c r="M710" s="232"/>
      <c r="N710" s="232"/>
      <c r="O710" s="232"/>
      <c r="P710" s="232"/>
      <c r="Q710" s="232"/>
      <c r="R710" s="232"/>
      <c r="S710" s="232"/>
      <c r="T710" s="232"/>
      <c r="U710" s="232"/>
      <c r="V710" s="232"/>
      <c r="W710" s="232"/>
      <c r="X710" s="232"/>
      <c r="Y710" s="232"/>
      <c r="Z710" s="232"/>
    </row>
    <row r="711" spans="1:26" ht="14.25" customHeight="1">
      <c r="A711" s="232"/>
      <c r="B711" s="232"/>
      <c r="C711" s="232"/>
      <c r="D711" s="232"/>
      <c r="E711" s="232"/>
      <c r="F711" s="232"/>
      <c r="G711" s="232"/>
      <c r="H711" s="232"/>
      <c r="I711" s="232"/>
      <c r="J711" s="232"/>
      <c r="K711" s="232"/>
      <c r="L711" s="232"/>
      <c r="M711" s="232"/>
      <c r="N711" s="232"/>
      <c r="O711" s="232"/>
      <c r="P711" s="232"/>
      <c r="Q711" s="232"/>
      <c r="R711" s="232"/>
      <c r="S711" s="232"/>
      <c r="T711" s="232"/>
      <c r="U711" s="232"/>
      <c r="V711" s="232"/>
      <c r="W711" s="232"/>
      <c r="X711" s="232"/>
      <c r="Y711" s="232"/>
      <c r="Z711" s="232"/>
    </row>
    <row r="712" spans="1:26" ht="14.25" customHeight="1">
      <c r="A712" s="232"/>
      <c r="B712" s="232"/>
      <c r="C712" s="232"/>
      <c r="D712" s="232"/>
      <c r="E712" s="232"/>
      <c r="F712" s="232"/>
      <c r="G712" s="232"/>
      <c r="H712" s="232"/>
      <c r="I712" s="232"/>
      <c r="J712" s="232"/>
      <c r="K712" s="232"/>
      <c r="L712" s="232"/>
      <c r="M712" s="232"/>
      <c r="N712" s="232"/>
      <c r="O712" s="232"/>
      <c r="P712" s="232"/>
      <c r="Q712" s="232"/>
      <c r="R712" s="232"/>
      <c r="S712" s="232"/>
      <c r="T712" s="232"/>
      <c r="U712" s="232"/>
      <c r="V712" s="232"/>
      <c r="W712" s="232"/>
      <c r="X712" s="232"/>
      <c r="Y712" s="232"/>
      <c r="Z712" s="232"/>
    </row>
    <row r="713" spans="1:26" ht="14.25" customHeight="1">
      <c r="A713" s="232"/>
      <c r="B713" s="232"/>
      <c r="C713" s="232"/>
      <c r="D713" s="232"/>
      <c r="E713" s="232"/>
      <c r="F713" s="232"/>
      <c r="G713" s="232"/>
      <c r="H713" s="232"/>
      <c r="I713" s="232"/>
      <c r="J713" s="232"/>
      <c r="K713" s="232"/>
      <c r="L713" s="232"/>
      <c r="M713" s="232"/>
      <c r="N713" s="232"/>
      <c r="O713" s="232"/>
      <c r="P713" s="232"/>
      <c r="Q713" s="232"/>
      <c r="R713" s="232"/>
      <c r="S713" s="232"/>
      <c r="T713" s="232"/>
      <c r="U713" s="232"/>
      <c r="V713" s="232"/>
      <c r="W713" s="232"/>
      <c r="X713" s="232"/>
      <c r="Y713" s="232"/>
      <c r="Z713" s="232"/>
    </row>
    <row r="714" spans="1:26" ht="14.25" customHeight="1">
      <c r="A714" s="232"/>
      <c r="B714" s="232"/>
      <c r="C714" s="232"/>
      <c r="D714" s="232"/>
      <c r="E714" s="232"/>
      <c r="F714" s="232"/>
      <c r="G714" s="232"/>
      <c r="H714" s="232"/>
      <c r="I714" s="232"/>
      <c r="J714" s="232"/>
      <c r="K714" s="232"/>
      <c r="L714" s="232"/>
      <c r="M714" s="232"/>
      <c r="N714" s="232"/>
      <c r="O714" s="232"/>
      <c r="P714" s="232"/>
      <c r="Q714" s="232"/>
      <c r="R714" s="232"/>
      <c r="S714" s="232"/>
      <c r="T714" s="232"/>
      <c r="U714" s="232"/>
      <c r="V714" s="232"/>
      <c r="W714" s="232"/>
      <c r="X714" s="232"/>
      <c r="Y714" s="232"/>
      <c r="Z714" s="232"/>
    </row>
    <row r="715" spans="1:26" ht="14.25" customHeight="1">
      <c r="A715" s="232"/>
      <c r="B715" s="232"/>
      <c r="C715" s="232"/>
      <c r="D715" s="232"/>
      <c r="E715" s="232"/>
      <c r="F715" s="232"/>
      <c r="G715" s="232"/>
      <c r="H715" s="232"/>
      <c r="I715" s="232"/>
      <c r="J715" s="232"/>
      <c r="K715" s="232"/>
      <c r="L715" s="232"/>
      <c r="M715" s="232"/>
      <c r="N715" s="232"/>
      <c r="O715" s="232"/>
      <c r="P715" s="232"/>
      <c r="Q715" s="232"/>
      <c r="R715" s="232"/>
      <c r="S715" s="232"/>
      <c r="T715" s="232"/>
      <c r="U715" s="232"/>
      <c r="V715" s="232"/>
      <c r="W715" s="232"/>
      <c r="X715" s="232"/>
      <c r="Y715" s="232"/>
      <c r="Z715" s="232"/>
    </row>
    <row r="716" spans="1:26" ht="14.25" customHeight="1">
      <c r="A716" s="232"/>
      <c r="B716" s="232"/>
      <c r="C716" s="232"/>
      <c r="D716" s="232"/>
      <c r="E716" s="232"/>
      <c r="F716" s="232"/>
      <c r="G716" s="232"/>
      <c r="H716" s="232"/>
      <c r="I716" s="232"/>
      <c r="J716" s="232"/>
      <c r="K716" s="232"/>
      <c r="L716" s="232"/>
      <c r="M716" s="232"/>
      <c r="N716" s="232"/>
      <c r="O716" s="232"/>
      <c r="P716" s="232"/>
      <c r="Q716" s="232"/>
      <c r="R716" s="232"/>
      <c r="S716" s="232"/>
      <c r="T716" s="232"/>
      <c r="U716" s="232"/>
      <c r="V716" s="232"/>
      <c r="W716" s="232"/>
      <c r="X716" s="232"/>
      <c r="Y716" s="232"/>
      <c r="Z716" s="232"/>
    </row>
    <row r="717" spans="1:26" ht="14.25" customHeight="1">
      <c r="A717" s="232"/>
      <c r="B717" s="232"/>
      <c r="C717" s="232"/>
      <c r="D717" s="232"/>
      <c r="E717" s="232"/>
      <c r="F717" s="232"/>
      <c r="G717" s="232"/>
      <c r="H717" s="232"/>
      <c r="I717" s="232"/>
      <c r="J717" s="232"/>
      <c r="K717" s="232"/>
      <c r="L717" s="232"/>
      <c r="M717" s="232"/>
      <c r="N717" s="232"/>
      <c r="O717" s="232"/>
      <c r="P717" s="232"/>
      <c r="Q717" s="232"/>
      <c r="R717" s="232"/>
      <c r="S717" s="232"/>
      <c r="T717" s="232"/>
      <c r="U717" s="232"/>
      <c r="V717" s="232"/>
      <c r="W717" s="232"/>
      <c r="X717" s="232"/>
      <c r="Y717" s="232"/>
      <c r="Z717" s="232"/>
    </row>
    <row r="718" spans="1:26" ht="14.25" customHeight="1">
      <c r="A718" s="232"/>
      <c r="B718" s="232"/>
      <c r="C718" s="232"/>
      <c r="D718" s="232"/>
      <c r="E718" s="232"/>
      <c r="F718" s="232"/>
      <c r="G718" s="232"/>
      <c r="H718" s="232"/>
      <c r="I718" s="232"/>
      <c r="J718" s="232"/>
      <c r="K718" s="232"/>
      <c r="L718" s="232"/>
      <c r="M718" s="232"/>
      <c r="N718" s="232"/>
      <c r="O718" s="232"/>
      <c r="P718" s="232"/>
      <c r="Q718" s="232"/>
      <c r="R718" s="232"/>
      <c r="S718" s="232"/>
      <c r="T718" s="232"/>
      <c r="U718" s="232"/>
      <c r="V718" s="232"/>
      <c r="W718" s="232"/>
      <c r="X718" s="232"/>
      <c r="Y718" s="232"/>
      <c r="Z718" s="232"/>
    </row>
    <row r="719" spans="1:26" ht="14.25" customHeight="1">
      <c r="A719" s="232"/>
      <c r="B719" s="232"/>
      <c r="C719" s="232"/>
      <c r="D719" s="232"/>
      <c r="E719" s="232"/>
      <c r="F719" s="232"/>
      <c r="G719" s="232"/>
      <c r="H719" s="232"/>
      <c r="I719" s="232"/>
      <c r="J719" s="232"/>
      <c r="K719" s="232"/>
      <c r="L719" s="232"/>
      <c r="M719" s="232"/>
      <c r="N719" s="232"/>
      <c r="O719" s="232"/>
      <c r="P719" s="232"/>
      <c r="Q719" s="232"/>
      <c r="R719" s="232"/>
      <c r="S719" s="232"/>
      <c r="T719" s="232"/>
      <c r="U719" s="232"/>
      <c r="V719" s="232"/>
      <c r="W719" s="232"/>
      <c r="X719" s="232"/>
      <c r="Y719" s="232"/>
      <c r="Z719" s="232"/>
    </row>
    <row r="720" spans="1:26" ht="14.25" customHeight="1">
      <c r="A720" s="232"/>
      <c r="B720" s="232"/>
      <c r="C720" s="232"/>
      <c r="D720" s="232"/>
      <c r="E720" s="232"/>
      <c r="F720" s="232"/>
      <c r="G720" s="232"/>
      <c r="H720" s="232"/>
      <c r="I720" s="232"/>
      <c r="J720" s="232"/>
      <c r="K720" s="232"/>
      <c r="L720" s="232"/>
      <c r="M720" s="232"/>
      <c r="N720" s="232"/>
      <c r="O720" s="232"/>
      <c r="P720" s="232"/>
      <c r="Q720" s="232"/>
      <c r="R720" s="232"/>
      <c r="S720" s="232"/>
      <c r="T720" s="232"/>
      <c r="U720" s="232"/>
      <c r="V720" s="232"/>
      <c r="W720" s="232"/>
      <c r="X720" s="232"/>
      <c r="Y720" s="232"/>
      <c r="Z720" s="232"/>
    </row>
    <row r="721" spans="1:26" ht="14.25" customHeight="1">
      <c r="A721" s="232"/>
      <c r="B721" s="232"/>
      <c r="C721" s="232"/>
      <c r="D721" s="232"/>
      <c r="E721" s="232"/>
      <c r="F721" s="232"/>
      <c r="G721" s="232"/>
      <c r="H721" s="232"/>
      <c r="I721" s="232"/>
      <c r="J721" s="232"/>
      <c r="K721" s="232"/>
      <c r="L721" s="232"/>
      <c r="M721" s="232"/>
      <c r="N721" s="232"/>
      <c r="O721" s="232"/>
      <c r="P721" s="232"/>
      <c r="Q721" s="232"/>
      <c r="R721" s="232"/>
      <c r="S721" s="232"/>
      <c r="T721" s="232"/>
      <c r="U721" s="232"/>
      <c r="V721" s="232"/>
      <c r="W721" s="232"/>
      <c r="X721" s="232"/>
      <c r="Y721" s="232"/>
      <c r="Z721" s="232"/>
    </row>
    <row r="722" spans="1:26" ht="14.25" customHeight="1">
      <c r="A722" s="232"/>
      <c r="B722" s="232"/>
      <c r="C722" s="232"/>
      <c r="D722" s="232"/>
      <c r="E722" s="232"/>
      <c r="F722" s="232"/>
      <c r="G722" s="232"/>
      <c r="H722" s="232"/>
      <c r="I722" s="232"/>
      <c r="J722" s="232"/>
      <c r="K722" s="232"/>
      <c r="L722" s="232"/>
      <c r="M722" s="232"/>
      <c r="N722" s="232"/>
      <c r="O722" s="232"/>
      <c r="P722" s="232"/>
      <c r="Q722" s="232"/>
      <c r="R722" s="232"/>
      <c r="S722" s="232"/>
      <c r="T722" s="232"/>
      <c r="U722" s="232"/>
      <c r="V722" s="232"/>
      <c r="W722" s="232"/>
      <c r="X722" s="232"/>
      <c r="Y722" s="232"/>
      <c r="Z722" s="232"/>
    </row>
    <row r="723" spans="1:26" ht="14.25" customHeight="1">
      <c r="A723" s="232"/>
      <c r="B723" s="232"/>
      <c r="C723" s="232"/>
      <c r="D723" s="232"/>
      <c r="E723" s="232"/>
      <c r="F723" s="232"/>
      <c r="G723" s="232"/>
      <c r="H723" s="232"/>
      <c r="I723" s="232"/>
      <c r="J723" s="232"/>
      <c r="K723" s="232"/>
      <c r="L723" s="232"/>
      <c r="M723" s="232"/>
      <c r="N723" s="232"/>
      <c r="O723" s="232"/>
      <c r="P723" s="232"/>
      <c r="Q723" s="232"/>
      <c r="R723" s="232"/>
      <c r="S723" s="232"/>
      <c r="T723" s="232"/>
      <c r="U723" s="232"/>
      <c r="V723" s="232"/>
      <c r="W723" s="232"/>
      <c r="X723" s="232"/>
      <c r="Y723" s="232"/>
      <c r="Z723" s="232"/>
    </row>
    <row r="724" spans="1:26" ht="14.25" customHeight="1">
      <c r="A724" s="232"/>
      <c r="B724" s="232"/>
      <c r="C724" s="232"/>
      <c r="D724" s="232"/>
      <c r="E724" s="232"/>
      <c r="F724" s="232"/>
      <c r="G724" s="232"/>
      <c r="H724" s="232"/>
      <c r="I724" s="232"/>
      <c r="J724" s="232"/>
      <c r="K724" s="232"/>
      <c r="L724" s="232"/>
      <c r="M724" s="232"/>
      <c r="N724" s="232"/>
      <c r="O724" s="232"/>
      <c r="P724" s="232"/>
      <c r="Q724" s="232"/>
      <c r="R724" s="232"/>
      <c r="S724" s="232"/>
      <c r="T724" s="232"/>
      <c r="U724" s="232"/>
      <c r="V724" s="232"/>
      <c r="W724" s="232"/>
      <c r="X724" s="232"/>
      <c r="Y724" s="232"/>
      <c r="Z724" s="232"/>
    </row>
    <row r="725" spans="1:26" ht="14.25" customHeight="1">
      <c r="A725" s="232"/>
      <c r="B725" s="232"/>
      <c r="C725" s="232"/>
      <c r="D725" s="232"/>
      <c r="E725" s="232"/>
      <c r="F725" s="232"/>
      <c r="G725" s="232"/>
      <c r="H725" s="232"/>
      <c r="I725" s="232"/>
      <c r="J725" s="232"/>
      <c r="K725" s="232"/>
      <c r="L725" s="232"/>
      <c r="M725" s="232"/>
      <c r="N725" s="232"/>
      <c r="O725" s="232"/>
      <c r="P725" s="232"/>
      <c r="Q725" s="232"/>
      <c r="R725" s="232"/>
      <c r="S725" s="232"/>
      <c r="T725" s="232"/>
      <c r="U725" s="232"/>
      <c r="V725" s="232"/>
      <c r="W725" s="232"/>
      <c r="X725" s="232"/>
      <c r="Y725" s="232"/>
      <c r="Z725" s="232"/>
    </row>
    <row r="726" spans="1:26" ht="14.25" customHeight="1">
      <c r="A726" s="232"/>
      <c r="B726" s="232"/>
      <c r="C726" s="232"/>
      <c r="D726" s="232"/>
      <c r="E726" s="232"/>
      <c r="F726" s="232"/>
      <c r="G726" s="232"/>
      <c r="H726" s="232"/>
      <c r="I726" s="232"/>
      <c r="J726" s="232"/>
      <c r="K726" s="232"/>
      <c r="L726" s="232"/>
      <c r="M726" s="232"/>
      <c r="N726" s="232"/>
      <c r="O726" s="232"/>
      <c r="P726" s="232"/>
      <c r="Q726" s="232"/>
      <c r="R726" s="232"/>
      <c r="S726" s="232"/>
      <c r="T726" s="232"/>
      <c r="U726" s="232"/>
      <c r="V726" s="232"/>
      <c r="W726" s="232"/>
      <c r="X726" s="232"/>
      <c r="Y726" s="232"/>
      <c r="Z726" s="232"/>
    </row>
    <row r="727" spans="1:26" ht="14.25" customHeight="1">
      <c r="A727" s="232"/>
      <c r="B727" s="232"/>
      <c r="C727" s="232"/>
      <c r="D727" s="232"/>
      <c r="E727" s="232"/>
      <c r="F727" s="232"/>
      <c r="G727" s="232"/>
      <c r="H727" s="232"/>
      <c r="I727" s="232"/>
      <c r="J727" s="232"/>
      <c r="K727" s="232"/>
      <c r="L727" s="232"/>
      <c r="M727" s="232"/>
      <c r="N727" s="232"/>
      <c r="O727" s="232"/>
      <c r="P727" s="232"/>
      <c r="Q727" s="232"/>
      <c r="R727" s="232"/>
      <c r="S727" s="232"/>
      <c r="T727" s="232"/>
      <c r="U727" s="232"/>
      <c r="V727" s="232"/>
      <c r="W727" s="232"/>
      <c r="X727" s="232"/>
      <c r="Y727" s="232"/>
      <c r="Z727" s="232"/>
    </row>
    <row r="728" spans="1:26" ht="14.25" customHeight="1">
      <c r="A728" s="232"/>
      <c r="B728" s="232"/>
      <c r="C728" s="232"/>
      <c r="D728" s="232"/>
      <c r="E728" s="232"/>
      <c r="F728" s="232"/>
      <c r="G728" s="232"/>
      <c r="H728" s="232"/>
      <c r="I728" s="232"/>
      <c r="J728" s="232"/>
      <c r="K728" s="232"/>
      <c r="L728" s="232"/>
      <c r="M728" s="232"/>
      <c r="N728" s="232"/>
      <c r="O728" s="232"/>
      <c r="P728" s="232"/>
      <c r="Q728" s="232"/>
      <c r="R728" s="232"/>
      <c r="S728" s="232"/>
      <c r="T728" s="232"/>
      <c r="U728" s="232"/>
      <c r="V728" s="232"/>
      <c r="W728" s="232"/>
      <c r="X728" s="232"/>
      <c r="Y728" s="232"/>
      <c r="Z728" s="232"/>
    </row>
    <row r="729" spans="1:26" ht="14.25" customHeight="1">
      <c r="A729" s="232"/>
      <c r="B729" s="232"/>
      <c r="C729" s="232"/>
      <c r="D729" s="232"/>
      <c r="E729" s="232"/>
      <c r="F729" s="232"/>
      <c r="G729" s="232"/>
      <c r="H729" s="232"/>
      <c r="I729" s="232"/>
      <c r="J729" s="232"/>
      <c r="K729" s="232"/>
      <c r="L729" s="232"/>
      <c r="M729" s="232"/>
      <c r="N729" s="232"/>
      <c r="O729" s="232"/>
      <c r="P729" s="232"/>
      <c r="Q729" s="232"/>
      <c r="R729" s="232"/>
      <c r="S729" s="232"/>
      <c r="T729" s="232"/>
      <c r="U729" s="232"/>
      <c r="V729" s="232"/>
      <c r="W729" s="232"/>
      <c r="X729" s="232"/>
      <c r="Y729" s="232"/>
      <c r="Z729" s="232"/>
    </row>
    <row r="730" spans="1:26" ht="14.25" customHeight="1">
      <c r="A730" s="232"/>
      <c r="B730" s="232"/>
      <c r="C730" s="232"/>
      <c r="D730" s="232"/>
      <c r="E730" s="232"/>
      <c r="F730" s="232"/>
      <c r="G730" s="232"/>
      <c r="H730" s="232"/>
      <c r="I730" s="232"/>
      <c r="J730" s="232"/>
      <c r="K730" s="232"/>
      <c r="L730" s="232"/>
      <c r="M730" s="232"/>
      <c r="N730" s="232"/>
      <c r="O730" s="232"/>
      <c r="P730" s="232"/>
      <c r="Q730" s="232"/>
      <c r="R730" s="232"/>
      <c r="S730" s="232"/>
      <c r="T730" s="232"/>
      <c r="U730" s="232"/>
      <c r="V730" s="232"/>
      <c r="W730" s="232"/>
      <c r="X730" s="232"/>
      <c r="Y730" s="232"/>
      <c r="Z730" s="232"/>
    </row>
    <row r="731" spans="1:26" ht="14.25" customHeight="1">
      <c r="A731" s="232"/>
      <c r="B731" s="232"/>
      <c r="C731" s="232"/>
      <c r="D731" s="232"/>
      <c r="E731" s="232"/>
      <c r="F731" s="232"/>
      <c r="G731" s="232"/>
      <c r="H731" s="232"/>
      <c r="I731" s="232"/>
      <c r="J731" s="232"/>
      <c r="K731" s="232"/>
      <c r="L731" s="232"/>
      <c r="M731" s="232"/>
      <c r="N731" s="232"/>
      <c r="O731" s="232"/>
      <c r="P731" s="232"/>
      <c r="Q731" s="232"/>
      <c r="R731" s="232"/>
      <c r="S731" s="232"/>
      <c r="T731" s="232"/>
      <c r="U731" s="232"/>
      <c r="V731" s="232"/>
      <c r="W731" s="232"/>
      <c r="X731" s="232"/>
      <c r="Y731" s="232"/>
      <c r="Z731" s="232"/>
    </row>
    <row r="732" spans="1:26" ht="14.25" customHeight="1">
      <c r="A732" s="232"/>
      <c r="B732" s="232"/>
      <c r="C732" s="232"/>
      <c r="D732" s="232"/>
      <c r="E732" s="232"/>
      <c r="F732" s="232"/>
      <c r="G732" s="232"/>
      <c r="H732" s="232"/>
      <c r="I732" s="232"/>
      <c r="J732" s="232"/>
      <c r="K732" s="232"/>
      <c r="L732" s="232"/>
      <c r="M732" s="232"/>
      <c r="N732" s="232"/>
      <c r="O732" s="232"/>
      <c r="P732" s="232"/>
      <c r="Q732" s="232"/>
      <c r="R732" s="232"/>
      <c r="S732" s="232"/>
      <c r="T732" s="232"/>
      <c r="U732" s="232"/>
      <c r="V732" s="232"/>
      <c r="W732" s="232"/>
      <c r="X732" s="232"/>
      <c r="Y732" s="232"/>
      <c r="Z732" s="232"/>
    </row>
    <row r="733" spans="1:26" ht="14.25" customHeight="1">
      <c r="A733" s="232"/>
      <c r="B733" s="232"/>
      <c r="C733" s="232"/>
      <c r="D733" s="232"/>
      <c r="E733" s="232"/>
      <c r="F733" s="232"/>
      <c r="G733" s="232"/>
      <c r="H733" s="232"/>
      <c r="I733" s="232"/>
      <c r="J733" s="232"/>
      <c r="K733" s="232"/>
      <c r="L733" s="232"/>
      <c r="M733" s="232"/>
      <c r="N733" s="232"/>
      <c r="O733" s="232"/>
      <c r="P733" s="232"/>
      <c r="Q733" s="232"/>
      <c r="R733" s="232"/>
      <c r="S733" s="232"/>
      <c r="T733" s="232"/>
      <c r="U733" s="232"/>
      <c r="V733" s="232"/>
      <c r="W733" s="232"/>
      <c r="X733" s="232"/>
      <c r="Y733" s="232"/>
      <c r="Z733" s="232"/>
    </row>
    <row r="734" spans="1:26" ht="14.25" customHeight="1">
      <c r="A734" s="232"/>
      <c r="B734" s="232"/>
      <c r="C734" s="232"/>
      <c r="D734" s="232"/>
      <c r="E734" s="232"/>
      <c r="F734" s="232"/>
      <c r="G734" s="232"/>
      <c r="H734" s="232"/>
      <c r="I734" s="232"/>
      <c r="J734" s="232"/>
      <c r="K734" s="232"/>
      <c r="L734" s="232"/>
      <c r="M734" s="232"/>
      <c r="N734" s="232"/>
      <c r="O734" s="232"/>
      <c r="P734" s="232"/>
      <c r="Q734" s="232"/>
      <c r="R734" s="232"/>
      <c r="S734" s="232"/>
      <c r="T734" s="232"/>
      <c r="U734" s="232"/>
      <c r="V734" s="232"/>
      <c r="W734" s="232"/>
      <c r="X734" s="232"/>
      <c r="Y734" s="232"/>
      <c r="Z734" s="232"/>
    </row>
    <row r="735" spans="1:26" ht="14.25" customHeight="1">
      <c r="A735" s="232"/>
      <c r="B735" s="232"/>
      <c r="C735" s="232"/>
      <c r="D735" s="232"/>
      <c r="E735" s="232"/>
      <c r="F735" s="232"/>
      <c r="G735" s="232"/>
      <c r="H735" s="232"/>
      <c r="I735" s="232"/>
      <c r="J735" s="232"/>
      <c r="K735" s="232"/>
      <c r="L735" s="232"/>
      <c r="M735" s="232"/>
      <c r="N735" s="232"/>
      <c r="O735" s="232"/>
      <c r="P735" s="232"/>
      <c r="Q735" s="232"/>
      <c r="R735" s="232"/>
      <c r="S735" s="232"/>
      <c r="T735" s="232"/>
      <c r="U735" s="232"/>
      <c r="V735" s="232"/>
      <c r="W735" s="232"/>
      <c r="X735" s="232"/>
      <c r="Y735" s="232"/>
      <c r="Z735" s="232"/>
    </row>
    <row r="736" spans="1:26" ht="14.25" customHeight="1">
      <c r="A736" s="232"/>
      <c r="B736" s="232"/>
      <c r="C736" s="232"/>
      <c r="D736" s="232"/>
      <c r="E736" s="232"/>
      <c r="F736" s="232"/>
      <c r="G736" s="232"/>
      <c r="H736" s="232"/>
      <c r="I736" s="232"/>
      <c r="J736" s="232"/>
      <c r="K736" s="232"/>
      <c r="L736" s="232"/>
      <c r="M736" s="232"/>
      <c r="N736" s="232"/>
      <c r="O736" s="232"/>
      <c r="P736" s="232"/>
      <c r="Q736" s="232"/>
      <c r="R736" s="232"/>
      <c r="S736" s="232"/>
      <c r="T736" s="232"/>
      <c r="U736" s="232"/>
      <c r="V736" s="232"/>
      <c r="W736" s="232"/>
      <c r="X736" s="232"/>
      <c r="Y736" s="232"/>
      <c r="Z736" s="232"/>
    </row>
    <row r="737" spans="1:26" ht="14.25" customHeight="1">
      <c r="A737" s="232"/>
      <c r="B737" s="232"/>
      <c r="C737" s="232"/>
      <c r="D737" s="232"/>
      <c r="E737" s="232"/>
      <c r="F737" s="232"/>
      <c r="G737" s="232"/>
      <c r="H737" s="232"/>
      <c r="I737" s="232"/>
      <c r="J737" s="232"/>
      <c r="K737" s="232"/>
      <c r="L737" s="232"/>
      <c r="M737" s="232"/>
      <c r="N737" s="232"/>
      <c r="O737" s="232"/>
      <c r="P737" s="232"/>
      <c r="Q737" s="232"/>
      <c r="R737" s="232"/>
      <c r="S737" s="232"/>
      <c r="T737" s="232"/>
      <c r="U737" s="232"/>
      <c r="V737" s="232"/>
      <c r="W737" s="232"/>
      <c r="X737" s="232"/>
      <c r="Y737" s="232"/>
      <c r="Z737" s="232"/>
    </row>
    <row r="738" spans="1:26" ht="14.25" customHeight="1">
      <c r="A738" s="232"/>
      <c r="B738" s="232"/>
      <c r="C738" s="232"/>
      <c r="D738" s="232"/>
      <c r="E738" s="232"/>
      <c r="F738" s="232"/>
      <c r="G738" s="232"/>
      <c r="H738" s="232"/>
      <c r="I738" s="232"/>
      <c r="J738" s="232"/>
      <c r="K738" s="232"/>
      <c r="L738" s="232"/>
      <c r="M738" s="232"/>
      <c r="N738" s="232"/>
      <c r="O738" s="232"/>
      <c r="P738" s="232"/>
      <c r="Q738" s="232"/>
      <c r="R738" s="232"/>
      <c r="S738" s="232"/>
      <c r="T738" s="232"/>
      <c r="U738" s="232"/>
      <c r="V738" s="232"/>
      <c r="W738" s="232"/>
      <c r="X738" s="232"/>
      <c r="Y738" s="232"/>
      <c r="Z738" s="232"/>
    </row>
    <row r="739" spans="1:26" ht="14.25" customHeight="1">
      <c r="A739" s="232"/>
      <c r="B739" s="232"/>
      <c r="C739" s="232"/>
      <c r="D739" s="232"/>
      <c r="E739" s="232"/>
      <c r="F739" s="232"/>
      <c r="G739" s="232"/>
      <c r="H739" s="232"/>
      <c r="I739" s="232"/>
      <c r="J739" s="232"/>
      <c r="K739" s="232"/>
      <c r="L739" s="232"/>
      <c r="M739" s="232"/>
      <c r="N739" s="232"/>
      <c r="O739" s="232"/>
      <c r="P739" s="232"/>
      <c r="Q739" s="232"/>
      <c r="R739" s="232"/>
      <c r="S739" s="232"/>
      <c r="T739" s="232"/>
      <c r="U739" s="232"/>
      <c r="V739" s="232"/>
      <c r="W739" s="232"/>
      <c r="X739" s="232"/>
      <c r="Y739" s="232"/>
      <c r="Z739" s="232"/>
    </row>
    <row r="740" spans="1:26" ht="14.25" customHeight="1">
      <c r="A740" s="232"/>
      <c r="B740" s="232"/>
      <c r="C740" s="232"/>
      <c r="D740" s="232"/>
      <c r="E740" s="232"/>
      <c r="F740" s="232"/>
      <c r="G740" s="232"/>
      <c r="H740" s="232"/>
      <c r="I740" s="232"/>
      <c r="J740" s="232"/>
      <c r="K740" s="232"/>
      <c r="L740" s="232"/>
      <c r="M740" s="232"/>
      <c r="N740" s="232"/>
      <c r="O740" s="232"/>
      <c r="P740" s="232"/>
      <c r="Q740" s="232"/>
      <c r="R740" s="232"/>
      <c r="S740" s="232"/>
      <c r="T740" s="232"/>
      <c r="U740" s="232"/>
      <c r="V740" s="232"/>
      <c r="W740" s="232"/>
      <c r="X740" s="232"/>
      <c r="Y740" s="232"/>
      <c r="Z740" s="232"/>
    </row>
    <row r="741" spans="1:26" ht="14.25" customHeight="1">
      <c r="A741" s="232"/>
      <c r="B741" s="232"/>
      <c r="C741" s="232"/>
      <c r="D741" s="232"/>
      <c r="E741" s="232"/>
      <c r="F741" s="232"/>
      <c r="G741" s="232"/>
      <c r="H741" s="232"/>
      <c r="I741" s="232"/>
      <c r="J741" s="232"/>
      <c r="K741" s="232"/>
      <c r="L741" s="232"/>
      <c r="M741" s="232"/>
      <c r="N741" s="232"/>
      <c r="O741" s="232"/>
      <c r="P741" s="232"/>
      <c r="Q741" s="232"/>
      <c r="R741" s="232"/>
      <c r="S741" s="232"/>
      <c r="T741" s="232"/>
      <c r="U741" s="232"/>
      <c r="V741" s="232"/>
      <c r="W741" s="232"/>
      <c r="X741" s="232"/>
      <c r="Y741" s="232"/>
      <c r="Z741" s="232"/>
    </row>
    <row r="742" spans="1:26" ht="14.25" customHeight="1">
      <c r="A742" s="232"/>
      <c r="B742" s="232"/>
      <c r="C742" s="232"/>
      <c r="D742" s="232"/>
      <c r="E742" s="232"/>
      <c r="F742" s="232"/>
      <c r="G742" s="232"/>
      <c r="H742" s="232"/>
      <c r="I742" s="232"/>
      <c r="J742" s="232"/>
      <c r="K742" s="232"/>
      <c r="L742" s="232"/>
      <c r="M742" s="232"/>
      <c r="N742" s="232"/>
      <c r="O742" s="232"/>
      <c r="P742" s="232"/>
      <c r="Q742" s="232"/>
      <c r="R742" s="232"/>
      <c r="S742" s="232"/>
      <c r="T742" s="232"/>
      <c r="U742" s="232"/>
      <c r="V742" s="232"/>
      <c r="W742" s="232"/>
      <c r="X742" s="232"/>
      <c r="Y742" s="232"/>
      <c r="Z742" s="232"/>
    </row>
    <row r="743" spans="1:26" ht="14.25" customHeight="1">
      <c r="A743" s="232"/>
      <c r="B743" s="232"/>
      <c r="C743" s="232"/>
      <c r="D743" s="232"/>
      <c r="E743" s="232"/>
      <c r="F743" s="232"/>
      <c r="G743" s="232"/>
      <c r="H743" s="232"/>
      <c r="I743" s="232"/>
      <c r="J743" s="232"/>
      <c r="K743" s="232"/>
      <c r="L743" s="232"/>
      <c r="M743" s="232"/>
      <c r="N743" s="232"/>
      <c r="O743" s="232"/>
      <c r="P743" s="232"/>
      <c r="Q743" s="232"/>
      <c r="R743" s="232"/>
      <c r="S743" s="232"/>
      <c r="T743" s="232"/>
      <c r="U743" s="232"/>
      <c r="V743" s="232"/>
      <c r="W743" s="232"/>
      <c r="X743" s="232"/>
      <c r="Y743" s="232"/>
      <c r="Z743" s="232"/>
    </row>
    <row r="744" spans="1:26" ht="14.25" customHeight="1">
      <c r="A744" s="232"/>
      <c r="B744" s="232"/>
      <c r="C744" s="232"/>
      <c r="D744" s="232"/>
      <c r="E744" s="232"/>
      <c r="F744" s="232"/>
      <c r="G744" s="232"/>
      <c r="H744" s="232"/>
      <c r="I744" s="232"/>
      <c r="J744" s="232"/>
      <c r="K744" s="232"/>
      <c r="L744" s="232"/>
      <c r="M744" s="232"/>
      <c r="N744" s="232"/>
      <c r="O744" s="232"/>
      <c r="P744" s="232"/>
      <c r="Q744" s="232"/>
      <c r="R744" s="232"/>
      <c r="S744" s="232"/>
      <c r="T744" s="232"/>
      <c r="U744" s="232"/>
      <c r="V744" s="232"/>
      <c r="W744" s="232"/>
      <c r="X744" s="232"/>
      <c r="Y744" s="232"/>
      <c r="Z744" s="232"/>
    </row>
    <row r="745" spans="1:26" ht="14.25" customHeight="1">
      <c r="A745" s="232"/>
      <c r="B745" s="232"/>
      <c r="C745" s="232"/>
      <c r="D745" s="232"/>
      <c r="E745" s="232"/>
      <c r="F745" s="232"/>
      <c r="G745" s="232"/>
      <c r="H745" s="232"/>
      <c r="I745" s="232"/>
      <c r="J745" s="232"/>
      <c r="K745" s="232"/>
      <c r="L745" s="232"/>
      <c r="M745" s="232"/>
      <c r="N745" s="232"/>
      <c r="O745" s="232"/>
      <c r="P745" s="232"/>
      <c r="Q745" s="232"/>
      <c r="R745" s="232"/>
      <c r="S745" s="232"/>
      <c r="T745" s="232"/>
      <c r="U745" s="232"/>
      <c r="V745" s="232"/>
      <c r="W745" s="232"/>
      <c r="X745" s="232"/>
      <c r="Y745" s="232"/>
      <c r="Z745" s="232"/>
    </row>
    <row r="746" spans="1:26" ht="14.25" customHeight="1">
      <c r="A746" s="232"/>
      <c r="B746" s="232"/>
      <c r="C746" s="232"/>
      <c r="D746" s="232"/>
      <c r="E746" s="232"/>
      <c r="F746" s="232"/>
      <c r="G746" s="232"/>
      <c r="H746" s="232"/>
      <c r="I746" s="232"/>
      <c r="J746" s="232"/>
      <c r="K746" s="232"/>
      <c r="L746" s="232"/>
      <c r="M746" s="232"/>
      <c r="N746" s="232"/>
      <c r="O746" s="232"/>
      <c r="P746" s="232"/>
      <c r="Q746" s="232"/>
      <c r="R746" s="232"/>
      <c r="S746" s="232"/>
      <c r="T746" s="232"/>
      <c r="U746" s="232"/>
      <c r="V746" s="232"/>
      <c r="W746" s="232"/>
      <c r="X746" s="232"/>
      <c r="Y746" s="232"/>
      <c r="Z746" s="232"/>
    </row>
    <row r="747" spans="1:26" ht="14.25" customHeight="1">
      <c r="A747" s="232"/>
      <c r="B747" s="232"/>
      <c r="C747" s="232"/>
      <c r="D747" s="232"/>
      <c r="E747" s="232"/>
      <c r="F747" s="232"/>
      <c r="G747" s="232"/>
      <c r="H747" s="232"/>
      <c r="I747" s="232"/>
      <c r="J747" s="232"/>
      <c r="K747" s="232"/>
      <c r="L747" s="232"/>
      <c r="M747" s="232"/>
      <c r="N747" s="232"/>
      <c r="O747" s="232"/>
      <c r="P747" s="232"/>
      <c r="Q747" s="232"/>
      <c r="R747" s="232"/>
      <c r="S747" s="232"/>
      <c r="T747" s="232"/>
      <c r="U747" s="232"/>
      <c r="V747" s="232"/>
      <c r="W747" s="232"/>
      <c r="X747" s="232"/>
      <c r="Y747" s="232"/>
      <c r="Z747" s="232"/>
    </row>
    <row r="748" spans="1:26" ht="14.25" customHeight="1">
      <c r="A748" s="232"/>
      <c r="B748" s="232"/>
      <c r="C748" s="232"/>
      <c r="D748" s="232"/>
      <c r="E748" s="232"/>
      <c r="F748" s="232"/>
      <c r="G748" s="232"/>
      <c r="H748" s="232"/>
      <c r="I748" s="232"/>
      <c r="J748" s="232"/>
      <c r="K748" s="232"/>
      <c r="L748" s="232"/>
      <c r="M748" s="232"/>
      <c r="N748" s="232"/>
      <c r="O748" s="232"/>
      <c r="P748" s="232"/>
      <c r="Q748" s="232"/>
      <c r="R748" s="232"/>
      <c r="S748" s="232"/>
      <c r="T748" s="232"/>
      <c r="U748" s="232"/>
      <c r="V748" s="232"/>
      <c r="W748" s="232"/>
      <c r="X748" s="232"/>
      <c r="Y748" s="232"/>
      <c r="Z748" s="232"/>
    </row>
    <row r="749" spans="1:26" ht="14.25" customHeight="1">
      <c r="A749" s="232"/>
      <c r="B749" s="232"/>
      <c r="C749" s="232"/>
      <c r="D749" s="232"/>
      <c r="E749" s="232"/>
      <c r="F749" s="232"/>
      <c r="G749" s="232"/>
      <c r="H749" s="232"/>
      <c r="I749" s="232"/>
      <c r="J749" s="232"/>
      <c r="K749" s="232"/>
      <c r="L749" s="232"/>
      <c r="M749" s="232"/>
      <c r="N749" s="232"/>
      <c r="O749" s="232"/>
      <c r="P749" s="232"/>
      <c r="Q749" s="232"/>
      <c r="R749" s="232"/>
      <c r="S749" s="232"/>
      <c r="T749" s="232"/>
      <c r="U749" s="232"/>
      <c r="V749" s="232"/>
      <c r="W749" s="232"/>
      <c r="X749" s="232"/>
      <c r="Y749" s="232"/>
      <c r="Z749" s="232"/>
    </row>
    <row r="750" spans="1:26" ht="14.25" customHeight="1">
      <c r="A750" s="232"/>
      <c r="B750" s="232"/>
      <c r="C750" s="232"/>
      <c r="D750" s="232"/>
      <c r="E750" s="232"/>
      <c r="F750" s="232"/>
      <c r="G750" s="232"/>
      <c r="H750" s="232"/>
      <c r="I750" s="232"/>
      <c r="J750" s="232"/>
      <c r="K750" s="232"/>
      <c r="L750" s="232"/>
      <c r="M750" s="232"/>
      <c r="N750" s="232"/>
      <c r="O750" s="232"/>
      <c r="P750" s="232"/>
      <c r="Q750" s="232"/>
      <c r="R750" s="232"/>
      <c r="S750" s="232"/>
      <c r="T750" s="232"/>
      <c r="U750" s="232"/>
      <c r="V750" s="232"/>
      <c r="W750" s="232"/>
      <c r="X750" s="232"/>
      <c r="Y750" s="232"/>
      <c r="Z750" s="232"/>
    </row>
    <row r="751" spans="1:26" ht="14.25" customHeight="1">
      <c r="A751" s="232"/>
      <c r="B751" s="232"/>
      <c r="C751" s="232"/>
      <c r="D751" s="232"/>
      <c r="E751" s="232"/>
      <c r="F751" s="232"/>
      <c r="G751" s="232"/>
      <c r="H751" s="232"/>
      <c r="I751" s="232"/>
      <c r="J751" s="232"/>
      <c r="K751" s="232"/>
      <c r="L751" s="232"/>
      <c r="M751" s="232"/>
      <c r="N751" s="232"/>
      <c r="O751" s="232"/>
      <c r="P751" s="232"/>
      <c r="Q751" s="232"/>
      <c r="R751" s="232"/>
      <c r="S751" s="232"/>
      <c r="T751" s="232"/>
      <c r="U751" s="232"/>
      <c r="V751" s="232"/>
      <c r="W751" s="232"/>
      <c r="X751" s="232"/>
      <c r="Y751" s="232"/>
      <c r="Z751" s="232"/>
    </row>
    <row r="752" spans="1:26" ht="14.25" customHeight="1">
      <c r="A752" s="232"/>
      <c r="B752" s="232"/>
      <c r="C752" s="232"/>
      <c r="D752" s="232"/>
      <c r="E752" s="232"/>
      <c r="F752" s="232"/>
      <c r="G752" s="232"/>
      <c r="H752" s="232"/>
      <c r="I752" s="232"/>
      <c r="J752" s="232"/>
      <c r="K752" s="232"/>
      <c r="L752" s="232"/>
      <c r="M752" s="232"/>
      <c r="N752" s="232"/>
      <c r="O752" s="232"/>
      <c r="P752" s="232"/>
      <c r="Q752" s="232"/>
      <c r="R752" s="232"/>
      <c r="S752" s="232"/>
      <c r="T752" s="232"/>
      <c r="U752" s="232"/>
      <c r="V752" s="232"/>
      <c r="W752" s="232"/>
      <c r="X752" s="232"/>
      <c r="Y752" s="232"/>
      <c r="Z752" s="232"/>
    </row>
    <row r="753" spans="1:26" ht="14.25" customHeight="1">
      <c r="A753" s="232"/>
      <c r="B753" s="232"/>
      <c r="C753" s="232"/>
      <c r="D753" s="232"/>
      <c r="E753" s="232"/>
      <c r="F753" s="232"/>
      <c r="G753" s="232"/>
      <c r="H753" s="232"/>
      <c r="I753" s="232"/>
      <c r="J753" s="232"/>
      <c r="K753" s="232"/>
      <c r="L753" s="232"/>
      <c r="M753" s="232"/>
      <c r="N753" s="232"/>
      <c r="O753" s="232"/>
      <c r="P753" s="232"/>
      <c r="Q753" s="232"/>
      <c r="R753" s="232"/>
      <c r="S753" s="232"/>
      <c r="T753" s="232"/>
      <c r="U753" s="232"/>
      <c r="V753" s="232"/>
      <c r="W753" s="232"/>
      <c r="X753" s="232"/>
      <c r="Y753" s="232"/>
      <c r="Z753" s="232"/>
    </row>
    <row r="754" spans="1:26" ht="14.25" customHeight="1">
      <c r="A754" s="232"/>
      <c r="B754" s="232"/>
      <c r="C754" s="232"/>
      <c r="D754" s="232"/>
      <c r="E754" s="232"/>
      <c r="F754" s="232"/>
      <c r="G754" s="232"/>
      <c r="H754" s="232"/>
      <c r="I754" s="232"/>
      <c r="J754" s="232"/>
      <c r="K754" s="232"/>
      <c r="L754" s="232"/>
      <c r="M754" s="232"/>
      <c r="N754" s="232"/>
      <c r="O754" s="232"/>
      <c r="P754" s="232"/>
      <c r="Q754" s="232"/>
      <c r="R754" s="232"/>
      <c r="S754" s="232"/>
      <c r="T754" s="232"/>
      <c r="U754" s="232"/>
      <c r="V754" s="232"/>
      <c r="W754" s="232"/>
      <c r="X754" s="232"/>
      <c r="Y754" s="232"/>
      <c r="Z754" s="232"/>
    </row>
    <row r="755" spans="1:26" ht="14.25" customHeight="1">
      <c r="A755" s="232"/>
      <c r="B755" s="232"/>
      <c r="C755" s="232"/>
      <c r="D755" s="232"/>
      <c r="E755" s="232"/>
      <c r="F755" s="232"/>
      <c r="G755" s="232"/>
      <c r="H755" s="232"/>
      <c r="I755" s="232"/>
      <c r="J755" s="232"/>
      <c r="K755" s="232"/>
      <c r="L755" s="232"/>
      <c r="M755" s="232"/>
      <c r="N755" s="232"/>
      <c r="O755" s="232"/>
      <c r="P755" s="232"/>
      <c r="Q755" s="232"/>
      <c r="R755" s="232"/>
      <c r="S755" s="232"/>
      <c r="T755" s="232"/>
      <c r="U755" s="232"/>
      <c r="V755" s="232"/>
      <c r="W755" s="232"/>
      <c r="X755" s="232"/>
      <c r="Y755" s="232"/>
      <c r="Z755" s="232"/>
    </row>
    <row r="756" spans="1:26" ht="14.25" customHeight="1">
      <c r="A756" s="232"/>
      <c r="B756" s="232"/>
      <c r="C756" s="232"/>
      <c r="D756" s="232"/>
      <c r="E756" s="232"/>
      <c r="F756" s="232"/>
      <c r="G756" s="232"/>
      <c r="H756" s="232"/>
      <c r="I756" s="232"/>
      <c r="J756" s="232"/>
      <c r="K756" s="232"/>
      <c r="L756" s="232"/>
      <c r="M756" s="232"/>
      <c r="N756" s="232"/>
      <c r="O756" s="232"/>
      <c r="P756" s="232"/>
      <c r="Q756" s="232"/>
      <c r="R756" s="232"/>
      <c r="S756" s="232"/>
      <c r="T756" s="232"/>
      <c r="U756" s="232"/>
      <c r="V756" s="232"/>
      <c r="W756" s="232"/>
      <c r="X756" s="232"/>
      <c r="Y756" s="232"/>
      <c r="Z756" s="232"/>
    </row>
    <row r="757" spans="1:26" ht="14.25" customHeight="1">
      <c r="A757" s="232"/>
      <c r="B757" s="232"/>
      <c r="C757" s="232"/>
      <c r="D757" s="232"/>
      <c r="E757" s="232"/>
      <c r="F757" s="232"/>
      <c r="G757" s="232"/>
      <c r="H757" s="232"/>
      <c r="I757" s="232"/>
      <c r="J757" s="232"/>
      <c r="K757" s="232"/>
      <c r="L757" s="232"/>
      <c r="M757" s="232"/>
      <c r="N757" s="232"/>
      <c r="O757" s="232"/>
      <c r="P757" s="232"/>
      <c r="Q757" s="232"/>
      <c r="R757" s="232"/>
      <c r="S757" s="232"/>
      <c r="T757" s="232"/>
      <c r="U757" s="232"/>
      <c r="V757" s="232"/>
      <c r="W757" s="232"/>
      <c r="X757" s="232"/>
      <c r="Y757" s="232"/>
      <c r="Z757" s="232"/>
    </row>
    <row r="758" spans="1:26" ht="14.25" customHeight="1">
      <c r="A758" s="232"/>
      <c r="B758" s="232"/>
      <c r="C758" s="232"/>
      <c r="D758" s="232"/>
      <c r="E758" s="232"/>
      <c r="F758" s="232"/>
      <c r="G758" s="232"/>
      <c r="H758" s="232"/>
      <c r="I758" s="232"/>
      <c r="J758" s="232"/>
      <c r="K758" s="232"/>
      <c r="L758" s="232"/>
      <c r="M758" s="232"/>
      <c r="N758" s="232"/>
      <c r="O758" s="232"/>
      <c r="P758" s="232"/>
      <c r="Q758" s="232"/>
      <c r="R758" s="232"/>
      <c r="S758" s="232"/>
      <c r="T758" s="232"/>
      <c r="U758" s="232"/>
      <c r="V758" s="232"/>
      <c r="W758" s="232"/>
      <c r="X758" s="232"/>
      <c r="Y758" s="232"/>
      <c r="Z758" s="232"/>
    </row>
    <row r="759" spans="1:26" ht="14.25" customHeight="1">
      <c r="A759" s="232"/>
      <c r="B759" s="232"/>
      <c r="C759" s="232"/>
      <c r="D759" s="232"/>
      <c r="E759" s="232"/>
      <c r="F759" s="232"/>
      <c r="G759" s="232"/>
      <c r="H759" s="232"/>
      <c r="I759" s="232"/>
      <c r="J759" s="232"/>
      <c r="K759" s="232"/>
      <c r="L759" s="232"/>
      <c r="M759" s="232"/>
      <c r="N759" s="232"/>
      <c r="O759" s="232"/>
      <c r="P759" s="232"/>
      <c r="Q759" s="232"/>
      <c r="R759" s="232"/>
      <c r="S759" s="232"/>
      <c r="T759" s="232"/>
      <c r="U759" s="232"/>
      <c r="V759" s="232"/>
      <c r="W759" s="232"/>
      <c r="X759" s="232"/>
      <c r="Y759" s="232"/>
      <c r="Z759" s="232"/>
    </row>
    <row r="760" spans="1:26" ht="14.25" customHeight="1">
      <c r="A760" s="232"/>
      <c r="B760" s="232"/>
      <c r="C760" s="232"/>
      <c r="D760" s="232"/>
      <c r="E760" s="232"/>
      <c r="F760" s="232"/>
      <c r="G760" s="232"/>
      <c r="H760" s="232"/>
      <c r="I760" s="232"/>
      <c r="J760" s="232"/>
      <c r="K760" s="232"/>
      <c r="L760" s="232"/>
      <c r="M760" s="232"/>
      <c r="N760" s="232"/>
      <c r="O760" s="232"/>
      <c r="P760" s="232"/>
      <c r="Q760" s="232"/>
      <c r="R760" s="232"/>
      <c r="S760" s="232"/>
      <c r="T760" s="232"/>
      <c r="U760" s="232"/>
      <c r="V760" s="232"/>
      <c r="W760" s="232"/>
      <c r="X760" s="232"/>
      <c r="Y760" s="232"/>
      <c r="Z760" s="232"/>
    </row>
    <row r="761" spans="1:26" ht="14.25" customHeight="1">
      <c r="A761" s="232"/>
      <c r="B761" s="232"/>
      <c r="C761" s="232"/>
      <c r="D761" s="232"/>
      <c r="E761" s="232"/>
      <c r="F761" s="232"/>
      <c r="G761" s="232"/>
      <c r="H761" s="232"/>
      <c r="I761" s="232"/>
      <c r="J761" s="232"/>
      <c r="K761" s="232"/>
      <c r="L761" s="232"/>
      <c r="M761" s="232"/>
      <c r="N761" s="232"/>
      <c r="O761" s="232"/>
      <c r="P761" s="232"/>
      <c r="Q761" s="232"/>
      <c r="R761" s="232"/>
      <c r="S761" s="232"/>
      <c r="T761" s="232"/>
      <c r="U761" s="232"/>
      <c r="V761" s="232"/>
      <c r="W761" s="232"/>
      <c r="X761" s="232"/>
      <c r="Y761" s="232"/>
      <c r="Z761" s="232"/>
    </row>
    <row r="762" spans="1:26" ht="14.25" customHeight="1">
      <c r="A762" s="232"/>
      <c r="B762" s="232"/>
      <c r="C762" s="232"/>
      <c r="D762" s="232"/>
      <c r="E762" s="232"/>
      <c r="F762" s="232"/>
      <c r="G762" s="232"/>
      <c r="H762" s="232"/>
      <c r="I762" s="232"/>
      <c r="J762" s="232"/>
      <c r="K762" s="232"/>
      <c r="L762" s="232"/>
      <c r="M762" s="232"/>
      <c r="N762" s="232"/>
      <c r="O762" s="232"/>
      <c r="P762" s="232"/>
      <c r="Q762" s="232"/>
      <c r="R762" s="232"/>
      <c r="S762" s="232"/>
      <c r="T762" s="232"/>
      <c r="U762" s="232"/>
      <c r="V762" s="232"/>
      <c r="W762" s="232"/>
      <c r="X762" s="232"/>
      <c r="Y762" s="232"/>
      <c r="Z762" s="232"/>
    </row>
    <row r="763" spans="1:26" ht="14.25" customHeight="1">
      <c r="A763" s="232"/>
      <c r="B763" s="232"/>
      <c r="C763" s="232"/>
      <c r="D763" s="232"/>
      <c r="E763" s="232"/>
      <c r="F763" s="232"/>
      <c r="G763" s="232"/>
      <c r="H763" s="232"/>
      <c r="I763" s="232"/>
      <c r="J763" s="232"/>
      <c r="K763" s="232"/>
      <c r="L763" s="232"/>
      <c r="M763" s="232"/>
      <c r="N763" s="232"/>
      <c r="O763" s="232"/>
      <c r="P763" s="232"/>
      <c r="Q763" s="232"/>
      <c r="R763" s="232"/>
      <c r="S763" s="232"/>
      <c r="T763" s="232"/>
      <c r="U763" s="232"/>
      <c r="V763" s="232"/>
      <c r="W763" s="232"/>
      <c r="X763" s="232"/>
      <c r="Y763" s="232"/>
      <c r="Z763" s="232"/>
    </row>
    <row r="764" spans="1:26" ht="14.25" customHeight="1">
      <c r="A764" s="232"/>
      <c r="B764" s="232"/>
      <c r="C764" s="232"/>
      <c r="D764" s="232"/>
      <c r="E764" s="232"/>
      <c r="F764" s="232"/>
      <c r="G764" s="232"/>
      <c r="H764" s="232"/>
      <c r="I764" s="232"/>
      <c r="J764" s="232"/>
      <c r="K764" s="232"/>
      <c r="L764" s="232"/>
      <c r="M764" s="232"/>
      <c r="N764" s="232"/>
      <c r="O764" s="232"/>
      <c r="P764" s="232"/>
      <c r="Q764" s="232"/>
      <c r="R764" s="232"/>
      <c r="S764" s="232"/>
      <c r="T764" s="232"/>
      <c r="U764" s="232"/>
      <c r="V764" s="232"/>
      <c r="W764" s="232"/>
      <c r="X764" s="232"/>
      <c r="Y764" s="232"/>
      <c r="Z764" s="232"/>
    </row>
    <row r="765" spans="1:26" ht="14.25" customHeight="1">
      <c r="A765" s="232"/>
      <c r="B765" s="232"/>
      <c r="C765" s="232"/>
      <c r="D765" s="232"/>
      <c r="E765" s="232"/>
      <c r="F765" s="232"/>
      <c r="G765" s="232"/>
      <c r="H765" s="232"/>
      <c r="I765" s="232"/>
      <c r="J765" s="232"/>
      <c r="K765" s="232"/>
      <c r="L765" s="232"/>
      <c r="M765" s="232"/>
      <c r="N765" s="232"/>
      <c r="O765" s="232"/>
      <c r="P765" s="232"/>
      <c r="Q765" s="232"/>
      <c r="R765" s="232"/>
      <c r="S765" s="232"/>
      <c r="T765" s="232"/>
      <c r="U765" s="232"/>
      <c r="V765" s="232"/>
      <c r="W765" s="232"/>
      <c r="X765" s="232"/>
      <c r="Y765" s="232"/>
      <c r="Z765" s="232"/>
    </row>
    <row r="766" spans="1:26" ht="14.25" customHeight="1">
      <c r="A766" s="232"/>
      <c r="B766" s="232"/>
      <c r="C766" s="232"/>
      <c r="D766" s="232"/>
      <c r="E766" s="232"/>
      <c r="F766" s="232"/>
      <c r="G766" s="232"/>
      <c r="H766" s="232"/>
      <c r="I766" s="232"/>
      <c r="J766" s="232"/>
      <c r="K766" s="232"/>
      <c r="L766" s="232"/>
      <c r="M766" s="232"/>
      <c r="N766" s="232"/>
      <c r="O766" s="232"/>
      <c r="P766" s="232"/>
      <c r="Q766" s="232"/>
      <c r="R766" s="232"/>
      <c r="S766" s="232"/>
      <c r="T766" s="232"/>
      <c r="U766" s="232"/>
      <c r="V766" s="232"/>
      <c r="W766" s="232"/>
      <c r="X766" s="232"/>
      <c r="Y766" s="232"/>
      <c r="Z766" s="232"/>
    </row>
    <row r="767" spans="1:26" ht="14.25" customHeight="1">
      <c r="A767" s="232"/>
      <c r="B767" s="232"/>
      <c r="C767" s="232"/>
      <c r="D767" s="232"/>
      <c r="E767" s="232"/>
      <c r="F767" s="232"/>
      <c r="G767" s="232"/>
      <c r="H767" s="232"/>
      <c r="I767" s="232"/>
      <c r="J767" s="232"/>
      <c r="K767" s="232"/>
      <c r="L767" s="232"/>
      <c r="M767" s="232"/>
      <c r="N767" s="232"/>
      <c r="O767" s="232"/>
      <c r="P767" s="232"/>
      <c r="Q767" s="232"/>
      <c r="R767" s="232"/>
      <c r="S767" s="232"/>
      <c r="T767" s="232"/>
      <c r="U767" s="232"/>
      <c r="V767" s="232"/>
      <c r="W767" s="232"/>
      <c r="X767" s="232"/>
      <c r="Y767" s="232"/>
      <c r="Z767" s="232"/>
    </row>
    <row r="768" spans="1:26" ht="14.25" customHeight="1">
      <c r="A768" s="232"/>
      <c r="B768" s="232"/>
      <c r="C768" s="232"/>
      <c r="D768" s="232"/>
      <c r="E768" s="232"/>
      <c r="F768" s="232"/>
      <c r="G768" s="232"/>
      <c r="H768" s="232"/>
      <c r="I768" s="232"/>
      <c r="J768" s="232"/>
      <c r="K768" s="232"/>
      <c r="L768" s="232"/>
      <c r="M768" s="232"/>
      <c r="N768" s="232"/>
      <c r="O768" s="232"/>
      <c r="P768" s="232"/>
      <c r="Q768" s="232"/>
      <c r="R768" s="232"/>
      <c r="S768" s="232"/>
      <c r="T768" s="232"/>
      <c r="U768" s="232"/>
      <c r="V768" s="232"/>
      <c r="W768" s="232"/>
      <c r="X768" s="232"/>
      <c r="Y768" s="232"/>
      <c r="Z768" s="232"/>
    </row>
    <row r="769" spans="1:26" ht="14.25" customHeight="1">
      <c r="A769" s="232"/>
      <c r="B769" s="232"/>
      <c r="C769" s="232"/>
      <c r="D769" s="232"/>
      <c r="E769" s="232"/>
      <c r="F769" s="232"/>
      <c r="G769" s="232"/>
      <c r="H769" s="232"/>
      <c r="I769" s="232"/>
      <c r="J769" s="232"/>
      <c r="K769" s="232"/>
      <c r="L769" s="232"/>
      <c r="M769" s="232"/>
      <c r="N769" s="232"/>
      <c r="O769" s="232"/>
      <c r="P769" s="232"/>
      <c r="Q769" s="232"/>
      <c r="R769" s="232"/>
      <c r="S769" s="232"/>
      <c r="T769" s="232"/>
      <c r="U769" s="232"/>
      <c r="V769" s="232"/>
      <c r="W769" s="232"/>
      <c r="X769" s="232"/>
      <c r="Y769" s="232"/>
      <c r="Z769" s="232"/>
    </row>
    <row r="770" spans="1:26" ht="14.25" customHeight="1">
      <c r="A770" s="232"/>
      <c r="B770" s="232"/>
      <c r="C770" s="232"/>
      <c r="D770" s="232"/>
      <c r="E770" s="232"/>
      <c r="F770" s="232"/>
      <c r="G770" s="232"/>
      <c r="H770" s="232"/>
      <c r="I770" s="232"/>
      <c r="J770" s="232"/>
      <c r="K770" s="232"/>
      <c r="L770" s="232"/>
      <c r="M770" s="232"/>
      <c r="N770" s="232"/>
      <c r="O770" s="232"/>
      <c r="P770" s="232"/>
      <c r="Q770" s="232"/>
      <c r="R770" s="232"/>
      <c r="S770" s="232"/>
      <c r="T770" s="232"/>
      <c r="U770" s="232"/>
      <c r="V770" s="232"/>
      <c r="W770" s="232"/>
      <c r="X770" s="232"/>
      <c r="Y770" s="232"/>
      <c r="Z770" s="232"/>
    </row>
    <row r="771" spans="1:26" ht="14.25" customHeight="1">
      <c r="A771" s="232"/>
      <c r="B771" s="232"/>
      <c r="C771" s="232"/>
      <c r="D771" s="232"/>
      <c r="E771" s="232"/>
      <c r="F771" s="232"/>
      <c r="G771" s="232"/>
      <c r="H771" s="232"/>
      <c r="I771" s="232"/>
      <c r="J771" s="232"/>
      <c r="K771" s="232"/>
      <c r="L771" s="232"/>
      <c r="M771" s="232"/>
      <c r="N771" s="232"/>
      <c r="O771" s="232"/>
      <c r="P771" s="232"/>
      <c r="Q771" s="232"/>
      <c r="R771" s="232"/>
      <c r="S771" s="232"/>
      <c r="T771" s="232"/>
      <c r="U771" s="232"/>
      <c r="V771" s="232"/>
      <c r="W771" s="232"/>
      <c r="X771" s="232"/>
      <c r="Y771" s="232"/>
      <c r="Z771" s="232"/>
    </row>
    <row r="772" spans="1:26" ht="14.25" customHeight="1">
      <c r="A772" s="232"/>
      <c r="B772" s="232"/>
      <c r="C772" s="232"/>
      <c r="D772" s="232"/>
      <c r="E772" s="232"/>
      <c r="F772" s="232"/>
      <c r="G772" s="232"/>
      <c r="H772" s="232"/>
      <c r="I772" s="232"/>
      <c r="J772" s="232"/>
      <c r="K772" s="232"/>
      <c r="L772" s="232"/>
      <c r="M772" s="232"/>
      <c r="N772" s="232"/>
      <c r="O772" s="232"/>
      <c r="P772" s="232"/>
      <c r="Q772" s="232"/>
      <c r="R772" s="232"/>
      <c r="S772" s="232"/>
      <c r="T772" s="232"/>
      <c r="U772" s="232"/>
      <c r="V772" s="232"/>
      <c r="W772" s="232"/>
      <c r="X772" s="232"/>
      <c r="Y772" s="232"/>
      <c r="Z772" s="232"/>
    </row>
    <row r="773" spans="1:26" ht="14.25" customHeight="1">
      <c r="A773" s="232"/>
      <c r="B773" s="232"/>
      <c r="C773" s="232"/>
      <c r="D773" s="232"/>
      <c r="E773" s="232"/>
      <c r="F773" s="232"/>
      <c r="G773" s="232"/>
      <c r="H773" s="232"/>
      <c r="I773" s="232"/>
      <c r="J773" s="232"/>
      <c r="K773" s="232"/>
      <c r="L773" s="232"/>
      <c r="M773" s="232"/>
      <c r="N773" s="232"/>
      <c r="O773" s="232"/>
      <c r="P773" s="232"/>
      <c r="Q773" s="232"/>
      <c r="R773" s="232"/>
      <c r="S773" s="232"/>
      <c r="T773" s="232"/>
      <c r="U773" s="232"/>
      <c r="V773" s="232"/>
      <c r="W773" s="232"/>
      <c r="X773" s="232"/>
      <c r="Y773" s="232"/>
      <c r="Z773" s="232"/>
    </row>
    <row r="774" spans="1:26" ht="14.25" customHeight="1">
      <c r="A774" s="232"/>
      <c r="B774" s="232"/>
      <c r="C774" s="232"/>
      <c r="D774" s="232"/>
      <c r="E774" s="232"/>
      <c r="F774" s="232"/>
      <c r="G774" s="232"/>
      <c r="H774" s="232"/>
      <c r="I774" s="232"/>
      <c r="J774" s="232"/>
      <c r="K774" s="232"/>
      <c r="L774" s="232"/>
      <c r="M774" s="232"/>
      <c r="N774" s="232"/>
      <c r="O774" s="232"/>
      <c r="P774" s="232"/>
      <c r="Q774" s="232"/>
      <c r="R774" s="232"/>
      <c r="S774" s="232"/>
      <c r="T774" s="232"/>
      <c r="U774" s="232"/>
      <c r="V774" s="232"/>
      <c r="W774" s="232"/>
      <c r="X774" s="232"/>
      <c r="Y774" s="232"/>
      <c r="Z774" s="232"/>
    </row>
    <row r="775" spans="1:26" ht="14.25" customHeight="1">
      <c r="A775" s="232"/>
      <c r="B775" s="232"/>
      <c r="C775" s="232"/>
      <c r="D775" s="232"/>
      <c r="E775" s="232"/>
      <c r="F775" s="232"/>
      <c r="G775" s="232"/>
      <c r="H775" s="232"/>
      <c r="I775" s="232"/>
      <c r="J775" s="232"/>
      <c r="K775" s="232"/>
      <c r="L775" s="232"/>
      <c r="M775" s="232"/>
      <c r="N775" s="232"/>
      <c r="O775" s="232"/>
      <c r="P775" s="232"/>
      <c r="Q775" s="232"/>
      <c r="R775" s="232"/>
      <c r="S775" s="232"/>
      <c r="T775" s="232"/>
      <c r="U775" s="232"/>
      <c r="V775" s="232"/>
      <c r="W775" s="232"/>
      <c r="X775" s="232"/>
      <c r="Y775" s="232"/>
      <c r="Z775" s="232"/>
    </row>
    <row r="776" spans="1:26" ht="14.25" customHeight="1">
      <c r="A776" s="232"/>
      <c r="B776" s="232"/>
      <c r="C776" s="232"/>
      <c r="D776" s="232"/>
      <c r="E776" s="232"/>
      <c r="F776" s="232"/>
      <c r="G776" s="232"/>
      <c r="H776" s="232"/>
      <c r="I776" s="232"/>
      <c r="J776" s="232"/>
      <c r="K776" s="232"/>
      <c r="L776" s="232"/>
      <c r="M776" s="232"/>
      <c r="N776" s="232"/>
      <c r="O776" s="232"/>
      <c r="P776" s="232"/>
      <c r="Q776" s="232"/>
      <c r="R776" s="232"/>
      <c r="S776" s="232"/>
      <c r="T776" s="232"/>
      <c r="U776" s="232"/>
      <c r="V776" s="232"/>
      <c r="W776" s="232"/>
      <c r="X776" s="232"/>
      <c r="Y776" s="232"/>
      <c r="Z776" s="232"/>
    </row>
    <row r="777" spans="1:26" ht="14.25" customHeight="1">
      <c r="A777" s="232"/>
      <c r="B777" s="232"/>
      <c r="C777" s="232"/>
      <c r="D777" s="232"/>
      <c r="E777" s="232"/>
      <c r="F777" s="232"/>
      <c r="G777" s="232"/>
      <c r="H777" s="232"/>
      <c r="I777" s="232"/>
      <c r="J777" s="232"/>
      <c r="K777" s="232"/>
      <c r="L777" s="232"/>
      <c r="M777" s="232"/>
      <c r="N777" s="232"/>
      <c r="O777" s="232"/>
      <c r="P777" s="232"/>
      <c r="Q777" s="232"/>
      <c r="R777" s="232"/>
      <c r="S777" s="232"/>
      <c r="T777" s="232"/>
      <c r="U777" s="232"/>
      <c r="V777" s="232"/>
      <c r="W777" s="232"/>
      <c r="X777" s="232"/>
      <c r="Y777" s="232"/>
      <c r="Z777" s="232"/>
    </row>
    <row r="778" spans="1:26" ht="14.25" customHeight="1">
      <c r="A778" s="232"/>
      <c r="B778" s="232"/>
      <c r="C778" s="232"/>
      <c r="D778" s="232"/>
      <c r="E778" s="232"/>
      <c r="F778" s="232"/>
      <c r="G778" s="232"/>
      <c r="H778" s="232"/>
      <c r="I778" s="232"/>
      <c r="J778" s="232"/>
      <c r="K778" s="232"/>
      <c r="L778" s="232"/>
      <c r="M778" s="232"/>
      <c r="N778" s="232"/>
      <c r="O778" s="232"/>
      <c r="P778" s="232"/>
      <c r="Q778" s="232"/>
      <c r="R778" s="232"/>
      <c r="S778" s="232"/>
      <c r="T778" s="232"/>
      <c r="U778" s="232"/>
      <c r="V778" s="232"/>
      <c r="W778" s="232"/>
      <c r="X778" s="232"/>
      <c r="Y778" s="232"/>
      <c r="Z778" s="232"/>
    </row>
    <row r="779" spans="1:26" ht="14.25" customHeight="1">
      <c r="A779" s="232"/>
      <c r="B779" s="232"/>
      <c r="C779" s="232"/>
      <c r="D779" s="232"/>
      <c r="E779" s="232"/>
      <c r="F779" s="232"/>
      <c r="G779" s="232"/>
      <c r="H779" s="232"/>
      <c r="I779" s="232"/>
      <c r="J779" s="232"/>
      <c r="K779" s="232"/>
      <c r="L779" s="232"/>
      <c r="M779" s="232"/>
      <c r="N779" s="232"/>
      <c r="O779" s="232"/>
      <c r="P779" s="232"/>
      <c r="Q779" s="232"/>
      <c r="R779" s="232"/>
      <c r="S779" s="232"/>
      <c r="T779" s="232"/>
      <c r="U779" s="232"/>
      <c r="V779" s="232"/>
      <c r="W779" s="232"/>
      <c r="X779" s="232"/>
      <c r="Y779" s="232"/>
      <c r="Z779" s="232"/>
    </row>
    <row r="780" spans="1:26" ht="14.25" customHeight="1">
      <c r="A780" s="232"/>
      <c r="B780" s="232"/>
      <c r="C780" s="232"/>
      <c r="D780" s="232"/>
      <c r="E780" s="232"/>
      <c r="F780" s="232"/>
      <c r="G780" s="232"/>
      <c r="H780" s="232"/>
      <c r="I780" s="232"/>
      <c r="J780" s="232"/>
      <c r="K780" s="232"/>
      <c r="L780" s="232"/>
      <c r="M780" s="232"/>
      <c r="N780" s="232"/>
      <c r="O780" s="232"/>
      <c r="P780" s="232"/>
      <c r="Q780" s="232"/>
      <c r="R780" s="232"/>
      <c r="S780" s="232"/>
      <c r="T780" s="232"/>
      <c r="U780" s="232"/>
      <c r="V780" s="232"/>
      <c r="W780" s="232"/>
      <c r="X780" s="232"/>
      <c r="Y780" s="232"/>
      <c r="Z780" s="232"/>
    </row>
    <row r="781" spans="1:26" ht="14.25" customHeight="1">
      <c r="A781" s="232"/>
      <c r="B781" s="232"/>
      <c r="C781" s="232"/>
      <c r="D781" s="232"/>
      <c r="E781" s="232"/>
      <c r="F781" s="232"/>
      <c r="G781" s="232"/>
      <c r="H781" s="232"/>
      <c r="I781" s="232"/>
      <c r="J781" s="232"/>
      <c r="K781" s="232"/>
      <c r="L781" s="232"/>
      <c r="M781" s="232"/>
      <c r="N781" s="232"/>
      <c r="O781" s="232"/>
      <c r="P781" s="232"/>
      <c r="Q781" s="232"/>
      <c r="R781" s="232"/>
      <c r="S781" s="232"/>
      <c r="T781" s="232"/>
      <c r="U781" s="232"/>
      <c r="V781" s="232"/>
      <c r="W781" s="232"/>
      <c r="X781" s="232"/>
      <c r="Y781" s="232"/>
      <c r="Z781" s="232"/>
    </row>
    <row r="782" spans="1:26" ht="14.25" customHeight="1">
      <c r="A782" s="232"/>
      <c r="B782" s="232"/>
      <c r="C782" s="232"/>
      <c r="D782" s="232"/>
      <c r="E782" s="232"/>
      <c r="F782" s="232"/>
      <c r="G782" s="232"/>
      <c r="H782" s="232"/>
      <c r="I782" s="232"/>
      <c r="J782" s="232"/>
      <c r="K782" s="232"/>
      <c r="L782" s="232"/>
      <c r="M782" s="232"/>
      <c r="N782" s="232"/>
      <c r="O782" s="232"/>
      <c r="P782" s="232"/>
      <c r="Q782" s="232"/>
      <c r="R782" s="232"/>
      <c r="S782" s="232"/>
      <c r="T782" s="232"/>
      <c r="U782" s="232"/>
      <c r="V782" s="232"/>
      <c r="W782" s="232"/>
      <c r="X782" s="232"/>
      <c r="Y782" s="232"/>
      <c r="Z782" s="232"/>
    </row>
    <row r="783" spans="1:26" ht="14.25" customHeight="1">
      <c r="A783" s="232"/>
      <c r="B783" s="232"/>
      <c r="C783" s="232"/>
      <c r="D783" s="232"/>
      <c r="E783" s="232"/>
      <c r="F783" s="232"/>
      <c r="G783" s="232"/>
      <c r="H783" s="232"/>
      <c r="I783" s="232"/>
      <c r="J783" s="232"/>
      <c r="K783" s="232"/>
      <c r="L783" s="232"/>
      <c r="M783" s="232"/>
      <c r="N783" s="232"/>
      <c r="O783" s="232"/>
      <c r="P783" s="232"/>
      <c r="Q783" s="232"/>
      <c r="R783" s="232"/>
      <c r="S783" s="232"/>
      <c r="T783" s="232"/>
      <c r="U783" s="232"/>
      <c r="V783" s="232"/>
      <c r="W783" s="232"/>
      <c r="X783" s="232"/>
      <c r="Y783" s="232"/>
      <c r="Z783" s="232"/>
    </row>
    <row r="784" spans="1:26" ht="14.25" customHeight="1">
      <c r="A784" s="232"/>
      <c r="B784" s="232"/>
      <c r="C784" s="232"/>
      <c r="D784" s="232"/>
      <c r="E784" s="232"/>
      <c r="F784" s="232"/>
      <c r="G784" s="232"/>
      <c r="H784" s="232"/>
      <c r="I784" s="232"/>
      <c r="J784" s="232"/>
      <c r="K784" s="232"/>
      <c r="L784" s="232"/>
      <c r="M784" s="232"/>
      <c r="N784" s="232"/>
      <c r="O784" s="232"/>
      <c r="P784" s="232"/>
      <c r="Q784" s="232"/>
      <c r="R784" s="232"/>
      <c r="S784" s="232"/>
      <c r="T784" s="232"/>
      <c r="U784" s="232"/>
      <c r="V784" s="232"/>
      <c r="W784" s="232"/>
      <c r="X784" s="232"/>
      <c r="Y784" s="232"/>
      <c r="Z784" s="232"/>
    </row>
    <row r="785" spans="1:26" ht="14.25" customHeight="1">
      <c r="A785" s="232"/>
      <c r="B785" s="232"/>
      <c r="C785" s="232"/>
      <c r="D785" s="232"/>
      <c r="E785" s="232"/>
      <c r="F785" s="232"/>
      <c r="G785" s="232"/>
      <c r="H785" s="232"/>
      <c r="I785" s="232"/>
      <c r="J785" s="232"/>
      <c r="K785" s="232"/>
      <c r="L785" s="232"/>
      <c r="M785" s="232"/>
      <c r="N785" s="232"/>
      <c r="O785" s="232"/>
      <c r="P785" s="232"/>
      <c r="Q785" s="232"/>
      <c r="R785" s="232"/>
      <c r="S785" s="232"/>
      <c r="T785" s="232"/>
      <c r="U785" s="232"/>
      <c r="V785" s="232"/>
      <c r="W785" s="232"/>
      <c r="X785" s="232"/>
      <c r="Y785" s="232"/>
      <c r="Z785" s="232"/>
    </row>
    <row r="786" spans="1:26" ht="14.25" customHeight="1">
      <c r="A786" s="232"/>
      <c r="B786" s="232"/>
      <c r="C786" s="232"/>
      <c r="D786" s="232"/>
      <c r="E786" s="232"/>
      <c r="F786" s="232"/>
      <c r="G786" s="232"/>
      <c r="H786" s="232"/>
      <c r="I786" s="232"/>
      <c r="J786" s="232"/>
      <c r="K786" s="232"/>
      <c r="L786" s="232"/>
      <c r="M786" s="232"/>
      <c r="N786" s="232"/>
      <c r="O786" s="232"/>
      <c r="P786" s="232"/>
      <c r="Q786" s="232"/>
      <c r="R786" s="232"/>
      <c r="S786" s="232"/>
      <c r="T786" s="232"/>
      <c r="U786" s="232"/>
      <c r="V786" s="232"/>
      <c r="W786" s="232"/>
      <c r="X786" s="232"/>
      <c r="Y786" s="232"/>
      <c r="Z786" s="232"/>
    </row>
    <row r="787" spans="1:26" ht="14.25" customHeight="1">
      <c r="A787" s="232"/>
      <c r="B787" s="232"/>
      <c r="C787" s="232"/>
      <c r="D787" s="232"/>
      <c r="E787" s="232"/>
      <c r="F787" s="232"/>
      <c r="G787" s="232"/>
      <c r="H787" s="232"/>
      <c r="I787" s="232"/>
      <c r="J787" s="232"/>
      <c r="K787" s="232"/>
      <c r="L787" s="232"/>
      <c r="M787" s="232"/>
      <c r="N787" s="232"/>
      <c r="O787" s="232"/>
      <c r="P787" s="232"/>
      <c r="Q787" s="232"/>
      <c r="R787" s="232"/>
      <c r="S787" s="232"/>
      <c r="T787" s="232"/>
      <c r="U787" s="232"/>
      <c r="V787" s="232"/>
      <c r="W787" s="232"/>
      <c r="X787" s="232"/>
      <c r="Y787" s="232"/>
      <c r="Z787" s="232"/>
    </row>
    <row r="788" spans="1:26" ht="14.25" customHeight="1">
      <c r="A788" s="232"/>
      <c r="B788" s="232"/>
      <c r="C788" s="232"/>
      <c r="D788" s="232"/>
      <c r="E788" s="232"/>
      <c r="F788" s="232"/>
      <c r="G788" s="232"/>
      <c r="H788" s="232"/>
      <c r="I788" s="232"/>
      <c r="J788" s="232"/>
      <c r="K788" s="232"/>
      <c r="L788" s="232"/>
      <c r="M788" s="232"/>
      <c r="N788" s="232"/>
      <c r="O788" s="232"/>
      <c r="P788" s="232"/>
      <c r="Q788" s="232"/>
      <c r="R788" s="232"/>
      <c r="S788" s="232"/>
      <c r="T788" s="232"/>
      <c r="U788" s="232"/>
      <c r="V788" s="232"/>
      <c r="W788" s="232"/>
      <c r="X788" s="232"/>
      <c r="Y788" s="232"/>
      <c r="Z788" s="232"/>
    </row>
    <row r="789" spans="1:26" ht="14.25" customHeight="1">
      <c r="A789" s="232"/>
      <c r="B789" s="232"/>
      <c r="C789" s="232"/>
      <c r="D789" s="232"/>
      <c r="E789" s="232"/>
      <c r="F789" s="232"/>
      <c r="G789" s="232"/>
      <c r="H789" s="232"/>
      <c r="I789" s="232"/>
      <c r="J789" s="232"/>
      <c r="K789" s="232"/>
      <c r="L789" s="232"/>
      <c r="M789" s="232"/>
      <c r="N789" s="232"/>
      <c r="O789" s="232"/>
      <c r="P789" s="232"/>
      <c r="Q789" s="232"/>
      <c r="R789" s="232"/>
      <c r="S789" s="232"/>
      <c r="T789" s="232"/>
      <c r="U789" s="232"/>
      <c r="V789" s="232"/>
      <c r="W789" s="232"/>
      <c r="X789" s="232"/>
      <c r="Y789" s="232"/>
      <c r="Z789" s="232"/>
    </row>
    <row r="790" spans="1:26" ht="14.25" customHeight="1">
      <c r="A790" s="232"/>
      <c r="B790" s="232"/>
      <c r="C790" s="232"/>
      <c r="D790" s="232"/>
      <c r="E790" s="232"/>
      <c r="F790" s="232"/>
      <c r="G790" s="232"/>
      <c r="H790" s="232"/>
      <c r="I790" s="232"/>
      <c r="J790" s="232"/>
      <c r="K790" s="232"/>
      <c r="L790" s="232"/>
      <c r="M790" s="232"/>
      <c r="N790" s="232"/>
      <c r="O790" s="232"/>
      <c r="P790" s="232"/>
      <c r="Q790" s="232"/>
      <c r="R790" s="232"/>
      <c r="S790" s="232"/>
      <c r="T790" s="232"/>
      <c r="U790" s="232"/>
      <c r="V790" s="232"/>
      <c r="W790" s="232"/>
      <c r="X790" s="232"/>
      <c r="Y790" s="232"/>
      <c r="Z790" s="232"/>
    </row>
    <row r="791" spans="1:26" ht="14.25" customHeight="1">
      <c r="A791" s="232"/>
      <c r="B791" s="232"/>
      <c r="C791" s="232"/>
      <c r="D791" s="232"/>
      <c r="E791" s="232"/>
      <c r="F791" s="232"/>
      <c r="G791" s="232"/>
      <c r="H791" s="232"/>
      <c r="I791" s="232"/>
      <c r="J791" s="232"/>
      <c r="K791" s="232"/>
      <c r="L791" s="232"/>
      <c r="M791" s="232"/>
      <c r="N791" s="232"/>
      <c r="O791" s="232"/>
      <c r="P791" s="232"/>
      <c r="Q791" s="232"/>
      <c r="R791" s="232"/>
      <c r="S791" s="232"/>
      <c r="T791" s="232"/>
      <c r="U791" s="232"/>
      <c r="V791" s="232"/>
      <c r="W791" s="232"/>
      <c r="X791" s="232"/>
      <c r="Y791" s="232"/>
      <c r="Z791" s="232"/>
    </row>
    <row r="792" spans="1:26" ht="14.25" customHeight="1">
      <c r="A792" s="232"/>
      <c r="B792" s="232"/>
      <c r="C792" s="232"/>
      <c r="D792" s="232"/>
      <c r="E792" s="232"/>
      <c r="F792" s="232"/>
      <c r="G792" s="232"/>
      <c r="H792" s="232"/>
      <c r="I792" s="232"/>
      <c r="J792" s="232"/>
      <c r="K792" s="232"/>
      <c r="L792" s="232"/>
      <c r="M792" s="232"/>
      <c r="N792" s="232"/>
      <c r="O792" s="232"/>
      <c r="P792" s="232"/>
      <c r="Q792" s="232"/>
      <c r="R792" s="232"/>
      <c r="S792" s="232"/>
      <c r="T792" s="232"/>
      <c r="U792" s="232"/>
      <c r="V792" s="232"/>
      <c r="W792" s="232"/>
      <c r="X792" s="232"/>
      <c r="Y792" s="232"/>
      <c r="Z792" s="232"/>
    </row>
    <row r="793" spans="1:26" ht="14.25" customHeight="1">
      <c r="A793" s="232"/>
      <c r="B793" s="232"/>
      <c r="C793" s="232"/>
      <c r="D793" s="232"/>
      <c r="E793" s="232"/>
      <c r="F793" s="232"/>
      <c r="G793" s="232"/>
      <c r="H793" s="232"/>
      <c r="I793" s="232"/>
      <c r="J793" s="232"/>
      <c r="K793" s="232"/>
      <c r="L793" s="232"/>
      <c r="M793" s="232"/>
      <c r="N793" s="232"/>
      <c r="O793" s="232"/>
      <c r="P793" s="232"/>
      <c r="Q793" s="232"/>
      <c r="R793" s="232"/>
      <c r="S793" s="232"/>
      <c r="T793" s="232"/>
      <c r="U793" s="232"/>
      <c r="V793" s="232"/>
      <c r="W793" s="232"/>
      <c r="X793" s="232"/>
      <c r="Y793" s="232"/>
      <c r="Z793" s="232"/>
    </row>
    <row r="794" spans="1:26" ht="14.25" customHeight="1">
      <c r="A794" s="232"/>
      <c r="B794" s="232"/>
      <c r="C794" s="232"/>
      <c r="D794" s="232"/>
      <c r="E794" s="232"/>
      <c r="F794" s="232"/>
      <c r="G794" s="232"/>
      <c r="H794" s="232"/>
      <c r="I794" s="232"/>
      <c r="J794" s="232"/>
      <c r="K794" s="232"/>
      <c r="L794" s="232"/>
      <c r="M794" s="232"/>
      <c r="N794" s="232"/>
      <c r="O794" s="232"/>
      <c r="P794" s="232"/>
      <c r="Q794" s="232"/>
      <c r="R794" s="232"/>
      <c r="S794" s="232"/>
      <c r="T794" s="232"/>
      <c r="U794" s="232"/>
      <c r="V794" s="232"/>
      <c r="W794" s="232"/>
      <c r="X794" s="232"/>
      <c r="Y794" s="232"/>
      <c r="Z794" s="232"/>
    </row>
    <row r="795" spans="1:26" ht="14.25" customHeight="1">
      <c r="A795" s="232"/>
      <c r="B795" s="232"/>
      <c r="C795" s="232"/>
      <c r="D795" s="232"/>
      <c r="E795" s="232"/>
      <c r="F795" s="232"/>
      <c r="G795" s="232"/>
      <c r="H795" s="232"/>
      <c r="I795" s="232"/>
      <c r="J795" s="232"/>
      <c r="K795" s="232"/>
      <c r="L795" s="232"/>
      <c r="M795" s="232"/>
      <c r="N795" s="232"/>
      <c r="O795" s="232"/>
      <c r="P795" s="232"/>
      <c r="Q795" s="232"/>
      <c r="R795" s="232"/>
      <c r="S795" s="232"/>
      <c r="T795" s="232"/>
      <c r="U795" s="232"/>
      <c r="V795" s="232"/>
      <c r="W795" s="232"/>
      <c r="X795" s="232"/>
      <c r="Y795" s="232"/>
      <c r="Z795" s="232"/>
    </row>
    <row r="796" spans="1:26" ht="14.25" customHeight="1">
      <c r="A796" s="232"/>
      <c r="B796" s="232"/>
      <c r="C796" s="232"/>
      <c r="D796" s="232"/>
      <c r="E796" s="232"/>
      <c r="F796" s="232"/>
      <c r="G796" s="232"/>
      <c r="H796" s="232"/>
      <c r="I796" s="232"/>
      <c r="J796" s="232"/>
      <c r="K796" s="232"/>
      <c r="L796" s="232"/>
      <c r="M796" s="232"/>
      <c r="N796" s="232"/>
      <c r="O796" s="232"/>
      <c r="P796" s="232"/>
      <c r="Q796" s="232"/>
      <c r="R796" s="232"/>
      <c r="S796" s="232"/>
      <c r="T796" s="232"/>
      <c r="U796" s="232"/>
      <c r="V796" s="232"/>
      <c r="W796" s="232"/>
      <c r="X796" s="232"/>
      <c r="Y796" s="232"/>
      <c r="Z796" s="232"/>
    </row>
    <row r="797" spans="1:26" ht="14.25" customHeight="1">
      <c r="A797" s="232"/>
      <c r="B797" s="232"/>
      <c r="C797" s="232"/>
      <c r="D797" s="232"/>
      <c r="E797" s="232"/>
      <c r="F797" s="232"/>
      <c r="G797" s="232"/>
      <c r="H797" s="232"/>
      <c r="I797" s="232"/>
      <c r="J797" s="232"/>
      <c r="K797" s="232"/>
      <c r="L797" s="232"/>
      <c r="M797" s="232"/>
      <c r="N797" s="232"/>
      <c r="O797" s="232"/>
      <c r="P797" s="232"/>
      <c r="Q797" s="232"/>
      <c r="R797" s="232"/>
      <c r="S797" s="232"/>
      <c r="T797" s="232"/>
      <c r="U797" s="232"/>
      <c r="V797" s="232"/>
      <c r="W797" s="232"/>
      <c r="X797" s="232"/>
      <c r="Y797" s="232"/>
      <c r="Z797" s="232"/>
    </row>
    <row r="798" spans="1:26" ht="14.25" customHeight="1">
      <c r="A798" s="232"/>
      <c r="B798" s="232"/>
      <c r="C798" s="232"/>
      <c r="D798" s="232"/>
      <c r="E798" s="232"/>
      <c r="F798" s="232"/>
      <c r="G798" s="232"/>
      <c r="H798" s="232"/>
      <c r="I798" s="232"/>
      <c r="J798" s="232"/>
      <c r="K798" s="232"/>
      <c r="L798" s="232"/>
      <c r="M798" s="232"/>
      <c r="N798" s="232"/>
      <c r="O798" s="232"/>
      <c r="P798" s="232"/>
      <c r="Q798" s="232"/>
      <c r="R798" s="232"/>
      <c r="S798" s="232"/>
      <c r="T798" s="232"/>
      <c r="U798" s="232"/>
      <c r="V798" s="232"/>
      <c r="W798" s="232"/>
      <c r="X798" s="232"/>
      <c r="Y798" s="232"/>
      <c r="Z798" s="232"/>
    </row>
    <row r="799" spans="1:26" ht="14.25" customHeight="1">
      <c r="A799" s="232"/>
      <c r="B799" s="232"/>
      <c r="C799" s="232"/>
      <c r="D799" s="232"/>
      <c r="E799" s="232"/>
      <c r="F799" s="232"/>
      <c r="G799" s="232"/>
      <c r="H799" s="232"/>
      <c r="I799" s="232"/>
      <c r="J799" s="232"/>
      <c r="K799" s="232"/>
      <c r="L799" s="232"/>
      <c r="M799" s="232"/>
      <c r="N799" s="232"/>
      <c r="O799" s="232"/>
      <c r="P799" s="232"/>
      <c r="Q799" s="232"/>
      <c r="R799" s="232"/>
      <c r="S799" s="232"/>
      <c r="T799" s="232"/>
      <c r="U799" s="232"/>
      <c r="V799" s="232"/>
      <c r="W799" s="232"/>
      <c r="X799" s="232"/>
      <c r="Y799" s="232"/>
      <c r="Z799" s="232"/>
    </row>
    <row r="800" spans="1:26" ht="14.25" customHeight="1">
      <c r="A800" s="232"/>
      <c r="B800" s="232"/>
      <c r="C800" s="232"/>
      <c r="D800" s="232"/>
      <c r="E800" s="232"/>
      <c r="F800" s="232"/>
      <c r="G800" s="232"/>
      <c r="H800" s="232"/>
      <c r="I800" s="232"/>
      <c r="J800" s="232"/>
      <c r="K800" s="232"/>
      <c r="L800" s="232"/>
      <c r="M800" s="232"/>
      <c r="N800" s="232"/>
      <c r="O800" s="232"/>
      <c r="P800" s="232"/>
      <c r="Q800" s="232"/>
      <c r="R800" s="232"/>
      <c r="S800" s="232"/>
      <c r="T800" s="232"/>
      <c r="U800" s="232"/>
      <c r="V800" s="232"/>
      <c r="W800" s="232"/>
      <c r="X800" s="232"/>
      <c r="Y800" s="232"/>
      <c r="Z800" s="232"/>
    </row>
    <row r="801" spans="1:26" ht="14.25" customHeight="1">
      <c r="A801" s="232"/>
      <c r="B801" s="232"/>
      <c r="C801" s="232"/>
      <c r="D801" s="232"/>
      <c r="E801" s="232"/>
      <c r="F801" s="232"/>
      <c r="G801" s="232"/>
      <c r="H801" s="232"/>
      <c r="I801" s="232"/>
      <c r="J801" s="232"/>
      <c r="K801" s="232"/>
      <c r="L801" s="232"/>
      <c r="M801" s="232"/>
      <c r="N801" s="232"/>
      <c r="O801" s="232"/>
      <c r="P801" s="232"/>
      <c r="Q801" s="232"/>
      <c r="R801" s="232"/>
      <c r="S801" s="232"/>
      <c r="T801" s="232"/>
      <c r="U801" s="232"/>
      <c r="V801" s="232"/>
      <c r="W801" s="232"/>
      <c r="X801" s="232"/>
      <c r="Y801" s="232"/>
      <c r="Z801" s="232"/>
    </row>
    <row r="802" spans="1:26" ht="14.25" customHeight="1">
      <c r="A802" s="232"/>
      <c r="B802" s="232"/>
      <c r="C802" s="232"/>
      <c r="D802" s="232"/>
      <c r="E802" s="232"/>
      <c r="F802" s="232"/>
      <c r="G802" s="232"/>
      <c r="H802" s="232"/>
      <c r="I802" s="232"/>
      <c r="J802" s="232"/>
      <c r="K802" s="232"/>
      <c r="L802" s="232"/>
      <c r="M802" s="232"/>
      <c r="N802" s="232"/>
      <c r="O802" s="232"/>
      <c r="P802" s="232"/>
      <c r="Q802" s="232"/>
      <c r="R802" s="232"/>
      <c r="S802" s="232"/>
      <c r="T802" s="232"/>
      <c r="U802" s="232"/>
      <c r="V802" s="232"/>
      <c r="W802" s="232"/>
      <c r="X802" s="232"/>
      <c r="Y802" s="232"/>
      <c r="Z802" s="232"/>
    </row>
    <row r="803" spans="1:26" ht="14.25" customHeight="1">
      <c r="A803" s="232"/>
      <c r="B803" s="232"/>
      <c r="C803" s="232"/>
      <c r="D803" s="232"/>
      <c r="E803" s="232"/>
      <c r="F803" s="232"/>
      <c r="G803" s="232"/>
      <c r="H803" s="232"/>
      <c r="I803" s="232"/>
      <c r="J803" s="232"/>
      <c r="K803" s="232"/>
      <c r="L803" s="232"/>
      <c r="M803" s="232"/>
      <c r="N803" s="232"/>
      <c r="O803" s="232"/>
      <c r="P803" s="232"/>
      <c r="Q803" s="232"/>
      <c r="R803" s="232"/>
      <c r="S803" s="232"/>
      <c r="T803" s="232"/>
      <c r="U803" s="232"/>
      <c r="V803" s="232"/>
      <c r="W803" s="232"/>
      <c r="X803" s="232"/>
      <c r="Y803" s="232"/>
      <c r="Z803" s="232"/>
    </row>
    <row r="804" spans="1:26" ht="14.25" customHeight="1">
      <c r="A804" s="232"/>
      <c r="B804" s="232"/>
      <c r="C804" s="232"/>
      <c r="D804" s="232"/>
      <c r="E804" s="232"/>
      <c r="F804" s="232"/>
      <c r="G804" s="232"/>
      <c r="H804" s="232"/>
      <c r="I804" s="232"/>
      <c r="J804" s="232"/>
      <c r="K804" s="232"/>
      <c r="L804" s="232"/>
      <c r="M804" s="232"/>
      <c r="N804" s="232"/>
      <c r="O804" s="232"/>
      <c r="P804" s="232"/>
      <c r="Q804" s="232"/>
      <c r="R804" s="232"/>
      <c r="S804" s="232"/>
      <c r="T804" s="232"/>
      <c r="U804" s="232"/>
      <c r="V804" s="232"/>
      <c r="W804" s="232"/>
      <c r="X804" s="232"/>
      <c r="Y804" s="232"/>
      <c r="Z804" s="232"/>
    </row>
    <row r="805" spans="1:26" ht="14.25" customHeight="1">
      <c r="A805" s="232"/>
      <c r="B805" s="232"/>
      <c r="C805" s="232"/>
      <c r="D805" s="232"/>
      <c r="E805" s="232"/>
      <c r="F805" s="232"/>
      <c r="G805" s="232"/>
      <c r="H805" s="232"/>
      <c r="I805" s="232"/>
      <c r="J805" s="232"/>
      <c r="K805" s="232"/>
      <c r="L805" s="232"/>
      <c r="M805" s="232"/>
      <c r="N805" s="232"/>
      <c r="O805" s="232"/>
      <c r="P805" s="232"/>
      <c r="Q805" s="232"/>
      <c r="R805" s="232"/>
      <c r="S805" s="232"/>
      <c r="T805" s="232"/>
      <c r="U805" s="232"/>
      <c r="V805" s="232"/>
      <c r="W805" s="232"/>
      <c r="X805" s="232"/>
      <c r="Y805" s="232"/>
      <c r="Z805" s="232"/>
    </row>
    <row r="806" spans="1:26" ht="14.25" customHeight="1">
      <c r="A806" s="232"/>
      <c r="B806" s="232"/>
      <c r="C806" s="232"/>
      <c r="D806" s="232"/>
      <c r="E806" s="232"/>
      <c r="F806" s="232"/>
      <c r="G806" s="232"/>
      <c r="H806" s="232"/>
      <c r="I806" s="232"/>
      <c r="J806" s="232"/>
      <c r="K806" s="232"/>
      <c r="L806" s="232"/>
      <c r="M806" s="232"/>
      <c r="N806" s="232"/>
      <c r="O806" s="232"/>
      <c r="P806" s="232"/>
      <c r="Q806" s="232"/>
      <c r="R806" s="232"/>
      <c r="S806" s="232"/>
      <c r="T806" s="232"/>
      <c r="U806" s="232"/>
      <c r="V806" s="232"/>
      <c r="W806" s="232"/>
      <c r="X806" s="232"/>
      <c r="Y806" s="232"/>
      <c r="Z806" s="232"/>
    </row>
    <row r="807" spans="1:26" ht="14.25" customHeight="1">
      <c r="A807" s="232"/>
      <c r="B807" s="232"/>
      <c r="C807" s="232"/>
      <c r="D807" s="232"/>
      <c r="E807" s="232"/>
      <c r="F807" s="232"/>
      <c r="G807" s="232"/>
      <c r="H807" s="232"/>
      <c r="I807" s="232"/>
      <c r="J807" s="232"/>
      <c r="K807" s="232"/>
      <c r="L807" s="232"/>
      <c r="M807" s="232"/>
      <c r="N807" s="232"/>
      <c r="O807" s="232"/>
      <c r="P807" s="232"/>
      <c r="Q807" s="232"/>
      <c r="R807" s="232"/>
      <c r="S807" s="232"/>
      <c r="T807" s="232"/>
      <c r="U807" s="232"/>
      <c r="V807" s="232"/>
      <c r="W807" s="232"/>
      <c r="X807" s="232"/>
      <c r="Y807" s="232"/>
      <c r="Z807" s="232"/>
    </row>
    <row r="808" spans="1:26" ht="14.25" customHeight="1">
      <c r="A808" s="232"/>
      <c r="B808" s="232"/>
      <c r="C808" s="232"/>
      <c r="D808" s="232"/>
      <c r="E808" s="232"/>
      <c r="F808" s="232"/>
      <c r="G808" s="232"/>
      <c r="H808" s="232"/>
      <c r="I808" s="232"/>
      <c r="J808" s="232"/>
      <c r="K808" s="232"/>
      <c r="L808" s="232"/>
      <c r="M808" s="232"/>
      <c r="N808" s="232"/>
      <c r="O808" s="232"/>
      <c r="P808" s="232"/>
      <c r="Q808" s="232"/>
      <c r="R808" s="232"/>
      <c r="S808" s="232"/>
      <c r="T808" s="232"/>
      <c r="U808" s="232"/>
      <c r="V808" s="232"/>
      <c r="W808" s="232"/>
      <c r="X808" s="232"/>
      <c r="Y808" s="232"/>
      <c r="Z808" s="232"/>
    </row>
    <row r="809" spans="1:26" ht="14.25" customHeight="1">
      <c r="A809" s="232"/>
      <c r="B809" s="232"/>
      <c r="C809" s="232"/>
      <c r="D809" s="232"/>
      <c r="E809" s="232"/>
      <c r="F809" s="232"/>
      <c r="G809" s="232"/>
      <c r="H809" s="232"/>
      <c r="I809" s="232"/>
      <c r="J809" s="232"/>
      <c r="K809" s="232"/>
      <c r="L809" s="232"/>
      <c r="M809" s="232"/>
      <c r="N809" s="232"/>
      <c r="O809" s="232"/>
      <c r="P809" s="232"/>
      <c r="Q809" s="232"/>
      <c r="R809" s="232"/>
      <c r="S809" s="232"/>
      <c r="T809" s="232"/>
      <c r="U809" s="232"/>
      <c r="V809" s="232"/>
      <c r="W809" s="232"/>
      <c r="X809" s="232"/>
      <c r="Y809" s="232"/>
      <c r="Z809" s="232"/>
    </row>
    <row r="810" spans="1:26" ht="14.25" customHeight="1">
      <c r="A810" s="232"/>
      <c r="B810" s="232"/>
      <c r="C810" s="232"/>
      <c r="D810" s="232"/>
      <c r="E810" s="232"/>
      <c r="F810" s="232"/>
      <c r="G810" s="232"/>
      <c r="H810" s="232"/>
      <c r="I810" s="232"/>
      <c r="J810" s="232"/>
      <c r="K810" s="232"/>
      <c r="L810" s="232"/>
      <c r="M810" s="232"/>
      <c r="N810" s="232"/>
      <c r="O810" s="232"/>
      <c r="P810" s="232"/>
      <c r="Q810" s="232"/>
      <c r="R810" s="232"/>
      <c r="S810" s="232"/>
      <c r="T810" s="232"/>
      <c r="U810" s="232"/>
      <c r="V810" s="232"/>
      <c r="W810" s="232"/>
      <c r="X810" s="232"/>
      <c r="Y810" s="232"/>
      <c r="Z810" s="232"/>
    </row>
    <row r="811" spans="1:26" ht="14.25" customHeight="1">
      <c r="A811" s="232"/>
      <c r="B811" s="232"/>
      <c r="C811" s="232"/>
      <c r="D811" s="232"/>
      <c r="E811" s="232"/>
      <c r="F811" s="232"/>
      <c r="G811" s="232"/>
      <c r="H811" s="232"/>
      <c r="I811" s="232"/>
      <c r="J811" s="232"/>
      <c r="K811" s="232"/>
      <c r="L811" s="232"/>
      <c r="M811" s="232"/>
      <c r="N811" s="232"/>
      <c r="O811" s="232"/>
      <c r="P811" s="232"/>
      <c r="Q811" s="232"/>
      <c r="R811" s="232"/>
      <c r="S811" s="232"/>
      <c r="T811" s="232"/>
      <c r="U811" s="232"/>
      <c r="V811" s="232"/>
      <c r="W811" s="232"/>
      <c r="X811" s="232"/>
      <c r="Y811" s="232"/>
      <c r="Z811" s="232"/>
    </row>
    <row r="812" spans="1:26" ht="14.25" customHeight="1">
      <c r="A812" s="232"/>
      <c r="B812" s="232"/>
      <c r="C812" s="232"/>
      <c r="D812" s="232"/>
      <c r="E812" s="232"/>
      <c r="F812" s="232"/>
      <c r="G812" s="232"/>
      <c r="H812" s="232"/>
      <c r="I812" s="232"/>
      <c r="J812" s="232"/>
      <c r="K812" s="232"/>
      <c r="L812" s="232"/>
      <c r="M812" s="232"/>
      <c r="N812" s="232"/>
      <c r="O812" s="232"/>
      <c r="P812" s="232"/>
      <c r="Q812" s="232"/>
      <c r="R812" s="232"/>
      <c r="S812" s="232"/>
      <c r="T812" s="232"/>
      <c r="U812" s="232"/>
      <c r="V812" s="232"/>
      <c r="W812" s="232"/>
      <c r="X812" s="232"/>
      <c r="Y812" s="232"/>
      <c r="Z812" s="232"/>
    </row>
    <row r="813" spans="1:26" ht="14.25" customHeight="1">
      <c r="A813" s="232"/>
      <c r="B813" s="232"/>
      <c r="C813" s="232"/>
      <c r="D813" s="232"/>
      <c r="E813" s="232"/>
      <c r="F813" s="232"/>
      <c r="G813" s="232"/>
      <c r="H813" s="232"/>
      <c r="I813" s="232"/>
      <c r="J813" s="232"/>
      <c r="K813" s="232"/>
      <c r="L813" s="232"/>
      <c r="M813" s="232"/>
      <c r="N813" s="232"/>
      <c r="O813" s="232"/>
      <c r="P813" s="232"/>
      <c r="Q813" s="232"/>
      <c r="R813" s="232"/>
      <c r="S813" s="232"/>
      <c r="T813" s="232"/>
      <c r="U813" s="232"/>
      <c r="V813" s="232"/>
      <c r="W813" s="232"/>
      <c r="X813" s="232"/>
      <c r="Y813" s="232"/>
      <c r="Z813" s="232"/>
    </row>
    <row r="814" spans="1:26" ht="14.25" customHeight="1">
      <c r="A814" s="232"/>
      <c r="B814" s="232"/>
      <c r="C814" s="232"/>
      <c r="D814" s="232"/>
      <c r="E814" s="232"/>
      <c r="F814" s="232"/>
      <c r="G814" s="232"/>
      <c r="H814" s="232"/>
      <c r="I814" s="232"/>
      <c r="J814" s="232"/>
      <c r="K814" s="232"/>
      <c r="L814" s="232"/>
      <c r="M814" s="232"/>
      <c r="N814" s="232"/>
      <c r="O814" s="232"/>
      <c r="P814" s="232"/>
      <c r="Q814" s="232"/>
      <c r="R814" s="232"/>
      <c r="S814" s="232"/>
      <c r="T814" s="232"/>
      <c r="U814" s="232"/>
      <c r="V814" s="232"/>
      <c r="W814" s="232"/>
      <c r="X814" s="232"/>
      <c r="Y814" s="232"/>
      <c r="Z814" s="232"/>
    </row>
    <row r="815" spans="1:26" ht="14.25" customHeight="1">
      <c r="A815" s="232"/>
      <c r="B815" s="232"/>
      <c r="C815" s="232"/>
      <c r="D815" s="232"/>
      <c r="E815" s="232"/>
      <c r="F815" s="232"/>
      <c r="G815" s="232"/>
      <c r="H815" s="232"/>
      <c r="I815" s="232"/>
      <c r="J815" s="232"/>
      <c r="K815" s="232"/>
      <c r="L815" s="232"/>
      <c r="M815" s="232"/>
      <c r="N815" s="232"/>
      <c r="O815" s="232"/>
      <c r="P815" s="232"/>
      <c r="Q815" s="232"/>
      <c r="R815" s="232"/>
      <c r="S815" s="232"/>
      <c r="T815" s="232"/>
      <c r="U815" s="232"/>
      <c r="V815" s="232"/>
      <c r="W815" s="232"/>
      <c r="X815" s="232"/>
      <c r="Y815" s="232"/>
      <c r="Z815" s="232"/>
    </row>
    <row r="816" spans="1:26" ht="14.25" customHeight="1">
      <c r="A816" s="232"/>
      <c r="B816" s="232"/>
      <c r="C816" s="232"/>
      <c r="D816" s="232"/>
      <c r="E816" s="232"/>
      <c r="F816" s="232"/>
      <c r="G816" s="232"/>
      <c r="H816" s="232"/>
      <c r="I816" s="232"/>
      <c r="J816" s="232"/>
      <c r="K816" s="232"/>
      <c r="L816" s="232"/>
      <c r="M816" s="232"/>
      <c r="N816" s="232"/>
      <c r="O816" s="232"/>
      <c r="P816" s="232"/>
      <c r="Q816" s="232"/>
      <c r="R816" s="232"/>
      <c r="S816" s="232"/>
      <c r="T816" s="232"/>
      <c r="U816" s="232"/>
      <c r="V816" s="232"/>
      <c r="W816" s="232"/>
      <c r="X816" s="232"/>
      <c r="Y816" s="232"/>
      <c r="Z816" s="232"/>
    </row>
    <row r="817" spans="1:26" ht="14.25" customHeight="1">
      <c r="A817" s="232"/>
      <c r="B817" s="232"/>
      <c r="C817" s="232"/>
      <c r="D817" s="232"/>
      <c r="E817" s="232"/>
      <c r="F817" s="232"/>
      <c r="G817" s="232"/>
      <c r="H817" s="232"/>
      <c r="I817" s="232"/>
      <c r="J817" s="232"/>
      <c r="K817" s="232"/>
      <c r="L817" s="232"/>
      <c r="M817" s="232"/>
      <c r="N817" s="232"/>
      <c r="O817" s="232"/>
      <c r="P817" s="232"/>
      <c r="Q817" s="232"/>
      <c r="R817" s="232"/>
      <c r="S817" s="232"/>
      <c r="T817" s="232"/>
      <c r="U817" s="232"/>
      <c r="V817" s="232"/>
      <c r="W817" s="232"/>
      <c r="X817" s="232"/>
      <c r="Y817" s="232"/>
      <c r="Z817" s="232"/>
    </row>
    <row r="818" spans="1:26" ht="14.25" customHeight="1">
      <c r="A818" s="232"/>
      <c r="B818" s="232"/>
      <c r="C818" s="232"/>
      <c r="D818" s="232"/>
      <c r="E818" s="232"/>
      <c r="F818" s="232"/>
      <c r="G818" s="232"/>
      <c r="H818" s="232"/>
      <c r="I818" s="232"/>
      <c r="J818" s="232"/>
      <c r="K818" s="232"/>
      <c r="L818" s="232"/>
      <c r="M818" s="232"/>
      <c r="N818" s="232"/>
      <c r="O818" s="232"/>
      <c r="P818" s="232"/>
      <c r="Q818" s="232"/>
      <c r="R818" s="232"/>
      <c r="S818" s="232"/>
      <c r="T818" s="232"/>
      <c r="U818" s="232"/>
      <c r="V818" s="232"/>
      <c r="W818" s="232"/>
      <c r="X818" s="232"/>
      <c r="Y818" s="232"/>
      <c r="Z818" s="232"/>
    </row>
    <row r="819" spans="1:26" ht="14.25" customHeight="1">
      <c r="A819" s="232"/>
      <c r="B819" s="232"/>
      <c r="C819" s="232"/>
      <c r="D819" s="232"/>
      <c r="E819" s="232"/>
      <c r="F819" s="232"/>
      <c r="G819" s="232"/>
      <c r="H819" s="232"/>
      <c r="I819" s="232"/>
      <c r="J819" s="232"/>
      <c r="K819" s="232"/>
      <c r="L819" s="232"/>
      <c r="M819" s="232"/>
      <c r="N819" s="232"/>
      <c r="O819" s="232"/>
      <c r="P819" s="232"/>
      <c r="Q819" s="232"/>
      <c r="R819" s="232"/>
      <c r="S819" s="232"/>
      <c r="T819" s="232"/>
      <c r="U819" s="232"/>
      <c r="V819" s="232"/>
      <c r="W819" s="232"/>
      <c r="X819" s="232"/>
      <c r="Y819" s="232"/>
      <c r="Z819" s="232"/>
    </row>
    <row r="820" spans="1:26" ht="14.25" customHeight="1">
      <c r="A820" s="232"/>
      <c r="B820" s="232"/>
      <c r="C820" s="232"/>
      <c r="D820" s="232"/>
      <c r="E820" s="232"/>
      <c r="F820" s="232"/>
      <c r="G820" s="232"/>
      <c r="H820" s="232"/>
      <c r="I820" s="232"/>
      <c r="J820" s="232"/>
      <c r="K820" s="232"/>
      <c r="L820" s="232"/>
      <c r="M820" s="232"/>
      <c r="N820" s="232"/>
      <c r="O820" s="232"/>
      <c r="P820" s="232"/>
      <c r="Q820" s="232"/>
      <c r="R820" s="232"/>
      <c r="S820" s="232"/>
      <c r="T820" s="232"/>
      <c r="U820" s="232"/>
      <c r="V820" s="232"/>
      <c r="W820" s="232"/>
      <c r="X820" s="232"/>
      <c r="Y820" s="232"/>
      <c r="Z820" s="232"/>
    </row>
    <row r="821" spans="1:26" ht="14.25" customHeight="1">
      <c r="A821" s="232"/>
      <c r="B821" s="232"/>
      <c r="C821" s="232"/>
      <c r="D821" s="232"/>
      <c r="E821" s="232"/>
      <c r="F821" s="232"/>
      <c r="G821" s="232"/>
      <c r="H821" s="232"/>
      <c r="I821" s="232"/>
      <c r="J821" s="232"/>
      <c r="K821" s="232"/>
      <c r="L821" s="232"/>
      <c r="M821" s="232"/>
      <c r="N821" s="232"/>
      <c r="O821" s="232"/>
      <c r="P821" s="232"/>
      <c r="Q821" s="232"/>
      <c r="R821" s="232"/>
      <c r="S821" s="232"/>
      <c r="T821" s="232"/>
      <c r="U821" s="232"/>
      <c r="V821" s="232"/>
      <c r="W821" s="232"/>
      <c r="X821" s="232"/>
      <c r="Y821" s="232"/>
      <c r="Z821" s="232"/>
    </row>
    <row r="822" spans="1:26" ht="14.25" customHeight="1">
      <c r="A822" s="232"/>
      <c r="B822" s="232"/>
      <c r="C822" s="232"/>
      <c r="D822" s="232"/>
      <c r="E822" s="232"/>
      <c r="F822" s="232"/>
      <c r="G822" s="232"/>
      <c r="H822" s="232"/>
      <c r="I822" s="232"/>
      <c r="J822" s="232"/>
      <c r="K822" s="232"/>
      <c r="L822" s="232"/>
      <c r="M822" s="232"/>
      <c r="N822" s="232"/>
      <c r="O822" s="232"/>
      <c r="P822" s="232"/>
      <c r="Q822" s="232"/>
      <c r="R822" s="232"/>
      <c r="S822" s="232"/>
      <c r="T822" s="232"/>
      <c r="U822" s="232"/>
      <c r="V822" s="232"/>
      <c r="W822" s="232"/>
      <c r="X822" s="232"/>
      <c r="Y822" s="232"/>
      <c r="Z822" s="232"/>
    </row>
    <row r="823" spans="1:26" ht="14.25" customHeight="1">
      <c r="A823" s="232"/>
      <c r="B823" s="232"/>
      <c r="C823" s="232"/>
      <c r="D823" s="232"/>
      <c r="E823" s="232"/>
      <c r="F823" s="232"/>
      <c r="G823" s="232"/>
      <c r="H823" s="232"/>
      <c r="I823" s="232"/>
      <c r="J823" s="232"/>
      <c r="K823" s="232"/>
      <c r="L823" s="232"/>
      <c r="M823" s="232"/>
      <c r="N823" s="232"/>
      <c r="O823" s="232"/>
      <c r="P823" s="232"/>
      <c r="Q823" s="232"/>
      <c r="R823" s="232"/>
      <c r="S823" s="232"/>
      <c r="T823" s="232"/>
      <c r="U823" s="232"/>
      <c r="V823" s="232"/>
      <c r="W823" s="232"/>
      <c r="X823" s="232"/>
      <c r="Y823" s="232"/>
      <c r="Z823" s="232"/>
    </row>
    <row r="824" spans="1:26" ht="14.25" customHeight="1">
      <c r="A824" s="232"/>
      <c r="B824" s="232"/>
      <c r="C824" s="232"/>
      <c r="D824" s="232"/>
      <c r="E824" s="232"/>
      <c r="F824" s="232"/>
      <c r="G824" s="232"/>
      <c r="H824" s="232"/>
      <c r="I824" s="232"/>
      <c r="J824" s="232"/>
      <c r="K824" s="232"/>
      <c r="L824" s="232"/>
      <c r="M824" s="232"/>
      <c r="N824" s="232"/>
      <c r="O824" s="232"/>
      <c r="P824" s="232"/>
      <c r="Q824" s="232"/>
      <c r="R824" s="232"/>
      <c r="S824" s="232"/>
      <c r="T824" s="232"/>
      <c r="U824" s="232"/>
      <c r="V824" s="232"/>
      <c r="W824" s="232"/>
      <c r="X824" s="232"/>
      <c r="Y824" s="232"/>
      <c r="Z824" s="232"/>
    </row>
    <row r="825" spans="1:26" ht="14.25" customHeight="1">
      <c r="A825" s="232"/>
      <c r="B825" s="232"/>
      <c r="C825" s="232"/>
      <c r="D825" s="232"/>
      <c r="E825" s="232"/>
      <c r="F825" s="232"/>
      <c r="G825" s="232"/>
      <c r="H825" s="232"/>
      <c r="I825" s="232"/>
      <c r="J825" s="232"/>
      <c r="K825" s="232"/>
      <c r="L825" s="232"/>
      <c r="M825" s="232"/>
      <c r="N825" s="232"/>
      <c r="O825" s="232"/>
      <c r="P825" s="232"/>
      <c r="Q825" s="232"/>
      <c r="R825" s="232"/>
      <c r="S825" s="232"/>
      <c r="T825" s="232"/>
      <c r="U825" s="232"/>
      <c r="V825" s="232"/>
      <c r="W825" s="232"/>
      <c r="X825" s="232"/>
      <c r="Y825" s="232"/>
      <c r="Z825" s="232"/>
    </row>
    <row r="826" spans="1:26" ht="14.25" customHeight="1">
      <c r="A826" s="232"/>
      <c r="B826" s="232"/>
      <c r="C826" s="232"/>
      <c r="D826" s="232"/>
      <c r="E826" s="232"/>
      <c r="F826" s="232"/>
      <c r="G826" s="232"/>
      <c r="H826" s="232"/>
      <c r="I826" s="232"/>
      <c r="J826" s="232"/>
      <c r="K826" s="232"/>
      <c r="L826" s="232"/>
      <c r="M826" s="232"/>
      <c r="N826" s="232"/>
      <c r="O826" s="232"/>
      <c r="P826" s="232"/>
      <c r="Q826" s="232"/>
      <c r="R826" s="232"/>
      <c r="S826" s="232"/>
      <c r="T826" s="232"/>
      <c r="U826" s="232"/>
      <c r="V826" s="232"/>
      <c r="W826" s="232"/>
      <c r="X826" s="232"/>
      <c r="Y826" s="232"/>
      <c r="Z826" s="232"/>
    </row>
    <row r="827" spans="1:26" ht="14.25" customHeight="1">
      <c r="A827" s="232"/>
      <c r="B827" s="232"/>
      <c r="C827" s="232"/>
      <c r="D827" s="232"/>
      <c r="E827" s="232"/>
      <c r="F827" s="232"/>
      <c r="G827" s="232"/>
      <c r="H827" s="232"/>
      <c r="I827" s="232"/>
      <c r="J827" s="232"/>
      <c r="K827" s="232"/>
      <c r="L827" s="232"/>
      <c r="M827" s="232"/>
      <c r="N827" s="232"/>
      <c r="O827" s="232"/>
      <c r="P827" s="232"/>
      <c r="Q827" s="232"/>
      <c r="R827" s="232"/>
      <c r="S827" s="232"/>
      <c r="T827" s="232"/>
      <c r="U827" s="232"/>
      <c r="V827" s="232"/>
      <c r="W827" s="232"/>
      <c r="X827" s="232"/>
      <c r="Y827" s="232"/>
      <c r="Z827" s="232"/>
    </row>
    <row r="828" spans="1:26" ht="14.25" customHeight="1">
      <c r="A828" s="232"/>
      <c r="B828" s="232"/>
      <c r="C828" s="232"/>
      <c r="D828" s="232"/>
      <c r="E828" s="232"/>
      <c r="F828" s="232"/>
      <c r="G828" s="232"/>
      <c r="H828" s="232"/>
      <c r="I828" s="232"/>
      <c r="J828" s="232"/>
      <c r="K828" s="232"/>
      <c r="L828" s="232"/>
      <c r="M828" s="232"/>
      <c r="N828" s="232"/>
      <c r="O828" s="232"/>
      <c r="P828" s="232"/>
      <c r="Q828" s="232"/>
      <c r="R828" s="232"/>
      <c r="S828" s="232"/>
      <c r="T828" s="232"/>
      <c r="U828" s="232"/>
      <c r="V828" s="232"/>
      <c r="W828" s="232"/>
      <c r="X828" s="232"/>
      <c r="Y828" s="232"/>
      <c r="Z828" s="232"/>
    </row>
    <row r="829" spans="1:26" ht="14.25" customHeight="1">
      <c r="A829" s="232"/>
      <c r="B829" s="232"/>
      <c r="C829" s="232"/>
      <c r="D829" s="232"/>
      <c r="E829" s="232"/>
      <c r="F829" s="232"/>
      <c r="G829" s="232"/>
      <c r="H829" s="232"/>
      <c r="I829" s="232"/>
      <c r="J829" s="232"/>
      <c r="K829" s="232"/>
      <c r="L829" s="232"/>
      <c r="M829" s="232"/>
      <c r="N829" s="232"/>
      <c r="O829" s="232"/>
      <c r="P829" s="232"/>
      <c r="Q829" s="232"/>
      <c r="R829" s="232"/>
      <c r="S829" s="232"/>
      <c r="T829" s="232"/>
      <c r="U829" s="232"/>
      <c r="V829" s="232"/>
      <c r="W829" s="232"/>
      <c r="X829" s="232"/>
      <c r="Y829" s="232"/>
      <c r="Z829" s="232"/>
    </row>
    <row r="830" spans="1:26" ht="14.25" customHeight="1">
      <c r="A830" s="232"/>
      <c r="B830" s="232"/>
      <c r="C830" s="232"/>
      <c r="D830" s="232"/>
      <c r="E830" s="232"/>
      <c r="F830" s="232"/>
      <c r="G830" s="232"/>
      <c r="H830" s="232"/>
      <c r="I830" s="232"/>
      <c r="J830" s="232"/>
      <c r="K830" s="232"/>
      <c r="L830" s="232"/>
      <c r="M830" s="232"/>
      <c r="N830" s="232"/>
      <c r="O830" s="232"/>
      <c r="P830" s="232"/>
      <c r="Q830" s="232"/>
      <c r="R830" s="232"/>
      <c r="S830" s="232"/>
      <c r="T830" s="232"/>
      <c r="U830" s="232"/>
      <c r="V830" s="232"/>
      <c r="W830" s="232"/>
      <c r="X830" s="232"/>
      <c r="Y830" s="232"/>
      <c r="Z830" s="232"/>
    </row>
    <row r="831" spans="1:26" ht="14.25" customHeight="1">
      <c r="A831" s="232"/>
      <c r="B831" s="232"/>
      <c r="C831" s="232"/>
      <c r="D831" s="232"/>
      <c r="E831" s="232"/>
      <c r="F831" s="232"/>
      <c r="G831" s="232"/>
      <c r="H831" s="232"/>
      <c r="I831" s="232"/>
      <c r="J831" s="232"/>
      <c r="K831" s="232"/>
      <c r="L831" s="232"/>
      <c r="M831" s="232"/>
      <c r="N831" s="232"/>
      <c r="O831" s="232"/>
      <c r="P831" s="232"/>
      <c r="Q831" s="232"/>
      <c r="R831" s="232"/>
      <c r="S831" s="232"/>
      <c r="T831" s="232"/>
      <c r="U831" s="232"/>
      <c r="V831" s="232"/>
      <c r="W831" s="232"/>
      <c r="X831" s="232"/>
      <c r="Y831" s="232"/>
      <c r="Z831" s="232"/>
    </row>
    <row r="832" spans="1:26" ht="14.25" customHeight="1">
      <c r="A832" s="232"/>
      <c r="B832" s="232"/>
      <c r="C832" s="232"/>
      <c r="D832" s="232"/>
      <c r="E832" s="232"/>
      <c r="F832" s="232"/>
      <c r="G832" s="232"/>
      <c r="H832" s="232"/>
      <c r="I832" s="232"/>
      <c r="J832" s="232"/>
      <c r="K832" s="232"/>
      <c r="L832" s="232"/>
      <c r="M832" s="232"/>
      <c r="N832" s="232"/>
      <c r="O832" s="232"/>
      <c r="P832" s="232"/>
      <c r="Q832" s="232"/>
      <c r="R832" s="232"/>
      <c r="S832" s="232"/>
      <c r="T832" s="232"/>
      <c r="U832" s="232"/>
      <c r="V832" s="232"/>
      <c r="W832" s="232"/>
      <c r="X832" s="232"/>
      <c r="Y832" s="232"/>
      <c r="Z832" s="232"/>
    </row>
    <row r="833" spans="1:26" ht="14.25" customHeight="1">
      <c r="A833" s="232"/>
      <c r="B833" s="232"/>
      <c r="C833" s="232"/>
      <c r="D833" s="232"/>
      <c r="E833" s="232"/>
      <c r="F833" s="232"/>
      <c r="G833" s="232"/>
      <c r="H833" s="232"/>
      <c r="I833" s="232"/>
      <c r="J833" s="232"/>
      <c r="K833" s="232"/>
      <c r="L833" s="232"/>
      <c r="M833" s="232"/>
      <c r="N833" s="232"/>
      <c r="O833" s="232"/>
      <c r="P833" s="232"/>
      <c r="Q833" s="232"/>
      <c r="R833" s="232"/>
      <c r="S833" s="232"/>
      <c r="T833" s="232"/>
      <c r="U833" s="232"/>
      <c r="V833" s="232"/>
      <c r="W833" s="232"/>
      <c r="X833" s="232"/>
      <c r="Y833" s="232"/>
      <c r="Z833" s="232"/>
    </row>
    <row r="834" spans="1:26" ht="14.25" customHeight="1">
      <c r="A834" s="232"/>
      <c r="B834" s="232"/>
      <c r="C834" s="232"/>
      <c r="D834" s="232"/>
      <c r="E834" s="232"/>
      <c r="F834" s="232"/>
      <c r="G834" s="232"/>
      <c r="H834" s="232"/>
      <c r="I834" s="232"/>
      <c r="J834" s="232"/>
      <c r="K834" s="232"/>
      <c r="L834" s="232"/>
      <c r="M834" s="232"/>
      <c r="N834" s="232"/>
      <c r="O834" s="232"/>
      <c r="P834" s="232"/>
      <c r="Q834" s="232"/>
      <c r="R834" s="232"/>
      <c r="S834" s="232"/>
      <c r="T834" s="232"/>
      <c r="U834" s="232"/>
      <c r="V834" s="232"/>
      <c r="W834" s="232"/>
      <c r="X834" s="232"/>
      <c r="Y834" s="232"/>
      <c r="Z834" s="232"/>
    </row>
    <row r="835" spans="1:26" ht="14.25" customHeight="1">
      <c r="A835" s="232"/>
      <c r="B835" s="232"/>
      <c r="C835" s="232"/>
      <c r="D835" s="232"/>
      <c r="E835" s="232"/>
      <c r="F835" s="232"/>
      <c r="G835" s="232"/>
      <c r="H835" s="232"/>
      <c r="I835" s="232"/>
      <c r="J835" s="232"/>
      <c r="K835" s="232"/>
      <c r="L835" s="232"/>
      <c r="M835" s="232"/>
      <c r="N835" s="232"/>
      <c r="O835" s="232"/>
      <c r="P835" s="232"/>
      <c r="Q835" s="232"/>
      <c r="R835" s="232"/>
      <c r="S835" s="232"/>
      <c r="T835" s="232"/>
      <c r="U835" s="232"/>
      <c r="V835" s="232"/>
      <c r="W835" s="232"/>
      <c r="X835" s="232"/>
      <c r="Y835" s="232"/>
      <c r="Z835" s="232"/>
    </row>
    <row r="836" spans="1:26" ht="14.25" customHeight="1">
      <c r="A836" s="232"/>
      <c r="B836" s="232"/>
      <c r="C836" s="232"/>
      <c r="D836" s="232"/>
      <c r="E836" s="232"/>
      <c r="F836" s="232"/>
      <c r="G836" s="232"/>
      <c r="H836" s="232"/>
      <c r="I836" s="232"/>
      <c r="J836" s="232"/>
      <c r="K836" s="232"/>
      <c r="L836" s="232"/>
      <c r="M836" s="232"/>
      <c r="N836" s="232"/>
      <c r="O836" s="232"/>
      <c r="P836" s="232"/>
      <c r="Q836" s="232"/>
      <c r="R836" s="232"/>
      <c r="S836" s="232"/>
      <c r="T836" s="232"/>
      <c r="U836" s="232"/>
      <c r="V836" s="232"/>
      <c r="W836" s="232"/>
      <c r="X836" s="232"/>
      <c r="Y836" s="232"/>
      <c r="Z836" s="232"/>
    </row>
    <row r="837" spans="1:26" ht="14.25" customHeight="1">
      <c r="A837" s="232"/>
      <c r="B837" s="232"/>
      <c r="C837" s="232"/>
      <c r="D837" s="232"/>
      <c r="E837" s="232"/>
      <c r="F837" s="232"/>
      <c r="G837" s="232"/>
      <c r="H837" s="232"/>
      <c r="I837" s="232"/>
      <c r="J837" s="232"/>
      <c r="K837" s="232"/>
      <c r="L837" s="232"/>
      <c r="M837" s="232"/>
      <c r="N837" s="232"/>
      <c r="O837" s="232"/>
      <c r="P837" s="232"/>
      <c r="Q837" s="232"/>
      <c r="R837" s="232"/>
      <c r="S837" s="232"/>
      <c r="T837" s="232"/>
      <c r="U837" s="232"/>
      <c r="V837" s="232"/>
      <c r="W837" s="232"/>
      <c r="X837" s="232"/>
      <c r="Y837" s="232"/>
      <c r="Z837" s="232"/>
    </row>
    <row r="838" spans="1:26" ht="14.25" customHeight="1">
      <c r="A838" s="232"/>
      <c r="B838" s="232"/>
      <c r="C838" s="232"/>
      <c r="D838" s="232"/>
      <c r="E838" s="232"/>
      <c r="F838" s="232"/>
      <c r="G838" s="232"/>
      <c r="H838" s="232"/>
      <c r="I838" s="232"/>
      <c r="J838" s="232"/>
      <c r="K838" s="232"/>
      <c r="L838" s="232"/>
      <c r="M838" s="232"/>
      <c r="N838" s="232"/>
      <c r="O838" s="232"/>
      <c r="P838" s="232"/>
      <c r="Q838" s="232"/>
      <c r="R838" s="232"/>
      <c r="S838" s="232"/>
      <c r="T838" s="232"/>
      <c r="U838" s="232"/>
      <c r="V838" s="232"/>
      <c r="W838" s="232"/>
      <c r="X838" s="232"/>
      <c r="Y838" s="232"/>
      <c r="Z838" s="232"/>
    </row>
    <row r="839" spans="1:26" ht="14.25" customHeight="1">
      <c r="A839" s="232"/>
      <c r="B839" s="232"/>
      <c r="C839" s="232"/>
      <c r="D839" s="232"/>
      <c r="E839" s="232"/>
      <c r="F839" s="232"/>
      <c r="G839" s="232"/>
      <c r="H839" s="232"/>
      <c r="I839" s="232"/>
      <c r="J839" s="232"/>
      <c r="K839" s="232"/>
      <c r="L839" s="232"/>
      <c r="M839" s="232"/>
      <c r="N839" s="232"/>
      <c r="O839" s="232"/>
      <c r="P839" s="232"/>
      <c r="Q839" s="232"/>
      <c r="R839" s="232"/>
      <c r="S839" s="232"/>
      <c r="T839" s="232"/>
      <c r="U839" s="232"/>
      <c r="V839" s="232"/>
      <c r="W839" s="232"/>
      <c r="X839" s="232"/>
      <c r="Y839" s="232"/>
      <c r="Z839" s="232"/>
    </row>
    <row r="840" spans="1:26" ht="14.25" customHeight="1">
      <c r="A840" s="232"/>
      <c r="B840" s="232"/>
      <c r="C840" s="232"/>
      <c r="D840" s="232"/>
      <c r="E840" s="232"/>
      <c r="F840" s="232"/>
      <c r="G840" s="232"/>
      <c r="H840" s="232"/>
      <c r="I840" s="232"/>
      <c r="J840" s="232"/>
      <c r="K840" s="232"/>
      <c r="L840" s="232"/>
      <c r="M840" s="232"/>
      <c r="N840" s="232"/>
      <c r="O840" s="232"/>
      <c r="P840" s="232"/>
      <c r="Q840" s="232"/>
      <c r="R840" s="232"/>
      <c r="S840" s="232"/>
      <c r="T840" s="232"/>
      <c r="U840" s="232"/>
      <c r="V840" s="232"/>
      <c r="W840" s="232"/>
      <c r="X840" s="232"/>
      <c r="Y840" s="232"/>
      <c r="Z840" s="232"/>
    </row>
    <row r="841" spans="1:26" ht="14.25" customHeight="1">
      <c r="A841" s="232"/>
      <c r="B841" s="232"/>
      <c r="C841" s="232"/>
      <c r="D841" s="232"/>
      <c r="E841" s="232"/>
      <c r="F841" s="232"/>
      <c r="G841" s="232"/>
      <c r="H841" s="232"/>
      <c r="I841" s="232"/>
      <c r="J841" s="232"/>
      <c r="K841" s="232"/>
      <c r="L841" s="232"/>
      <c r="M841" s="232"/>
      <c r="N841" s="232"/>
      <c r="O841" s="232"/>
      <c r="P841" s="232"/>
      <c r="Q841" s="232"/>
      <c r="R841" s="232"/>
      <c r="S841" s="232"/>
      <c r="T841" s="232"/>
      <c r="U841" s="232"/>
      <c r="V841" s="232"/>
      <c r="W841" s="232"/>
      <c r="X841" s="232"/>
      <c r="Y841" s="232"/>
      <c r="Z841" s="232"/>
    </row>
    <row r="842" spans="1:26" ht="14.25" customHeight="1">
      <c r="A842" s="232"/>
      <c r="B842" s="232"/>
      <c r="C842" s="232"/>
      <c r="D842" s="232"/>
      <c r="E842" s="232"/>
      <c r="F842" s="232"/>
      <c r="G842" s="232"/>
      <c r="H842" s="232"/>
      <c r="I842" s="232"/>
      <c r="J842" s="232"/>
      <c r="K842" s="232"/>
      <c r="L842" s="232"/>
      <c r="M842" s="232"/>
      <c r="N842" s="232"/>
      <c r="O842" s="232"/>
      <c r="P842" s="232"/>
      <c r="Q842" s="232"/>
      <c r="R842" s="232"/>
      <c r="S842" s="232"/>
      <c r="T842" s="232"/>
      <c r="U842" s="232"/>
      <c r="V842" s="232"/>
      <c r="W842" s="232"/>
      <c r="X842" s="232"/>
      <c r="Y842" s="232"/>
      <c r="Z842" s="232"/>
    </row>
    <row r="843" spans="1:26" ht="14.25" customHeight="1">
      <c r="A843" s="232"/>
      <c r="B843" s="232"/>
      <c r="C843" s="232"/>
      <c r="D843" s="232"/>
      <c r="E843" s="232"/>
      <c r="F843" s="232"/>
      <c r="G843" s="232"/>
      <c r="H843" s="232"/>
      <c r="I843" s="232"/>
      <c r="J843" s="232"/>
      <c r="K843" s="232"/>
      <c r="L843" s="232"/>
      <c r="M843" s="232"/>
      <c r="N843" s="232"/>
      <c r="O843" s="232"/>
      <c r="P843" s="232"/>
      <c r="Q843" s="232"/>
      <c r="R843" s="232"/>
      <c r="S843" s="232"/>
      <c r="T843" s="232"/>
      <c r="U843" s="232"/>
      <c r="V843" s="232"/>
      <c r="W843" s="232"/>
      <c r="X843" s="232"/>
      <c r="Y843" s="232"/>
      <c r="Z843" s="232"/>
    </row>
    <row r="844" spans="1:26" ht="14.25" customHeight="1">
      <c r="A844" s="232"/>
      <c r="B844" s="232"/>
      <c r="C844" s="232"/>
      <c r="D844" s="232"/>
      <c r="E844" s="232"/>
      <c r="F844" s="232"/>
      <c r="G844" s="232"/>
      <c r="H844" s="232"/>
      <c r="I844" s="232"/>
      <c r="J844" s="232"/>
      <c r="K844" s="232"/>
      <c r="L844" s="232"/>
      <c r="M844" s="232"/>
      <c r="N844" s="232"/>
      <c r="O844" s="232"/>
      <c r="P844" s="232"/>
      <c r="Q844" s="232"/>
      <c r="R844" s="232"/>
      <c r="S844" s="232"/>
      <c r="T844" s="232"/>
      <c r="U844" s="232"/>
      <c r="V844" s="232"/>
      <c r="W844" s="232"/>
      <c r="X844" s="232"/>
      <c r="Y844" s="232"/>
      <c r="Z844" s="232"/>
    </row>
    <row r="845" spans="1:26" ht="14.25" customHeight="1">
      <c r="A845" s="232"/>
      <c r="B845" s="232"/>
      <c r="C845" s="232"/>
      <c r="D845" s="232"/>
      <c r="E845" s="232"/>
      <c r="F845" s="232"/>
      <c r="G845" s="232"/>
      <c r="H845" s="232"/>
      <c r="I845" s="232"/>
      <c r="J845" s="232"/>
      <c r="K845" s="232"/>
      <c r="L845" s="232"/>
      <c r="M845" s="232"/>
      <c r="N845" s="232"/>
      <c r="O845" s="232"/>
      <c r="P845" s="232"/>
      <c r="Q845" s="232"/>
      <c r="R845" s="232"/>
      <c r="S845" s="232"/>
      <c r="T845" s="232"/>
      <c r="U845" s="232"/>
      <c r="V845" s="232"/>
      <c r="W845" s="232"/>
      <c r="X845" s="232"/>
      <c r="Y845" s="232"/>
      <c r="Z845" s="232"/>
    </row>
    <row r="846" spans="1:26" ht="14.25" customHeight="1">
      <c r="A846" s="232"/>
      <c r="B846" s="232"/>
      <c r="C846" s="232"/>
      <c r="D846" s="232"/>
      <c r="E846" s="232"/>
      <c r="F846" s="232"/>
      <c r="G846" s="232"/>
      <c r="H846" s="232"/>
      <c r="I846" s="232"/>
      <c r="J846" s="232"/>
      <c r="K846" s="232"/>
      <c r="L846" s="232"/>
      <c r="M846" s="232"/>
      <c r="N846" s="232"/>
      <c r="O846" s="232"/>
      <c r="P846" s="232"/>
      <c r="Q846" s="232"/>
      <c r="R846" s="232"/>
      <c r="S846" s="232"/>
      <c r="T846" s="232"/>
      <c r="U846" s="232"/>
      <c r="V846" s="232"/>
      <c r="W846" s="232"/>
      <c r="X846" s="232"/>
      <c r="Y846" s="232"/>
      <c r="Z846" s="232"/>
    </row>
    <row r="847" spans="1:26" ht="14.25" customHeight="1">
      <c r="A847" s="232"/>
      <c r="B847" s="232"/>
      <c r="C847" s="232"/>
      <c r="D847" s="232"/>
      <c r="E847" s="232"/>
      <c r="F847" s="232"/>
      <c r="G847" s="232"/>
      <c r="H847" s="232"/>
      <c r="I847" s="232"/>
      <c r="J847" s="232"/>
      <c r="K847" s="232"/>
      <c r="L847" s="232"/>
      <c r="M847" s="232"/>
      <c r="N847" s="232"/>
      <c r="O847" s="232"/>
      <c r="P847" s="232"/>
      <c r="Q847" s="232"/>
      <c r="R847" s="232"/>
      <c r="S847" s="232"/>
      <c r="T847" s="232"/>
      <c r="U847" s="232"/>
      <c r="V847" s="232"/>
      <c r="W847" s="232"/>
      <c r="X847" s="232"/>
      <c r="Y847" s="232"/>
      <c r="Z847" s="232"/>
    </row>
    <row r="848" spans="1:26" ht="14.25" customHeight="1">
      <c r="A848" s="232"/>
      <c r="B848" s="232"/>
      <c r="C848" s="232"/>
      <c r="D848" s="232"/>
      <c r="E848" s="232"/>
      <c r="F848" s="232"/>
      <c r="G848" s="232"/>
      <c r="H848" s="232"/>
      <c r="I848" s="232"/>
      <c r="J848" s="232"/>
      <c r="K848" s="232"/>
      <c r="L848" s="232"/>
      <c r="M848" s="232"/>
      <c r="N848" s="232"/>
      <c r="O848" s="232"/>
      <c r="P848" s="232"/>
      <c r="Q848" s="232"/>
      <c r="R848" s="232"/>
      <c r="S848" s="232"/>
      <c r="T848" s="232"/>
      <c r="U848" s="232"/>
      <c r="V848" s="232"/>
      <c r="W848" s="232"/>
      <c r="X848" s="232"/>
      <c r="Y848" s="232"/>
      <c r="Z848" s="232"/>
    </row>
    <row r="849" spans="1:26" ht="14.25" customHeight="1">
      <c r="A849" s="232"/>
      <c r="B849" s="232"/>
      <c r="C849" s="232"/>
      <c r="D849" s="232"/>
      <c r="E849" s="232"/>
      <c r="F849" s="232"/>
      <c r="G849" s="232"/>
      <c r="H849" s="232"/>
      <c r="I849" s="232"/>
      <c r="J849" s="232"/>
      <c r="K849" s="232"/>
      <c r="L849" s="232"/>
      <c r="M849" s="232"/>
      <c r="N849" s="232"/>
      <c r="O849" s="232"/>
      <c r="P849" s="232"/>
      <c r="Q849" s="232"/>
      <c r="R849" s="232"/>
      <c r="S849" s="232"/>
      <c r="T849" s="232"/>
      <c r="U849" s="232"/>
      <c r="V849" s="232"/>
      <c r="W849" s="232"/>
      <c r="X849" s="232"/>
      <c r="Y849" s="232"/>
      <c r="Z849" s="232"/>
    </row>
    <row r="850" spans="1:26" ht="14.25" customHeight="1">
      <c r="A850" s="232"/>
      <c r="B850" s="232"/>
      <c r="C850" s="232"/>
      <c r="D850" s="232"/>
      <c r="E850" s="232"/>
      <c r="F850" s="232"/>
      <c r="G850" s="232"/>
      <c r="H850" s="232"/>
      <c r="I850" s="232"/>
      <c r="J850" s="232"/>
      <c r="K850" s="232"/>
      <c r="L850" s="232"/>
      <c r="M850" s="232"/>
      <c r="N850" s="232"/>
      <c r="O850" s="232"/>
      <c r="P850" s="232"/>
      <c r="Q850" s="232"/>
      <c r="R850" s="232"/>
      <c r="S850" s="232"/>
      <c r="T850" s="232"/>
      <c r="U850" s="232"/>
      <c r="V850" s="232"/>
      <c r="W850" s="232"/>
      <c r="X850" s="232"/>
      <c r="Y850" s="232"/>
      <c r="Z850" s="232"/>
    </row>
    <row r="851" spans="1:26" ht="14.25" customHeight="1">
      <c r="A851" s="232"/>
      <c r="B851" s="232"/>
      <c r="C851" s="232"/>
      <c r="D851" s="232"/>
      <c r="E851" s="232"/>
      <c r="F851" s="232"/>
      <c r="G851" s="232"/>
      <c r="H851" s="232"/>
      <c r="I851" s="232"/>
      <c r="J851" s="232"/>
      <c r="K851" s="232"/>
      <c r="L851" s="232"/>
      <c r="M851" s="232"/>
      <c r="N851" s="232"/>
      <c r="O851" s="232"/>
      <c r="P851" s="232"/>
      <c r="Q851" s="232"/>
      <c r="R851" s="232"/>
      <c r="S851" s="232"/>
      <c r="T851" s="232"/>
      <c r="U851" s="232"/>
      <c r="V851" s="232"/>
      <c r="W851" s="232"/>
      <c r="X851" s="232"/>
      <c r="Y851" s="232"/>
      <c r="Z851" s="232"/>
    </row>
    <row r="852" spans="1:26" ht="14.25" customHeight="1">
      <c r="A852" s="232"/>
      <c r="B852" s="232"/>
      <c r="C852" s="232"/>
      <c r="D852" s="232"/>
      <c r="E852" s="232"/>
      <c r="F852" s="232"/>
      <c r="G852" s="232"/>
      <c r="H852" s="232"/>
      <c r="I852" s="232"/>
      <c r="J852" s="232"/>
      <c r="K852" s="232"/>
      <c r="L852" s="232"/>
      <c r="M852" s="232"/>
      <c r="N852" s="232"/>
      <c r="O852" s="232"/>
      <c r="P852" s="232"/>
      <c r="Q852" s="232"/>
      <c r="R852" s="232"/>
      <c r="S852" s="232"/>
      <c r="T852" s="232"/>
      <c r="U852" s="232"/>
      <c r="V852" s="232"/>
      <c r="W852" s="232"/>
      <c r="X852" s="232"/>
      <c r="Y852" s="232"/>
      <c r="Z852" s="232"/>
    </row>
    <row r="853" spans="1:26" ht="14.25" customHeight="1">
      <c r="A853" s="232"/>
      <c r="B853" s="232"/>
      <c r="C853" s="232"/>
      <c r="D853" s="232"/>
      <c r="E853" s="232"/>
      <c r="F853" s="232"/>
      <c r="G853" s="232"/>
      <c r="H853" s="232"/>
      <c r="I853" s="232"/>
      <c r="J853" s="232"/>
      <c r="K853" s="232"/>
      <c r="L853" s="232"/>
      <c r="M853" s="232"/>
      <c r="N853" s="232"/>
      <c r="O853" s="232"/>
      <c r="P853" s="232"/>
      <c r="Q853" s="232"/>
      <c r="R853" s="232"/>
      <c r="S853" s="232"/>
      <c r="T853" s="232"/>
      <c r="U853" s="232"/>
      <c r="V853" s="232"/>
      <c r="W853" s="232"/>
      <c r="X853" s="232"/>
      <c r="Y853" s="232"/>
      <c r="Z853" s="232"/>
    </row>
    <row r="854" spans="1:26" ht="14.25" customHeight="1">
      <c r="A854" s="232"/>
      <c r="B854" s="232"/>
      <c r="C854" s="232"/>
      <c r="D854" s="232"/>
      <c r="E854" s="232"/>
      <c r="F854" s="232"/>
      <c r="G854" s="232"/>
      <c r="H854" s="232"/>
      <c r="I854" s="232"/>
      <c r="J854" s="232"/>
      <c r="K854" s="232"/>
      <c r="L854" s="232"/>
      <c r="M854" s="232"/>
      <c r="N854" s="232"/>
      <c r="O854" s="232"/>
      <c r="P854" s="232"/>
      <c r="Q854" s="232"/>
      <c r="R854" s="232"/>
      <c r="S854" s="232"/>
      <c r="T854" s="232"/>
      <c r="U854" s="232"/>
      <c r="V854" s="232"/>
      <c r="W854" s="232"/>
      <c r="X854" s="232"/>
      <c r="Y854" s="232"/>
      <c r="Z854" s="232"/>
    </row>
    <row r="855" spans="1:26" ht="14.25" customHeight="1">
      <c r="A855" s="232"/>
      <c r="B855" s="232"/>
      <c r="C855" s="232"/>
      <c r="D855" s="232"/>
      <c r="E855" s="232"/>
      <c r="F855" s="232"/>
      <c r="G855" s="232"/>
      <c r="H855" s="232"/>
      <c r="I855" s="232"/>
      <c r="J855" s="232"/>
      <c r="K855" s="232"/>
      <c r="L855" s="232"/>
      <c r="M855" s="232"/>
      <c r="N855" s="232"/>
      <c r="O855" s="232"/>
      <c r="P855" s="232"/>
      <c r="Q855" s="232"/>
      <c r="R855" s="232"/>
      <c r="S855" s="232"/>
      <c r="T855" s="232"/>
      <c r="U855" s="232"/>
      <c r="V855" s="232"/>
      <c r="W855" s="232"/>
      <c r="X855" s="232"/>
      <c r="Y855" s="232"/>
      <c r="Z855" s="232"/>
    </row>
    <row r="856" spans="1:26" ht="14.25" customHeight="1">
      <c r="A856" s="232"/>
      <c r="B856" s="232"/>
      <c r="C856" s="232"/>
      <c r="D856" s="232"/>
      <c r="E856" s="232"/>
      <c r="F856" s="232"/>
      <c r="G856" s="232"/>
      <c r="H856" s="232"/>
      <c r="I856" s="232"/>
      <c r="J856" s="232"/>
      <c r="K856" s="232"/>
      <c r="L856" s="232"/>
      <c r="M856" s="232"/>
      <c r="N856" s="232"/>
      <c r="O856" s="232"/>
      <c r="P856" s="232"/>
      <c r="Q856" s="232"/>
      <c r="R856" s="232"/>
      <c r="S856" s="232"/>
      <c r="T856" s="232"/>
      <c r="U856" s="232"/>
      <c r="V856" s="232"/>
      <c r="W856" s="232"/>
      <c r="X856" s="232"/>
      <c r="Y856" s="232"/>
      <c r="Z856" s="232"/>
    </row>
    <row r="857" spans="1:26" ht="14.25" customHeight="1">
      <c r="A857" s="232"/>
      <c r="B857" s="232"/>
      <c r="C857" s="232"/>
      <c r="D857" s="232"/>
      <c r="E857" s="232"/>
      <c r="F857" s="232"/>
      <c r="G857" s="232"/>
      <c r="H857" s="232"/>
      <c r="I857" s="232"/>
      <c r="J857" s="232"/>
      <c r="K857" s="232"/>
      <c r="L857" s="232"/>
      <c r="M857" s="232"/>
      <c r="N857" s="232"/>
      <c r="O857" s="232"/>
      <c r="P857" s="232"/>
      <c r="Q857" s="232"/>
      <c r="R857" s="232"/>
      <c r="S857" s="232"/>
      <c r="T857" s="232"/>
      <c r="U857" s="232"/>
      <c r="V857" s="232"/>
      <c r="W857" s="232"/>
      <c r="X857" s="232"/>
      <c r="Y857" s="232"/>
      <c r="Z857" s="232"/>
    </row>
    <row r="858" spans="1:26" ht="14.25" customHeight="1">
      <c r="A858" s="232"/>
      <c r="B858" s="232"/>
      <c r="C858" s="232"/>
      <c r="D858" s="232"/>
      <c r="E858" s="232"/>
      <c r="F858" s="232"/>
      <c r="G858" s="232"/>
      <c r="H858" s="232"/>
      <c r="I858" s="232"/>
      <c r="J858" s="232"/>
      <c r="K858" s="232"/>
      <c r="L858" s="232"/>
      <c r="M858" s="232"/>
      <c r="N858" s="232"/>
      <c r="O858" s="232"/>
      <c r="P858" s="232"/>
      <c r="Q858" s="232"/>
      <c r="R858" s="232"/>
      <c r="S858" s="232"/>
      <c r="T858" s="232"/>
      <c r="U858" s="232"/>
      <c r="V858" s="232"/>
      <c r="W858" s="232"/>
      <c r="X858" s="232"/>
      <c r="Y858" s="232"/>
      <c r="Z858" s="232"/>
    </row>
    <row r="859" spans="1:26" ht="14.25" customHeight="1">
      <c r="A859" s="232"/>
      <c r="B859" s="232"/>
      <c r="C859" s="232"/>
      <c r="D859" s="232"/>
      <c r="E859" s="232"/>
      <c r="F859" s="232"/>
      <c r="G859" s="232"/>
      <c r="H859" s="232"/>
      <c r="I859" s="232"/>
      <c r="J859" s="232"/>
      <c r="K859" s="232"/>
      <c r="L859" s="232"/>
      <c r="M859" s="232"/>
      <c r="N859" s="232"/>
      <c r="O859" s="232"/>
      <c r="P859" s="232"/>
      <c r="Q859" s="232"/>
      <c r="R859" s="232"/>
      <c r="S859" s="232"/>
      <c r="T859" s="232"/>
      <c r="U859" s="232"/>
      <c r="V859" s="232"/>
      <c r="W859" s="232"/>
      <c r="X859" s="232"/>
      <c r="Y859" s="232"/>
      <c r="Z859" s="232"/>
    </row>
    <row r="860" spans="1:26" ht="14.25" customHeight="1">
      <c r="A860" s="232"/>
      <c r="B860" s="232"/>
      <c r="C860" s="232"/>
      <c r="D860" s="232"/>
      <c r="E860" s="232"/>
      <c r="F860" s="232"/>
      <c r="G860" s="232"/>
      <c r="H860" s="232"/>
      <c r="I860" s="232"/>
      <c r="J860" s="232"/>
      <c r="K860" s="232"/>
      <c r="L860" s="232"/>
      <c r="M860" s="232"/>
      <c r="N860" s="232"/>
      <c r="O860" s="232"/>
      <c r="P860" s="232"/>
      <c r="Q860" s="232"/>
      <c r="R860" s="232"/>
      <c r="S860" s="232"/>
      <c r="T860" s="232"/>
      <c r="U860" s="232"/>
      <c r="V860" s="232"/>
      <c r="W860" s="232"/>
      <c r="X860" s="232"/>
      <c r="Y860" s="232"/>
      <c r="Z860" s="232"/>
    </row>
    <row r="861" spans="1:26" ht="14.25" customHeight="1">
      <c r="A861" s="232"/>
      <c r="B861" s="232"/>
      <c r="C861" s="232"/>
      <c r="D861" s="232"/>
      <c r="E861" s="232"/>
      <c r="F861" s="232"/>
      <c r="G861" s="232"/>
      <c r="H861" s="232"/>
      <c r="I861" s="232"/>
      <c r="J861" s="232"/>
      <c r="K861" s="232"/>
      <c r="L861" s="232"/>
      <c r="M861" s="232"/>
      <c r="N861" s="232"/>
      <c r="O861" s="232"/>
      <c r="P861" s="232"/>
      <c r="Q861" s="232"/>
      <c r="R861" s="232"/>
      <c r="S861" s="232"/>
      <c r="T861" s="232"/>
      <c r="U861" s="232"/>
      <c r="V861" s="232"/>
      <c r="W861" s="232"/>
      <c r="X861" s="232"/>
      <c r="Y861" s="232"/>
      <c r="Z861" s="232"/>
    </row>
    <row r="862" spans="1:26" ht="14.25" customHeight="1">
      <c r="A862" s="232"/>
      <c r="B862" s="232"/>
      <c r="C862" s="232"/>
      <c r="D862" s="232"/>
      <c r="E862" s="232"/>
      <c r="F862" s="232"/>
      <c r="G862" s="232"/>
      <c r="H862" s="232"/>
      <c r="I862" s="232"/>
      <c r="J862" s="232"/>
      <c r="K862" s="232"/>
      <c r="L862" s="232"/>
      <c r="M862" s="232"/>
      <c r="N862" s="232"/>
      <c r="O862" s="232"/>
      <c r="P862" s="232"/>
      <c r="Q862" s="232"/>
      <c r="R862" s="232"/>
      <c r="S862" s="232"/>
      <c r="T862" s="232"/>
      <c r="U862" s="232"/>
      <c r="V862" s="232"/>
      <c r="W862" s="232"/>
      <c r="X862" s="232"/>
      <c r="Y862" s="232"/>
      <c r="Z862" s="232"/>
    </row>
    <row r="863" spans="1:26" ht="14.25" customHeight="1">
      <c r="A863" s="232"/>
      <c r="B863" s="232"/>
      <c r="C863" s="232"/>
      <c r="D863" s="232"/>
      <c r="E863" s="232"/>
      <c r="F863" s="232"/>
      <c r="G863" s="232"/>
      <c r="H863" s="232"/>
      <c r="I863" s="232"/>
      <c r="J863" s="232"/>
      <c r="K863" s="232"/>
      <c r="L863" s="232"/>
      <c r="M863" s="232"/>
      <c r="N863" s="232"/>
      <c r="O863" s="232"/>
      <c r="P863" s="232"/>
      <c r="Q863" s="232"/>
      <c r="R863" s="232"/>
      <c r="S863" s="232"/>
      <c r="T863" s="232"/>
      <c r="U863" s="232"/>
      <c r="V863" s="232"/>
      <c r="W863" s="232"/>
      <c r="X863" s="232"/>
      <c r="Y863" s="232"/>
      <c r="Z863" s="232"/>
    </row>
    <row r="864" spans="1:26" ht="14.25" customHeight="1">
      <c r="A864" s="232"/>
      <c r="B864" s="232"/>
      <c r="C864" s="232"/>
      <c r="D864" s="232"/>
      <c r="E864" s="232"/>
      <c r="F864" s="232"/>
      <c r="G864" s="232"/>
      <c r="H864" s="232"/>
      <c r="I864" s="232"/>
      <c r="J864" s="232"/>
      <c r="K864" s="232"/>
      <c r="L864" s="232"/>
      <c r="M864" s="232"/>
      <c r="N864" s="232"/>
      <c r="O864" s="232"/>
      <c r="P864" s="232"/>
      <c r="Q864" s="232"/>
      <c r="R864" s="232"/>
      <c r="S864" s="232"/>
      <c r="T864" s="232"/>
      <c r="U864" s="232"/>
      <c r="V864" s="232"/>
      <c r="W864" s="232"/>
      <c r="X864" s="232"/>
      <c r="Y864" s="232"/>
      <c r="Z864" s="232"/>
    </row>
    <row r="865" spans="1:26" ht="14.25" customHeight="1">
      <c r="A865" s="232"/>
      <c r="B865" s="232"/>
      <c r="C865" s="232"/>
      <c r="D865" s="232"/>
      <c r="E865" s="232"/>
      <c r="F865" s="232"/>
      <c r="G865" s="232"/>
      <c r="H865" s="232"/>
      <c r="I865" s="232"/>
      <c r="J865" s="232"/>
      <c r="K865" s="232"/>
      <c r="L865" s="232"/>
      <c r="M865" s="232"/>
      <c r="N865" s="232"/>
      <c r="O865" s="232"/>
      <c r="P865" s="232"/>
      <c r="Q865" s="232"/>
      <c r="R865" s="232"/>
      <c r="S865" s="232"/>
      <c r="T865" s="232"/>
      <c r="U865" s="232"/>
      <c r="V865" s="232"/>
      <c r="W865" s="232"/>
      <c r="X865" s="232"/>
      <c r="Y865" s="232"/>
      <c r="Z865" s="232"/>
    </row>
    <row r="866" spans="1:26" ht="14.25" customHeight="1">
      <c r="A866" s="232"/>
      <c r="B866" s="232"/>
      <c r="C866" s="232"/>
      <c r="D866" s="232"/>
      <c r="E866" s="232"/>
      <c r="F866" s="232"/>
      <c r="G866" s="232"/>
      <c r="H866" s="232"/>
      <c r="I866" s="232"/>
      <c r="J866" s="232"/>
      <c r="K866" s="232"/>
      <c r="L866" s="232"/>
      <c r="M866" s="232"/>
      <c r="N866" s="232"/>
      <c r="O866" s="232"/>
      <c r="P866" s="232"/>
      <c r="Q866" s="232"/>
      <c r="R866" s="232"/>
      <c r="S866" s="232"/>
      <c r="T866" s="232"/>
      <c r="U866" s="232"/>
      <c r="V866" s="232"/>
      <c r="W866" s="232"/>
      <c r="X866" s="232"/>
      <c r="Y866" s="232"/>
      <c r="Z866" s="232"/>
    </row>
    <row r="867" spans="1:26" ht="14.25" customHeight="1">
      <c r="A867" s="232"/>
      <c r="B867" s="232"/>
      <c r="C867" s="232"/>
      <c r="D867" s="232"/>
      <c r="E867" s="232"/>
      <c r="F867" s="232"/>
      <c r="G867" s="232"/>
      <c r="H867" s="232"/>
      <c r="I867" s="232"/>
      <c r="J867" s="232"/>
      <c r="K867" s="232"/>
      <c r="L867" s="232"/>
      <c r="M867" s="232"/>
      <c r="N867" s="232"/>
      <c r="O867" s="232"/>
      <c r="P867" s="232"/>
      <c r="Q867" s="232"/>
      <c r="R867" s="232"/>
      <c r="S867" s="232"/>
      <c r="T867" s="232"/>
      <c r="U867" s="232"/>
      <c r="V867" s="232"/>
      <c r="W867" s="232"/>
      <c r="X867" s="232"/>
      <c r="Y867" s="232"/>
      <c r="Z867" s="232"/>
    </row>
    <row r="868" spans="1:26" ht="14.25" customHeight="1">
      <c r="A868" s="232"/>
      <c r="B868" s="232"/>
      <c r="C868" s="232"/>
      <c r="D868" s="232"/>
      <c r="E868" s="232"/>
      <c r="F868" s="232"/>
      <c r="G868" s="232"/>
      <c r="H868" s="232"/>
      <c r="I868" s="232"/>
      <c r="J868" s="232"/>
      <c r="K868" s="232"/>
      <c r="L868" s="232"/>
      <c r="M868" s="232"/>
      <c r="N868" s="232"/>
      <c r="O868" s="232"/>
      <c r="P868" s="232"/>
      <c r="Q868" s="232"/>
      <c r="R868" s="232"/>
      <c r="S868" s="232"/>
      <c r="T868" s="232"/>
      <c r="U868" s="232"/>
      <c r="V868" s="232"/>
      <c r="W868" s="232"/>
      <c r="X868" s="232"/>
      <c r="Y868" s="232"/>
      <c r="Z868" s="232"/>
    </row>
    <row r="869" spans="1:26" ht="14.25" customHeight="1">
      <c r="A869" s="232"/>
      <c r="B869" s="232"/>
      <c r="C869" s="232"/>
      <c r="D869" s="232"/>
      <c r="E869" s="232"/>
      <c r="F869" s="232"/>
      <c r="G869" s="232"/>
      <c r="H869" s="232"/>
      <c r="I869" s="232"/>
      <c r="J869" s="232"/>
      <c r="K869" s="232"/>
      <c r="L869" s="232"/>
      <c r="M869" s="232"/>
      <c r="N869" s="232"/>
      <c r="O869" s="232"/>
      <c r="P869" s="232"/>
      <c r="Q869" s="232"/>
      <c r="R869" s="232"/>
      <c r="S869" s="232"/>
      <c r="T869" s="232"/>
      <c r="U869" s="232"/>
      <c r="V869" s="232"/>
      <c r="W869" s="232"/>
      <c r="X869" s="232"/>
      <c r="Y869" s="232"/>
      <c r="Z869" s="232"/>
    </row>
    <row r="870" spans="1:26" ht="14.25" customHeight="1">
      <c r="A870" s="232"/>
      <c r="B870" s="232"/>
      <c r="C870" s="232"/>
      <c r="D870" s="232"/>
      <c r="E870" s="232"/>
      <c r="F870" s="232"/>
      <c r="G870" s="232"/>
      <c r="H870" s="232"/>
      <c r="I870" s="232"/>
      <c r="J870" s="232"/>
      <c r="K870" s="232"/>
      <c r="L870" s="232"/>
      <c r="M870" s="232"/>
      <c r="N870" s="232"/>
      <c r="O870" s="232"/>
      <c r="P870" s="232"/>
      <c r="Q870" s="232"/>
      <c r="R870" s="232"/>
      <c r="S870" s="232"/>
      <c r="T870" s="232"/>
      <c r="U870" s="232"/>
      <c r="V870" s="232"/>
      <c r="W870" s="232"/>
      <c r="X870" s="232"/>
      <c r="Y870" s="232"/>
      <c r="Z870" s="232"/>
    </row>
    <row r="871" spans="1:26" ht="14.25" customHeight="1">
      <c r="A871" s="232"/>
      <c r="B871" s="232"/>
      <c r="C871" s="232"/>
      <c r="D871" s="232"/>
      <c r="E871" s="232"/>
      <c r="F871" s="232"/>
      <c r="G871" s="232"/>
      <c r="H871" s="232"/>
      <c r="I871" s="232"/>
      <c r="J871" s="232"/>
      <c r="K871" s="232"/>
      <c r="L871" s="232"/>
      <c r="M871" s="232"/>
      <c r="N871" s="232"/>
      <c r="O871" s="232"/>
      <c r="P871" s="232"/>
      <c r="Q871" s="232"/>
      <c r="R871" s="232"/>
      <c r="S871" s="232"/>
      <c r="T871" s="232"/>
      <c r="U871" s="232"/>
      <c r="V871" s="232"/>
      <c r="W871" s="232"/>
      <c r="X871" s="232"/>
      <c r="Y871" s="232"/>
      <c r="Z871" s="232"/>
    </row>
    <row r="872" spans="1:26" ht="14.25" customHeight="1">
      <c r="A872" s="232"/>
      <c r="B872" s="232"/>
      <c r="C872" s="232"/>
      <c r="D872" s="232"/>
      <c r="E872" s="232"/>
      <c r="F872" s="232"/>
      <c r="G872" s="232"/>
      <c r="H872" s="232"/>
      <c r="I872" s="232"/>
      <c r="J872" s="232"/>
      <c r="K872" s="232"/>
      <c r="L872" s="232"/>
      <c r="M872" s="232"/>
      <c r="N872" s="232"/>
      <c r="O872" s="232"/>
      <c r="P872" s="232"/>
      <c r="Q872" s="232"/>
      <c r="R872" s="232"/>
      <c r="S872" s="232"/>
      <c r="T872" s="232"/>
      <c r="U872" s="232"/>
      <c r="V872" s="232"/>
      <c r="W872" s="232"/>
      <c r="X872" s="232"/>
      <c r="Y872" s="232"/>
      <c r="Z872" s="232"/>
    </row>
    <row r="873" spans="1:26" ht="14.25" customHeight="1">
      <c r="A873" s="232"/>
      <c r="B873" s="232"/>
      <c r="C873" s="232"/>
      <c r="D873" s="232"/>
      <c r="E873" s="232"/>
      <c r="F873" s="232"/>
      <c r="G873" s="232"/>
      <c r="H873" s="232"/>
      <c r="I873" s="232"/>
      <c r="J873" s="232"/>
      <c r="K873" s="232"/>
      <c r="L873" s="232"/>
      <c r="M873" s="232"/>
      <c r="N873" s="232"/>
      <c r="O873" s="232"/>
      <c r="P873" s="232"/>
      <c r="Q873" s="232"/>
      <c r="R873" s="232"/>
      <c r="S873" s="232"/>
      <c r="T873" s="232"/>
      <c r="U873" s="232"/>
      <c r="V873" s="232"/>
      <c r="W873" s="232"/>
      <c r="X873" s="232"/>
      <c r="Y873" s="232"/>
      <c r="Z873" s="232"/>
    </row>
    <row r="874" spans="1:26" ht="14.25" customHeight="1">
      <c r="A874" s="232"/>
      <c r="B874" s="232"/>
      <c r="C874" s="232"/>
      <c r="D874" s="232"/>
      <c r="E874" s="232"/>
      <c r="F874" s="232"/>
      <c r="G874" s="232"/>
      <c r="H874" s="232"/>
      <c r="I874" s="232"/>
      <c r="J874" s="232"/>
      <c r="K874" s="232"/>
      <c r="L874" s="232"/>
      <c r="M874" s="232"/>
      <c r="N874" s="232"/>
      <c r="O874" s="232"/>
      <c r="P874" s="232"/>
      <c r="Q874" s="232"/>
      <c r="R874" s="232"/>
      <c r="S874" s="232"/>
      <c r="T874" s="232"/>
      <c r="U874" s="232"/>
      <c r="V874" s="232"/>
      <c r="W874" s="232"/>
      <c r="X874" s="232"/>
      <c r="Y874" s="232"/>
      <c r="Z874" s="232"/>
    </row>
    <row r="875" spans="1:26" ht="14.25" customHeight="1">
      <c r="A875" s="232"/>
      <c r="B875" s="232"/>
      <c r="C875" s="232"/>
      <c r="D875" s="232"/>
      <c r="E875" s="232"/>
      <c r="F875" s="232"/>
      <c r="G875" s="232"/>
      <c r="H875" s="232"/>
      <c r="I875" s="232"/>
      <c r="J875" s="232"/>
      <c r="K875" s="232"/>
      <c r="L875" s="232"/>
      <c r="M875" s="232"/>
      <c r="N875" s="232"/>
      <c r="O875" s="232"/>
      <c r="P875" s="232"/>
      <c r="Q875" s="232"/>
      <c r="R875" s="232"/>
      <c r="S875" s="232"/>
      <c r="T875" s="232"/>
      <c r="U875" s="232"/>
      <c r="V875" s="232"/>
      <c r="W875" s="232"/>
      <c r="X875" s="232"/>
      <c r="Y875" s="232"/>
      <c r="Z875" s="232"/>
    </row>
    <row r="876" spans="1:26" ht="14.25" customHeight="1">
      <c r="A876" s="232"/>
      <c r="B876" s="232"/>
      <c r="C876" s="232"/>
      <c r="D876" s="232"/>
      <c r="E876" s="232"/>
      <c r="F876" s="232"/>
      <c r="G876" s="232"/>
      <c r="H876" s="232"/>
      <c r="I876" s="232"/>
      <c r="J876" s="232"/>
      <c r="K876" s="232"/>
      <c r="L876" s="232"/>
      <c r="M876" s="232"/>
      <c r="N876" s="232"/>
      <c r="O876" s="232"/>
      <c r="P876" s="232"/>
      <c r="Q876" s="232"/>
      <c r="R876" s="232"/>
      <c r="S876" s="232"/>
      <c r="T876" s="232"/>
      <c r="U876" s="232"/>
      <c r="V876" s="232"/>
      <c r="W876" s="232"/>
      <c r="X876" s="232"/>
      <c r="Y876" s="232"/>
      <c r="Z876" s="232"/>
    </row>
    <row r="877" spans="1:26" ht="14.25" customHeight="1">
      <c r="A877" s="232"/>
      <c r="B877" s="232"/>
      <c r="C877" s="232"/>
      <c r="D877" s="232"/>
      <c r="E877" s="232"/>
      <c r="F877" s="232"/>
      <c r="G877" s="232"/>
      <c r="H877" s="232"/>
      <c r="I877" s="232"/>
      <c r="J877" s="232"/>
      <c r="K877" s="232"/>
      <c r="L877" s="232"/>
      <c r="M877" s="232"/>
      <c r="N877" s="232"/>
      <c r="O877" s="232"/>
      <c r="P877" s="232"/>
      <c r="Q877" s="232"/>
      <c r="R877" s="232"/>
      <c r="S877" s="232"/>
      <c r="T877" s="232"/>
      <c r="U877" s="232"/>
      <c r="V877" s="232"/>
      <c r="W877" s="232"/>
      <c r="X877" s="232"/>
      <c r="Y877" s="232"/>
      <c r="Z877" s="232"/>
    </row>
    <row r="878" spans="1:26" ht="14.25" customHeight="1">
      <c r="A878" s="232"/>
      <c r="B878" s="232"/>
      <c r="C878" s="232"/>
      <c r="D878" s="232"/>
      <c r="E878" s="232"/>
      <c r="F878" s="232"/>
      <c r="G878" s="232"/>
      <c r="H878" s="232"/>
      <c r="I878" s="232"/>
      <c r="J878" s="232"/>
      <c r="K878" s="232"/>
      <c r="L878" s="232"/>
      <c r="M878" s="232"/>
      <c r="N878" s="232"/>
      <c r="O878" s="232"/>
      <c r="P878" s="232"/>
      <c r="Q878" s="232"/>
      <c r="R878" s="232"/>
      <c r="S878" s="232"/>
      <c r="T878" s="232"/>
      <c r="U878" s="232"/>
      <c r="V878" s="232"/>
      <c r="W878" s="232"/>
      <c r="X878" s="232"/>
      <c r="Y878" s="232"/>
      <c r="Z878" s="232"/>
    </row>
    <row r="879" spans="1:26" ht="14.25" customHeight="1">
      <c r="A879" s="232"/>
      <c r="B879" s="232"/>
      <c r="C879" s="232"/>
      <c r="D879" s="232"/>
      <c r="E879" s="232"/>
      <c r="F879" s="232"/>
      <c r="G879" s="232"/>
      <c r="H879" s="232"/>
      <c r="I879" s="232"/>
      <c r="J879" s="232"/>
      <c r="K879" s="232"/>
      <c r="L879" s="232"/>
      <c r="M879" s="232"/>
      <c r="N879" s="232"/>
      <c r="O879" s="232"/>
      <c r="P879" s="232"/>
      <c r="Q879" s="232"/>
      <c r="R879" s="232"/>
      <c r="S879" s="232"/>
      <c r="T879" s="232"/>
      <c r="U879" s="232"/>
      <c r="V879" s="232"/>
      <c r="W879" s="232"/>
      <c r="X879" s="232"/>
      <c r="Y879" s="232"/>
      <c r="Z879" s="232"/>
    </row>
    <row r="880" spans="1:26" ht="14.25" customHeight="1">
      <c r="A880" s="232"/>
      <c r="B880" s="232"/>
      <c r="C880" s="232"/>
      <c r="D880" s="232"/>
      <c r="E880" s="232"/>
      <c r="F880" s="232"/>
      <c r="G880" s="232"/>
      <c r="H880" s="232"/>
      <c r="I880" s="232"/>
      <c r="J880" s="232"/>
      <c r="K880" s="232"/>
      <c r="L880" s="232"/>
      <c r="M880" s="232"/>
      <c r="N880" s="232"/>
      <c r="O880" s="232"/>
      <c r="P880" s="232"/>
      <c r="Q880" s="232"/>
      <c r="R880" s="232"/>
      <c r="S880" s="232"/>
      <c r="T880" s="232"/>
      <c r="U880" s="232"/>
      <c r="V880" s="232"/>
      <c r="W880" s="232"/>
      <c r="X880" s="232"/>
      <c r="Y880" s="232"/>
      <c r="Z880" s="232"/>
    </row>
    <row r="881" spans="1:26" ht="14.25" customHeight="1">
      <c r="A881" s="232"/>
      <c r="B881" s="232"/>
      <c r="C881" s="232"/>
      <c r="D881" s="232"/>
      <c r="E881" s="232"/>
      <c r="F881" s="232"/>
      <c r="G881" s="232"/>
      <c r="H881" s="232"/>
      <c r="I881" s="232"/>
      <c r="J881" s="232"/>
      <c r="K881" s="232"/>
      <c r="L881" s="232"/>
      <c r="M881" s="232"/>
      <c r="N881" s="232"/>
      <c r="O881" s="232"/>
      <c r="P881" s="232"/>
      <c r="Q881" s="232"/>
      <c r="R881" s="232"/>
      <c r="S881" s="232"/>
      <c r="T881" s="232"/>
      <c r="U881" s="232"/>
      <c r="V881" s="232"/>
      <c r="W881" s="232"/>
      <c r="X881" s="232"/>
      <c r="Y881" s="232"/>
      <c r="Z881" s="232"/>
    </row>
    <row r="882" spans="1:26" ht="14.25" customHeight="1">
      <c r="A882" s="232"/>
      <c r="B882" s="232"/>
      <c r="C882" s="232"/>
      <c r="D882" s="232"/>
      <c r="E882" s="232"/>
      <c r="F882" s="232"/>
      <c r="G882" s="232"/>
      <c r="H882" s="232"/>
      <c r="I882" s="232"/>
      <c r="J882" s="232"/>
      <c r="K882" s="232"/>
      <c r="L882" s="232"/>
      <c r="M882" s="232"/>
      <c r="N882" s="232"/>
      <c r="O882" s="232"/>
      <c r="P882" s="232"/>
      <c r="Q882" s="232"/>
      <c r="R882" s="232"/>
      <c r="S882" s="232"/>
      <c r="T882" s="232"/>
      <c r="U882" s="232"/>
      <c r="V882" s="232"/>
      <c r="W882" s="232"/>
      <c r="X882" s="232"/>
      <c r="Y882" s="232"/>
      <c r="Z882" s="232"/>
    </row>
    <row r="883" spans="1:26" ht="14.25" customHeight="1">
      <c r="A883" s="232"/>
      <c r="B883" s="232"/>
      <c r="C883" s="232"/>
      <c r="D883" s="232"/>
      <c r="E883" s="232"/>
      <c r="F883" s="232"/>
      <c r="G883" s="232"/>
      <c r="H883" s="232"/>
      <c r="I883" s="232"/>
      <c r="J883" s="232"/>
      <c r="K883" s="232"/>
      <c r="L883" s="232"/>
      <c r="M883" s="232"/>
      <c r="N883" s="232"/>
      <c r="O883" s="232"/>
      <c r="P883" s="232"/>
      <c r="Q883" s="232"/>
      <c r="R883" s="232"/>
      <c r="S883" s="232"/>
      <c r="T883" s="232"/>
      <c r="U883" s="232"/>
      <c r="V883" s="232"/>
      <c r="W883" s="232"/>
      <c r="X883" s="232"/>
      <c r="Y883" s="232"/>
      <c r="Z883" s="232"/>
    </row>
    <row r="884" spans="1:26" ht="14.25" customHeight="1">
      <c r="A884" s="232"/>
      <c r="B884" s="232"/>
      <c r="C884" s="232"/>
      <c r="D884" s="232"/>
      <c r="E884" s="232"/>
      <c r="F884" s="232"/>
      <c r="G884" s="232"/>
      <c r="H884" s="232"/>
      <c r="I884" s="232"/>
      <c r="J884" s="232"/>
      <c r="K884" s="232"/>
      <c r="L884" s="232"/>
      <c r="M884" s="232"/>
      <c r="N884" s="232"/>
      <c r="O884" s="232"/>
      <c r="P884" s="232"/>
      <c r="Q884" s="232"/>
      <c r="R884" s="232"/>
      <c r="S884" s="232"/>
      <c r="T884" s="232"/>
      <c r="U884" s="232"/>
      <c r="V884" s="232"/>
      <c r="W884" s="232"/>
      <c r="X884" s="232"/>
      <c r="Y884" s="232"/>
      <c r="Z884" s="232"/>
    </row>
    <row r="885" spans="1:26" ht="14.25" customHeight="1">
      <c r="A885" s="232"/>
      <c r="B885" s="232"/>
      <c r="C885" s="232"/>
      <c r="D885" s="232"/>
      <c r="E885" s="232"/>
      <c r="F885" s="232"/>
      <c r="G885" s="232"/>
      <c r="H885" s="232"/>
      <c r="I885" s="232"/>
      <c r="J885" s="232"/>
      <c r="K885" s="232"/>
      <c r="L885" s="232"/>
      <c r="M885" s="232"/>
      <c r="N885" s="232"/>
      <c r="O885" s="232"/>
      <c r="P885" s="232"/>
      <c r="Q885" s="232"/>
      <c r="R885" s="232"/>
      <c r="S885" s="232"/>
      <c r="T885" s="232"/>
      <c r="U885" s="232"/>
      <c r="V885" s="232"/>
      <c r="W885" s="232"/>
      <c r="X885" s="232"/>
      <c r="Y885" s="232"/>
      <c r="Z885" s="232"/>
    </row>
    <row r="886" spans="1:26" ht="14.25" customHeight="1">
      <c r="A886" s="232"/>
      <c r="B886" s="232"/>
      <c r="C886" s="232"/>
      <c r="D886" s="232"/>
      <c r="E886" s="232"/>
      <c r="F886" s="232"/>
      <c r="G886" s="232"/>
      <c r="H886" s="232"/>
      <c r="I886" s="232"/>
      <c r="J886" s="232"/>
      <c r="K886" s="232"/>
      <c r="L886" s="232"/>
      <c r="M886" s="232"/>
      <c r="N886" s="232"/>
      <c r="O886" s="232"/>
      <c r="P886" s="232"/>
      <c r="Q886" s="232"/>
      <c r="R886" s="232"/>
      <c r="S886" s="232"/>
      <c r="T886" s="232"/>
      <c r="U886" s="232"/>
      <c r="V886" s="232"/>
      <c r="W886" s="232"/>
      <c r="X886" s="232"/>
      <c r="Y886" s="232"/>
      <c r="Z886" s="232"/>
    </row>
    <row r="887" spans="1:26" ht="14.25" customHeight="1">
      <c r="A887" s="232"/>
      <c r="B887" s="232"/>
      <c r="C887" s="232"/>
      <c r="D887" s="232"/>
      <c r="E887" s="232"/>
      <c r="F887" s="232"/>
      <c r="G887" s="232"/>
      <c r="H887" s="232"/>
      <c r="I887" s="232"/>
      <c r="J887" s="232"/>
      <c r="K887" s="232"/>
      <c r="L887" s="232"/>
      <c r="M887" s="232"/>
      <c r="N887" s="232"/>
      <c r="O887" s="232"/>
      <c r="P887" s="232"/>
      <c r="Q887" s="232"/>
      <c r="R887" s="232"/>
      <c r="S887" s="232"/>
      <c r="T887" s="232"/>
      <c r="U887" s="232"/>
      <c r="V887" s="232"/>
      <c r="W887" s="232"/>
      <c r="X887" s="232"/>
      <c r="Y887" s="232"/>
      <c r="Z887" s="232"/>
    </row>
    <row r="888" spans="1:26" ht="14.25" customHeight="1">
      <c r="A888" s="232"/>
      <c r="B888" s="232"/>
      <c r="C888" s="232"/>
      <c r="D888" s="232"/>
      <c r="E888" s="232"/>
      <c r="F888" s="232"/>
      <c r="G888" s="232"/>
      <c r="H888" s="232"/>
      <c r="I888" s="232"/>
      <c r="J888" s="232"/>
      <c r="K888" s="232"/>
      <c r="L888" s="232"/>
      <c r="M888" s="232"/>
      <c r="N888" s="232"/>
      <c r="O888" s="232"/>
      <c r="P888" s="232"/>
      <c r="Q888" s="232"/>
      <c r="R888" s="232"/>
      <c r="S888" s="232"/>
      <c r="T888" s="232"/>
      <c r="U888" s="232"/>
      <c r="V888" s="232"/>
      <c r="W888" s="232"/>
      <c r="X888" s="232"/>
      <c r="Y888" s="232"/>
      <c r="Z888" s="232"/>
    </row>
    <row r="889" spans="1:26" ht="14.25" customHeight="1">
      <c r="A889" s="232"/>
      <c r="B889" s="232"/>
      <c r="C889" s="232"/>
      <c r="D889" s="232"/>
      <c r="E889" s="232"/>
      <c r="F889" s="232"/>
      <c r="G889" s="232"/>
      <c r="H889" s="232"/>
      <c r="I889" s="232"/>
      <c r="J889" s="232"/>
      <c r="K889" s="232"/>
      <c r="L889" s="232"/>
      <c r="M889" s="232"/>
      <c r="N889" s="232"/>
      <c r="O889" s="232"/>
      <c r="P889" s="232"/>
      <c r="Q889" s="232"/>
      <c r="R889" s="232"/>
      <c r="S889" s="232"/>
      <c r="T889" s="232"/>
      <c r="U889" s="232"/>
      <c r="V889" s="232"/>
      <c r="W889" s="232"/>
      <c r="X889" s="232"/>
      <c r="Y889" s="232"/>
      <c r="Z889" s="232"/>
    </row>
    <row r="890" spans="1:26" ht="14.25" customHeight="1">
      <c r="A890" s="232"/>
      <c r="B890" s="232"/>
      <c r="C890" s="232"/>
      <c r="D890" s="232"/>
      <c r="E890" s="232"/>
      <c r="F890" s="232"/>
      <c r="G890" s="232"/>
      <c r="H890" s="232"/>
      <c r="I890" s="232"/>
      <c r="J890" s="232"/>
      <c r="K890" s="232"/>
      <c r="L890" s="232"/>
      <c r="M890" s="232"/>
      <c r="N890" s="232"/>
      <c r="O890" s="232"/>
      <c r="P890" s="232"/>
      <c r="Q890" s="232"/>
      <c r="R890" s="232"/>
      <c r="S890" s="232"/>
      <c r="T890" s="232"/>
      <c r="U890" s="232"/>
      <c r="V890" s="232"/>
      <c r="W890" s="232"/>
      <c r="X890" s="232"/>
      <c r="Y890" s="232"/>
      <c r="Z890" s="232"/>
    </row>
    <row r="891" spans="1:26" ht="14.25" customHeight="1">
      <c r="A891" s="232"/>
      <c r="B891" s="232"/>
      <c r="C891" s="232"/>
      <c r="D891" s="232"/>
      <c r="E891" s="232"/>
      <c r="F891" s="232"/>
      <c r="G891" s="232"/>
      <c r="H891" s="232"/>
      <c r="I891" s="232"/>
      <c r="J891" s="232"/>
      <c r="K891" s="232"/>
      <c r="L891" s="232"/>
      <c r="M891" s="232"/>
      <c r="N891" s="232"/>
      <c r="O891" s="232"/>
      <c r="P891" s="232"/>
      <c r="Q891" s="232"/>
      <c r="R891" s="232"/>
      <c r="S891" s="232"/>
      <c r="T891" s="232"/>
      <c r="U891" s="232"/>
      <c r="V891" s="232"/>
      <c r="W891" s="232"/>
      <c r="X891" s="232"/>
      <c r="Y891" s="232"/>
      <c r="Z891" s="232"/>
    </row>
    <row r="892" spans="1:26" ht="14.25" customHeight="1">
      <c r="A892" s="232"/>
      <c r="B892" s="232"/>
      <c r="C892" s="232"/>
      <c r="D892" s="232"/>
      <c r="E892" s="232"/>
      <c r="F892" s="232"/>
      <c r="G892" s="232"/>
      <c r="H892" s="232"/>
      <c r="I892" s="232"/>
      <c r="J892" s="232"/>
      <c r="K892" s="232"/>
      <c r="L892" s="232"/>
      <c r="M892" s="232"/>
      <c r="N892" s="232"/>
      <c r="O892" s="232"/>
      <c r="P892" s="232"/>
      <c r="Q892" s="232"/>
      <c r="R892" s="232"/>
      <c r="S892" s="232"/>
      <c r="T892" s="232"/>
      <c r="U892" s="232"/>
      <c r="V892" s="232"/>
      <c r="W892" s="232"/>
      <c r="X892" s="232"/>
      <c r="Y892" s="232"/>
      <c r="Z892" s="232"/>
    </row>
    <row r="893" spans="1:26" ht="14.25" customHeight="1">
      <c r="A893" s="232"/>
      <c r="B893" s="232"/>
      <c r="C893" s="232"/>
      <c r="D893" s="232"/>
      <c r="E893" s="232"/>
      <c r="F893" s="232"/>
      <c r="G893" s="232"/>
      <c r="H893" s="232"/>
      <c r="I893" s="232"/>
      <c r="J893" s="232"/>
      <c r="K893" s="232"/>
      <c r="L893" s="232"/>
      <c r="M893" s="232"/>
      <c r="N893" s="232"/>
      <c r="O893" s="232"/>
      <c r="P893" s="232"/>
      <c r="Q893" s="232"/>
      <c r="R893" s="232"/>
      <c r="S893" s="232"/>
      <c r="T893" s="232"/>
      <c r="U893" s="232"/>
      <c r="V893" s="232"/>
      <c r="W893" s="232"/>
      <c r="X893" s="232"/>
      <c r="Y893" s="232"/>
      <c r="Z893" s="232"/>
    </row>
    <row r="894" spans="1:26" ht="14.25" customHeight="1">
      <c r="A894" s="232"/>
      <c r="B894" s="232"/>
      <c r="C894" s="232"/>
      <c r="D894" s="232"/>
      <c r="E894" s="232"/>
      <c r="F894" s="232"/>
      <c r="G894" s="232"/>
      <c r="H894" s="232"/>
      <c r="I894" s="232"/>
      <c r="J894" s="232"/>
      <c r="K894" s="232"/>
      <c r="L894" s="232"/>
      <c r="M894" s="232"/>
      <c r="N894" s="232"/>
      <c r="O894" s="232"/>
      <c r="P894" s="232"/>
      <c r="Q894" s="232"/>
      <c r="R894" s="232"/>
      <c r="S894" s="232"/>
      <c r="T894" s="232"/>
      <c r="U894" s="232"/>
      <c r="V894" s="232"/>
      <c r="W894" s="232"/>
      <c r="X894" s="232"/>
      <c r="Y894" s="232"/>
      <c r="Z894" s="232"/>
    </row>
    <row r="895" spans="1:26" ht="14.25" customHeight="1">
      <c r="A895" s="232"/>
      <c r="B895" s="232"/>
      <c r="C895" s="232"/>
      <c r="D895" s="232"/>
      <c r="E895" s="232"/>
      <c r="F895" s="232"/>
      <c r="G895" s="232"/>
      <c r="H895" s="232"/>
      <c r="I895" s="232"/>
      <c r="J895" s="232"/>
      <c r="K895" s="232"/>
      <c r="L895" s="232"/>
      <c r="M895" s="232"/>
      <c r="N895" s="232"/>
      <c r="O895" s="232"/>
      <c r="P895" s="232"/>
      <c r="Q895" s="232"/>
      <c r="R895" s="232"/>
      <c r="S895" s="232"/>
      <c r="T895" s="232"/>
      <c r="U895" s="232"/>
      <c r="V895" s="232"/>
      <c r="W895" s="232"/>
      <c r="X895" s="232"/>
      <c r="Y895" s="232"/>
      <c r="Z895" s="232"/>
    </row>
    <row r="896" spans="1:26" ht="14.25" customHeight="1">
      <c r="A896" s="232"/>
      <c r="B896" s="232"/>
      <c r="C896" s="232"/>
      <c r="D896" s="232"/>
      <c r="E896" s="232"/>
      <c r="F896" s="232"/>
      <c r="G896" s="232"/>
      <c r="H896" s="232"/>
      <c r="I896" s="232"/>
      <c r="J896" s="232"/>
      <c r="K896" s="232"/>
      <c r="L896" s="232"/>
      <c r="M896" s="232"/>
      <c r="N896" s="232"/>
      <c r="O896" s="232"/>
      <c r="P896" s="232"/>
      <c r="Q896" s="232"/>
      <c r="R896" s="232"/>
      <c r="S896" s="232"/>
      <c r="T896" s="232"/>
      <c r="U896" s="232"/>
      <c r="V896" s="232"/>
      <c r="W896" s="232"/>
      <c r="X896" s="232"/>
      <c r="Y896" s="232"/>
      <c r="Z896" s="232"/>
    </row>
    <row r="897" spans="1:26" ht="14.25" customHeight="1">
      <c r="A897" s="232"/>
      <c r="B897" s="232"/>
      <c r="C897" s="232"/>
      <c r="D897" s="232"/>
      <c r="E897" s="232"/>
      <c r="F897" s="232"/>
      <c r="G897" s="232"/>
      <c r="H897" s="232"/>
      <c r="I897" s="232"/>
      <c r="J897" s="232"/>
      <c r="K897" s="232"/>
      <c r="L897" s="232"/>
      <c r="M897" s="232"/>
      <c r="N897" s="232"/>
      <c r="O897" s="232"/>
      <c r="P897" s="232"/>
      <c r="Q897" s="232"/>
      <c r="R897" s="232"/>
      <c r="S897" s="232"/>
      <c r="T897" s="232"/>
      <c r="U897" s="232"/>
      <c r="V897" s="232"/>
      <c r="W897" s="232"/>
      <c r="X897" s="232"/>
      <c r="Y897" s="232"/>
      <c r="Z897" s="232"/>
    </row>
    <row r="898" spans="1:26" ht="14.25" customHeight="1">
      <c r="A898" s="232"/>
      <c r="B898" s="232"/>
      <c r="C898" s="232"/>
      <c r="D898" s="232"/>
      <c r="E898" s="232"/>
      <c r="F898" s="232"/>
      <c r="G898" s="232"/>
      <c r="H898" s="232"/>
      <c r="I898" s="232"/>
      <c r="J898" s="232"/>
      <c r="K898" s="232"/>
      <c r="L898" s="232"/>
      <c r="M898" s="232"/>
      <c r="N898" s="232"/>
      <c r="O898" s="232"/>
      <c r="P898" s="232"/>
      <c r="Q898" s="232"/>
      <c r="R898" s="232"/>
      <c r="S898" s="232"/>
      <c r="T898" s="232"/>
      <c r="U898" s="232"/>
      <c r="V898" s="232"/>
      <c r="W898" s="232"/>
      <c r="X898" s="232"/>
      <c r="Y898" s="232"/>
      <c r="Z898" s="232"/>
    </row>
    <row r="899" spans="1:26" ht="14.25" customHeight="1">
      <c r="A899" s="232"/>
      <c r="B899" s="232"/>
      <c r="C899" s="232"/>
      <c r="D899" s="232"/>
      <c r="E899" s="232"/>
      <c r="F899" s="232"/>
      <c r="G899" s="232"/>
      <c r="H899" s="232"/>
      <c r="I899" s="232"/>
      <c r="J899" s="232"/>
      <c r="K899" s="232"/>
      <c r="L899" s="232"/>
      <c r="M899" s="232"/>
      <c r="N899" s="232"/>
      <c r="O899" s="232"/>
      <c r="P899" s="232"/>
      <c r="Q899" s="232"/>
      <c r="R899" s="232"/>
      <c r="S899" s="232"/>
      <c r="T899" s="232"/>
      <c r="U899" s="232"/>
      <c r="V899" s="232"/>
      <c r="W899" s="232"/>
      <c r="X899" s="232"/>
      <c r="Y899" s="232"/>
      <c r="Z899" s="232"/>
    </row>
    <row r="900" spans="1:26" ht="14.25" customHeight="1">
      <c r="A900" s="232"/>
      <c r="B900" s="232"/>
      <c r="C900" s="232"/>
      <c r="D900" s="232"/>
      <c r="E900" s="232"/>
      <c r="F900" s="232"/>
      <c r="G900" s="232"/>
      <c r="H900" s="232"/>
      <c r="I900" s="232"/>
      <c r="J900" s="232"/>
      <c r="K900" s="232"/>
      <c r="L900" s="232"/>
      <c r="M900" s="232"/>
      <c r="N900" s="232"/>
      <c r="O900" s="232"/>
      <c r="P900" s="232"/>
      <c r="Q900" s="232"/>
      <c r="R900" s="232"/>
      <c r="S900" s="232"/>
      <c r="T900" s="232"/>
      <c r="U900" s="232"/>
      <c r="V900" s="232"/>
      <c r="W900" s="232"/>
      <c r="X900" s="232"/>
      <c r="Y900" s="232"/>
      <c r="Z900" s="232"/>
    </row>
    <row r="901" spans="1:26" ht="14.25" customHeight="1">
      <c r="A901" s="232"/>
      <c r="B901" s="232"/>
      <c r="C901" s="232"/>
      <c r="D901" s="232"/>
      <c r="E901" s="232"/>
      <c r="F901" s="232"/>
      <c r="G901" s="232"/>
      <c r="H901" s="232"/>
      <c r="I901" s="232"/>
      <c r="J901" s="232"/>
      <c r="K901" s="232"/>
      <c r="L901" s="232"/>
      <c r="M901" s="232"/>
      <c r="N901" s="232"/>
      <c r="O901" s="232"/>
      <c r="P901" s="232"/>
      <c r="Q901" s="232"/>
      <c r="R901" s="232"/>
      <c r="S901" s="232"/>
      <c r="T901" s="232"/>
      <c r="U901" s="232"/>
      <c r="V901" s="232"/>
      <c r="W901" s="232"/>
      <c r="X901" s="232"/>
      <c r="Y901" s="232"/>
      <c r="Z901" s="232"/>
    </row>
    <row r="902" spans="1:26" ht="14.25" customHeight="1">
      <c r="A902" s="232"/>
      <c r="B902" s="232"/>
      <c r="C902" s="232"/>
      <c r="D902" s="232"/>
      <c r="E902" s="232"/>
      <c r="F902" s="232"/>
      <c r="G902" s="232"/>
      <c r="H902" s="232"/>
      <c r="I902" s="232"/>
      <c r="J902" s="232"/>
      <c r="K902" s="232"/>
      <c r="L902" s="232"/>
      <c r="M902" s="232"/>
      <c r="N902" s="232"/>
      <c r="O902" s="232"/>
      <c r="P902" s="232"/>
      <c r="Q902" s="232"/>
      <c r="R902" s="232"/>
      <c r="S902" s="232"/>
      <c r="T902" s="232"/>
      <c r="U902" s="232"/>
      <c r="V902" s="232"/>
      <c r="W902" s="232"/>
      <c r="X902" s="232"/>
      <c r="Y902" s="232"/>
      <c r="Z902" s="232"/>
    </row>
    <row r="903" spans="1:26" ht="14.25" customHeight="1">
      <c r="A903" s="232"/>
      <c r="B903" s="232"/>
      <c r="C903" s="232"/>
      <c r="D903" s="232"/>
      <c r="E903" s="232"/>
      <c r="F903" s="232"/>
      <c r="G903" s="232"/>
      <c r="H903" s="232"/>
      <c r="I903" s="232"/>
      <c r="J903" s="232"/>
      <c r="K903" s="232"/>
      <c r="L903" s="232"/>
      <c r="M903" s="232"/>
      <c r="N903" s="232"/>
      <c r="O903" s="232"/>
      <c r="P903" s="232"/>
      <c r="Q903" s="232"/>
      <c r="R903" s="232"/>
      <c r="S903" s="232"/>
      <c r="T903" s="232"/>
      <c r="U903" s="232"/>
      <c r="V903" s="232"/>
      <c r="W903" s="232"/>
      <c r="X903" s="232"/>
      <c r="Y903" s="232"/>
      <c r="Z903" s="232"/>
    </row>
    <row r="904" spans="1:26" ht="14.25" customHeight="1">
      <c r="A904" s="232"/>
      <c r="B904" s="232"/>
      <c r="C904" s="232"/>
      <c r="D904" s="232"/>
      <c r="E904" s="232"/>
      <c r="F904" s="232"/>
      <c r="G904" s="232"/>
      <c r="H904" s="232"/>
      <c r="I904" s="232"/>
      <c r="J904" s="232"/>
      <c r="K904" s="232"/>
      <c r="L904" s="232"/>
      <c r="M904" s="232"/>
      <c r="N904" s="232"/>
      <c r="O904" s="232"/>
      <c r="P904" s="232"/>
      <c r="Q904" s="232"/>
      <c r="R904" s="232"/>
      <c r="S904" s="232"/>
      <c r="T904" s="232"/>
      <c r="U904" s="232"/>
      <c r="V904" s="232"/>
      <c r="W904" s="232"/>
      <c r="X904" s="232"/>
      <c r="Y904" s="232"/>
      <c r="Z904" s="232"/>
    </row>
    <row r="905" spans="1:26" ht="14.25" customHeight="1">
      <c r="A905" s="232"/>
      <c r="B905" s="232"/>
      <c r="C905" s="232"/>
      <c r="D905" s="232"/>
      <c r="E905" s="232"/>
      <c r="F905" s="232"/>
      <c r="G905" s="232"/>
      <c r="H905" s="232"/>
      <c r="I905" s="232"/>
      <c r="J905" s="232"/>
      <c r="K905" s="232"/>
      <c r="L905" s="232"/>
      <c r="M905" s="232"/>
      <c r="N905" s="232"/>
      <c r="O905" s="232"/>
      <c r="P905" s="232"/>
      <c r="Q905" s="232"/>
      <c r="R905" s="232"/>
      <c r="S905" s="232"/>
      <c r="T905" s="232"/>
      <c r="U905" s="232"/>
      <c r="V905" s="232"/>
      <c r="W905" s="232"/>
      <c r="X905" s="232"/>
      <c r="Y905" s="232"/>
      <c r="Z905" s="232"/>
    </row>
    <row r="906" spans="1:26" ht="14.25" customHeight="1">
      <c r="A906" s="232"/>
      <c r="B906" s="232"/>
      <c r="C906" s="232"/>
      <c r="D906" s="232"/>
      <c r="E906" s="232"/>
      <c r="F906" s="232"/>
      <c r="G906" s="232"/>
      <c r="H906" s="232"/>
      <c r="I906" s="232"/>
      <c r="J906" s="232"/>
      <c r="K906" s="232"/>
      <c r="L906" s="232"/>
      <c r="M906" s="232"/>
      <c r="N906" s="232"/>
      <c r="O906" s="232"/>
      <c r="P906" s="232"/>
      <c r="Q906" s="232"/>
      <c r="R906" s="232"/>
      <c r="S906" s="232"/>
      <c r="T906" s="232"/>
      <c r="U906" s="232"/>
      <c r="V906" s="232"/>
      <c r="W906" s="232"/>
      <c r="X906" s="232"/>
      <c r="Y906" s="232"/>
      <c r="Z906" s="232"/>
    </row>
    <row r="907" spans="1:26" ht="14.25" customHeight="1">
      <c r="A907" s="232"/>
      <c r="B907" s="232"/>
      <c r="C907" s="232"/>
      <c r="D907" s="232"/>
      <c r="E907" s="232"/>
      <c r="F907" s="232"/>
      <c r="G907" s="232"/>
      <c r="H907" s="232"/>
      <c r="I907" s="232"/>
      <c r="J907" s="232"/>
      <c r="K907" s="232"/>
      <c r="L907" s="232"/>
      <c r="M907" s="232"/>
      <c r="N907" s="232"/>
      <c r="O907" s="232"/>
      <c r="P907" s="232"/>
      <c r="Q907" s="232"/>
      <c r="R907" s="232"/>
      <c r="S907" s="232"/>
      <c r="T907" s="232"/>
      <c r="U907" s="232"/>
      <c r="V907" s="232"/>
      <c r="W907" s="232"/>
      <c r="X907" s="232"/>
      <c r="Y907" s="232"/>
      <c r="Z907" s="232"/>
    </row>
    <row r="908" spans="1:26" ht="14.25" customHeight="1">
      <c r="A908" s="232"/>
      <c r="B908" s="232"/>
      <c r="C908" s="232"/>
      <c r="D908" s="232"/>
      <c r="E908" s="232"/>
      <c r="F908" s="232"/>
      <c r="G908" s="232"/>
      <c r="H908" s="232"/>
      <c r="I908" s="232"/>
      <c r="J908" s="232"/>
      <c r="K908" s="232"/>
      <c r="L908" s="232"/>
      <c r="M908" s="232"/>
      <c r="N908" s="232"/>
      <c r="O908" s="232"/>
      <c r="P908" s="232"/>
      <c r="Q908" s="232"/>
      <c r="R908" s="232"/>
      <c r="S908" s="232"/>
      <c r="T908" s="232"/>
      <c r="U908" s="232"/>
      <c r="V908" s="232"/>
      <c r="W908" s="232"/>
      <c r="X908" s="232"/>
      <c r="Y908" s="232"/>
      <c r="Z908" s="232"/>
    </row>
    <row r="909" spans="1:26" ht="14.25" customHeight="1">
      <c r="A909" s="232"/>
      <c r="B909" s="232"/>
      <c r="C909" s="232"/>
      <c r="D909" s="232"/>
      <c r="E909" s="232"/>
      <c r="F909" s="232"/>
      <c r="G909" s="232"/>
      <c r="H909" s="232"/>
      <c r="I909" s="232"/>
      <c r="J909" s="232"/>
      <c r="K909" s="232"/>
      <c r="L909" s="232"/>
      <c r="M909" s="232"/>
      <c r="N909" s="232"/>
      <c r="O909" s="232"/>
      <c r="P909" s="232"/>
      <c r="Q909" s="232"/>
      <c r="R909" s="232"/>
      <c r="S909" s="232"/>
      <c r="T909" s="232"/>
      <c r="U909" s="232"/>
      <c r="V909" s="232"/>
      <c r="W909" s="232"/>
      <c r="X909" s="232"/>
      <c r="Y909" s="232"/>
      <c r="Z909" s="232"/>
    </row>
    <row r="910" spans="1:26" ht="14.25" customHeight="1">
      <c r="A910" s="232"/>
      <c r="B910" s="232"/>
      <c r="C910" s="232"/>
      <c r="D910" s="232"/>
      <c r="E910" s="232"/>
      <c r="F910" s="232"/>
      <c r="G910" s="232"/>
      <c r="H910" s="232"/>
      <c r="I910" s="232"/>
      <c r="J910" s="232"/>
      <c r="K910" s="232"/>
      <c r="L910" s="232"/>
      <c r="M910" s="232"/>
      <c r="N910" s="232"/>
      <c r="O910" s="232"/>
      <c r="P910" s="232"/>
      <c r="Q910" s="232"/>
      <c r="R910" s="232"/>
      <c r="S910" s="232"/>
      <c r="T910" s="232"/>
      <c r="U910" s="232"/>
      <c r="V910" s="232"/>
      <c r="W910" s="232"/>
      <c r="X910" s="232"/>
      <c r="Y910" s="232"/>
      <c r="Z910" s="232"/>
    </row>
    <row r="911" spans="1:26" ht="14.25" customHeight="1">
      <c r="A911" s="232"/>
      <c r="B911" s="232"/>
      <c r="C911" s="232"/>
      <c r="D911" s="232"/>
      <c r="E911" s="232"/>
      <c r="F911" s="232"/>
      <c r="G911" s="232"/>
      <c r="H911" s="232"/>
      <c r="I911" s="232"/>
      <c r="J911" s="232"/>
      <c r="K911" s="232"/>
      <c r="L911" s="232"/>
      <c r="M911" s="232"/>
      <c r="N911" s="232"/>
      <c r="O911" s="232"/>
      <c r="P911" s="232"/>
      <c r="Q911" s="232"/>
      <c r="R911" s="232"/>
      <c r="S911" s="232"/>
      <c r="T911" s="232"/>
      <c r="U911" s="232"/>
      <c r="V911" s="232"/>
      <c r="W911" s="232"/>
      <c r="X911" s="232"/>
      <c r="Y911" s="232"/>
      <c r="Z911" s="232"/>
    </row>
    <row r="912" spans="1:26" ht="14.25" customHeight="1">
      <c r="A912" s="232"/>
      <c r="B912" s="232"/>
      <c r="C912" s="232"/>
      <c r="D912" s="232"/>
      <c r="E912" s="232"/>
      <c r="F912" s="232"/>
      <c r="G912" s="232"/>
      <c r="H912" s="232"/>
      <c r="I912" s="232"/>
      <c r="J912" s="232"/>
      <c r="K912" s="232"/>
      <c r="L912" s="232"/>
      <c r="M912" s="232"/>
      <c r="N912" s="232"/>
      <c r="O912" s="232"/>
      <c r="P912" s="232"/>
      <c r="Q912" s="232"/>
      <c r="R912" s="232"/>
      <c r="S912" s="232"/>
      <c r="T912" s="232"/>
      <c r="U912" s="232"/>
      <c r="V912" s="232"/>
      <c r="W912" s="232"/>
      <c r="X912" s="232"/>
      <c r="Y912" s="232"/>
      <c r="Z912" s="232"/>
    </row>
    <row r="913" spans="1:26" ht="14.25" customHeight="1">
      <c r="A913" s="232"/>
      <c r="B913" s="232"/>
      <c r="C913" s="232"/>
      <c r="D913" s="232"/>
      <c r="E913" s="232"/>
      <c r="F913" s="232"/>
      <c r="G913" s="232"/>
      <c r="H913" s="232"/>
      <c r="I913" s="232"/>
      <c r="J913" s="232"/>
      <c r="K913" s="232"/>
      <c r="L913" s="232"/>
      <c r="M913" s="232"/>
      <c r="N913" s="232"/>
      <c r="O913" s="232"/>
      <c r="P913" s="232"/>
      <c r="Q913" s="232"/>
      <c r="R913" s="232"/>
      <c r="S913" s="232"/>
      <c r="T913" s="232"/>
      <c r="U913" s="232"/>
      <c r="V913" s="232"/>
      <c r="W913" s="232"/>
      <c r="X913" s="232"/>
      <c r="Y913" s="232"/>
      <c r="Z913" s="232"/>
    </row>
    <row r="914" spans="1:26" ht="14.25" customHeight="1">
      <c r="A914" s="232"/>
      <c r="B914" s="232"/>
      <c r="C914" s="232"/>
      <c r="D914" s="232"/>
      <c r="E914" s="232"/>
      <c r="F914" s="232"/>
      <c r="G914" s="232"/>
      <c r="H914" s="232"/>
      <c r="I914" s="232"/>
      <c r="J914" s="232"/>
      <c r="K914" s="232"/>
      <c r="L914" s="232"/>
      <c r="M914" s="232"/>
      <c r="N914" s="232"/>
      <c r="O914" s="232"/>
      <c r="P914" s="232"/>
      <c r="Q914" s="232"/>
      <c r="R914" s="232"/>
      <c r="S914" s="232"/>
      <c r="T914" s="232"/>
      <c r="U914" s="232"/>
      <c r="V914" s="232"/>
      <c r="W914" s="232"/>
      <c r="X914" s="232"/>
      <c r="Y914" s="232"/>
      <c r="Z914" s="232"/>
    </row>
    <row r="915" spans="1:26" ht="14.25" customHeight="1">
      <c r="A915" s="232"/>
      <c r="B915" s="232"/>
      <c r="C915" s="232"/>
      <c r="D915" s="232"/>
      <c r="E915" s="232"/>
      <c r="F915" s="232"/>
      <c r="G915" s="232"/>
      <c r="H915" s="232"/>
      <c r="I915" s="232"/>
      <c r="J915" s="232"/>
      <c r="K915" s="232"/>
      <c r="L915" s="232"/>
      <c r="M915" s="232"/>
      <c r="N915" s="232"/>
      <c r="O915" s="232"/>
      <c r="P915" s="232"/>
      <c r="Q915" s="232"/>
      <c r="R915" s="232"/>
      <c r="S915" s="232"/>
      <c r="T915" s="232"/>
      <c r="U915" s="232"/>
      <c r="V915" s="232"/>
      <c r="W915" s="232"/>
      <c r="X915" s="232"/>
      <c r="Y915" s="232"/>
      <c r="Z915" s="232"/>
    </row>
    <row r="916" spans="1:26" ht="14.25" customHeight="1">
      <c r="A916" s="232"/>
      <c r="B916" s="232"/>
      <c r="C916" s="232"/>
      <c r="D916" s="232"/>
      <c r="E916" s="232"/>
      <c r="F916" s="232"/>
      <c r="G916" s="232"/>
      <c r="H916" s="232"/>
      <c r="I916" s="232"/>
      <c r="J916" s="232"/>
      <c r="K916" s="232"/>
      <c r="L916" s="232"/>
      <c r="M916" s="232"/>
      <c r="N916" s="232"/>
      <c r="O916" s="232"/>
      <c r="P916" s="232"/>
      <c r="Q916" s="232"/>
      <c r="R916" s="232"/>
      <c r="S916" s="232"/>
      <c r="T916" s="232"/>
      <c r="U916" s="232"/>
      <c r="V916" s="232"/>
      <c r="W916" s="232"/>
      <c r="X916" s="232"/>
      <c r="Y916" s="232"/>
      <c r="Z916" s="232"/>
    </row>
    <row r="917" spans="1:26" ht="14.25" customHeight="1">
      <c r="A917" s="232"/>
      <c r="B917" s="232"/>
      <c r="C917" s="232"/>
      <c r="D917" s="232"/>
      <c r="E917" s="232"/>
      <c r="F917" s="232"/>
      <c r="G917" s="232"/>
      <c r="H917" s="232"/>
      <c r="I917" s="232"/>
      <c r="J917" s="232"/>
      <c r="K917" s="232"/>
      <c r="L917" s="232"/>
      <c r="M917" s="232"/>
      <c r="N917" s="232"/>
      <c r="O917" s="232"/>
      <c r="P917" s="232"/>
      <c r="Q917" s="232"/>
      <c r="R917" s="232"/>
      <c r="S917" s="232"/>
      <c r="T917" s="232"/>
      <c r="U917" s="232"/>
      <c r="V917" s="232"/>
      <c r="W917" s="232"/>
      <c r="X917" s="232"/>
      <c r="Y917" s="232"/>
      <c r="Z917" s="232"/>
    </row>
    <row r="918" spans="1:26" ht="14.25" customHeight="1">
      <c r="A918" s="232"/>
      <c r="B918" s="232"/>
      <c r="C918" s="232"/>
      <c r="D918" s="232"/>
      <c r="E918" s="232"/>
      <c r="F918" s="232"/>
      <c r="G918" s="232"/>
      <c r="H918" s="232"/>
      <c r="I918" s="232"/>
      <c r="J918" s="232"/>
      <c r="K918" s="232"/>
      <c r="L918" s="232"/>
      <c r="M918" s="232"/>
      <c r="N918" s="232"/>
      <c r="O918" s="232"/>
      <c r="P918" s="232"/>
      <c r="Q918" s="232"/>
      <c r="R918" s="232"/>
      <c r="S918" s="232"/>
      <c r="T918" s="232"/>
      <c r="U918" s="232"/>
      <c r="V918" s="232"/>
      <c r="W918" s="232"/>
      <c r="X918" s="232"/>
      <c r="Y918" s="232"/>
      <c r="Z918" s="232"/>
    </row>
    <row r="919" spans="1:26" ht="14.25" customHeight="1">
      <c r="A919" s="232"/>
      <c r="B919" s="232"/>
      <c r="C919" s="232"/>
      <c r="D919" s="232"/>
      <c r="E919" s="232"/>
      <c r="F919" s="232"/>
      <c r="G919" s="232"/>
      <c r="H919" s="232"/>
      <c r="I919" s="232"/>
      <c r="J919" s="232"/>
      <c r="K919" s="232"/>
      <c r="L919" s="232"/>
      <c r="M919" s="232"/>
      <c r="N919" s="232"/>
      <c r="O919" s="232"/>
      <c r="P919" s="232"/>
      <c r="Q919" s="232"/>
      <c r="R919" s="232"/>
      <c r="S919" s="232"/>
      <c r="T919" s="232"/>
      <c r="U919" s="232"/>
      <c r="V919" s="232"/>
      <c r="W919" s="232"/>
      <c r="X919" s="232"/>
      <c r="Y919" s="232"/>
      <c r="Z919" s="232"/>
    </row>
    <row r="920" spans="1:26" ht="14.25" customHeight="1">
      <c r="A920" s="232"/>
      <c r="B920" s="232"/>
      <c r="C920" s="232"/>
      <c r="D920" s="232"/>
      <c r="E920" s="232"/>
      <c r="F920" s="232"/>
      <c r="G920" s="232"/>
      <c r="H920" s="232"/>
      <c r="I920" s="232"/>
      <c r="J920" s="232"/>
      <c r="K920" s="232"/>
      <c r="L920" s="232"/>
      <c r="M920" s="232"/>
      <c r="N920" s="232"/>
      <c r="O920" s="232"/>
      <c r="P920" s="232"/>
      <c r="Q920" s="232"/>
      <c r="R920" s="232"/>
      <c r="S920" s="232"/>
      <c r="T920" s="232"/>
      <c r="U920" s="232"/>
      <c r="V920" s="232"/>
      <c r="W920" s="232"/>
      <c r="X920" s="232"/>
      <c r="Y920" s="232"/>
      <c r="Z920" s="232"/>
    </row>
    <row r="921" spans="1:26" ht="14.25" customHeight="1">
      <c r="A921" s="232"/>
      <c r="B921" s="232"/>
      <c r="C921" s="232"/>
      <c r="D921" s="232"/>
      <c r="E921" s="232"/>
      <c r="F921" s="232"/>
      <c r="G921" s="232"/>
      <c r="H921" s="232"/>
      <c r="I921" s="232"/>
      <c r="J921" s="232"/>
      <c r="K921" s="232"/>
      <c r="L921" s="232"/>
      <c r="M921" s="232"/>
      <c r="N921" s="232"/>
      <c r="O921" s="232"/>
      <c r="P921" s="232"/>
      <c r="Q921" s="232"/>
      <c r="R921" s="232"/>
      <c r="S921" s="232"/>
      <c r="T921" s="232"/>
      <c r="U921" s="232"/>
      <c r="V921" s="232"/>
      <c r="W921" s="232"/>
      <c r="X921" s="232"/>
      <c r="Y921" s="232"/>
      <c r="Z921" s="232"/>
    </row>
    <row r="922" spans="1:26" ht="14.25" customHeight="1">
      <c r="A922" s="232"/>
      <c r="B922" s="232"/>
      <c r="C922" s="232"/>
      <c r="D922" s="232"/>
      <c r="E922" s="232"/>
      <c r="F922" s="232"/>
      <c r="G922" s="232"/>
      <c r="H922" s="232"/>
      <c r="I922" s="232"/>
      <c r="J922" s="232"/>
      <c r="K922" s="232"/>
      <c r="L922" s="232"/>
      <c r="M922" s="232"/>
      <c r="N922" s="232"/>
      <c r="O922" s="232"/>
      <c r="P922" s="232"/>
      <c r="Q922" s="232"/>
      <c r="R922" s="232"/>
      <c r="S922" s="232"/>
      <c r="T922" s="232"/>
      <c r="U922" s="232"/>
      <c r="V922" s="232"/>
      <c r="W922" s="232"/>
      <c r="X922" s="232"/>
      <c r="Y922" s="232"/>
      <c r="Z922" s="232"/>
    </row>
    <row r="923" spans="1:26" ht="14.25" customHeight="1">
      <c r="A923" s="232"/>
      <c r="B923" s="232"/>
      <c r="C923" s="232"/>
      <c r="D923" s="232"/>
      <c r="E923" s="232"/>
      <c r="F923" s="232"/>
      <c r="G923" s="232"/>
      <c r="H923" s="232"/>
      <c r="I923" s="232"/>
      <c r="J923" s="232"/>
      <c r="K923" s="232"/>
      <c r="L923" s="232"/>
      <c r="M923" s="232"/>
      <c r="N923" s="232"/>
      <c r="O923" s="232"/>
      <c r="P923" s="232"/>
      <c r="Q923" s="232"/>
      <c r="R923" s="232"/>
      <c r="S923" s="232"/>
      <c r="T923" s="232"/>
      <c r="U923" s="232"/>
      <c r="V923" s="232"/>
      <c r="W923" s="232"/>
      <c r="X923" s="232"/>
      <c r="Y923" s="232"/>
      <c r="Z923" s="232"/>
    </row>
    <row r="924" spans="1:26" ht="14.25" customHeight="1">
      <c r="A924" s="232"/>
      <c r="B924" s="232"/>
      <c r="C924" s="232"/>
      <c r="D924" s="232"/>
      <c r="E924" s="232"/>
      <c r="F924" s="232"/>
      <c r="G924" s="232"/>
      <c r="H924" s="232"/>
      <c r="I924" s="232"/>
      <c r="J924" s="232"/>
      <c r="K924" s="232"/>
      <c r="L924" s="232"/>
      <c r="M924" s="232"/>
      <c r="N924" s="232"/>
      <c r="O924" s="232"/>
      <c r="P924" s="232"/>
      <c r="Q924" s="232"/>
      <c r="R924" s="232"/>
      <c r="S924" s="232"/>
      <c r="T924" s="232"/>
      <c r="U924" s="232"/>
      <c r="V924" s="232"/>
      <c r="W924" s="232"/>
      <c r="X924" s="232"/>
      <c r="Y924" s="232"/>
      <c r="Z924" s="232"/>
    </row>
    <row r="925" spans="1:26" ht="14.25" customHeight="1">
      <c r="A925" s="232"/>
      <c r="B925" s="232"/>
      <c r="C925" s="232"/>
      <c r="D925" s="232"/>
      <c r="E925" s="232"/>
      <c r="F925" s="232"/>
      <c r="G925" s="232"/>
      <c r="H925" s="232"/>
      <c r="I925" s="232"/>
      <c r="J925" s="232"/>
      <c r="K925" s="232"/>
      <c r="L925" s="232"/>
      <c r="M925" s="232"/>
      <c r="N925" s="232"/>
      <c r="O925" s="232"/>
      <c r="P925" s="232"/>
      <c r="Q925" s="232"/>
      <c r="R925" s="232"/>
      <c r="S925" s="232"/>
      <c r="T925" s="232"/>
      <c r="U925" s="232"/>
      <c r="V925" s="232"/>
      <c r="W925" s="232"/>
      <c r="X925" s="232"/>
      <c r="Y925" s="232"/>
      <c r="Z925" s="232"/>
    </row>
    <row r="926" spans="1:26" ht="14.25" customHeight="1">
      <c r="A926" s="232"/>
      <c r="B926" s="232"/>
      <c r="C926" s="232"/>
      <c r="D926" s="232"/>
      <c r="E926" s="232"/>
      <c r="F926" s="232"/>
      <c r="G926" s="232"/>
      <c r="H926" s="232"/>
      <c r="I926" s="232"/>
      <c r="J926" s="232"/>
      <c r="K926" s="232"/>
      <c r="L926" s="232"/>
      <c r="M926" s="232"/>
      <c r="N926" s="232"/>
      <c r="O926" s="232"/>
      <c r="P926" s="232"/>
      <c r="Q926" s="232"/>
      <c r="R926" s="232"/>
      <c r="S926" s="232"/>
      <c r="T926" s="232"/>
      <c r="U926" s="232"/>
      <c r="V926" s="232"/>
      <c r="W926" s="232"/>
      <c r="X926" s="232"/>
      <c r="Y926" s="232"/>
      <c r="Z926" s="232"/>
    </row>
    <row r="927" spans="1:26" ht="14.25" customHeight="1">
      <c r="A927" s="232"/>
      <c r="B927" s="232"/>
      <c r="C927" s="232"/>
      <c r="D927" s="232"/>
      <c r="E927" s="232"/>
      <c r="F927" s="232"/>
      <c r="G927" s="232"/>
      <c r="H927" s="232"/>
      <c r="I927" s="232"/>
      <c r="J927" s="232"/>
      <c r="K927" s="232"/>
      <c r="L927" s="232"/>
      <c r="M927" s="232"/>
      <c r="N927" s="232"/>
      <c r="O927" s="232"/>
      <c r="P927" s="232"/>
      <c r="Q927" s="232"/>
      <c r="R927" s="232"/>
      <c r="S927" s="232"/>
      <c r="T927" s="232"/>
      <c r="U927" s="232"/>
      <c r="V927" s="232"/>
      <c r="W927" s="232"/>
      <c r="X927" s="232"/>
      <c r="Y927" s="232"/>
      <c r="Z927" s="232"/>
    </row>
    <row r="928" spans="1:26" ht="14.25" customHeight="1">
      <c r="A928" s="232"/>
      <c r="B928" s="232"/>
      <c r="C928" s="232"/>
      <c r="D928" s="232"/>
      <c r="E928" s="232"/>
      <c r="F928" s="232"/>
      <c r="G928" s="232"/>
      <c r="H928" s="232"/>
      <c r="I928" s="232"/>
      <c r="J928" s="232"/>
      <c r="K928" s="232"/>
      <c r="L928" s="232"/>
      <c r="M928" s="232"/>
      <c r="N928" s="232"/>
      <c r="O928" s="232"/>
      <c r="P928" s="232"/>
      <c r="Q928" s="232"/>
      <c r="R928" s="232"/>
      <c r="S928" s="232"/>
      <c r="T928" s="232"/>
      <c r="U928" s="232"/>
      <c r="V928" s="232"/>
      <c r="W928" s="232"/>
      <c r="X928" s="232"/>
      <c r="Y928" s="232"/>
      <c r="Z928" s="232"/>
    </row>
    <row r="929" spans="1:26" ht="14.25" customHeight="1">
      <c r="A929" s="232"/>
      <c r="B929" s="232"/>
      <c r="C929" s="232"/>
      <c r="D929" s="232"/>
      <c r="E929" s="232"/>
      <c r="F929" s="232"/>
      <c r="G929" s="232"/>
      <c r="H929" s="232"/>
      <c r="I929" s="232"/>
      <c r="J929" s="232"/>
      <c r="K929" s="232"/>
      <c r="L929" s="232"/>
      <c r="M929" s="232"/>
      <c r="N929" s="232"/>
      <c r="O929" s="232"/>
      <c r="P929" s="232"/>
      <c r="Q929" s="232"/>
      <c r="R929" s="232"/>
      <c r="S929" s="232"/>
      <c r="T929" s="232"/>
      <c r="U929" s="232"/>
      <c r="V929" s="232"/>
      <c r="W929" s="232"/>
      <c r="X929" s="232"/>
      <c r="Y929" s="232"/>
      <c r="Z929" s="232"/>
    </row>
    <row r="930" spans="1:26" ht="14.25" customHeight="1">
      <c r="A930" s="232"/>
      <c r="B930" s="232"/>
      <c r="C930" s="232"/>
      <c r="D930" s="232"/>
      <c r="E930" s="232"/>
      <c r="F930" s="232"/>
      <c r="G930" s="232"/>
      <c r="H930" s="232"/>
      <c r="I930" s="232"/>
      <c r="J930" s="232"/>
      <c r="K930" s="232"/>
      <c r="L930" s="232"/>
      <c r="M930" s="232"/>
      <c r="N930" s="232"/>
      <c r="O930" s="232"/>
      <c r="P930" s="232"/>
      <c r="Q930" s="232"/>
      <c r="R930" s="232"/>
      <c r="S930" s="232"/>
      <c r="T930" s="232"/>
      <c r="U930" s="232"/>
      <c r="V930" s="232"/>
      <c r="W930" s="232"/>
      <c r="X930" s="232"/>
      <c r="Y930" s="232"/>
      <c r="Z930" s="232"/>
    </row>
    <row r="931" spans="1:26" ht="14.25" customHeight="1">
      <c r="A931" s="232"/>
      <c r="B931" s="232"/>
      <c r="C931" s="232"/>
      <c r="D931" s="232"/>
      <c r="E931" s="232"/>
      <c r="F931" s="232"/>
      <c r="G931" s="232"/>
      <c r="H931" s="232"/>
      <c r="I931" s="232"/>
      <c r="J931" s="232"/>
      <c r="K931" s="232"/>
      <c r="L931" s="232"/>
      <c r="M931" s="232"/>
      <c r="N931" s="232"/>
      <c r="O931" s="232"/>
      <c r="P931" s="232"/>
      <c r="Q931" s="232"/>
      <c r="R931" s="232"/>
      <c r="S931" s="232"/>
      <c r="T931" s="232"/>
      <c r="U931" s="232"/>
      <c r="V931" s="232"/>
      <c r="W931" s="232"/>
      <c r="X931" s="232"/>
      <c r="Y931" s="232"/>
      <c r="Z931" s="232"/>
    </row>
    <row r="932" spans="1:26" ht="14.25" customHeight="1">
      <c r="A932" s="232"/>
      <c r="B932" s="232"/>
      <c r="C932" s="232"/>
      <c r="D932" s="232"/>
      <c r="E932" s="232"/>
      <c r="F932" s="232"/>
      <c r="G932" s="232"/>
      <c r="H932" s="232"/>
      <c r="I932" s="232"/>
      <c r="J932" s="232"/>
      <c r="K932" s="232"/>
      <c r="L932" s="232"/>
      <c r="M932" s="232"/>
      <c r="N932" s="232"/>
      <c r="O932" s="232"/>
      <c r="P932" s="232"/>
      <c r="Q932" s="232"/>
      <c r="R932" s="232"/>
      <c r="S932" s="232"/>
      <c r="T932" s="232"/>
      <c r="U932" s="232"/>
      <c r="V932" s="232"/>
      <c r="W932" s="232"/>
      <c r="X932" s="232"/>
      <c r="Y932" s="232"/>
      <c r="Z932" s="232"/>
    </row>
    <row r="933" spans="1:26" ht="14.25" customHeight="1">
      <c r="A933" s="232"/>
      <c r="B933" s="232"/>
      <c r="C933" s="232"/>
      <c r="D933" s="232"/>
      <c r="E933" s="232"/>
      <c r="F933" s="232"/>
      <c r="G933" s="232"/>
      <c r="H933" s="232"/>
      <c r="I933" s="232"/>
      <c r="J933" s="232"/>
      <c r="K933" s="232"/>
      <c r="L933" s="232"/>
      <c r="M933" s="232"/>
      <c r="N933" s="232"/>
      <c r="O933" s="232"/>
      <c r="P933" s="232"/>
      <c r="Q933" s="232"/>
      <c r="R933" s="232"/>
      <c r="S933" s="232"/>
      <c r="T933" s="232"/>
      <c r="U933" s="232"/>
      <c r="V933" s="232"/>
      <c r="W933" s="232"/>
      <c r="X933" s="232"/>
      <c r="Y933" s="232"/>
      <c r="Z933" s="232"/>
    </row>
    <row r="934" spans="1:26" ht="14.25" customHeight="1">
      <c r="A934" s="232"/>
      <c r="B934" s="232"/>
      <c r="C934" s="232"/>
      <c r="D934" s="232"/>
      <c r="E934" s="232"/>
      <c r="F934" s="232"/>
      <c r="G934" s="232"/>
      <c r="H934" s="232"/>
      <c r="I934" s="232"/>
      <c r="J934" s="232"/>
      <c r="K934" s="232"/>
      <c r="L934" s="232"/>
      <c r="M934" s="232"/>
      <c r="N934" s="232"/>
      <c r="O934" s="232"/>
      <c r="P934" s="232"/>
      <c r="Q934" s="232"/>
      <c r="R934" s="232"/>
      <c r="S934" s="232"/>
      <c r="T934" s="232"/>
      <c r="U934" s="232"/>
      <c r="V934" s="232"/>
      <c r="W934" s="232"/>
      <c r="X934" s="232"/>
      <c r="Y934" s="232"/>
      <c r="Z934" s="232"/>
    </row>
    <row r="935" spans="1:26" ht="14.25" customHeight="1">
      <c r="A935" s="232"/>
      <c r="B935" s="232"/>
      <c r="C935" s="232"/>
      <c r="D935" s="232"/>
      <c r="E935" s="232"/>
      <c r="F935" s="232"/>
      <c r="G935" s="232"/>
      <c r="H935" s="232"/>
      <c r="I935" s="232"/>
      <c r="J935" s="232"/>
      <c r="K935" s="232"/>
      <c r="L935" s="232"/>
      <c r="M935" s="232"/>
      <c r="N935" s="232"/>
      <c r="O935" s="232"/>
      <c r="P935" s="232"/>
      <c r="Q935" s="232"/>
      <c r="R935" s="232"/>
      <c r="S935" s="232"/>
      <c r="T935" s="232"/>
      <c r="U935" s="232"/>
      <c r="V935" s="232"/>
      <c r="W935" s="232"/>
      <c r="X935" s="232"/>
      <c r="Y935" s="232"/>
      <c r="Z935" s="232"/>
    </row>
    <row r="936" spans="1:26" ht="14.25" customHeight="1">
      <c r="A936" s="232"/>
      <c r="B936" s="232"/>
      <c r="C936" s="232"/>
      <c r="D936" s="232"/>
      <c r="E936" s="232"/>
      <c r="F936" s="232"/>
      <c r="G936" s="232"/>
      <c r="H936" s="232"/>
      <c r="I936" s="232"/>
      <c r="J936" s="232"/>
      <c r="K936" s="232"/>
      <c r="L936" s="232"/>
      <c r="M936" s="232"/>
      <c r="N936" s="232"/>
      <c r="O936" s="232"/>
      <c r="P936" s="232"/>
      <c r="Q936" s="232"/>
      <c r="R936" s="232"/>
      <c r="S936" s="232"/>
      <c r="T936" s="232"/>
      <c r="U936" s="232"/>
      <c r="V936" s="232"/>
      <c r="W936" s="232"/>
      <c r="X936" s="232"/>
      <c r="Y936" s="232"/>
      <c r="Z936" s="232"/>
    </row>
    <row r="937" spans="1:26" ht="14.25" customHeight="1">
      <c r="A937" s="232"/>
      <c r="B937" s="232"/>
      <c r="C937" s="232"/>
      <c r="D937" s="232"/>
      <c r="E937" s="232"/>
      <c r="F937" s="232"/>
      <c r="G937" s="232"/>
      <c r="H937" s="232"/>
      <c r="I937" s="232"/>
      <c r="J937" s="232"/>
      <c r="K937" s="232"/>
      <c r="L937" s="232"/>
      <c r="M937" s="232"/>
      <c r="N937" s="232"/>
      <c r="O937" s="232"/>
      <c r="P937" s="232"/>
      <c r="Q937" s="232"/>
      <c r="R937" s="232"/>
      <c r="S937" s="232"/>
      <c r="T937" s="232"/>
      <c r="U937" s="232"/>
      <c r="V937" s="232"/>
      <c r="W937" s="232"/>
      <c r="X937" s="232"/>
      <c r="Y937" s="232"/>
      <c r="Z937" s="232"/>
    </row>
    <row r="938" spans="1:26" ht="14.25" customHeight="1">
      <c r="A938" s="232"/>
      <c r="B938" s="232"/>
      <c r="C938" s="232"/>
      <c r="D938" s="232"/>
      <c r="E938" s="232"/>
      <c r="F938" s="232"/>
      <c r="G938" s="232"/>
      <c r="H938" s="232"/>
      <c r="I938" s="232"/>
      <c r="J938" s="232"/>
      <c r="K938" s="232"/>
      <c r="L938" s="232"/>
      <c r="M938" s="232"/>
      <c r="N938" s="232"/>
      <c r="O938" s="232"/>
      <c r="P938" s="232"/>
      <c r="Q938" s="232"/>
      <c r="R938" s="232"/>
      <c r="S938" s="232"/>
      <c r="T938" s="232"/>
      <c r="U938" s="232"/>
      <c r="V938" s="232"/>
      <c r="W938" s="232"/>
      <c r="X938" s="232"/>
      <c r="Y938" s="232"/>
      <c r="Z938" s="232"/>
    </row>
    <row r="939" spans="1:26" ht="14.25" customHeight="1">
      <c r="A939" s="232"/>
      <c r="B939" s="232"/>
      <c r="C939" s="232"/>
      <c r="D939" s="232"/>
      <c r="E939" s="232"/>
      <c r="F939" s="232"/>
      <c r="G939" s="232"/>
      <c r="H939" s="232"/>
      <c r="I939" s="232"/>
      <c r="J939" s="232"/>
      <c r="K939" s="232"/>
      <c r="L939" s="232"/>
      <c r="M939" s="232"/>
      <c r="N939" s="232"/>
      <c r="O939" s="232"/>
      <c r="P939" s="232"/>
      <c r="Q939" s="232"/>
      <c r="R939" s="232"/>
      <c r="S939" s="232"/>
      <c r="T939" s="232"/>
      <c r="U939" s="232"/>
      <c r="V939" s="232"/>
      <c r="W939" s="232"/>
      <c r="X939" s="232"/>
      <c r="Y939" s="232"/>
      <c r="Z939" s="232"/>
    </row>
    <row r="940" spans="1:26" ht="14.25" customHeight="1">
      <c r="A940" s="232"/>
      <c r="B940" s="232"/>
      <c r="C940" s="232"/>
      <c r="D940" s="232"/>
      <c r="E940" s="232"/>
      <c r="F940" s="232"/>
      <c r="G940" s="232"/>
      <c r="H940" s="232"/>
      <c r="I940" s="232"/>
      <c r="J940" s="232"/>
      <c r="K940" s="232"/>
      <c r="L940" s="232"/>
      <c r="M940" s="232"/>
      <c r="N940" s="232"/>
      <c r="O940" s="232"/>
      <c r="P940" s="232"/>
      <c r="Q940" s="232"/>
      <c r="R940" s="232"/>
      <c r="S940" s="232"/>
      <c r="T940" s="232"/>
      <c r="U940" s="232"/>
      <c r="V940" s="232"/>
      <c r="W940" s="232"/>
      <c r="X940" s="232"/>
      <c r="Y940" s="232"/>
      <c r="Z940" s="232"/>
    </row>
    <row r="941" spans="1:26" ht="14.25" customHeight="1">
      <c r="A941" s="232"/>
      <c r="B941" s="232"/>
      <c r="C941" s="232"/>
      <c r="D941" s="232"/>
      <c r="E941" s="232"/>
      <c r="F941" s="232"/>
      <c r="G941" s="232"/>
      <c r="H941" s="232"/>
      <c r="I941" s="232"/>
      <c r="J941" s="232"/>
      <c r="K941" s="232"/>
      <c r="L941" s="232"/>
      <c r="M941" s="232"/>
      <c r="N941" s="232"/>
      <c r="O941" s="232"/>
      <c r="P941" s="232"/>
      <c r="Q941" s="232"/>
      <c r="R941" s="232"/>
      <c r="S941" s="232"/>
      <c r="T941" s="232"/>
      <c r="U941" s="232"/>
      <c r="V941" s="232"/>
      <c r="W941" s="232"/>
      <c r="X941" s="232"/>
      <c r="Y941" s="232"/>
      <c r="Z941" s="232"/>
    </row>
    <row r="942" spans="1:26" ht="14.25" customHeight="1">
      <c r="A942" s="232"/>
      <c r="B942" s="232"/>
      <c r="C942" s="232"/>
      <c r="D942" s="232"/>
      <c r="E942" s="232"/>
      <c r="F942" s="232"/>
      <c r="G942" s="232"/>
      <c r="H942" s="232"/>
      <c r="I942" s="232"/>
      <c r="J942" s="232"/>
      <c r="K942" s="232"/>
      <c r="L942" s="232"/>
      <c r="M942" s="232"/>
      <c r="N942" s="232"/>
      <c r="O942" s="232"/>
      <c r="P942" s="232"/>
      <c r="Q942" s="232"/>
      <c r="R942" s="232"/>
      <c r="S942" s="232"/>
      <c r="T942" s="232"/>
      <c r="U942" s="232"/>
      <c r="V942" s="232"/>
      <c r="W942" s="232"/>
      <c r="X942" s="232"/>
      <c r="Y942" s="232"/>
      <c r="Z942" s="232"/>
    </row>
    <row r="943" spans="1:26" ht="14.25" customHeight="1">
      <c r="A943" s="232"/>
      <c r="B943" s="232"/>
      <c r="C943" s="232"/>
      <c r="D943" s="232"/>
      <c r="E943" s="232"/>
      <c r="F943" s="232"/>
      <c r="G943" s="232"/>
      <c r="H943" s="232"/>
      <c r="I943" s="232"/>
      <c r="J943" s="232"/>
      <c r="K943" s="232"/>
      <c r="L943" s="232"/>
      <c r="M943" s="232"/>
      <c r="N943" s="232"/>
      <c r="O943" s="232"/>
      <c r="P943" s="232"/>
      <c r="Q943" s="232"/>
      <c r="R943" s="232"/>
      <c r="S943" s="232"/>
      <c r="T943" s="232"/>
      <c r="U943" s="232"/>
      <c r="V943" s="232"/>
      <c r="W943" s="232"/>
      <c r="X943" s="232"/>
      <c r="Y943" s="232"/>
      <c r="Z943" s="232"/>
    </row>
    <row r="944" spans="1:26" ht="14.25" customHeight="1">
      <c r="A944" s="232"/>
      <c r="B944" s="232"/>
      <c r="C944" s="232"/>
      <c r="D944" s="232"/>
      <c r="E944" s="232"/>
      <c r="F944" s="232"/>
      <c r="G944" s="232"/>
      <c r="H944" s="232"/>
      <c r="I944" s="232"/>
      <c r="J944" s="232"/>
      <c r="K944" s="232"/>
      <c r="L944" s="232"/>
      <c r="M944" s="232"/>
      <c r="N944" s="232"/>
      <c r="O944" s="232"/>
      <c r="P944" s="232"/>
      <c r="Q944" s="232"/>
      <c r="R944" s="232"/>
      <c r="S944" s="232"/>
      <c r="T944" s="232"/>
      <c r="U944" s="232"/>
      <c r="V944" s="232"/>
      <c r="W944" s="232"/>
      <c r="X944" s="232"/>
      <c r="Y944" s="232"/>
      <c r="Z944" s="232"/>
    </row>
    <row r="945" spans="1:26" ht="14.25" customHeight="1">
      <c r="A945" s="232"/>
      <c r="B945" s="232"/>
      <c r="C945" s="232"/>
      <c r="D945" s="232"/>
      <c r="E945" s="232"/>
      <c r="F945" s="232"/>
      <c r="G945" s="232"/>
      <c r="H945" s="232"/>
      <c r="I945" s="232"/>
      <c r="J945" s="232"/>
      <c r="K945" s="232"/>
      <c r="L945" s="232"/>
      <c r="M945" s="232"/>
      <c r="N945" s="232"/>
      <c r="O945" s="232"/>
      <c r="P945" s="232"/>
      <c r="Q945" s="232"/>
      <c r="R945" s="232"/>
      <c r="S945" s="232"/>
      <c r="T945" s="232"/>
      <c r="U945" s="232"/>
      <c r="V945" s="232"/>
      <c r="W945" s="232"/>
      <c r="X945" s="232"/>
      <c r="Y945" s="232"/>
      <c r="Z945" s="232"/>
    </row>
    <row r="946" spans="1:26" ht="14.25" customHeight="1">
      <c r="A946" s="232"/>
      <c r="B946" s="232"/>
      <c r="C946" s="232"/>
      <c r="D946" s="232"/>
      <c r="E946" s="232"/>
      <c r="F946" s="232"/>
      <c r="G946" s="232"/>
      <c r="H946" s="232"/>
      <c r="I946" s="232"/>
      <c r="J946" s="232"/>
      <c r="K946" s="232"/>
      <c r="L946" s="232"/>
      <c r="M946" s="232"/>
      <c r="N946" s="232"/>
      <c r="O946" s="232"/>
      <c r="P946" s="232"/>
      <c r="Q946" s="232"/>
      <c r="R946" s="232"/>
      <c r="S946" s="232"/>
      <c r="T946" s="232"/>
      <c r="U946" s="232"/>
      <c r="V946" s="232"/>
      <c r="W946" s="232"/>
      <c r="X946" s="232"/>
      <c r="Y946" s="232"/>
      <c r="Z946" s="232"/>
    </row>
    <row r="947" spans="1:26" ht="14.25" customHeight="1">
      <c r="A947" s="232"/>
      <c r="B947" s="232"/>
      <c r="C947" s="232"/>
      <c r="D947" s="232"/>
      <c r="E947" s="232"/>
      <c r="F947" s="232"/>
      <c r="G947" s="232"/>
      <c r="H947" s="232"/>
      <c r="I947" s="232"/>
      <c r="J947" s="232"/>
      <c r="K947" s="232"/>
      <c r="L947" s="232"/>
      <c r="M947" s="232"/>
      <c r="N947" s="232"/>
      <c r="O947" s="232"/>
      <c r="P947" s="232"/>
      <c r="Q947" s="232"/>
      <c r="R947" s="232"/>
      <c r="S947" s="232"/>
      <c r="T947" s="232"/>
      <c r="U947" s="232"/>
      <c r="V947" s="232"/>
      <c r="W947" s="232"/>
      <c r="X947" s="232"/>
      <c r="Y947" s="232"/>
      <c r="Z947" s="232"/>
    </row>
    <row r="948" spans="1:26" ht="14.25" customHeight="1">
      <c r="A948" s="232"/>
      <c r="B948" s="232"/>
      <c r="C948" s="232"/>
      <c r="D948" s="232"/>
      <c r="E948" s="232"/>
      <c r="F948" s="232"/>
      <c r="G948" s="232"/>
      <c r="H948" s="232"/>
      <c r="I948" s="232"/>
      <c r="J948" s="232"/>
      <c r="K948" s="232"/>
      <c r="L948" s="232"/>
      <c r="M948" s="232"/>
      <c r="N948" s="232"/>
      <c r="O948" s="232"/>
      <c r="P948" s="232"/>
      <c r="Q948" s="232"/>
      <c r="R948" s="232"/>
      <c r="S948" s="232"/>
      <c r="T948" s="232"/>
      <c r="U948" s="232"/>
      <c r="V948" s="232"/>
      <c r="W948" s="232"/>
      <c r="X948" s="232"/>
      <c r="Y948" s="232"/>
      <c r="Z948" s="232"/>
    </row>
    <row r="949" spans="1:26" ht="14.25" customHeight="1">
      <c r="A949" s="232"/>
      <c r="B949" s="232"/>
      <c r="C949" s="232"/>
      <c r="D949" s="232"/>
      <c r="E949" s="232"/>
      <c r="F949" s="232"/>
      <c r="G949" s="232"/>
      <c r="H949" s="232"/>
      <c r="I949" s="232"/>
      <c r="J949" s="232"/>
      <c r="K949" s="232"/>
      <c r="L949" s="232"/>
      <c r="M949" s="232"/>
      <c r="N949" s="232"/>
      <c r="O949" s="232"/>
      <c r="P949" s="232"/>
      <c r="Q949" s="232"/>
      <c r="R949" s="232"/>
      <c r="S949" s="232"/>
      <c r="T949" s="232"/>
      <c r="U949" s="232"/>
      <c r="V949" s="232"/>
      <c r="W949" s="232"/>
      <c r="X949" s="232"/>
      <c r="Y949" s="232"/>
      <c r="Z949" s="232"/>
    </row>
    <row r="950" spans="1:26" ht="14.25" customHeight="1">
      <c r="A950" s="232"/>
      <c r="B950" s="232"/>
      <c r="C950" s="232"/>
      <c r="D950" s="232"/>
      <c r="E950" s="232"/>
      <c r="F950" s="232"/>
      <c r="G950" s="232"/>
      <c r="H950" s="232"/>
      <c r="I950" s="232"/>
      <c r="J950" s="232"/>
      <c r="K950" s="232"/>
      <c r="L950" s="232"/>
      <c r="M950" s="232"/>
      <c r="N950" s="232"/>
      <c r="O950" s="232"/>
      <c r="P950" s="232"/>
      <c r="Q950" s="232"/>
      <c r="R950" s="232"/>
      <c r="S950" s="232"/>
      <c r="T950" s="232"/>
      <c r="U950" s="232"/>
      <c r="V950" s="232"/>
      <c r="W950" s="232"/>
      <c r="X950" s="232"/>
      <c r="Y950" s="232"/>
      <c r="Z950" s="232"/>
    </row>
    <row r="951" spans="1:26" ht="14.25" customHeight="1">
      <c r="A951" s="232"/>
      <c r="B951" s="232"/>
      <c r="C951" s="232"/>
      <c r="D951" s="232"/>
      <c r="E951" s="232"/>
      <c r="F951" s="232"/>
      <c r="G951" s="232"/>
      <c r="H951" s="232"/>
      <c r="I951" s="232"/>
      <c r="J951" s="232"/>
      <c r="K951" s="232"/>
      <c r="L951" s="232"/>
      <c r="M951" s="232"/>
      <c r="N951" s="232"/>
      <c r="O951" s="232"/>
      <c r="P951" s="232"/>
      <c r="Q951" s="232"/>
      <c r="R951" s="232"/>
      <c r="S951" s="232"/>
      <c r="T951" s="232"/>
      <c r="U951" s="232"/>
      <c r="V951" s="232"/>
      <c r="W951" s="232"/>
      <c r="X951" s="232"/>
      <c r="Y951" s="232"/>
      <c r="Z951" s="232"/>
    </row>
    <row r="952" spans="1:26" ht="14.25" customHeight="1">
      <c r="A952" s="232"/>
      <c r="B952" s="232"/>
      <c r="C952" s="232"/>
      <c r="D952" s="232"/>
      <c r="E952" s="232"/>
      <c r="F952" s="232"/>
      <c r="G952" s="232"/>
      <c r="H952" s="232"/>
      <c r="I952" s="232"/>
      <c r="J952" s="232"/>
      <c r="K952" s="232"/>
      <c r="L952" s="232"/>
      <c r="M952" s="232"/>
      <c r="N952" s="232"/>
      <c r="O952" s="232"/>
      <c r="P952" s="232"/>
      <c r="Q952" s="232"/>
      <c r="R952" s="232"/>
      <c r="S952" s="232"/>
      <c r="T952" s="232"/>
      <c r="U952" s="232"/>
      <c r="V952" s="232"/>
      <c r="W952" s="232"/>
      <c r="X952" s="232"/>
      <c r="Y952" s="232"/>
      <c r="Z952" s="232"/>
    </row>
    <row r="953" spans="1:26" ht="14.25" customHeight="1">
      <c r="A953" s="232"/>
      <c r="B953" s="232"/>
      <c r="C953" s="232"/>
      <c r="D953" s="232"/>
      <c r="E953" s="232"/>
      <c r="F953" s="232"/>
      <c r="G953" s="232"/>
      <c r="H953" s="232"/>
      <c r="I953" s="232"/>
      <c r="J953" s="232"/>
      <c r="K953" s="232"/>
      <c r="L953" s="232"/>
      <c r="M953" s="232"/>
      <c r="N953" s="232"/>
      <c r="O953" s="232"/>
      <c r="P953" s="232"/>
      <c r="Q953" s="232"/>
      <c r="R953" s="232"/>
      <c r="S953" s="232"/>
      <c r="T953" s="232"/>
      <c r="U953" s="232"/>
      <c r="V953" s="232"/>
      <c r="W953" s="232"/>
      <c r="X953" s="232"/>
      <c r="Y953" s="232"/>
      <c r="Z953" s="232"/>
    </row>
    <row r="954" spans="1:26" ht="14.25" customHeight="1">
      <c r="A954" s="232"/>
      <c r="B954" s="232"/>
      <c r="C954" s="232"/>
      <c r="D954" s="232"/>
      <c r="E954" s="232"/>
      <c r="F954" s="232"/>
      <c r="G954" s="232"/>
      <c r="H954" s="232"/>
      <c r="I954" s="232"/>
      <c r="J954" s="232"/>
      <c r="K954" s="232"/>
      <c r="L954" s="232"/>
      <c r="M954" s="232"/>
      <c r="N954" s="232"/>
      <c r="O954" s="232"/>
      <c r="P954" s="232"/>
      <c r="Q954" s="232"/>
      <c r="R954" s="232"/>
      <c r="S954" s="232"/>
      <c r="T954" s="232"/>
      <c r="U954" s="232"/>
      <c r="V954" s="232"/>
      <c r="W954" s="232"/>
      <c r="X954" s="232"/>
      <c r="Y954" s="232"/>
      <c r="Z954" s="232"/>
    </row>
    <row r="955" spans="1:26" ht="14.25" customHeight="1">
      <c r="A955" s="232"/>
      <c r="B955" s="232"/>
      <c r="C955" s="232"/>
      <c r="D955" s="232"/>
      <c r="E955" s="232"/>
      <c r="F955" s="232"/>
      <c r="G955" s="232"/>
      <c r="H955" s="232"/>
      <c r="I955" s="232"/>
      <c r="J955" s="232"/>
      <c r="K955" s="232"/>
      <c r="L955" s="232"/>
      <c r="M955" s="232"/>
      <c r="N955" s="232"/>
      <c r="O955" s="232"/>
      <c r="P955" s="232"/>
      <c r="Q955" s="232"/>
      <c r="R955" s="232"/>
      <c r="S955" s="232"/>
      <c r="T955" s="232"/>
      <c r="U955" s="232"/>
      <c r="V955" s="232"/>
      <c r="W955" s="232"/>
      <c r="X955" s="232"/>
      <c r="Y955" s="232"/>
      <c r="Z955" s="232"/>
    </row>
    <row r="956" spans="1:26" ht="14.25" customHeight="1">
      <c r="A956" s="232"/>
      <c r="B956" s="232"/>
      <c r="C956" s="232"/>
      <c r="D956" s="232"/>
      <c r="E956" s="232"/>
      <c r="F956" s="232"/>
      <c r="G956" s="232"/>
      <c r="H956" s="232"/>
      <c r="I956" s="232"/>
      <c r="J956" s="232"/>
      <c r="K956" s="232"/>
      <c r="L956" s="232"/>
      <c r="M956" s="232"/>
      <c r="N956" s="232"/>
      <c r="O956" s="232"/>
      <c r="P956" s="232"/>
      <c r="Q956" s="232"/>
      <c r="R956" s="232"/>
      <c r="S956" s="232"/>
      <c r="T956" s="232"/>
      <c r="U956" s="232"/>
      <c r="V956" s="232"/>
      <c r="W956" s="232"/>
      <c r="X956" s="232"/>
      <c r="Y956" s="232"/>
      <c r="Z956" s="232"/>
    </row>
    <row r="957" spans="1:26" ht="14.25" customHeight="1">
      <c r="A957" s="232"/>
      <c r="B957" s="232"/>
      <c r="C957" s="232"/>
      <c r="D957" s="232"/>
      <c r="E957" s="232"/>
      <c r="F957" s="232"/>
      <c r="G957" s="232"/>
      <c r="H957" s="232"/>
      <c r="I957" s="232"/>
      <c r="J957" s="232"/>
      <c r="K957" s="232"/>
      <c r="L957" s="232"/>
      <c r="M957" s="232"/>
      <c r="N957" s="232"/>
      <c r="O957" s="232"/>
      <c r="P957" s="232"/>
      <c r="Q957" s="232"/>
      <c r="R957" s="232"/>
      <c r="S957" s="232"/>
      <c r="T957" s="232"/>
      <c r="U957" s="232"/>
      <c r="V957" s="232"/>
      <c r="W957" s="232"/>
      <c r="X957" s="232"/>
      <c r="Y957" s="232"/>
      <c r="Z957" s="232"/>
    </row>
    <row r="958" spans="1:26" ht="14.25" customHeight="1">
      <c r="A958" s="232"/>
      <c r="B958" s="232"/>
      <c r="C958" s="232"/>
      <c r="D958" s="232"/>
      <c r="E958" s="232"/>
      <c r="F958" s="232"/>
      <c r="G958" s="232"/>
      <c r="H958" s="232"/>
      <c r="I958" s="232"/>
      <c r="J958" s="232"/>
      <c r="K958" s="232"/>
      <c r="L958" s="232"/>
      <c r="M958" s="232"/>
      <c r="N958" s="232"/>
      <c r="O958" s="232"/>
      <c r="P958" s="232"/>
      <c r="Q958" s="232"/>
      <c r="R958" s="232"/>
      <c r="S958" s="232"/>
      <c r="T958" s="232"/>
      <c r="U958" s="232"/>
      <c r="V958" s="232"/>
      <c r="W958" s="232"/>
      <c r="X958" s="232"/>
      <c r="Y958" s="232"/>
      <c r="Z958" s="232"/>
    </row>
    <row r="959" spans="1:26" ht="14.25" customHeight="1">
      <c r="A959" s="232"/>
      <c r="B959" s="232"/>
      <c r="C959" s="232"/>
      <c r="D959" s="232"/>
      <c r="E959" s="232"/>
      <c r="F959" s="232"/>
      <c r="G959" s="232"/>
      <c r="H959" s="232"/>
      <c r="I959" s="232"/>
      <c r="J959" s="232"/>
      <c r="K959" s="232"/>
      <c r="L959" s="232"/>
      <c r="M959" s="232"/>
      <c r="N959" s="232"/>
      <c r="O959" s="232"/>
      <c r="P959" s="232"/>
      <c r="Q959" s="232"/>
      <c r="R959" s="232"/>
      <c r="S959" s="232"/>
      <c r="T959" s="232"/>
      <c r="U959" s="232"/>
      <c r="V959" s="232"/>
      <c r="W959" s="232"/>
      <c r="X959" s="232"/>
      <c r="Y959" s="232"/>
      <c r="Z959" s="232"/>
    </row>
    <row r="960" spans="1:26" ht="14.25" customHeight="1">
      <c r="A960" s="232"/>
      <c r="B960" s="232"/>
      <c r="C960" s="232"/>
      <c r="D960" s="232"/>
      <c r="E960" s="232"/>
      <c r="F960" s="232"/>
      <c r="G960" s="232"/>
      <c r="H960" s="232"/>
      <c r="I960" s="232"/>
      <c r="J960" s="232"/>
      <c r="K960" s="232"/>
      <c r="L960" s="232"/>
      <c r="M960" s="232"/>
      <c r="N960" s="232"/>
      <c r="O960" s="232"/>
      <c r="P960" s="232"/>
      <c r="Q960" s="232"/>
      <c r="R960" s="232"/>
      <c r="S960" s="232"/>
      <c r="T960" s="232"/>
      <c r="U960" s="232"/>
      <c r="V960" s="232"/>
      <c r="W960" s="232"/>
      <c r="X960" s="232"/>
      <c r="Y960" s="232"/>
      <c r="Z960" s="232"/>
    </row>
    <row r="961" spans="1:26" ht="14.25" customHeight="1">
      <c r="A961" s="232"/>
      <c r="B961" s="232"/>
      <c r="C961" s="232"/>
      <c r="D961" s="232"/>
      <c r="E961" s="232"/>
      <c r="F961" s="232"/>
      <c r="G961" s="232"/>
      <c r="H961" s="232"/>
      <c r="I961" s="232"/>
      <c r="J961" s="232"/>
      <c r="K961" s="232"/>
      <c r="L961" s="232"/>
      <c r="M961" s="232"/>
      <c r="N961" s="232"/>
      <c r="O961" s="232"/>
      <c r="P961" s="232"/>
      <c r="Q961" s="232"/>
      <c r="R961" s="232"/>
      <c r="S961" s="232"/>
      <c r="T961" s="232"/>
      <c r="U961" s="232"/>
      <c r="V961" s="232"/>
      <c r="W961" s="232"/>
      <c r="X961" s="232"/>
      <c r="Y961" s="232"/>
      <c r="Z961" s="232"/>
    </row>
    <row r="962" spans="1:26" ht="14.25" customHeight="1">
      <c r="A962" s="232"/>
      <c r="B962" s="232"/>
      <c r="C962" s="232"/>
      <c r="D962" s="232"/>
      <c r="E962" s="232"/>
      <c r="F962" s="232"/>
      <c r="G962" s="232"/>
      <c r="H962" s="232"/>
      <c r="I962" s="232"/>
      <c r="J962" s="232"/>
      <c r="K962" s="232"/>
      <c r="L962" s="232"/>
      <c r="M962" s="232"/>
      <c r="N962" s="232"/>
      <c r="O962" s="232"/>
      <c r="P962" s="232"/>
      <c r="Q962" s="232"/>
      <c r="R962" s="232"/>
      <c r="S962" s="232"/>
      <c r="T962" s="232"/>
      <c r="U962" s="232"/>
      <c r="V962" s="232"/>
      <c r="W962" s="232"/>
      <c r="X962" s="232"/>
      <c r="Y962" s="232"/>
      <c r="Z962" s="232"/>
    </row>
    <row r="963" spans="1:26" ht="14.25" customHeight="1">
      <c r="A963" s="232"/>
      <c r="B963" s="232"/>
      <c r="C963" s="232"/>
      <c r="D963" s="232"/>
      <c r="E963" s="232"/>
      <c r="F963" s="232"/>
      <c r="G963" s="232"/>
      <c r="H963" s="232"/>
      <c r="I963" s="232"/>
      <c r="J963" s="232"/>
      <c r="K963" s="232"/>
      <c r="L963" s="232"/>
      <c r="M963" s="232"/>
      <c r="N963" s="232"/>
      <c r="O963" s="232"/>
      <c r="P963" s="232"/>
      <c r="Q963" s="232"/>
      <c r="R963" s="232"/>
      <c r="S963" s="232"/>
      <c r="T963" s="232"/>
      <c r="U963" s="232"/>
      <c r="V963" s="232"/>
      <c r="W963" s="232"/>
      <c r="X963" s="232"/>
      <c r="Y963" s="232"/>
      <c r="Z963" s="232"/>
    </row>
    <row r="964" spans="1:26" ht="14.25" customHeight="1">
      <c r="A964" s="232"/>
      <c r="B964" s="232"/>
      <c r="C964" s="232"/>
      <c r="D964" s="232"/>
      <c r="E964" s="232"/>
      <c r="F964" s="232"/>
      <c r="G964" s="232"/>
      <c r="H964" s="232"/>
      <c r="I964" s="232"/>
      <c r="J964" s="232"/>
      <c r="K964" s="232"/>
      <c r="L964" s="232"/>
      <c r="M964" s="232"/>
      <c r="N964" s="232"/>
      <c r="O964" s="232"/>
      <c r="P964" s="232"/>
      <c r="Q964" s="232"/>
      <c r="R964" s="232"/>
      <c r="S964" s="232"/>
      <c r="T964" s="232"/>
      <c r="U964" s="232"/>
      <c r="V964" s="232"/>
      <c r="W964" s="232"/>
      <c r="X964" s="232"/>
      <c r="Y964" s="232"/>
      <c r="Z964" s="232"/>
    </row>
    <row r="965" spans="1:26" ht="14.25" customHeight="1">
      <c r="A965" s="232"/>
      <c r="B965" s="232"/>
      <c r="C965" s="232"/>
      <c r="D965" s="232"/>
      <c r="E965" s="232"/>
      <c r="F965" s="232"/>
      <c r="G965" s="232"/>
      <c r="H965" s="232"/>
      <c r="I965" s="232"/>
      <c r="J965" s="232"/>
      <c r="K965" s="232"/>
      <c r="L965" s="232"/>
      <c r="M965" s="232"/>
      <c r="N965" s="232"/>
      <c r="O965" s="232"/>
      <c r="P965" s="232"/>
      <c r="Q965" s="232"/>
      <c r="R965" s="232"/>
      <c r="S965" s="232"/>
      <c r="T965" s="232"/>
      <c r="U965" s="232"/>
      <c r="V965" s="232"/>
      <c r="W965" s="232"/>
      <c r="X965" s="232"/>
      <c r="Y965" s="232"/>
      <c r="Z965" s="232"/>
    </row>
    <row r="966" spans="1:26" ht="14.25" customHeight="1">
      <c r="A966" s="232"/>
      <c r="B966" s="232"/>
      <c r="C966" s="232"/>
      <c r="D966" s="232"/>
      <c r="E966" s="232"/>
      <c r="F966" s="232"/>
      <c r="G966" s="232"/>
      <c r="H966" s="232"/>
      <c r="I966" s="232"/>
      <c r="J966" s="232"/>
      <c r="K966" s="232"/>
      <c r="L966" s="232"/>
      <c r="M966" s="232"/>
      <c r="N966" s="232"/>
      <c r="O966" s="232"/>
      <c r="P966" s="232"/>
      <c r="Q966" s="232"/>
      <c r="R966" s="232"/>
      <c r="S966" s="232"/>
      <c r="T966" s="232"/>
      <c r="U966" s="232"/>
      <c r="V966" s="232"/>
      <c r="W966" s="232"/>
      <c r="X966" s="232"/>
      <c r="Y966" s="232"/>
      <c r="Z966" s="232"/>
    </row>
    <row r="967" spans="1:26" ht="14.25" customHeight="1">
      <c r="A967" s="232"/>
      <c r="B967" s="232"/>
      <c r="C967" s="232"/>
      <c r="D967" s="232"/>
      <c r="E967" s="232"/>
      <c r="F967" s="232"/>
      <c r="G967" s="232"/>
      <c r="H967" s="232"/>
      <c r="I967" s="232"/>
      <c r="J967" s="232"/>
      <c r="K967" s="232"/>
      <c r="L967" s="232"/>
      <c r="M967" s="232"/>
      <c r="N967" s="232"/>
      <c r="O967" s="232"/>
      <c r="P967" s="232"/>
      <c r="Q967" s="232"/>
      <c r="R967" s="232"/>
      <c r="S967" s="232"/>
      <c r="T967" s="232"/>
      <c r="U967" s="232"/>
      <c r="V967" s="232"/>
      <c r="W967" s="232"/>
      <c r="X967" s="232"/>
      <c r="Y967" s="232"/>
      <c r="Z967" s="232"/>
    </row>
    <row r="968" spans="1:26" ht="14.25" customHeight="1">
      <c r="A968" s="232"/>
      <c r="B968" s="232"/>
      <c r="C968" s="232"/>
      <c r="D968" s="232"/>
      <c r="E968" s="232"/>
      <c r="F968" s="232"/>
      <c r="G968" s="232"/>
      <c r="H968" s="232"/>
      <c r="I968" s="232"/>
      <c r="J968" s="232"/>
      <c r="K968" s="232"/>
      <c r="L968" s="232"/>
      <c r="M968" s="232"/>
      <c r="N968" s="232"/>
      <c r="O968" s="232"/>
      <c r="P968" s="232"/>
      <c r="Q968" s="232"/>
      <c r="R968" s="232"/>
      <c r="S968" s="232"/>
      <c r="T968" s="232"/>
      <c r="U968" s="232"/>
      <c r="V968" s="232"/>
      <c r="W968" s="232"/>
      <c r="X968" s="232"/>
      <c r="Y968" s="232"/>
      <c r="Z968" s="232"/>
    </row>
    <row r="969" spans="1:26" ht="14.25" customHeight="1">
      <c r="A969" s="232"/>
      <c r="B969" s="232"/>
      <c r="C969" s="232"/>
      <c r="D969" s="232"/>
      <c r="E969" s="232"/>
      <c r="F969" s="232"/>
      <c r="G969" s="232"/>
      <c r="H969" s="232"/>
      <c r="I969" s="232"/>
      <c r="J969" s="232"/>
      <c r="K969" s="232"/>
      <c r="L969" s="232"/>
      <c r="M969" s="232"/>
      <c r="N969" s="232"/>
      <c r="O969" s="232"/>
      <c r="P969" s="232"/>
      <c r="Q969" s="232"/>
      <c r="R969" s="232"/>
      <c r="S969" s="232"/>
      <c r="T969" s="232"/>
      <c r="U969" s="232"/>
      <c r="V969" s="232"/>
      <c r="W969" s="232"/>
      <c r="X969" s="232"/>
      <c r="Y969" s="232"/>
      <c r="Z969" s="232"/>
    </row>
    <row r="970" spans="1:26" ht="14.25" customHeight="1">
      <c r="A970" s="232"/>
      <c r="B970" s="232"/>
      <c r="C970" s="232"/>
      <c r="D970" s="232"/>
      <c r="E970" s="232"/>
      <c r="F970" s="232"/>
      <c r="G970" s="232"/>
      <c r="H970" s="232"/>
      <c r="I970" s="232"/>
      <c r="J970" s="232"/>
      <c r="K970" s="232"/>
      <c r="L970" s="232"/>
      <c r="M970" s="232"/>
      <c r="N970" s="232"/>
      <c r="O970" s="232"/>
      <c r="P970" s="232"/>
      <c r="Q970" s="232"/>
      <c r="R970" s="232"/>
      <c r="S970" s="232"/>
      <c r="T970" s="232"/>
      <c r="U970" s="232"/>
      <c r="V970" s="232"/>
      <c r="W970" s="232"/>
      <c r="X970" s="232"/>
      <c r="Y970" s="232"/>
      <c r="Z970" s="232"/>
    </row>
    <row r="971" spans="1:26" ht="14.25" customHeight="1">
      <c r="A971" s="232"/>
      <c r="B971" s="232"/>
      <c r="C971" s="232"/>
      <c r="D971" s="232"/>
      <c r="E971" s="232"/>
      <c r="F971" s="232"/>
      <c r="G971" s="232"/>
      <c r="H971" s="232"/>
      <c r="I971" s="232"/>
      <c r="J971" s="232"/>
      <c r="K971" s="232"/>
      <c r="L971" s="232"/>
      <c r="M971" s="232"/>
      <c r="N971" s="232"/>
      <c r="O971" s="232"/>
      <c r="P971" s="232"/>
      <c r="Q971" s="232"/>
      <c r="R971" s="232"/>
      <c r="S971" s="232"/>
      <c r="T971" s="232"/>
      <c r="U971" s="232"/>
      <c r="V971" s="232"/>
      <c r="W971" s="232"/>
      <c r="X971" s="232"/>
      <c r="Y971" s="232"/>
      <c r="Z971" s="232"/>
    </row>
    <row r="972" spans="1:26" ht="14.25" customHeight="1">
      <c r="A972" s="232"/>
      <c r="B972" s="232"/>
      <c r="C972" s="232"/>
      <c r="D972" s="232"/>
      <c r="E972" s="232"/>
      <c r="F972" s="232"/>
      <c r="G972" s="232"/>
      <c r="H972" s="232"/>
      <c r="I972" s="232"/>
      <c r="J972" s="232"/>
      <c r="K972" s="232"/>
      <c r="L972" s="232"/>
      <c r="M972" s="232"/>
      <c r="N972" s="232"/>
      <c r="O972" s="232"/>
      <c r="P972" s="232"/>
      <c r="Q972" s="232"/>
      <c r="R972" s="232"/>
      <c r="S972" s="232"/>
      <c r="T972" s="232"/>
      <c r="U972" s="232"/>
      <c r="V972" s="232"/>
      <c r="W972" s="232"/>
      <c r="X972" s="232"/>
      <c r="Y972" s="232"/>
      <c r="Z972" s="232"/>
    </row>
    <row r="973" spans="1:26" ht="14.25" customHeight="1">
      <c r="A973" s="232"/>
      <c r="B973" s="232"/>
      <c r="C973" s="232"/>
      <c r="D973" s="232"/>
      <c r="E973" s="232"/>
      <c r="F973" s="232"/>
      <c r="G973" s="232"/>
      <c r="H973" s="232"/>
      <c r="I973" s="232"/>
      <c r="J973" s="232"/>
      <c r="K973" s="232"/>
      <c r="L973" s="232"/>
      <c r="M973" s="232"/>
      <c r="N973" s="232"/>
      <c r="O973" s="232"/>
      <c r="P973" s="232"/>
      <c r="Q973" s="232"/>
      <c r="R973" s="232"/>
      <c r="S973" s="232"/>
      <c r="T973" s="232"/>
      <c r="U973" s="232"/>
      <c r="V973" s="232"/>
      <c r="W973" s="232"/>
      <c r="X973" s="232"/>
      <c r="Y973" s="232"/>
      <c r="Z973" s="232"/>
    </row>
    <row r="974" spans="1:26" ht="14.25" customHeight="1">
      <c r="A974" s="232"/>
      <c r="B974" s="232"/>
      <c r="C974" s="232"/>
      <c r="D974" s="232"/>
      <c r="E974" s="232"/>
      <c r="F974" s="232"/>
      <c r="G974" s="232"/>
      <c r="H974" s="232"/>
      <c r="I974" s="232"/>
      <c r="J974" s="232"/>
      <c r="K974" s="232"/>
      <c r="L974" s="232"/>
      <c r="M974" s="232"/>
      <c r="N974" s="232"/>
      <c r="O974" s="232"/>
      <c r="P974" s="232"/>
      <c r="Q974" s="232"/>
      <c r="R974" s="232"/>
      <c r="S974" s="232"/>
      <c r="T974" s="232"/>
      <c r="U974" s="232"/>
      <c r="V974" s="232"/>
      <c r="W974" s="232"/>
      <c r="X974" s="232"/>
      <c r="Y974" s="232"/>
      <c r="Z974" s="232"/>
    </row>
    <row r="975" spans="1:26" ht="14.25" customHeight="1">
      <c r="A975" s="232"/>
      <c r="B975" s="232"/>
      <c r="C975" s="232"/>
      <c r="D975" s="232"/>
      <c r="E975" s="232"/>
      <c r="F975" s="232"/>
      <c r="G975" s="232"/>
      <c r="H975" s="232"/>
      <c r="I975" s="232"/>
      <c r="J975" s="232"/>
      <c r="K975" s="232"/>
      <c r="L975" s="232"/>
      <c r="M975" s="232"/>
      <c r="N975" s="232"/>
      <c r="O975" s="232"/>
      <c r="P975" s="232"/>
      <c r="Q975" s="232"/>
      <c r="R975" s="232"/>
      <c r="S975" s="232"/>
      <c r="T975" s="232"/>
      <c r="U975" s="232"/>
      <c r="V975" s="232"/>
      <c r="W975" s="232"/>
      <c r="X975" s="232"/>
      <c r="Y975" s="232"/>
      <c r="Z975" s="232"/>
    </row>
    <row r="976" spans="1:26" ht="14.25" customHeight="1">
      <c r="A976" s="232"/>
      <c r="B976" s="232"/>
      <c r="C976" s="232"/>
      <c r="D976" s="232"/>
      <c r="E976" s="232"/>
      <c r="F976" s="232"/>
      <c r="G976" s="232"/>
      <c r="H976" s="232"/>
      <c r="I976" s="232"/>
      <c r="J976" s="232"/>
      <c r="K976" s="232"/>
      <c r="L976" s="232"/>
      <c r="M976" s="232"/>
      <c r="N976" s="232"/>
      <c r="O976" s="232"/>
      <c r="P976" s="232"/>
      <c r="Q976" s="232"/>
      <c r="R976" s="232"/>
      <c r="S976" s="232"/>
      <c r="T976" s="232"/>
      <c r="U976" s="232"/>
      <c r="V976" s="232"/>
      <c r="W976" s="232"/>
      <c r="X976" s="232"/>
      <c r="Y976" s="232"/>
      <c r="Z976" s="232"/>
    </row>
    <row r="977" spans="1:26" ht="14.25" customHeight="1">
      <c r="A977" s="232"/>
      <c r="B977" s="232"/>
      <c r="C977" s="232"/>
      <c r="D977" s="232"/>
      <c r="E977" s="232"/>
      <c r="F977" s="232"/>
      <c r="G977" s="232"/>
      <c r="H977" s="232"/>
      <c r="I977" s="232"/>
      <c r="J977" s="232"/>
      <c r="K977" s="232"/>
      <c r="L977" s="232"/>
      <c r="M977" s="232"/>
      <c r="N977" s="232"/>
      <c r="O977" s="232"/>
      <c r="P977" s="232"/>
      <c r="Q977" s="232"/>
      <c r="R977" s="232"/>
      <c r="S977" s="232"/>
      <c r="T977" s="232"/>
      <c r="U977" s="232"/>
      <c r="V977" s="232"/>
      <c r="W977" s="232"/>
      <c r="X977" s="232"/>
      <c r="Y977" s="232"/>
      <c r="Z977" s="232"/>
    </row>
    <row r="978" spans="1:26" ht="14.25" customHeight="1">
      <c r="A978" s="232"/>
      <c r="B978" s="232"/>
      <c r="C978" s="232"/>
      <c r="D978" s="232"/>
      <c r="E978" s="232"/>
      <c r="F978" s="232"/>
      <c r="G978" s="232"/>
      <c r="H978" s="232"/>
      <c r="I978" s="232"/>
      <c r="J978" s="232"/>
      <c r="K978" s="232"/>
      <c r="L978" s="232"/>
      <c r="M978" s="232"/>
      <c r="N978" s="232"/>
      <c r="O978" s="232"/>
      <c r="P978" s="232"/>
      <c r="Q978" s="232"/>
      <c r="R978" s="232"/>
      <c r="S978" s="232"/>
      <c r="T978" s="232"/>
      <c r="U978" s="232"/>
      <c r="V978" s="232"/>
      <c r="W978" s="232"/>
      <c r="X978" s="232"/>
      <c r="Y978" s="232"/>
      <c r="Z978" s="232"/>
    </row>
    <row r="979" spans="1:26" ht="14.25" customHeight="1">
      <c r="A979" s="232"/>
      <c r="B979" s="232"/>
      <c r="C979" s="232"/>
      <c r="D979" s="232"/>
      <c r="E979" s="232"/>
      <c r="F979" s="232"/>
      <c r="G979" s="232"/>
      <c r="H979" s="232"/>
      <c r="I979" s="232"/>
      <c r="J979" s="232"/>
      <c r="K979" s="232"/>
      <c r="L979" s="232"/>
      <c r="M979" s="232"/>
      <c r="N979" s="232"/>
      <c r="O979" s="232"/>
      <c r="P979" s="232"/>
      <c r="Q979" s="232"/>
      <c r="R979" s="232"/>
      <c r="S979" s="232"/>
      <c r="T979" s="232"/>
      <c r="U979" s="232"/>
      <c r="V979" s="232"/>
      <c r="W979" s="232"/>
      <c r="X979" s="232"/>
      <c r="Y979" s="232"/>
      <c r="Z979" s="232"/>
    </row>
    <row r="980" spans="1:26" ht="14.25" customHeight="1">
      <c r="A980" s="232"/>
      <c r="B980" s="232"/>
      <c r="C980" s="232"/>
      <c r="D980" s="232"/>
      <c r="E980" s="232"/>
      <c r="F980" s="232"/>
      <c r="G980" s="232"/>
      <c r="H980" s="232"/>
      <c r="I980" s="232"/>
      <c r="J980" s="232"/>
      <c r="K980" s="232"/>
      <c r="L980" s="232"/>
      <c r="M980" s="232"/>
      <c r="N980" s="232"/>
      <c r="O980" s="232"/>
      <c r="P980" s="232"/>
      <c r="Q980" s="232"/>
      <c r="R980" s="232"/>
      <c r="S980" s="232"/>
      <c r="T980" s="232"/>
      <c r="U980" s="232"/>
      <c r="V980" s="232"/>
      <c r="W980" s="232"/>
      <c r="X980" s="232"/>
      <c r="Y980" s="232"/>
      <c r="Z980" s="232"/>
    </row>
    <row r="981" spans="1:26" ht="14.25" customHeight="1">
      <c r="A981" s="232"/>
      <c r="B981" s="232"/>
      <c r="C981" s="232"/>
      <c r="D981" s="232"/>
      <c r="E981" s="232"/>
      <c r="F981" s="232"/>
      <c r="G981" s="232"/>
      <c r="H981" s="232"/>
      <c r="I981" s="232"/>
      <c r="J981" s="232"/>
      <c r="K981" s="232"/>
      <c r="L981" s="232"/>
      <c r="M981" s="232"/>
      <c r="N981" s="232"/>
      <c r="O981" s="232"/>
      <c r="P981" s="232"/>
      <c r="Q981" s="232"/>
      <c r="R981" s="232"/>
      <c r="S981" s="232"/>
      <c r="T981" s="232"/>
      <c r="U981" s="232"/>
      <c r="V981" s="232"/>
      <c r="W981" s="232"/>
      <c r="X981" s="232"/>
      <c r="Y981" s="232"/>
      <c r="Z981" s="232"/>
    </row>
    <row r="982" spans="1:26" ht="14.25" customHeight="1">
      <c r="A982" s="232"/>
      <c r="B982" s="232"/>
      <c r="C982" s="232"/>
      <c r="D982" s="232"/>
      <c r="E982" s="232"/>
      <c r="F982" s="232"/>
      <c r="G982" s="232"/>
      <c r="H982" s="232"/>
      <c r="I982" s="232"/>
      <c r="J982" s="232"/>
      <c r="K982" s="232"/>
      <c r="L982" s="232"/>
      <c r="M982" s="232"/>
      <c r="N982" s="232"/>
      <c r="O982" s="232"/>
      <c r="P982" s="232"/>
      <c r="Q982" s="232"/>
      <c r="R982" s="232"/>
      <c r="S982" s="232"/>
      <c r="T982" s="232"/>
      <c r="U982" s="232"/>
      <c r="V982" s="232"/>
      <c r="W982" s="232"/>
      <c r="X982" s="232"/>
      <c r="Y982" s="232"/>
      <c r="Z982" s="232"/>
    </row>
    <row r="983" spans="1:26" ht="14.25" customHeight="1">
      <c r="A983" s="232"/>
      <c r="B983" s="232"/>
      <c r="C983" s="232"/>
      <c r="D983" s="232"/>
      <c r="E983" s="232"/>
      <c r="F983" s="232"/>
      <c r="G983" s="232"/>
      <c r="H983" s="232"/>
      <c r="I983" s="232"/>
      <c r="J983" s="232"/>
      <c r="K983" s="232"/>
      <c r="L983" s="232"/>
      <c r="M983" s="232"/>
      <c r="N983" s="232"/>
      <c r="O983" s="232"/>
      <c r="P983" s="232"/>
      <c r="Q983" s="232"/>
      <c r="R983" s="232"/>
      <c r="S983" s="232"/>
      <c r="T983" s="232"/>
      <c r="U983" s="232"/>
      <c r="V983" s="232"/>
      <c r="W983" s="232"/>
      <c r="X983" s="232"/>
      <c r="Y983" s="232"/>
      <c r="Z983" s="232"/>
    </row>
    <row r="984" spans="1:26" ht="14.25" customHeight="1">
      <c r="A984" s="232"/>
      <c r="B984" s="232"/>
      <c r="C984" s="232"/>
      <c r="D984" s="232"/>
      <c r="E984" s="232"/>
      <c r="F984" s="232"/>
      <c r="G984" s="232"/>
      <c r="H984" s="232"/>
      <c r="I984" s="232"/>
      <c r="J984" s="232"/>
      <c r="K984" s="232"/>
      <c r="L984" s="232"/>
      <c r="M984" s="232"/>
      <c r="N984" s="232"/>
      <c r="O984" s="232"/>
      <c r="P984" s="232"/>
      <c r="Q984" s="232"/>
      <c r="R984" s="232"/>
      <c r="S984" s="232"/>
      <c r="T984" s="232"/>
      <c r="U984" s="232"/>
      <c r="V984" s="232"/>
      <c r="W984" s="232"/>
      <c r="X984" s="232"/>
      <c r="Y984" s="232"/>
      <c r="Z984" s="232"/>
    </row>
    <row r="985" spans="1:26" ht="14.25" customHeight="1">
      <c r="A985" s="232"/>
      <c r="B985" s="232"/>
      <c r="C985" s="232"/>
      <c r="D985" s="232"/>
      <c r="E985" s="232"/>
      <c r="F985" s="232"/>
      <c r="G985" s="232"/>
      <c r="H985" s="232"/>
      <c r="I985" s="232"/>
      <c r="J985" s="232"/>
      <c r="K985" s="232"/>
      <c r="L985" s="232"/>
      <c r="M985" s="232"/>
      <c r="N985" s="232"/>
      <c r="O985" s="232"/>
      <c r="P985" s="232"/>
      <c r="Q985" s="232"/>
      <c r="R985" s="232"/>
      <c r="S985" s="232"/>
      <c r="T985" s="232"/>
      <c r="U985" s="232"/>
      <c r="V985" s="232"/>
      <c r="W985" s="232"/>
      <c r="X985" s="232"/>
      <c r="Y985" s="232"/>
      <c r="Z985" s="232"/>
    </row>
    <row r="986" spans="1:26" ht="14.25" customHeight="1">
      <c r="A986" s="232"/>
      <c r="B986" s="232"/>
      <c r="C986" s="232"/>
      <c r="D986" s="232"/>
      <c r="E986" s="232"/>
      <c r="F986" s="232"/>
      <c r="G986" s="232"/>
      <c r="H986" s="232"/>
      <c r="I986" s="232"/>
      <c r="J986" s="232"/>
      <c r="K986" s="232"/>
      <c r="L986" s="232"/>
      <c r="M986" s="232"/>
      <c r="N986" s="232"/>
      <c r="O986" s="232"/>
      <c r="P986" s="232"/>
      <c r="Q986" s="232"/>
      <c r="R986" s="232"/>
      <c r="S986" s="232"/>
      <c r="T986" s="232"/>
      <c r="U986" s="232"/>
      <c r="V986" s="232"/>
      <c r="W986" s="232"/>
      <c r="X986" s="232"/>
      <c r="Y986" s="232"/>
      <c r="Z986" s="232"/>
    </row>
    <row r="987" spans="1:26" ht="14.25" customHeight="1">
      <c r="A987" s="232"/>
      <c r="B987" s="232"/>
      <c r="C987" s="232"/>
      <c r="D987" s="232"/>
      <c r="E987" s="232"/>
      <c r="F987" s="232"/>
      <c r="G987" s="232"/>
      <c r="H987" s="232"/>
      <c r="I987" s="232"/>
      <c r="J987" s="232"/>
      <c r="K987" s="232"/>
      <c r="L987" s="232"/>
      <c r="M987" s="232"/>
      <c r="N987" s="232"/>
      <c r="O987" s="232"/>
      <c r="P987" s="232"/>
      <c r="Q987" s="232"/>
      <c r="R987" s="232"/>
      <c r="S987" s="232"/>
      <c r="T987" s="232"/>
      <c r="U987" s="232"/>
      <c r="V987" s="232"/>
      <c r="W987" s="232"/>
      <c r="X987" s="232"/>
      <c r="Y987" s="232"/>
      <c r="Z987" s="232"/>
    </row>
    <row r="988" spans="1:26" ht="14.25" customHeight="1">
      <c r="A988" s="232"/>
      <c r="B988" s="232"/>
      <c r="C988" s="232"/>
      <c r="D988" s="232"/>
      <c r="E988" s="232"/>
      <c r="F988" s="232"/>
      <c r="G988" s="232"/>
      <c r="H988" s="232"/>
      <c r="I988" s="232"/>
      <c r="J988" s="232"/>
      <c r="K988" s="232"/>
      <c r="L988" s="232"/>
      <c r="M988" s="232"/>
      <c r="N988" s="232"/>
      <c r="O988" s="232"/>
      <c r="P988" s="232"/>
      <c r="Q988" s="232"/>
      <c r="R988" s="232"/>
      <c r="S988" s="232"/>
      <c r="T988" s="232"/>
      <c r="U988" s="232"/>
      <c r="V988" s="232"/>
      <c r="W988" s="232"/>
      <c r="X988" s="232"/>
      <c r="Y988" s="232"/>
      <c r="Z988" s="232"/>
    </row>
    <row r="989" spans="1:26" ht="14.25" customHeight="1">
      <c r="A989" s="232"/>
      <c r="B989" s="232"/>
      <c r="C989" s="232"/>
      <c r="D989" s="232"/>
      <c r="E989" s="232"/>
      <c r="F989" s="232"/>
      <c r="G989" s="232"/>
      <c r="H989" s="232"/>
      <c r="I989" s="232"/>
      <c r="J989" s="232"/>
      <c r="K989" s="232"/>
      <c r="L989" s="232"/>
      <c r="M989" s="232"/>
      <c r="N989" s="232"/>
      <c r="O989" s="232"/>
      <c r="P989" s="232"/>
      <c r="Q989" s="232"/>
      <c r="R989" s="232"/>
      <c r="S989" s="232"/>
      <c r="T989" s="232"/>
      <c r="U989" s="232"/>
      <c r="V989" s="232"/>
      <c r="W989" s="232"/>
      <c r="X989" s="232"/>
      <c r="Y989" s="232"/>
      <c r="Z989" s="232"/>
    </row>
    <row r="990" spans="1:26" ht="14.25" customHeight="1">
      <c r="A990" s="232"/>
      <c r="B990" s="232"/>
      <c r="C990" s="232"/>
      <c r="D990" s="232"/>
      <c r="E990" s="232"/>
      <c r="F990" s="232"/>
      <c r="G990" s="232"/>
      <c r="H990" s="232"/>
      <c r="I990" s="232"/>
      <c r="J990" s="232"/>
      <c r="K990" s="232"/>
      <c r="L990" s="232"/>
      <c r="M990" s="232"/>
      <c r="N990" s="232"/>
      <c r="O990" s="232"/>
      <c r="P990" s="232"/>
      <c r="Q990" s="232"/>
      <c r="R990" s="232"/>
      <c r="S990" s="232"/>
      <c r="T990" s="232"/>
      <c r="U990" s="232"/>
      <c r="V990" s="232"/>
      <c r="W990" s="232"/>
      <c r="X990" s="232"/>
      <c r="Y990" s="232"/>
      <c r="Z990" s="232"/>
    </row>
    <row r="991" spans="1:26" ht="14.25" customHeight="1">
      <c r="A991" s="232"/>
      <c r="B991" s="232"/>
      <c r="C991" s="232"/>
      <c r="D991" s="232"/>
      <c r="E991" s="232"/>
      <c r="F991" s="232"/>
      <c r="G991" s="232"/>
      <c r="H991" s="232"/>
      <c r="I991" s="232"/>
      <c r="J991" s="232"/>
      <c r="K991" s="232"/>
      <c r="L991" s="232"/>
      <c r="M991" s="232"/>
      <c r="N991" s="232"/>
      <c r="O991" s="232"/>
      <c r="P991" s="232"/>
      <c r="Q991" s="232"/>
      <c r="R991" s="232"/>
      <c r="S991" s="232"/>
      <c r="T991" s="232"/>
      <c r="U991" s="232"/>
      <c r="V991" s="232"/>
      <c r="W991" s="232"/>
      <c r="X991" s="232"/>
      <c r="Y991" s="232"/>
      <c r="Z991" s="232"/>
    </row>
    <row r="992" spans="1:26" ht="14.25" customHeight="1">
      <c r="A992" s="232"/>
      <c r="B992" s="232"/>
      <c r="C992" s="232"/>
      <c r="D992" s="232"/>
      <c r="E992" s="232"/>
      <c r="F992" s="232"/>
      <c r="G992" s="232"/>
      <c r="H992" s="232"/>
      <c r="I992" s="232"/>
      <c r="J992" s="232"/>
      <c r="K992" s="232"/>
      <c r="L992" s="232"/>
      <c r="M992" s="232"/>
      <c r="N992" s="232"/>
      <c r="O992" s="232"/>
      <c r="P992" s="232"/>
      <c r="Q992" s="232"/>
      <c r="R992" s="232"/>
      <c r="S992" s="232"/>
      <c r="T992" s="232"/>
      <c r="U992" s="232"/>
      <c r="V992" s="232"/>
      <c r="W992" s="232"/>
      <c r="X992" s="232"/>
      <c r="Y992" s="232"/>
      <c r="Z992" s="232"/>
    </row>
    <row r="993" spans="1:26" ht="14.25" customHeight="1">
      <c r="A993" s="232"/>
      <c r="B993" s="232"/>
      <c r="C993" s="232"/>
      <c r="D993" s="232"/>
      <c r="E993" s="232"/>
      <c r="F993" s="232"/>
      <c r="G993" s="232"/>
      <c r="H993" s="232"/>
      <c r="I993" s="232"/>
      <c r="J993" s="232"/>
      <c r="K993" s="232"/>
      <c r="L993" s="232"/>
      <c r="M993" s="232"/>
      <c r="N993" s="232"/>
      <c r="O993" s="232"/>
      <c r="P993" s="232"/>
      <c r="Q993" s="232"/>
      <c r="R993" s="232"/>
      <c r="S993" s="232"/>
      <c r="T993" s="232"/>
      <c r="U993" s="232"/>
      <c r="V993" s="232"/>
      <c r="W993" s="232"/>
      <c r="X993" s="232"/>
      <c r="Y993" s="232"/>
      <c r="Z993" s="232"/>
    </row>
    <row r="994" spans="1:26" ht="14.25" customHeight="1">
      <c r="A994" s="232"/>
      <c r="B994" s="232"/>
      <c r="C994" s="232"/>
      <c r="D994" s="232"/>
      <c r="E994" s="232"/>
      <c r="F994" s="232"/>
      <c r="G994" s="232"/>
      <c r="H994" s="232"/>
      <c r="I994" s="232"/>
      <c r="J994" s="232"/>
      <c r="K994" s="232"/>
      <c r="L994" s="232"/>
      <c r="M994" s="232"/>
      <c r="N994" s="232"/>
      <c r="O994" s="232"/>
      <c r="P994" s="232"/>
      <c r="Q994" s="232"/>
      <c r="R994" s="232"/>
      <c r="S994" s="232"/>
      <c r="T994" s="232"/>
      <c r="U994" s="232"/>
      <c r="V994" s="232"/>
      <c r="W994" s="232"/>
      <c r="X994" s="232"/>
      <c r="Y994" s="232"/>
      <c r="Z994" s="232"/>
    </row>
    <row r="995" spans="1:26" ht="14.25" customHeight="1">
      <c r="A995" s="232"/>
      <c r="B995" s="232"/>
      <c r="C995" s="232"/>
      <c r="D995" s="232"/>
      <c r="E995" s="232"/>
      <c r="F995" s="232"/>
      <c r="G995" s="232"/>
      <c r="H995" s="232"/>
      <c r="I995" s="232"/>
      <c r="J995" s="232"/>
      <c r="K995" s="232"/>
      <c r="L995" s="232"/>
      <c r="M995" s="232"/>
      <c r="N995" s="232"/>
      <c r="O995" s="232"/>
      <c r="P995" s="232"/>
      <c r="Q995" s="232"/>
      <c r="R995" s="232"/>
      <c r="S995" s="232"/>
      <c r="T995" s="232"/>
      <c r="U995" s="232"/>
      <c r="V995" s="232"/>
      <c r="W995" s="232"/>
      <c r="X995" s="232"/>
      <c r="Y995" s="232"/>
      <c r="Z995" s="232"/>
    </row>
    <row r="996" spans="1:26" ht="14.25" customHeight="1">
      <c r="A996" s="232"/>
      <c r="B996" s="232"/>
      <c r="C996" s="232"/>
      <c r="D996" s="232"/>
      <c r="E996" s="232"/>
      <c r="F996" s="232"/>
      <c r="G996" s="232"/>
      <c r="H996" s="232"/>
      <c r="I996" s="232"/>
      <c r="J996" s="232"/>
      <c r="K996" s="232"/>
      <c r="L996" s="232"/>
      <c r="M996" s="232"/>
      <c r="N996" s="232"/>
      <c r="O996" s="232"/>
      <c r="P996" s="232"/>
      <c r="Q996" s="232"/>
      <c r="R996" s="232"/>
      <c r="S996" s="232"/>
      <c r="T996" s="232"/>
      <c r="U996" s="232"/>
      <c r="V996" s="232"/>
      <c r="W996" s="232"/>
      <c r="X996" s="232"/>
      <c r="Y996" s="232"/>
      <c r="Z996" s="232"/>
    </row>
    <row r="997" spans="1:26" ht="14.25" customHeight="1">
      <c r="A997" s="232"/>
      <c r="B997" s="232"/>
      <c r="C997" s="232"/>
      <c r="D997" s="232"/>
      <c r="E997" s="232"/>
      <c r="F997" s="232"/>
      <c r="G997" s="232"/>
      <c r="H997" s="232"/>
      <c r="I997" s="232"/>
      <c r="J997" s="232"/>
      <c r="K997" s="232"/>
      <c r="L997" s="232"/>
      <c r="M997" s="232"/>
      <c r="N997" s="232"/>
      <c r="O997" s="232"/>
      <c r="P997" s="232"/>
      <c r="Q997" s="232"/>
      <c r="R997" s="232"/>
      <c r="S997" s="232"/>
      <c r="T997" s="232"/>
      <c r="U997" s="232"/>
      <c r="V997" s="232"/>
      <c r="W997" s="232"/>
      <c r="X997" s="232"/>
      <c r="Y997" s="232"/>
      <c r="Z997" s="232"/>
    </row>
    <row r="998" spans="1:26" ht="14.25" customHeight="1">
      <c r="A998" s="232"/>
      <c r="B998" s="232"/>
      <c r="C998" s="232"/>
      <c r="D998" s="232"/>
      <c r="E998" s="232"/>
      <c r="F998" s="232"/>
      <c r="G998" s="232"/>
      <c r="H998" s="232"/>
      <c r="I998" s="232"/>
      <c r="J998" s="232"/>
      <c r="K998" s="232"/>
      <c r="L998" s="232"/>
      <c r="M998" s="232"/>
      <c r="N998" s="232"/>
      <c r="O998" s="232"/>
      <c r="P998" s="232"/>
      <c r="Q998" s="232"/>
      <c r="R998" s="232"/>
      <c r="S998" s="232"/>
      <c r="T998" s="232"/>
      <c r="U998" s="232"/>
      <c r="V998" s="232"/>
      <c r="W998" s="232"/>
      <c r="X998" s="232"/>
      <c r="Y998" s="232"/>
      <c r="Z998" s="232"/>
    </row>
    <row r="999" spans="1:26" ht="14.25" customHeight="1">
      <c r="A999" s="232"/>
      <c r="B999" s="232"/>
      <c r="C999" s="232"/>
      <c r="D999" s="232"/>
      <c r="E999" s="232"/>
      <c r="F999" s="232"/>
      <c r="G999" s="232"/>
      <c r="H999" s="232"/>
      <c r="I999" s="232"/>
      <c r="J999" s="232"/>
      <c r="K999" s="232"/>
      <c r="L999" s="232"/>
      <c r="M999" s="232"/>
      <c r="N999" s="232"/>
      <c r="O999" s="232"/>
      <c r="P999" s="232"/>
      <c r="Q999" s="232"/>
      <c r="R999" s="232"/>
      <c r="S999" s="232"/>
      <c r="T999" s="232"/>
      <c r="U999" s="232"/>
      <c r="V999" s="232"/>
      <c r="W999" s="232"/>
      <c r="X999" s="232"/>
      <c r="Y999" s="232"/>
      <c r="Z999" s="232"/>
    </row>
    <row r="1000" spans="1:26" ht="14.25" customHeight="1">
      <c r="A1000" s="232"/>
      <c r="B1000" s="232"/>
      <c r="C1000" s="232"/>
      <c r="D1000" s="232"/>
      <c r="E1000" s="232"/>
      <c r="F1000" s="232"/>
      <c r="G1000" s="232"/>
      <c r="H1000" s="232"/>
      <c r="I1000" s="232"/>
      <c r="J1000" s="232"/>
      <c r="K1000" s="232"/>
      <c r="L1000" s="232"/>
      <c r="M1000" s="232"/>
      <c r="N1000" s="232"/>
      <c r="O1000" s="232"/>
      <c r="P1000" s="232"/>
      <c r="Q1000" s="232"/>
      <c r="R1000" s="232"/>
      <c r="S1000" s="232"/>
      <c r="T1000" s="232"/>
      <c r="U1000" s="232"/>
      <c r="V1000" s="232"/>
      <c r="W1000" s="232"/>
      <c r="X1000" s="232"/>
      <c r="Y1000" s="232"/>
      <c r="Z1000" s="232"/>
    </row>
  </sheetData>
  <mergeCells count="1">
    <mergeCell ref="V89:Y91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2.6640625" defaultRowHeight="15" customHeight="1"/>
  <cols>
    <col min="1" max="1" width="34.109375" customWidth="1"/>
    <col min="2" max="2" width="14.77734375" customWidth="1"/>
    <col min="3" max="3" width="13.109375" customWidth="1"/>
    <col min="4" max="4" width="11.6640625" customWidth="1"/>
    <col min="5" max="5" width="11.77734375" customWidth="1"/>
    <col min="6" max="6" width="11.33203125" customWidth="1"/>
    <col min="7" max="7" width="11.6640625" customWidth="1"/>
    <col min="8" max="8" width="11.77734375" customWidth="1"/>
    <col min="9" max="9" width="13.109375" customWidth="1"/>
    <col min="10" max="10" width="12.33203125" customWidth="1"/>
    <col min="11" max="11" width="11.6640625" customWidth="1"/>
    <col min="12" max="12" width="11.77734375" customWidth="1"/>
    <col min="13" max="13" width="11.6640625" customWidth="1"/>
    <col min="14" max="14" width="12.77734375" customWidth="1"/>
    <col min="15" max="26" width="8.77734375" customWidth="1"/>
  </cols>
  <sheetData>
    <row r="1" spans="1:26" ht="20.25" customHeight="1">
      <c r="A1" s="211" t="s">
        <v>137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3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.5" customHeight="1">
      <c r="A2" s="42"/>
      <c r="B2" s="43" t="s">
        <v>138</v>
      </c>
      <c r="C2" s="43" t="s">
        <v>138</v>
      </c>
      <c r="D2" s="43" t="s">
        <v>138</v>
      </c>
      <c r="E2" s="43" t="s">
        <v>138</v>
      </c>
      <c r="F2" s="43" t="s">
        <v>138</v>
      </c>
      <c r="G2" s="43" t="s">
        <v>138</v>
      </c>
      <c r="H2" s="43" t="s">
        <v>138</v>
      </c>
      <c r="I2" s="43" t="s">
        <v>138</v>
      </c>
      <c r="J2" s="43" t="s">
        <v>138</v>
      </c>
      <c r="K2" s="43" t="s">
        <v>138</v>
      </c>
      <c r="L2" s="43" t="s">
        <v>138</v>
      </c>
      <c r="M2" s="43" t="s">
        <v>138</v>
      </c>
      <c r="N2" s="43" t="s">
        <v>138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6.5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 t="s">
        <v>17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6.5" customHeight="1">
      <c r="A4" s="42" t="s">
        <v>139</v>
      </c>
      <c r="B4" s="43" t="s">
        <v>140</v>
      </c>
      <c r="C4" s="43" t="s">
        <v>141</v>
      </c>
      <c r="D4" s="43" t="s">
        <v>142</v>
      </c>
      <c r="E4" s="43" t="s">
        <v>143</v>
      </c>
      <c r="F4" s="43" t="s">
        <v>6</v>
      </c>
      <c r="G4" s="43" t="s">
        <v>144</v>
      </c>
      <c r="H4" s="43" t="s">
        <v>8</v>
      </c>
      <c r="I4" s="43" t="s">
        <v>145</v>
      </c>
      <c r="J4" s="43" t="s">
        <v>146</v>
      </c>
      <c r="K4" s="43" t="s">
        <v>147</v>
      </c>
      <c r="L4" s="43" t="s">
        <v>148</v>
      </c>
      <c r="M4" s="43" t="s">
        <v>149</v>
      </c>
      <c r="N4" s="43" t="s">
        <v>150</v>
      </c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6.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6.5" customHeight="1">
      <c r="A6" s="47" t="s">
        <v>18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6.5" customHeight="1">
      <c r="A7" s="48" t="s">
        <v>22</v>
      </c>
      <c r="B7" s="49">
        <v>2000000</v>
      </c>
      <c r="C7" s="49">
        <v>2000000</v>
      </c>
      <c r="D7" s="49">
        <v>2000000</v>
      </c>
      <c r="E7" s="49">
        <v>2000000</v>
      </c>
      <c r="F7" s="49">
        <v>2000000</v>
      </c>
      <c r="G7" s="49">
        <v>2000000</v>
      </c>
      <c r="H7" s="49">
        <v>2000000</v>
      </c>
      <c r="I7" s="49">
        <v>2000000</v>
      </c>
      <c r="J7" s="49">
        <v>2000000</v>
      </c>
      <c r="K7" s="49">
        <v>2000000</v>
      </c>
      <c r="L7" s="49">
        <v>2000000</v>
      </c>
      <c r="M7" s="49">
        <v>2000000</v>
      </c>
      <c r="N7" s="46">
        <f t="shared" ref="N7:N10" si="0">SUM(B7:M7)</f>
        <v>24000000</v>
      </c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6.5" customHeight="1">
      <c r="A8" s="48" t="s">
        <v>151</v>
      </c>
      <c r="B8" s="49">
        <v>750000</v>
      </c>
      <c r="C8" s="49">
        <v>750000</v>
      </c>
      <c r="D8" s="49">
        <v>750000</v>
      </c>
      <c r="E8" s="49">
        <v>750000</v>
      </c>
      <c r="F8" s="49">
        <v>750000</v>
      </c>
      <c r="G8" s="49">
        <v>750000</v>
      </c>
      <c r="H8" s="49">
        <v>750000</v>
      </c>
      <c r="I8" s="49">
        <v>750000</v>
      </c>
      <c r="J8" s="49">
        <v>750000</v>
      </c>
      <c r="K8" s="49">
        <v>750000</v>
      </c>
      <c r="L8" s="49">
        <v>750000</v>
      </c>
      <c r="M8" s="49">
        <v>750000</v>
      </c>
      <c r="N8" s="46">
        <f t="shared" si="0"/>
        <v>9000000</v>
      </c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6.5" customHeight="1">
      <c r="A9" s="48" t="s">
        <v>152</v>
      </c>
      <c r="B9" s="49">
        <v>300000</v>
      </c>
      <c r="C9" s="49">
        <v>300000</v>
      </c>
      <c r="D9" s="49">
        <v>300000</v>
      </c>
      <c r="E9" s="49">
        <v>300000</v>
      </c>
      <c r="F9" s="49">
        <v>300000</v>
      </c>
      <c r="G9" s="49">
        <v>300000</v>
      </c>
      <c r="H9" s="49">
        <v>300000</v>
      </c>
      <c r="I9" s="49">
        <v>300000</v>
      </c>
      <c r="J9" s="49">
        <v>300000</v>
      </c>
      <c r="K9" s="49">
        <v>300000</v>
      </c>
      <c r="L9" s="49">
        <v>300000</v>
      </c>
      <c r="M9" s="49">
        <v>300000</v>
      </c>
      <c r="N9" s="46">
        <f t="shared" si="0"/>
        <v>3600000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6.5" customHeight="1">
      <c r="A10" s="48" t="s">
        <v>153</v>
      </c>
      <c r="B10" s="49">
        <v>500000</v>
      </c>
      <c r="C10" s="49">
        <v>500000</v>
      </c>
      <c r="D10" s="49">
        <v>500000</v>
      </c>
      <c r="E10" s="49">
        <v>500000</v>
      </c>
      <c r="F10" s="49">
        <v>500000</v>
      </c>
      <c r="G10" s="49">
        <v>500000</v>
      </c>
      <c r="H10" s="49">
        <v>500000</v>
      </c>
      <c r="I10" s="49">
        <v>500000</v>
      </c>
      <c r="J10" s="49">
        <v>500000</v>
      </c>
      <c r="K10" s="49">
        <v>500000</v>
      </c>
      <c r="L10" s="49">
        <v>500000</v>
      </c>
      <c r="M10" s="49">
        <v>500000</v>
      </c>
      <c r="N10" s="46">
        <f t="shared" si="0"/>
        <v>6000000</v>
      </c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6.5" customHeight="1">
      <c r="A11" s="50" t="s">
        <v>17</v>
      </c>
      <c r="B11" s="51">
        <f t="shared" ref="B11:N11" si="1">SUM(B7:B10)</f>
        <v>3550000</v>
      </c>
      <c r="C11" s="51">
        <f t="shared" si="1"/>
        <v>3550000</v>
      </c>
      <c r="D11" s="51">
        <f t="shared" si="1"/>
        <v>3550000</v>
      </c>
      <c r="E11" s="51">
        <f t="shared" si="1"/>
        <v>3550000</v>
      </c>
      <c r="F11" s="51">
        <f t="shared" si="1"/>
        <v>3550000</v>
      </c>
      <c r="G11" s="51">
        <f t="shared" si="1"/>
        <v>3550000</v>
      </c>
      <c r="H11" s="51">
        <f t="shared" si="1"/>
        <v>3550000</v>
      </c>
      <c r="I11" s="51">
        <f t="shared" si="1"/>
        <v>3550000</v>
      </c>
      <c r="J11" s="51">
        <f t="shared" si="1"/>
        <v>3550000</v>
      </c>
      <c r="K11" s="51">
        <f t="shared" si="1"/>
        <v>3550000</v>
      </c>
      <c r="L11" s="51">
        <f t="shared" si="1"/>
        <v>3550000</v>
      </c>
      <c r="M11" s="51">
        <f t="shared" si="1"/>
        <v>3550000</v>
      </c>
      <c r="N11" s="51">
        <f t="shared" si="1"/>
        <v>42600000</v>
      </c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6.5" customHeight="1">
      <c r="A12" s="2" t="s">
        <v>154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6.5" customHeight="1">
      <c r="A13" s="48" t="s">
        <v>155</v>
      </c>
      <c r="B13" s="49">
        <v>-250000</v>
      </c>
      <c r="C13" s="49">
        <v>-250000</v>
      </c>
      <c r="D13" s="49">
        <v>-250000</v>
      </c>
      <c r="E13" s="49">
        <v>-250000</v>
      </c>
      <c r="F13" s="49">
        <v>-250000</v>
      </c>
      <c r="G13" s="49">
        <v>-250000</v>
      </c>
      <c r="H13" s="49">
        <v>-250000</v>
      </c>
      <c r="I13" s="49">
        <v>-250000</v>
      </c>
      <c r="J13" s="49">
        <v>-250000</v>
      </c>
      <c r="K13" s="49">
        <v>-250000</v>
      </c>
      <c r="L13" s="49">
        <v>-250000</v>
      </c>
      <c r="M13" s="49">
        <v>-250000</v>
      </c>
      <c r="N13" s="46">
        <f t="shared" ref="N13:N19" si="2">SUM(B13:M13)</f>
        <v>-3000000</v>
      </c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6.5" customHeight="1">
      <c r="A14" s="48" t="s">
        <v>156</v>
      </c>
      <c r="B14" s="49">
        <v>-250000</v>
      </c>
      <c r="C14" s="49">
        <v>-250000</v>
      </c>
      <c r="D14" s="49">
        <v>-250000</v>
      </c>
      <c r="E14" s="49">
        <v>-250000</v>
      </c>
      <c r="F14" s="49">
        <v>-250000</v>
      </c>
      <c r="G14" s="49">
        <v>-250000</v>
      </c>
      <c r="H14" s="49">
        <v>-250000</v>
      </c>
      <c r="I14" s="49">
        <v>-250000</v>
      </c>
      <c r="J14" s="49">
        <v>-250000</v>
      </c>
      <c r="K14" s="49">
        <v>-250000</v>
      </c>
      <c r="L14" s="49">
        <v>-250000</v>
      </c>
      <c r="M14" s="49">
        <v>-250000</v>
      </c>
      <c r="N14" s="46">
        <f t="shared" si="2"/>
        <v>-3000000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6.5" customHeight="1">
      <c r="A15" s="48" t="s">
        <v>84</v>
      </c>
      <c r="B15" s="49">
        <v>-250000</v>
      </c>
      <c r="C15" s="49">
        <v>-250000</v>
      </c>
      <c r="D15" s="49">
        <v>-250000</v>
      </c>
      <c r="E15" s="49">
        <v>-250000</v>
      </c>
      <c r="F15" s="49">
        <v>-250000</v>
      </c>
      <c r="G15" s="49">
        <v>-250000</v>
      </c>
      <c r="H15" s="49">
        <v>-250000</v>
      </c>
      <c r="I15" s="49">
        <v>-250000</v>
      </c>
      <c r="J15" s="49">
        <v>-250000</v>
      </c>
      <c r="K15" s="49">
        <v>-250000</v>
      </c>
      <c r="L15" s="49">
        <v>-250000</v>
      </c>
      <c r="M15" s="49">
        <v>-250000</v>
      </c>
      <c r="N15" s="46">
        <f t="shared" si="2"/>
        <v>-3000000</v>
      </c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6.5" customHeight="1">
      <c r="A16" s="48" t="s">
        <v>157</v>
      </c>
      <c r="B16" s="49">
        <v>-250000</v>
      </c>
      <c r="C16" s="49">
        <v>-250000</v>
      </c>
      <c r="D16" s="49">
        <v>-250000</v>
      </c>
      <c r="E16" s="49">
        <v>-250000</v>
      </c>
      <c r="F16" s="49">
        <v>-250000</v>
      </c>
      <c r="G16" s="49">
        <v>-250000</v>
      </c>
      <c r="H16" s="49">
        <v>-250000</v>
      </c>
      <c r="I16" s="49">
        <v>-250000</v>
      </c>
      <c r="J16" s="49">
        <v>-250000</v>
      </c>
      <c r="K16" s="49">
        <v>-250000</v>
      </c>
      <c r="L16" s="49">
        <v>-250000</v>
      </c>
      <c r="M16" s="49">
        <v>-250000</v>
      </c>
      <c r="N16" s="46">
        <f t="shared" si="2"/>
        <v>-3000000</v>
      </c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6.5" customHeight="1">
      <c r="A17" s="48" t="s">
        <v>51</v>
      </c>
      <c r="B17" s="49">
        <v>-250000</v>
      </c>
      <c r="C17" s="49">
        <v>-250000</v>
      </c>
      <c r="D17" s="49">
        <v>-250000</v>
      </c>
      <c r="E17" s="49">
        <v>-250000</v>
      </c>
      <c r="F17" s="49">
        <v>-250000</v>
      </c>
      <c r="G17" s="49">
        <v>-250000</v>
      </c>
      <c r="H17" s="49">
        <v>-250000</v>
      </c>
      <c r="I17" s="49">
        <v>-250000</v>
      </c>
      <c r="J17" s="49">
        <v>-250000</v>
      </c>
      <c r="K17" s="49">
        <v>-250000</v>
      </c>
      <c r="L17" s="49">
        <v>-250000</v>
      </c>
      <c r="M17" s="49">
        <v>-250000</v>
      </c>
      <c r="N17" s="46">
        <f t="shared" si="2"/>
        <v>-3000000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6.5" customHeight="1">
      <c r="A18" s="48" t="s">
        <v>158</v>
      </c>
      <c r="B18" s="49">
        <v>-250000</v>
      </c>
      <c r="C18" s="49">
        <v>-250000</v>
      </c>
      <c r="D18" s="49">
        <v>-250000</v>
      </c>
      <c r="E18" s="49">
        <v>-250000</v>
      </c>
      <c r="F18" s="49">
        <v>-250000</v>
      </c>
      <c r="G18" s="49">
        <v>-250000</v>
      </c>
      <c r="H18" s="49">
        <v>-250000</v>
      </c>
      <c r="I18" s="49">
        <v>-250000</v>
      </c>
      <c r="J18" s="49">
        <v>-250000</v>
      </c>
      <c r="K18" s="49">
        <v>-250000</v>
      </c>
      <c r="L18" s="49">
        <v>-250000</v>
      </c>
      <c r="M18" s="49">
        <v>-250000</v>
      </c>
      <c r="N18" s="46">
        <f t="shared" si="2"/>
        <v>-3000000</v>
      </c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6.5" customHeight="1">
      <c r="A19" s="48"/>
      <c r="B19" s="49">
        <v>-250000</v>
      </c>
      <c r="C19" s="49">
        <v>-250000</v>
      </c>
      <c r="D19" s="49">
        <v>-250000</v>
      </c>
      <c r="E19" s="49">
        <v>-250000</v>
      </c>
      <c r="F19" s="49">
        <v>-250000</v>
      </c>
      <c r="G19" s="49">
        <v>-250000</v>
      </c>
      <c r="H19" s="49">
        <v>-250000</v>
      </c>
      <c r="I19" s="49">
        <v>-250000</v>
      </c>
      <c r="J19" s="49">
        <v>-250000</v>
      </c>
      <c r="K19" s="49">
        <v>-250000</v>
      </c>
      <c r="L19" s="49">
        <v>-250000</v>
      </c>
      <c r="M19" s="49">
        <v>-250000</v>
      </c>
      <c r="N19" s="46">
        <f t="shared" si="2"/>
        <v>-3000000</v>
      </c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6.5" customHeight="1">
      <c r="A20" s="50" t="s">
        <v>17</v>
      </c>
      <c r="B20" s="52">
        <f t="shared" ref="B20:N20" si="3">SUM(B13:B19)</f>
        <v>-1750000</v>
      </c>
      <c r="C20" s="52">
        <f t="shared" si="3"/>
        <v>-1750000</v>
      </c>
      <c r="D20" s="52">
        <f t="shared" si="3"/>
        <v>-1750000</v>
      </c>
      <c r="E20" s="52">
        <f t="shared" si="3"/>
        <v>-1750000</v>
      </c>
      <c r="F20" s="52">
        <f t="shared" si="3"/>
        <v>-1750000</v>
      </c>
      <c r="G20" s="52">
        <f t="shared" si="3"/>
        <v>-1750000</v>
      </c>
      <c r="H20" s="52">
        <f t="shared" si="3"/>
        <v>-1750000</v>
      </c>
      <c r="I20" s="52">
        <f t="shared" si="3"/>
        <v>-1750000</v>
      </c>
      <c r="J20" s="52">
        <f t="shared" si="3"/>
        <v>-1750000</v>
      </c>
      <c r="K20" s="52">
        <f t="shared" si="3"/>
        <v>-1750000</v>
      </c>
      <c r="L20" s="52">
        <f t="shared" si="3"/>
        <v>-1750000</v>
      </c>
      <c r="M20" s="52">
        <f t="shared" si="3"/>
        <v>-1750000</v>
      </c>
      <c r="N20" s="52">
        <f t="shared" si="3"/>
        <v>-21000000</v>
      </c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6.5" customHeight="1">
      <c r="A21" s="53" t="s">
        <v>159</v>
      </c>
      <c r="B21" s="54">
        <f t="shared" ref="B21:N21" si="4">B11+B20</f>
        <v>1800000</v>
      </c>
      <c r="C21" s="54">
        <f t="shared" si="4"/>
        <v>1800000</v>
      </c>
      <c r="D21" s="54">
        <f t="shared" si="4"/>
        <v>1800000</v>
      </c>
      <c r="E21" s="54">
        <f t="shared" si="4"/>
        <v>1800000</v>
      </c>
      <c r="F21" s="54">
        <f t="shared" si="4"/>
        <v>1800000</v>
      </c>
      <c r="G21" s="54">
        <f t="shared" si="4"/>
        <v>1800000</v>
      </c>
      <c r="H21" s="54">
        <f t="shared" si="4"/>
        <v>1800000</v>
      </c>
      <c r="I21" s="54">
        <f t="shared" si="4"/>
        <v>1800000</v>
      </c>
      <c r="J21" s="54">
        <f t="shared" si="4"/>
        <v>1800000</v>
      </c>
      <c r="K21" s="54">
        <f t="shared" si="4"/>
        <v>1800000</v>
      </c>
      <c r="L21" s="54">
        <f t="shared" si="4"/>
        <v>1800000</v>
      </c>
      <c r="M21" s="54">
        <f t="shared" si="4"/>
        <v>1800000</v>
      </c>
      <c r="N21" s="54">
        <f t="shared" si="4"/>
        <v>21600000</v>
      </c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6.5" customHeight="1">
      <c r="A22" s="48"/>
      <c r="B22" s="46"/>
      <c r="C22" s="46"/>
      <c r="D22" s="46"/>
      <c r="E22" s="46"/>
      <c r="F22" s="46"/>
      <c r="G22" s="46" t="s">
        <v>160</v>
      </c>
      <c r="H22" s="46"/>
      <c r="I22" s="46"/>
      <c r="J22" s="46"/>
      <c r="K22" s="46"/>
      <c r="L22" s="46"/>
      <c r="M22" s="46"/>
      <c r="N22" s="46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6.5" customHeight="1">
      <c r="A23" s="2" t="s">
        <v>161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6.5" customHeight="1">
      <c r="A24" s="48" t="s">
        <v>162</v>
      </c>
      <c r="B24" s="49">
        <v>-200000</v>
      </c>
      <c r="C24" s="49">
        <v>-200000</v>
      </c>
      <c r="D24" s="49">
        <v>-200000</v>
      </c>
      <c r="E24" s="49">
        <v>-200000</v>
      </c>
      <c r="F24" s="49">
        <v>-200000</v>
      </c>
      <c r="G24" s="49">
        <v>-200000</v>
      </c>
      <c r="H24" s="49">
        <v>-200000</v>
      </c>
      <c r="I24" s="49">
        <v>-200000</v>
      </c>
      <c r="J24" s="49">
        <v>-200000</v>
      </c>
      <c r="K24" s="49">
        <v>-200000</v>
      </c>
      <c r="L24" s="49">
        <v>-200000</v>
      </c>
      <c r="M24" s="49">
        <v>-200000</v>
      </c>
      <c r="N24" s="46">
        <f t="shared" ref="N24:N25" si="5">SUM(B24:M24)</f>
        <v>-2400000</v>
      </c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6.5" customHeight="1">
      <c r="A25" s="48" t="s">
        <v>163</v>
      </c>
      <c r="B25" s="49">
        <v>-200000</v>
      </c>
      <c r="C25" s="49">
        <v>-200000</v>
      </c>
      <c r="D25" s="49">
        <v>-200000</v>
      </c>
      <c r="E25" s="49">
        <v>-200000</v>
      </c>
      <c r="F25" s="49">
        <v>-200000</v>
      </c>
      <c r="G25" s="49">
        <v>-200000</v>
      </c>
      <c r="H25" s="49">
        <v>-200000</v>
      </c>
      <c r="I25" s="49">
        <v>-200000</v>
      </c>
      <c r="J25" s="49">
        <v>-200000</v>
      </c>
      <c r="K25" s="49">
        <v>-200000</v>
      </c>
      <c r="L25" s="49">
        <v>-200000</v>
      </c>
      <c r="M25" s="49">
        <v>-200000</v>
      </c>
      <c r="N25" s="46">
        <f t="shared" si="5"/>
        <v>-2400000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6.5" customHeight="1">
      <c r="A26" s="53" t="s">
        <v>164</v>
      </c>
      <c r="B26" s="54">
        <f t="shared" ref="B26:N26" si="6">SUM(B24:B25)</f>
        <v>-400000</v>
      </c>
      <c r="C26" s="54">
        <f t="shared" si="6"/>
        <v>-400000</v>
      </c>
      <c r="D26" s="54">
        <f t="shared" si="6"/>
        <v>-400000</v>
      </c>
      <c r="E26" s="54">
        <f t="shared" si="6"/>
        <v>-400000</v>
      </c>
      <c r="F26" s="54">
        <f t="shared" si="6"/>
        <v>-400000</v>
      </c>
      <c r="G26" s="54">
        <f t="shared" si="6"/>
        <v>-400000</v>
      </c>
      <c r="H26" s="54">
        <f t="shared" si="6"/>
        <v>-400000</v>
      </c>
      <c r="I26" s="54">
        <f t="shared" si="6"/>
        <v>-400000</v>
      </c>
      <c r="J26" s="54">
        <f t="shared" si="6"/>
        <v>-400000</v>
      </c>
      <c r="K26" s="54">
        <f t="shared" si="6"/>
        <v>-400000</v>
      </c>
      <c r="L26" s="54">
        <f t="shared" si="6"/>
        <v>-400000</v>
      </c>
      <c r="M26" s="54">
        <f t="shared" si="6"/>
        <v>-400000</v>
      </c>
      <c r="N26" s="54">
        <f t="shared" si="6"/>
        <v>-4800000</v>
      </c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6.5" customHeight="1">
      <c r="A27" s="48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6.5" customHeight="1">
      <c r="A28" s="2" t="s">
        <v>165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6.5" customHeight="1">
      <c r="A29" s="48" t="s">
        <v>166</v>
      </c>
      <c r="B29" s="49">
        <v>0</v>
      </c>
      <c r="C29" s="49">
        <v>0</v>
      </c>
      <c r="D29" s="49">
        <v>0</v>
      </c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6">
        <f t="shared" ref="N29:N30" si="7">SUM(B29:M29)</f>
        <v>0</v>
      </c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6.5" customHeight="1">
      <c r="A30" s="48" t="s">
        <v>167</v>
      </c>
      <c r="B30" s="49">
        <v>0</v>
      </c>
      <c r="C30" s="49">
        <v>0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6">
        <f t="shared" si="7"/>
        <v>0</v>
      </c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6.5" customHeight="1">
      <c r="A31" s="53" t="s">
        <v>168</v>
      </c>
      <c r="B31" s="54">
        <f t="shared" ref="B31:N31" si="8">SUM(B29:B30)</f>
        <v>0</v>
      </c>
      <c r="C31" s="54">
        <f t="shared" si="8"/>
        <v>0</v>
      </c>
      <c r="D31" s="54">
        <f t="shared" si="8"/>
        <v>0</v>
      </c>
      <c r="E31" s="54">
        <f t="shared" si="8"/>
        <v>0</v>
      </c>
      <c r="F31" s="54">
        <f t="shared" si="8"/>
        <v>0</v>
      </c>
      <c r="G31" s="54">
        <f t="shared" si="8"/>
        <v>0</v>
      </c>
      <c r="H31" s="54">
        <f t="shared" si="8"/>
        <v>0</v>
      </c>
      <c r="I31" s="54">
        <f t="shared" si="8"/>
        <v>0</v>
      </c>
      <c r="J31" s="54">
        <f t="shared" si="8"/>
        <v>0</v>
      </c>
      <c r="K31" s="54">
        <f t="shared" si="8"/>
        <v>0</v>
      </c>
      <c r="L31" s="54">
        <f t="shared" si="8"/>
        <v>0</v>
      </c>
      <c r="M31" s="54">
        <f t="shared" si="8"/>
        <v>0</v>
      </c>
      <c r="N31" s="54">
        <f t="shared" si="8"/>
        <v>0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6.5" customHeight="1">
      <c r="A32" s="5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6.5" customHeight="1">
      <c r="A33" s="56" t="s">
        <v>169</v>
      </c>
      <c r="B33" s="57">
        <f t="shared" ref="B33:N33" si="9">B21+B26+B31</f>
        <v>1400000</v>
      </c>
      <c r="C33" s="57">
        <f t="shared" si="9"/>
        <v>1400000</v>
      </c>
      <c r="D33" s="57">
        <f t="shared" si="9"/>
        <v>1400000</v>
      </c>
      <c r="E33" s="57">
        <f t="shared" si="9"/>
        <v>1400000</v>
      </c>
      <c r="F33" s="57">
        <f t="shared" si="9"/>
        <v>1400000</v>
      </c>
      <c r="G33" s="57">
        <f t="shared" si="9"/>
        <v>1400000</v>
      </c>
      <c r="H33" s="57">
        <f t="shared" si="9"/>
        <v>1400000</v>
      </c>
      <c r="I33" s="57">
        <f t="shared" si="9"/>
        <v>1400000</v>
      </c>
      <c r="J33" s="57">
        <f t="shared" si="9"/>
        <v>1400000</v>
      </c>
      <c r="K33" s="57">
        <f t="shared" si="9"/>
        <v>1400000</v>
      </c>
      <c r="L33" s="57">
        <f t="shared" si="9"/>
        <v>1400000</v>
      </c>
      <c r="M33" s="57">
        <f t="shared" si="9"/>
        <v>1400000</v>
      </c>
      <c r="N33" s="57">
        <f t="shared" si="9"/>
        <v>16800000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6.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6.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6.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6.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6.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6.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6.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6.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6.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6.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6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6.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6.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6.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6.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6.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6.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6.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6.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6.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6.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6.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6.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6.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6.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6.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6.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6.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6.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6.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6.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6.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6.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6.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6.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6.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6.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6.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6.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6.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6.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6.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6.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6.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6.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6.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6.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6.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6.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6.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6.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6.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6.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6.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6.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6.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6.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6.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6.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6.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6.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6.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6.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6.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6.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6.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6.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6.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6.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6.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6.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6.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6.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6.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6.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6.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6.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6.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6.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6.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6.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6.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6.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6.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6.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6.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6.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6.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6.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6.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6.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6.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6.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6.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6.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6.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6.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6.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6.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6.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6.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6.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6.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6.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6.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6.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6.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6.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6.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6.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6.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6.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6.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6.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6.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6.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6.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6.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6.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6.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6.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6.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6.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6.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6.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6.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6.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6.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6.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6.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6.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6.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6.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6.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6.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6.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6.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6.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6.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6.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6.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6.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6.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6.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6.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6.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6.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6.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6.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6.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6.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6.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6.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6.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6.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6.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6.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6.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6.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6.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6.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6.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6.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6.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6.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6.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6.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6.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6.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6.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6.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6.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6.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6.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6.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6.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6.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6.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6.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6.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6.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6.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6.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6.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6.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6.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6.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6.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6.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6.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6.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6.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6.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6.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6.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6.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6.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6.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6.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6.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6.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6.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6.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6.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6.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6.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6.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6.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6.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6.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6.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6.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6.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6.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6.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6.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6.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6.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6.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6.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6.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6.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6.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6.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6.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6.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6.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6.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6.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6.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6.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6.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6.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6.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6.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6.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6.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6.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6.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6.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6.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6.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6.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6.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6.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6.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6.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6.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6.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6.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6.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6.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6.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6.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6.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6.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6.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6.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6.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6.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6.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6.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6.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6.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6.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6.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6.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6.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6.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6.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6.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6.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6.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6.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6.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6.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6.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6.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6.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6.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6.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6.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6.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6.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6.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6.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6.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6.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6.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6.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6.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6.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6.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6.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6.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6.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6.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6.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6.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6.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6.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6.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6.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6.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6.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6.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6.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6.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6.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6.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6.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6.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6.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6.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6.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6.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6.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6.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6.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6.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6.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6.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6.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6.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6.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6.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6.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6.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6.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6.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6.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6.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6.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6.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6.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6.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6.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6.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6.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6.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6.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6.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6.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6.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6.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6.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6.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6.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6.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6.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6.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6.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6.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6.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6.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6.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6.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6.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6.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6.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6.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6.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6.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6.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6.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6.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6.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6.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6.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6.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6.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6.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6.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6.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6.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6.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6.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6.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6.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6.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6.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6.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6.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6.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6.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6.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6.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6.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6.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6.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6.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6.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6.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6.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6.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6.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6.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6.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6.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6.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6.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6.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6.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6.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6.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6.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6.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6.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6.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6.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6.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6.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6.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6.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6.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6.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6.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6.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6.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6.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6.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6.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6.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6.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6.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6.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6.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6.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6.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6.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6.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6.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6.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6.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6.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6.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6.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6.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6.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6.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6.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6.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6.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6.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6.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6.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6.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6.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6.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6.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6.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6.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6.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6.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6.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6.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6.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6.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6.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6.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6.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6.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6.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6.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6.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6.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6.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6.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6.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6.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6.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6.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6.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6.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6.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6.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6.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6.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6.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6.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6.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6.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6.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6.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6.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6.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6.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6.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6.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6.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6.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6.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6.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6.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6.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6.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6.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6.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6.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6.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6.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6.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6.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6.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6.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6.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6.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6.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6.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6.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6.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6.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6.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6.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6.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6.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6.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6.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6.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6.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6.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6.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6.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6.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6.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6.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6.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6.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6.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6.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6.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6.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6.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6.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6.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6.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6.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6.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6.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6.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6.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6.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6.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6.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6.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6.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6.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6.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6.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6.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6.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6.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6.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6.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6.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6.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6.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6.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6.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6.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6.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6.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6.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6.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6.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6.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6.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6.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6.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6.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6.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6.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6.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6.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6.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6.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6.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6.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6.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6.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6.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6.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6.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6.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6.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6.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6.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6.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6.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6.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6.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6.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6.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6.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6.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6.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6.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6.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6.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6.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6.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6.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6.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6.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6.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6.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6.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6.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6.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6.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6.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6.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6.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6.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6.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6.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6.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6.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6.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6.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6.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6.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6.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6.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6.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6.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6.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6.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6.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6.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6.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6.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6.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6.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6.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6.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6.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6.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6.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6.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6.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6.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6.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6.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6.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6.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6.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6.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6.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6.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6.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6.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6.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6.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6.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6.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6.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6.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6.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6.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6.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6.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6.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6.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6.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6.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6.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6.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6.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6.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6.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6.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6.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6.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6.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6.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6.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6.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6.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6.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6.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6.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6.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6.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6.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6.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6.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6.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6.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6.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6.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6.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6.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6.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6.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6.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6.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6.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6.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6.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6.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6.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6.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6.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6.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6.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6.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6.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6.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6.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6.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6.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6.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6.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6.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6.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6.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6.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6.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6.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6.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6.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6.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6.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6.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6.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6.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6.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6.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6.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6.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6.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6.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6.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6.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6.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6.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6.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6.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6.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6.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6.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6.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6.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6.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6.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6.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6.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6.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6.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6.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6.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6.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6.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6.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6.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6.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6.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6.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6.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6.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6.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6.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6.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6.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6.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6.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6.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6.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6.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6.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6.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6.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6.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6.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6.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6.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6.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6.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6.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6.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6.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6.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6.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6.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6.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6.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6.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6.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6.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6.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6.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6.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6.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6.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6.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6.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6.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6.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6.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6.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6.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6.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6.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6.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6.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6.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6.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6.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6.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6.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6.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6.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6.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6.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6.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6.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6.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6.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6.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6.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6.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6.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6.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6.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6.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6.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6.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6.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6.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6.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6.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6.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6.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6.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6.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6.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6.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6.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6.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6.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6.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6.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6.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6.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6.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6.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6.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6.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6.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6.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6.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6.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6.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6.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6.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6.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6.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6.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6.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6.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6.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6.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6.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6.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6.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6.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6.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6.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6.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6.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6.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6.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6.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6.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6.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6.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6.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6.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6.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6.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6.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6.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6.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6.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6.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6.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6.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6.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6.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6.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6.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6.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6.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6.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6.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6.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6.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6.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6.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6.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6.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6.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6.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6.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6.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6.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6.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6.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6.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6.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6.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6.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6.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6.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6.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6.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6.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6.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6.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6.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6.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6.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6.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6.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6.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6.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6.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6.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6.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6.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6.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6.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6.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6.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6.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6.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6.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6.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6.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6.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6.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6.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6.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6.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6.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6.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6.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6.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6.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6.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6.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6.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6.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6.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6.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6.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6.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6.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6.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6.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6.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6.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6.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6.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6.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6.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1">
    <mergeCell ref="A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6FFFC"/>
  </sheetPr>
  <dimension ref="A1:DT320"/>
  <sheetViews>
    <sheetView workbookViewId="0">
      <pane xSplit="6" topLeftCell="G1" activePane="topRight" state="frozen"/>
      <selection pane="topRight" activeCell="H2" sqref="H2"/>
    </sheetView>
  </sheetViews>
  <sheetFormatPr defaultColWidth="12.6640625" defaultRowHeight="15" customHeight="1" outlineLevelRow="1" outlineLevelCol="1"/>
  <cols>
    <col min="1" max="1" width="9.109375" hidden="1" customWidth="1"/>
    <col min="2" max="2" width="2.33203125" hidden="1" customWidth="1"/>
    <col min="3" max="3" width="1.6640625" hidden="1" customWidth="1"/>
    <col min="4" max="4" width="3.33203125" hidden="1" customWidth="1"/>
    <col min="5" max="5" width="2.33203125" customWidth="1"/>
    <col min="6" max="6" width="22.77734375" customWidth="1"/>
    <col min="7" max="7" width="1.6640625" customWidth="1"/>
    <col min="8" max="8" width="15.77734375" customWidth="1"/>
    <col min="9" max="9" width="10" customWidth="1"/>
    <col min="10" max="10" width="8.33203125" customWidth="1"/>
    <col min="11" max="11" width="8.77734375" customWidth="1"/>
    <col min="12" max="12" width="9.77734375" customWidth="1"/>
    <col min="13" max="13" width="8.33203125" customWidth="1"/>
    <col min="14" max="14" width="8.77734375" customWidth="1"/>
    <col min="15" max="15" width="5.77734375" customWidth="1"/>
    <col min="16" max="17" width="7.109375" customWidth="1"/>
    <col min="18" max="18" width="2.109375" customWidth="1"/>
    <col min="19" max="30" width="9.33203125" hidden="1" customWidth="1" outlineLevel="1"/>
    <col min="31" max="31" width="9.33203125" customWidth="1"/>
    <col min="32" max="43" width="7.109375" customWidth="1" outlineLevel="1"/>
    <col min="44" max="44" width="10" customWidth="1"/>
    <col min="45" max="45" width="8.33203125" customWidth="1"/>
    <col min="46" max="46" width="8.77734375" customWidth="1"/>
    <col min="47" max="53" width="5.33203125" customWidth="1" outlineLevel="1"/>
    <col min="54" max="54" width="6" customWidth="1" outlineLevel="1"/>
    <col min="55" max="58" width="5.33203125" customWidth="1" outlineLevel="1"/>
    <col min="59" max="59" width="5.33203125" customWidth="1"/>
    <col min="60" max="61" width="7.109375" customWidth="1"/>
    <col min="62" max="62" width="2.33203125" customWidth="1"/>
    <col min="63" max="63" width="7.77734375" customWidth="1"/>
    <col min="64" max="64" width="2.77734375" customWidth="1"/>
    <col min="65" max="65" width="8.77734375" customWidth="1"/>
    <col min="66" max="103" width="9.109375" customWidth="1"/>
    <col min="104" max="104" width="6" customWidth="1"/>
    <col min="105" max="124" width="9.109375" customWidth="1"/>
  </cols>
  <sheetData>
    <row r="1" spans="1:124" ht="12.75" customHeight="1">
      <c r="A1" s="59"/>
      <c r="B1" s="60"/>
      <c r="C1" s="60"/>
      <c r="D1" s="60"/>
      <c r="E1" s="60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61" t="s">
        <v>140</v>
      </c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</row>
    <row r="2" spans="1:124" ht="14.25" customHeight="1">
      <c r="A2" s="59"/>
      <c r="B2" s="60"/>
      <c r="C2" s="60"/>
      <c r="D2" s="60"/>
      <c r="E2" s="60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61" t="s">
        <v>141</v>
      </c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</row>
    <row r="3" spans="1:124" ht="14.25" customHeight="1">
      <c r="A3" s="59"/>
      <c r="B3" s="60"/>
      <c r="C3" s="60"/>
      <c r="D3" s="60"/>
      <c r="E3" s="60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61" t="s">
        <v>4</v>
      </c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</row>
    <row r="4" spans="1:124" ht="12.75" customHeight="1">
      <c r="A4" s="59"/>
      <c r="B4" s="60"/>
      <c r="C4" s="60"/>
      <c r="D4" s="60"/>
      <c r="E4" s="60"/>
      <c r="F4" s="62"/>
      <c r="G4" s="59"/>
      <c r="H4" s="223"/>
      <c r="I4" s="213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61" t="s">
        <v>5</v>
      </c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</row>
    <row r="5" spans="1:124" ht="12.75" customHeight="1">
      <c r="A5" s="59"/>
      <c r="B5" s="60"/>
      <c r="C5" s="60"/>
      <c r="D5" s="60"/>
      <c r="E5" s="60"/>
      <c r="F5" s="63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61" t="s">
        <v>6</v>
      </c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</row>
    <row r="6" spans="1:124" ht="12.75" customHeight="1">
      <c r="A6" s="59"/>
      <c r="B6" s="60"/>
      <c r="C6" s="60"/>
      <c r="D6" s="60"/>
      <c r="E6" s="60"/>
      <c r="F6" s="62"/>
      <c r="G6" s="59"/>
      <c r="H6" s="64" t="s">
        <v>170</v>
      </c>
      <c r="I6" s="64" t="s">
        <v>147</v>
      </c>
      <c r="J6" s="59"/>
      <c r="K6" s="59"/>
      <c r="L6" s="64" t="s">
        <v>9</v>
      </c>
      <c r="M6" s="59"/>
      <c r="N6" s="59"/>
      <c r="O6" s="64" t="s">
        <v>170</v>
      </c>
      <c r="P6" s="59"/>
      <c r="Q6" s="59"/>
      <c r="R6" s="59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4" t="s">
        <v>149</v>
      </c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66" t="s">
        <v>149</v>
      </c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67" t="s">
        <v>170</v>
      </c>
      <c r="BH6" s="59"/>
      <c r="BI6" s="68"/>
      <c r="BJ6" s="68"/>
      <c r="BK6" s="68"/>
      <c r="BL6" s="68"/>
      <c r="BM6" s="68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61" t="s">
        <v>7</v>
      </c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</row>
    <row r="7" spans="1:124" ht="12.75" customHeight="1">
      <c r="A7" s="59"/>
      <c r="B7" s="60"/>
      <c r="C7" s="60"/>
      <c r="D7" s="60"/>
      <c r="E7" s="60"/>
      <c r="F7" s="62"/>
      <c r="G7" s="59"/>
      <c r="H7" s="69"/>
      <c r="I7" s="69"/>
      <c r="J7" s="59"/>
      <c r="K7" s="59"/>
      <c r="L7" s="69"/>
      <c r="M7" s="59"/>
      <c r="N7" s="59"/>
      <c r="O7" s="68"/>
      <c r="P7" s="68"/>
      <c r="Q7" s="68"/>
      <c r="R7" s="68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1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71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61" t="s">
        <v>8</v>
      </c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</row>
    <row r="8" spans="1:124" ht="12.75" hidden="1" customHeight="1">
      <c r="A8" s="59"/>
      <c r="B8" s="60"/>
      <c r="C8" s="60"/>
      <c r="D8" s="60"/>
      <c r="E8" s="60"/>
      <c r="F8" s="62"/>
      <c r="G8" s="59"/>
      <c r="H8" s="69"/>
      <c r="I8" s="69"/>
      <c r="J8" s="59"/>
      <c r="K8" s="59"/>
      <c r="L8" s="59"/>
      <c r="M8" s="59"/>
      <c r="N8" s="59"/>
      <c r="O8" s="68"/>
      <c r="P8" s="68"/>
      <c r="Q8" s="68"/>
      <c r="R8" s="68"/>
      <c r="S8" s="70" t="str">
        <f t="shared" ref="S8:AD8" si="0">IF(S9&lt;=$AE$9,"yes","no")</f>
        <v>yes</v>
      </c>
      <c r="T8" s="70" t="str">
        <f t="shared" si="0"/>
        <v>yes</v>
      </c>
      <c r="U8" s="70" t="str">
        <f t="shared" si="0"/>
        <v>yes</v>
      </c>
      <c r="V8" s="70" t="str">
        <f t="shared" si="0"/>
        <v>yes</v>
      </c>
      <c r="W8" s="70" t="str">
        <f t="shared" si="0"/>
        <v>yes</v>
      </c>
      <c r="X8" s="70" t="str">
        <f t="shared" si="0"/>
        <v>yes</v>
      </c>
      <c r="Y8" s="70" t="str">
        <f t="shared" si="0"/>
        <v>yes</v>
      </c>
      <c r="Z8" s="70" t="str">
        <f t="shared" si="0"/>
        <v>yes</v>
      </c>
      <c r="AA8" s="70" t="str">
        <f t="shared" si="0"/>
        <v>yes</v>
      </c>
      <c r="AB8" s="70" t="str">
        <f t="shared" si="0"/>
        <v>yes</v>
      </c>
      <c r="AC8" s="70" t="str">
        <f t="shared" si="0"/>
        <v>yes</v>
      </c>
      <c r="AD8" s="70" t="str">
        <f t="shared" si="0"/>
        <v>yes</v>
      </c>
      <c r="AE8" s="68"/>
      <c r="AF8" s="70" t="str">
        <f t="shared" ref="AF8:AQ8" si="1">IF(AF9&lt;=$AR$9,"yes","no")</f>
        <v>yes</v>
      </c>
      <c r="AG8" s="70" t="str">
        <f t="shared" si="1"/>
        <v>yes</v>
      </c>
      <c r="AH8" s="70" t="str">
        <f t="shared" si="1"/>
        <v>yes</v>
      </c>
      <c r="AI8" s="70" t="str">
        <f t="shared" si="1"/>
        <v>yes</v>
      </c>
      <c r="AJ8" s="70" t="str">
        <f t="shared" si="1"/>
        <v>yes</v>
      </c>
      <c r="AK8" s="70" t="str">
        <f t="shared" si="1"/>
        <v>yes</v>
      </c>
      <c r="AL8" s="70" t="str">
        <f t="shared" si="1"/>
        <v>yes</v>
      </c>
      <c r="AM8" s="70" t="str">
        <f t="shared" si="1"/>
        <v>yes</v>
      </c>
      <c r="AN8" s="70" t="str">
        <f t="shared" si="1"/>
        <v>yes</v>
      </c>
      <c r="AO8" s="70" t="str">
        <f t="shared" si="1"/>
        <v>yes</v>
      </c>
      <c r="AP8" s="70" t="str">
        <f t="shared" si="1"/>
        <v>yes</v>
      </c>
      <c r="AQ8" s="70" t="str">
        <f t="shared" si="1"/>
        <v>yes</v>
      </c>
      <c r="AR8" s="68"/>
      <c r="AS8" s="68"/>
      <c r="AT8" s="68"/>
      <c r="AU8" s="70" t="str">
        <f t="shared" ref="AU8:BF8" si="2">IF(AU9&lt;=$BG$9,"yes","no")</f>
        <v>yes</v>
      </c>
      <c r="AV8" s="70" t="str">
        <f t="shared" si="2"/>
        <v>yes</v>
      </c>
      <c r="AW8" s="70" t="str">
        <f t="shared" si="2"/>
        <v>yes</v>
      </c>
      <c r="AX8" s="70" t="str">
        <f t="shared" si="2"/>
        <v>yes</v>
      </c>
      <c r="AY8" s="70" t="str">
        <f t="shared" si="2"/>
        <v>yes</v>
      </c>
      <c r="AZ8" s="70" t="str">
        <f t="shared" si="2"/>
        <v>yes</v>
      </c>
      <c r="BA8" s="70" t="str">
        <f t="shared" si="2"/>
        <v>yes</v>
      </c>
      <c r="BB8" s="70" t="str">
        <f t="shared" si="2"/>
        <v>yes</v>
      </c>
      <c r="BC8" s="70" t="str">
        <f t="shared" si="2"/>
        <v>yes</v>
      </c>
      <c r="BD8" s="70" t="str">
        <f t="shared" si="2"/>
        <v>no</v>
      </c>
      <c r="BE8" s="70" t="str">
        <f t="shared" si="2"/>
        <v>no</v>
      </c>
      <c r="BF8" s="70" t="str">
        <f t="shared" si="2"/>
        <v>no</v>
      </c>
      <c r="BG8" s="68"/>
      <c r="BH8" s="68"/>
      <c r="BI8" s="68"/>
      <c r="BJ8" s="68"/>
      <c r="BK8" s="68"/>
      <c r="BL8" s="68"/>
      <c r="BM8" s="68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61" t="s">
        <v>9</v>
      </c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</row>
    <row r="9" spans="1:124" ht="12.75" hidden="1" customHeight="1">
      <c r="A9" s="59"/>
      <c r="B9" s="60"/>
      <c r="C9" s="60"/>
      <c r="D9" s="60"/>
      <c r="E9" s="60"/>
      <c r="F9" s="59"/>
      <c r="G9" s="59"/>
      <c r="H9" s="59">
        <f t="array" ref="H9">INDEX($S$9:$AD$9,MATCH(H6,$S$10:$AD$10,0))</f>
        <v>9</v>
      </c>
      <c r="I9" s="59">
        <f t="array" ref="I9">INDEX($AF$9:$AQ$9,MATCH(I6,$AF$10:$AQ$10,0))</f>
        <v>10</v>
      </c>
      <c r="J9" s="59"/>
      <c r="K9" s="59"/>
      <c r="L9" s="59">
        <f t="array" ref="L9">INDEX($S$9:$AD$9,MATCH(L6,$S$10:$AD$10,0))</f>
        <v>8</v>
      </c>
      <c r="M9" s="59"/>
      <c r="N9" s="59"/>
      <c r="O9" s="68">
        <f t="array" ref="O9">INDEX($AU$9:$BF$9,MATCH(O6,$AU$10:$BF$10,0))</f>
        <v>9</v>
      </c>
      <c r="P9" s="68"/>
      <c r="Q9" s="68"/>
      <c r="R9" s="68"/>
      <c r="S9" s="68">
        <v>1</v>
      </c>
      <c r="T9" s="68">
        <v>2</v>
      </c>
      <c r="U9" s="68">
        <v>3</v>
      </c>
      <c r="V9" s="68">
        <v>4</v>
      </c>
      <c r="W9" s="68">
        <v>5</v>
      </c>
      <c r="X9" s="68">
        <v>6</v>
      </c>
      <c r="Y9" s="68">
        <v>7</v>
      </c>
      <c r="Z9" s="68">
        <v>8</v>
      </c>
      <c r="AA9" s="68">
        <v>9</v>
      </c>
      <c r="AB9" s="68">
        <v>10</v>
      </c>
      <c r="AC9" s="68">
        <v>11</v>
      </c>
      <c r="AD9" s="68">
        <v>12</v>
      </c>
      <c r="AE9" s="68">
        <f t="array" ref="AE9">INDEX($S$9:$AD$9,MATCH(AE6,$S$10:$AD$10,0))</f>
        <v>12</v>
      </c>
      <c r="AF9" s="68">
        <v>1</v>
      </c>
      <c r="AG9" s="68">
        <v>2</v>
      </c>
      <c r="AH9" s="68">
        <v>3</v>
      </c>
      <c r="AI9" s="68">
        <v>4</v>
      </c>
      <c r="AJ9" s="68">
        <v>5</v>
      </c>
      <c r="AK9" s="68">
        <v>6</v>
      </c>
      <c r="AL9" s="68">
        <v>7</v>
      </c>
      <c r="AM9" s="68">
        <v>8</v>
      </c>
      <c r="AN9" s="68">
        <v>9</v>
      </c>
      <c r="AO9" s="68">
        <v>10</v>
      </c>
      <c r="AP9" s="68">
        <v>11</v>
      </c>
      <c r="AQ9" s="68">
        <v>12</v>
      </c>
      <c r="AR9" s="68">
        <f t="array" ref="AR9">INDEX($AF$9:$AQ$9,MATCH(AR6,$AF$10:$AQ$10,0))</f>
        <v>12</v>
      </c>
      <c r="AS9" s="68"/>
      <c r="AT9" s="68"/>
      <c r="AU9" s="68">
        <v>1</v>
      </c>
      <c r="AV9" s="68">
        <v>2</v>
      </c>
      <c r="AW9" s="68">
        <v>3</v>
      </c>
      <c r="AX9" s="68">
        <v>4</v>
      </c>
      <c r="AY9" s="68">
        <v>5</v>
      </c>
      <c r="AZ9" s="68">
        <v>6</v>
      </c>
      <c r="BA9" s="68">
        <v>7</v>
      </c>
      <c r="BB9" s="68">
        <v>8</v>
      </c>
      <c r="BC9" s="68">
        <v>9</v>
      </c>
      <c r="BD9" s="68">
        <v>10</v>
      </c>
      <c r="BE9" s="68">
        <v>11</v>
      </c>
      <c r="BF9" s="68">
        <v>12</v>
      </c>
      <c r="BG9" s="68">
        <f t="array" ref="BG9">INDEX($AU$9:$BF$9,MATCH(BG6,$AU$10:$BF$10,0))</f>
        <v>9</v>
      </c>
      <c r="BH9" s="68"/>
      <c r="BI9" s="68"/>
      <c r="BJ9" s="68"/>
      <c r="BK9" s="68"/>
      <c r="BL9" s="68"/>
      <c r="BM9" s="68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61" t="s">
        <v>170</v>
      </c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</row>
    <row r="10" spans="1:124" ht="12.75" customHeight="1">
      <c r="A10" s="72"/>
      <c r="B10" s="60"/>
      <c r="C10" s="60"/>
      <c r="D10" s="60"/>
      <c r="E10" s="60"/>
      <c r="F10" s="224" t="s">
        <v>171</v>
      </c>
      <c r="G10" s="73"/>
      <c r="H10" s="64" t="s">
        <v>172</v>
      </c>
      <c r="I10" s="64" t="s">
        <v>172</v>
      </c>
      <c r="J10" s="64" t="s">
        <v>173</v>
      </c>
      <c r="K10" s="64" t="s">
        <v>173</v>
      </c>
      <c r="L10" s="64" t="s">
        <v>174</v>
      </c>
      <c r="M10" s="64" t="s">
        <v>173</v>
      </c>
      <c r="N10" s="64" t="s">
        <v>173</v>
      </c>
      <c r="O10" s="64" t="s">
        <v>172</v>
      </c>
      <c r="P10" s="64" t="s">
        <v>173</v>
      </c>
      <c r="Q10" s="64" t="s">
        <v>173</v>
      </c>
      <c r="R10" s="64"/>
      <c r="S10" s="64" t="s">
        <v>140</v>
      </c>
      <c r="T10" s="64" t="s">
        <v>141</v>
      </c>
      <c r="U10" s="64" t="s">
        <v>4</v>
      </c>
      <c r="V10" s="64" t="s">
        <v>5</v>
      </c>
      <c r="W10" s="64" t="s">
        <v>6</v>
      </c>
      <c r="X10" s="64" t="s">
        <v>7</v>
      </c>
      <c r="Y10" s="64" t="s">
        <v>8</v>
      </c>
      <c r="Z10" s="64" t="s">
        <v>9</v>
      </c>
      <c r="AA10" s="64" t="s">
        <v>170</v>
      </c>
      <c r="AB10" s="64" t="s">
        <v>147</v>
      </c>
      <c r="AC10" s="64" t="s">
        <v>148</v>
      </c>
      <c r="AD10" s="64" t="s">
        <v>149</v>
      </c>
      <c r="AE10" s="64" t="s">
        <v>175</v>
      </c>
      <c r="AF10" s="64" t="s">
        <v>140</v>
      </c>
      <c r="AG10" s="64" t="s">
        <v>141</v>
      </c>
      <c r="AH10" s="64" t="s">
        <v>4</v>
      </c>
      <c r="AI10" s="64" t="s">
        <v>5</v>
      </c>
      <c r="AJ10" s="64" t="s">
        <v>6</v>
      </c>
      <c r="AK10" s="64" t="s">
        <v>7</v>
      </c>
      <c r="AL10" s="64" t="s">
        <v>8</v>
      </c>
      <c r="AM10" s="64" t="s">
        <v>9</v>
      </c>
      <c r="AN10" s="64" t="s">
        <v>170</v>
      </c>
      <c r="AO10" s="64" t="s">
        <v>147</v>
      </c>
      <c r="AP10" s="64" t="s">
        <v>148</v>
      </c>
      <c r="AQ10" s="64" t="s">
        <v>149</v>
      </c>
      <c r="AR10" s="64" t="s">
        <v>175</v>
      </c>
      <c r="AS10" s="64" t="s">
        <v>173</v>
      </c>
      <c r="AT10" s="64" t="s">
        <v>173</v>
      </c>
      <c r="AU10" s="67" t="s">
        <v>140</v>
      </c>
      <c r="AV10" s="67" t="s">
        <v>141</v>
      </c>
      <c r="AW10" s="67" t="s">
        <v>4</v>
      </c>
      <c r="AX10" s="67" t="s">
        <v>5</v>
      </c>
      <c r="AY10" s="67" t="s">
        <v>6</v>
      </c>
      <c r="AZ10" s="67" t="s">
        <v>7</v>
      </c>
      <c r="BA10" s="67" t="s">
        <v>8</v>
      </c>
      <c r="BB10" s="67" t="s">
        <v>9</v>
      </c>
      <c r="BC10" s="67" t="s">
        <v>170</v>
      </c>
      <c r="BD10" s="67" t="s">
        <v>147</v>
      </c>
      <c r="BE10" s="67" t="s">
        <v>148</v>
      </c>
      <c r="BF10" s="67" t="s">
        <v>149</v>
      </c>
      <c r="BG10" s="67" t="s">
        <v>175</v>
      </c>
      <c r="BH10" s="67" t="s">
        <v>173</v>
      </c>
      <c r="BI10" s="67" t="s">
        <v>173</v>
      </c>
      <c r="BJ10" s="64"/>
      <c r="BK10" s="64" t="s">
        <v>176</v>
      </c>
      <c r="BL10" s="64"/>
      <c r="BM10" s="64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61" t="s">
        <v>147</v>
      </c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</row>
    <row r="11" spans="1:124" ht="12.75" customHeight="1">
      <c r="A11" s="72"/>
      <c r="B11" s="60"/>
      <c r="C11" s="60"/>
      <c r="D11" s="60"/>
      <c r="E11" s="60"/>
      <c r="F11" s="225"/>
      <c r="G11" s="74"/>
      <c r="H11" s="66" t="s">
        <v>177</v>
      </c>
      <c r="I11" s="66" t="s">
        <v>178</v>
      </c>
      <c r="J11" s="66" t="s">
        <v>179</v>
      </c>
      <c r="K11" s="66" t="s">
        <v>180</v>
      </c>
      <c r="L11" s="66" t="s">
        <v>177</v>
      </c>
      <c r="M11" s="66" t="s">
        <v>179</v>
      </c>
      <c r="N11" s="66" t="s">
        <v>180</v>
      </c>
      <c r="O11" s="66" t="s">
        <v>181</v>
      </c>
      <c r="P11" s="66" t="s">
        <v>182</v>
      </c>
      <c r="Q11" s="66" t="s">
        <v>183</v>
      </c>
      <c r="R11" s="75"/>
      <c r="S11" s="66" t="s">
        <v>184</v>
      </c>
      <c r="T11" s="66" t="s">
        <v>184</v>
      </c>
      <c r="U11" s="66" t="s">
        <v>184</v>
      </c>
      <c r="V11" s="66" t="s">
        <v>184</v>
      </c>
      <c r="W11" s="66" t="s">
        <v>184</v>
      </c>
      <c r="X11" s="66" t="s">
        <v>184</v>
      </c>
      <c r="Y11" s="66" t="s">
        <v>184</v>
      </c>
      <c r="Z11" s="66" t="s">
        <v>184</v>
      </c>
      <c r="AA11" s="66" t="s">
        <v>184</v>
      </c>
      <c r="AB11" s="66" t="s">
        <v>184</v>
      </c>
      <c r="AC11" s="66" t="s">
        <v>184</v>
      </c>
      <c r="AD11" s="66" t="s">
        <v>184</v>
      </c>
      <c r="AE11" s="66" t="s">
        <v>184</v>
      </c>
      <c r="AF11" s="66" t="s">
        <v>178</v>
      </c>
      <c r="AG11" s="66" t="s">
        <v>178</v>
      </c>
      <c r="AH11" s="66" t="s">
        <v>178</v>
      </c>
      <c r="AI11" s="66" t="s">
        <v>178</v>
      </c>
      <c r="AJ11" s="66" t="s">
        <v>178</v>
      </c>
      <c r="AK11" s="66" t="s">
        <v>178</v>
      </c>
      <c r="AL11" s="66" t="s">
        <v>178</v>
      </c>
      <c r="AM11" s="66" t="s">
        <v>178</v>
      </c>
      <c r="AN11" s="66" t="s">
        <v>178</v>
      </c>
      <c r="AO11" s="66" t="s">
        <v>178</v>
      </c>
      <c r="AP11" s="66" t="s">
        <v>178</v>
      </c>
      <c r="AQ11" s="66" t="s">
        <v>178</v>
      </c>
      <c r="AR11" s="66" t="s">
        <v>178</v>
      </c>
      <c r="AS11" s="66" t="s">
        <v>179</v>
      </c>
      <c r="AT11" s="66" t="s">
        <v>180</v>
      </c>
      <c r="AU11" s="76" t="s">
        <v>181</v>
      </c>
      <c r="AV11" s="76" t="s">
        <v>181</v>
      </c>
      <c r="AW11" s="76" t="s">
        <v>181</v>
      </c>
      <c r="AX11" s="76" t="s">
        <v>181</v>
      </c>
      <c r="AY11" s="76" t="s">
        <v>181</v>
      </c>
      <c r="AZ11" s="76" t="s">
        <v>181</v>
      </c>
      <c r="BA11" s="76" t="s">
        <v>181</v>
      </c>
      <c r="BB11" s="76" t="s">
        <v>181</v>
      </c>
      <c r="BC11" s="76" t="s">
        <v>181</v>
      </c>
      <c r="BD11" s="76" t="s">
        <v>181</v>
      </c>
      <c r="BE11" s="76" t="s">
        <v>181</v>
      </c>
      <c r="BF11" s="76" t="s">
        <v>181</v>
      </c>
      <c r="BG11" s="76" t="s">
        <v>181</v>
      </c>
      <c r="BH11" s="76" t="s">
        <v>182</v>
      </c>
      <c r="BI11" s="76" t="s">
        <v>183</v>
      </c>
      <c r="BJ11" s="75"/>
      <c r="BK11" s="66" t="s">
        <v>138</v>
      </c>
      <c r="BL11" s="66"/>
      <c r="BM11" s="66" t="s">
        <v>185</v>
      </c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61" t="s">
        <v>148</v>
      </c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</row>
    <row r="12" spans="1:124" ht="15" customHeight="1">
      <c r="A12" s="72"/>
      <c r="B12" s="60"/>
      <c r="C12" s="60"/>
      <c r="D12" s="60"/>
      <c r="E12" s="60"/>
      <c r="F12" s="77" t="s">
        <v>186</v>
      </c>
      <c r="G12" s="78"/>
      <c r="H12" s="226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22"/>
      <c r="BL12" s="79"/>
      <c r="BM12" s="7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61" t="s">
        <v>149</v>
      </c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</row>
    <row r="13" spans="1:124" ht="12.75" customHeight="1">
      <c r="A13" s="60"/>
      <c r="B13" s="60"/>
      <c r="C13" s="60"/>
      <c r="D13" s="60"/>
      <c r="E13" s="60"/>
      <c r="F13" s="80" t="s">
        <v>20</v>
      </c>
      <c r="G13" s="81"/>
      <c r="H13" s="82">
        <f t="shared" ref="H13:H18" si="3">INDEX($S13:$AD13,MATCH($H$9,$S$9:$AD$9,0))</f>
        <v>0</v>
      </c>
      <c r="I13" s="82">
        <f t="shared" ref="I13:I18" si="4">INDEX($AF13:$AQ13,MATCH($I$9,$AF$9:$AQ$9,0))</f>
        <v>0</v>
      </c>
      <c r="J13" s="82">
        <f t="shared" ref="J13:J18" si="5">H13-I13</f>
        <v>0</v>
      </c>
      <c r="K13" s="83">
        <f t="shared" ref="K13:K18" si="6">IFERROR(J13/I13,0)</f>
        <v>0</v>
      </c>
      <c r="L13" s="82">
        <f t="shared" ref="L13:L18" si="7">INDEX($S13:$AD13,MATCH($L$9,$S$9:$AD$9,0))</f>
        <v>0</v>
      </c>
      <c r="M13" s="82">
        <f t="shared" ref="M13:M18" si="8">H13-L13</f>
        <v>0</v>
      </c>
      <c r="N13" s="83">
        <f t="shared" ref="N13:N18" si="9">IFERROR(M13/L13,0)</f>
        <v>0</v>
      </c>
      <c r="O13" s="82">
        <f t="shared" ref="O13:O18" si="10">INDEX($AU13:$BF13,MATCH($O$9,$AU$9:$BF$9,0))</f>
        <v>0</v>
      </c>
      <c r="P13" s="82">
        <f t="shared" ref="P13:P18" si="11">H13-O13</f>
        <v>0</v>
      </c>
      <c r="Q13" s="83">
        <f t="shared" ref="Q13:Q18" si="12">IFERROR(P13/O13,0)</f>
        <v>0</v>
      </c>
      <c r="R13" s="84"/>
      <c r="S13" s="82">
        <f t="shared" ref="S13:AD13" si="13">SUM(S14:S19)</f>
        <v>0</v>
      </c>
      <c r="T13" s="82">
        <f t="shared" si="13"/>
        <v>0</v>
      </c>
      <c r="U13" s="82">
        <f t="shared" si="13"/>
        <v>0</v>
      </c>
      <c r="V13" s="82">
        <f t="shared" si="13"/>
        <v>0</v>
      </c>
      <c r="W13" s="82">
        <f t="shared" si="13"/>
        <v>0</v>
      </c>
      <c r="X13" s="82">
        <f t="shared" si="13"/>
        <v>0</v>
      </c>
      <c r="Y13" s="82">
        <f t="shared" si="13"/>
        <v>0</v>
      </c>
      <c r="Z13" s="82">
        <f t="shared" si="13"/>
        <v>0</v>
      </c>
      <c r="AA13" s="82">
        <f t="shared" si="13"/>
        <v>0</v>
      </c>
      <c r="AB13" s="82">
        <f t="shared" si="13"/>
        <v>0</v>
      </c>
      <c r="AC13" s="82">
        <f t="shared" si="13"/>
        <v>0</v>
      </c>
      <c r="AD13" s="82">
        <f t="shared" si="13"/>
        <v>0</v>
      </c>
      <c r="AE13" s="82">
        <v>713431.1</v>
      </c>
      <c r="AF13" s="82">
        <f t="shared" ref="AF13:AQ13" si="14">SUM(AF14:AF19)</f>
        <v>0</v>
      </c>
      <c r="AG13" s="82">
        <f t="shared" si="14"/>
        <v>0</v>
      </c>
      <c r="AH13" s="82">
        <f t="shared" si="14"/>
        <v>0</v>
      </c>
      <c r="AI13" s="82">
        <f t="shared" si="14"/>
        <v>0</v>
      </c>
      <c r="AJ13" s="82">
        <f t="shared" si="14"/>
        <v>0</v>
      </c>
      <c r="AK13" s="82">
        <f t="shared" si="14"/>
        <v>0</v>
      </c>
      <c r="AL13" s="82">
        <f t="shared" si="14"/>
        <v>0</v>
      </c>
      <c r="AM13" s="82">
        <f t="shared" si="14"/>
        <v>0</v>
      </c>
      <c r="AN13" s="82">
        <f t="shared" si="14"/>
        <v>0</v>
      </c>
      <c r="AO13" s="82">
        <f t="shared" si="14"/>
        <v>0</v>
      </c>
      <c r="AP13" s="82">
        <f t="shared" si="14"/>
        <v>0</v>
      </c>
      <c r="AQ13" s="82">
        <f t="shared" si="14"/>
        <v>0</v>
      </c>
      <c r="AR13" s="82">
        <f t="shared" ref="AR13:AR18" si="15">SUMIF($AF$8:$AQ$8,"yes",$AF13:$AQ13)</f>
        <v>0</v>
      </c>
      <c r="AS13" s="82">
        <f t="shared" ref="AS13:AS18" si="16">AE13-AR13</f>
        <v>713431.1</v>
      </c>
      <c r="AT13" s="83">
        <f t="shared" ref="AT13:AT18" si="17">IFERROR(AS13/AR13,0)</f>
        <v>0</v>
      </c>
      <c r="AU13" s="82">
        <f t="shared" ref="AU13:BF13" si="18">SUM(AU14:AU18)</f>
        <v>0</v>
      </c>
      <c r="AV13" s="82">
        <f t="shared" si="18"/>
        <v>0</v>
      </c>
      <c r="AW13" s="82">
        <f t="shared" si="18"/>
        <v>0</v>
      </c>
      <c r="AX13" s="82">
        <f t="shared" si="18"/>
        <v>0</v>
      </c>
      <c r="AY13" s="82">
        <f t="shared" si="18"/>
        <v>0</v>
      </c>
      <c r="AZ13" s="82">
        <f t="shared" si="18"/>
        <v>0</v>
      </c>
      <c r="BA13" s="82">
        <f t="shared" si="18"/>
        <v>0</v>
      </c>
      <c r="BB13" s="82">
        <f t="shared" si="18"/>
        <v>0</v>
      </c>
      <c r="BC13" s="82">
        <f t="shared" si="18"/>
        <v>0</v>
      </c>
      <c r="BD13" s="82">
        <f t="shared" si="18"/>
        <v>0</v>
      </c>
      <c r="BE13" s="82">
        <f t="shared" si="18"/>
        <v>0</v>
      </c>
      <c r="BF13" s="82">
        <f t="shared" si="18"/>
        <v>0</v>
      </c>
      <c r="BG13" s="82">
        <f t="shared" ref="BG13:BG18" si="19">SUMIF($AU$8:$BF$8,"yes",$AU13:$BF13)</f>
        <v>0</v>
      </c>
      <c r="BH13" s="82">
        <f t="shared" ref="BH13:BH18" si="20">AE13-BG13</f>
        <v>713431.1</v>
      </c>
      <c r="BI13" s="83">
        <f t="shared" ref="BI13:BI18" si="21">IFERROR(BH13/BG13,0)</f>
        <v>0</v>
      </c>
      <c r="BJ13" s="85"/>
      <c r="BK13" s="82">
        <f>SUM(BK14:BK19)</f>
        <v>0</v>
      </c>
      <c r="BL13" s="85"/>
      <c r="BM13" s="86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1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</row>
    <row r="14" spans="1:124" ht="12.75" hidden="1" customHeight="1" outlineLevel="1">
      <c r="A14" s="87"/>
      <c r="B14" s="88" t="s">
        <v>19</v>
      </c>
      <c r="C14" s="87">
        <v>9</v>
      </c>
      <c r="D14" s="60" t="str">
        <f>CONCATENATE(B14,C14)</f>
        <v>009</v>
      </c>
      <c r="E14" s="60"/>
      <c r="F14" s="89" t="s">
        <v>22</v>
      </c>
      <c r="G14" s="90"/>
      <c r="H14" s="82">
        <f t="shared" si="3"/>
        <v>0</v>
      </c>
      <c r="I14" s="82">
        <f t="shared" si="4"/>
        <v>0</v>
      </c>
      <c r="J14" s="91">
        <f t="shared" si="5"/>
        <v>0</v>
      </c>
      <c r="K14" s="92">
        <f t="shared" si="6"/>
        <v>0</v>
      </c>
      <c r="L14" s="91">
        <f t="shared" si="7"/>
        <v>0</v>
      </c>
      <c r="M14" s="91">
        <f t="shared" si="8"/>
        <v>0</v>
      </c>
      <c r="N14" s="92">
        <f t="shared" si="9"/>
        <v>0</v>
      </c>
      <c r="O14" s="91">
        <f t="shared" si="10"/>
        <v>0</v>
      </c>
      <c r="P14" s="91">
        <f t="shared" si="11"/>
        <v>0</v>
      </c>
      <c r="Q14" s="92">
        <f t="shared" si="12"/>
        <v>0</v>
      </c>
      <c r="R14" s="93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82">
        <v>713431.1</v>
      </c>
      <c r="AF14" s="91">
        <f>SUMIF('2024 Budget Expenses Model'!$C:$C,'Summary by Department &amp; Categor'!$D14,'2024 Budget Expenses Model'!I:I)</f>
        <v>0</v>
      </c>
      <c r="AG14" s="91">
        <f>SUMIF('2024 Budget Expenses Model'!$C:$C,'Summary by Department &amp; Categor'!$D14,'2024 Budget Expenses Model'!J:J)</f>
        <v>0</v>
      </c>
      <c r="AH14" s="91">
        <f>SUMIF('2024 Budget Expenses Model'!$C:$C,'Summary by Department &amp; Categor'!$D14,'2024 Budget Expenses Model'!K:K)</f>
        <v>0</v>
      </c>
      <c r="AI14" s="91">
        <f>SUMIF('2024 Budget Expenses Model'!$C:$C,'Summary by Department &amp; Categor'!$D14,'2024 Budget Expenses Model'!L:L)</f>
        <v>0</v>
      </c>
      <c r="AJ14" s="91">
        <f>SUMIF('2024 Budget Expenses Model'!$C:$C,'Summary by Department &amp; Categor'!$D14,'2024 Budget Expenses Model'!M:M)</f>
        <v>0</v>
      </c>
      <c r="AK14" s="91">
        <f>SUMIF('2024 Budget Expenses Model'!$C:$C,'Summary by Department &amp; Categor'!$D14,'2024 Budget Expenses Model'!N:N)</f>
        <v>0</v>
      </c>
      <c r="AL14" s="91">
        <f>SUMIF('2024 Budget Expenses Model'!$C:$C,'Summary by Department &amp; Categor'!$D14,'2024 Budget Expenses Model'!O:O)</f>
        <v>0</v>
      </c>
      <c r="AM14" s="91">
        <f>SUMIF('2024 Budget Expenses Model'!$C:$C,'Summary by Department &amp; Categor'!$D14,'2024 Budget Expenses Model'!P:P)</f>
        <v>0</v>
      </c>
      <c r="AN14" s="91">
        <f>SUMIF('2024 Budget Expenses Model'!$C:$C,'Summary by Department &amp; Categor'!$D14,'2024 Budget Expenses Model'!Q:Q)</f>
        <v>0</v>
      </c>
      <c r="AO14" s="91">
        <f>SUMIF('2024 Budget Expenses Model'!$C:$C,'Summary by Department &amp; Categor'!$D14,'2024 Budget Expenses Model'!R:R)</f>
        <v>0</v>
      </c>
      <c r="AP14" s="91">
        <f>SUMIF('2024 Budget Expenses Model'!$C:$C,'Summary by Department &amp; Categor'!$D14,'2024 Budget Expenses Model'!S:S)</f>
        <v>0</v>
      </c>
      <c r="AQ14" s="91">
        <f>SUMIF('2024 Budget Expenses Model'!$C:$C,'Summary by Department &amp; Categor'!$D14,'2024 Budget Expenses Model'!T:T)</f>
        <v>0</v>
      </c>
      <c r="AR14" s="91">
        <f t="shared" si="15"/>
        <v>0</v>
      </c>
      <c r="AS14" s="91">
        <f t="shared" si="16"/>
        <v>713431.1</v>
      </c>
      <c r="AT14" s="92">
        <f t="shared" si="17"/>
        <v>0</v>
      </c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>
        <f t="shared" si="19"/>
        <v>0</v>
      </c>
      <c r="BH14" s="91">
        <f t="shared" si="20"/>
        <v>713431.1</v>
      </c>
      <c r="BI14" s="92">
        <f t="shared" si="21"/>
        <v>0</v>
      </c>
      <c r="BJ14" s="94"/>
      <c r="BK14" s="91">
        <f t="shared" ref="BK14:BK18" si="22">SUM(AF14:AQ14)</f>
        <v>0</v>
      </c>
      <c r="BL14" s="94"/>
      <c r="BM14" s="86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</row>
    <row r="15" spans="1:124" ht="12.75" hidden="1" customHeight="1" outlineLevel="1">
      <c r="A15" s="87"/>
      <c r="B15" s="87"/>
      <c r="C15" s="87"/>
      <c r="D15" s="87"/>
      <c r="E15" s="87"/>
      <c r="F15" s="89" t="s">
        <v>187</v>
      </c>
      <c r="G15" s="90"/>
      <c r="H15" s="82">
        <f t="shared" si="3"/>
        <v>0</v>
      </c>
      <c r="I15" s="82">
        <f t="shared" si="4"/>
        <v>0</v>
      </c>
      <c r="J15" s="91">
        <f t="shared" si="5"/>
        <v>0</v>
      </c>
      <c r="K15" s="92">
        <f t="shared" si="6"/>
        <v>0</v>
      </c>
      <c r="L15" s="91">
        <f t="shared" si="7"/>
        <v>0</v>
      </c>
      <c r="M15" s="91">
        <f t="shared" si="8"/>
        <v>0</v>
      </c>
      <c r="N15" s="92">
        <f t="shared" si="9"/>
        <v>0</v>
      </c>
      <c r="O15" s="91">
        <f t="shared" si="10"/>
        <v>0</v>
      </c>
      <c r="P15" s="91">
        <f t="shared" si="11"/>
        <v>0</v>
      </c>
      <c r="Q15" s="92">
        <f t="shared" si="12"/>
        <v>0</v>
      </c>
      <c r="R15" s="93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82">
        <v>0</v>
      </c>
      <c r="AF15" s="91">
        <f>SUMIF('2024 Budget Expenses Model'!$C:$C,'Summary by Department &amp; Categor'!$D15,'2024 Budget Expenses Model'!I:I)</f>
        <v>0</v>
      </c>
      <c r="AG15" s="91">
        <f>SUMIF('2024 Budget Expenses Model'!$C:$C,'Summary by Department &amp; Categor'!$D15,'2024 Budget Expenses Model'!J:J)</f>
        <v>0</v>
      </c>
      <c r="AH15" s="91">
        <f>SUMIF('2024 Budget Expenses Model'!$C:$C,'Summary by Department &amp; Categor'!$D15,'2024 Budget Expenses Model'!K:K)</f>
        <v>0</v>
      </c>
      <c r="AI15" s="91">
        <f>SUMIF('2024 Budget Expenses Model'!$C:$C,'Summary by Department &amp; Categor'!$D15,'2024 Budget Expenses Model'!L:L)</f>
        <v>0</v>
      </c>
      <c r="AJ15" s="91">
        <f>SUMIF('2024 Budget Expenses Model'!$C:$C,'Summary by Department &amp; Categor'!$D15,'2024 Budget Expenses Model'!M:M)</f>
        <v>0</v>
      </c>
      <c r="AK15" s="91">
        <f>SUMIF('2024 Budget Expenses Model'!$C:$C,'Summary by Department &amp; Categor'!$D15,'2024 Budget Expenses Model'!N:N)</f>
        <v>0</v>
      </c>
      <c r="AL15" s="91">
        <f>SUMIF('2024 Budget Expenses Model'!$C:$C,'Summary by Department &amp; Categor'!$D15,'2024 Budget Expenses Model'!O:O)</f>
        <v>0</v>
      </c>
      <c r="AM15" s="91">
        <f>SUMIF('2024 Budget Expenses Model'!$C:$C,'Summary by Department &amp; Categor'!$D15,'2024 Budget Expenses Model'!P:P)</f>
        <v>0</v>
      </c>
      <c r="AN15" s="91">
        <f>SUMIF('2024 Budget Expenses Model'!$C:$C,'Summary by Department &amp; Categor'!$D15,'2024 Budget Expenses Model'!Q:Q)</f>
        <v>0</v>
      </c>
      <c r="AO15" s="91">
        <f>SUMIF('2024 Budget Expenses Model'!$C:$C,'Summary by Department &amp; Categor'!$D15,'2024 Budget Expenses Model'!R:R)</f>
        <v>0</v>
      </c>
      <c r="AP15" s="91">
        <f>SUMIF('2024 Budget Expenses Model'!$C:$C,'Summary by Department &amp; Categor'!$D15,'2024 Budget Expenses Model'!S:S)</f>
        <v>0</v>
      </c>
      <c r="AQ15" s="91">
        <f>SUMIF('2024 Budget Expenses Model'!$C:$C,'Summary by Department &amp; Categor'!$D15,'2024 Budget Expenses Model'!T:T)</f>
        <v>0</v>
      </c>
      <c r="AR15" s="91">
        <f t="shared" si="15"/>
        <v>0</v>
      </c>
      <c r="AS15" s="91">
        <f t="shared" si="16"/>
        <v>0</v>
      </c>
      <c r="AT15" s="92">
        <f t="shared" si="17"/>
        <v>0</v>
      </c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>
        <f t="shared" si="19"/>
        <v>0</v>
      </c>
      <c r="BH15" s="91">
        <f t="shared" si="20"/>
        <v>0</v>
      </c>
      <c r="BI15" s="92">
        <f t="shared" si="21"/>
        <v>0</v>
      </c>
      <c r="BJ15" s="94"/>
      <c r="BK15" s="91">
        <f t="shared" si="22"/>
        <v>0</v>
      </c>
      <c r="BL15" s="94"/>
      <c r="BM15" s="86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</row>
    <row r="16" spans="1:124" ht="12.75" hidden="1" customHeight="1" outlineLevel="1">
      <c r="A16" s="87"/>
      <c r="B16" s="87"/>
      <c r="C16" s="87"/>
      <c r="D16" s="87"/>
      <c r="E16" s="87"/>
      <c r="F16" s="89" t="s">
        <v>188</v>
      </c>
      <c r="G16" s="90"/>
      <c r="H16" s="82">
        <f t="shared" si="3"/>
        <v>0</v>
      </c>
      <c r="I16" s="82">
        <f t="shared" si="4"/>
        <v>0</v>
      </c>
      <c r="J16" s="91">
        <f t="shared" si="5"/>
        <v>0</v>
      </c>
      <c r="K16" s="92">
        <f t="shared" si="6"/>
        <v>0</v>
      </c>
      <c r="L16" s="91">
        <f t="shared" si="7"/>
        <v>0</v>
      </c>
      <c r="M16" s="91">
        <f t="shared" si="8"/>
        <v>0</v>
      </c>
      <c r="N16" s="92">
        <f t="shared" si="9"/>
        <v>0</v>
      </c>
      <c r="O16" s="91">
        <f t="shared" si="10"/>
        <v>0</v>
      </c>
      <c r="P16" s="91">
        <f t="shared" si="11"/>
        <v>0</v>
      </c>
      <c r="Q16" s="92">
        <f t="shared" si="12"/>
        <v>0</v>
      </c>
      <c r="R16" s="93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82">
        <v>0</v>
      </c>
      <c r="AF16" s="91">
        <f>SUMIF('2024 Budget Expenses Model'!$C:$C,'Summary by Department &amp; Categor'!$D16,'2024 Budget Expenses Model'!I:I)</f>
        <v>0</v>
      </c>
      <c r="AG16" s="91">
        <f>SUMIF('2024 Budget Expenses Model'!$C:$C,'Summary by Department &amp; Categor'!$D16,'2024 Budget Expenses Model'!J:J)</f>
        <v>0</v>
      </c>
      <c r="AH16" s="91">
        <f>SUMIF('2024 Budget Expenses Model'!$C:$C,'Summary by Department &amp; Categor'!$D16,'2024 Budget Expenses Model'!K:K)</f>
        <v>0</v>
      </c>
      <c r="AI16" s="91">
        <f>SUMIF('2024 Budget Expenses Model'!$C:$C,'Summary by Department &amp; Categor'!$D16,'2024 Budget Expenses Model'!L:L)</f>
        <v>0</v>
      </c>
      <c r="AJ16" s="91">
        <f>SUMIF('2024 Budget Expenses Model'!$C:$C,'Summary by Department &amp; Categor'!$D16,'2024 Budget Expenses Model'!M:M)</f>
        <v>0</v>
      </c>
      <c r="AK16" s="91">
        <f>SUMIF('2024 Budget Expenses Model'!$C:$C,'Summary by Department &amp; Categor'!$D16,'2024 Budget Expenses Model'!N:N)</f>
        <v>0</v>
      </c>
      <c r="AL16" s="91">
        <f>SUMIF('2024 Budget Expenses Model'!$C:$C,'Summary by Department &amp; Categor'!$D16,'2024 Budget Expenses Model'!O:O)</f>
        <v>0</v>
      </c>
      <c r="AM16" s="91">
        <f>SUMIF('2024 Budget Expenses Model'!$C:$C,'Summary by Department &amp; Categor'!$D16,'2024 Budget Expenses Model'!P:P)</f>
        <v>0</v>
      </c>
      <c r="AN16" s="91">
        <f>SUMIF('2024 Budget Expenses Model'!$C:$C,'Summary by Department &amp; Categor'!$D16,'2024 Budget Expenses Model'!Q:Q)</f>
        <v>0</v>
      </c>
      <c r="AO16" s="91">
        <f>SUMIF('2024 Budget Expenses Model'!$C:$C,'Summary by Department &amp; Categor'!$D16,'2024 Budget Expenses Model'!R:R)</f>
        <v>0</v>
      </c>
      <c r="AP16" s="91">
        <f>SUMIF('2024 Budget Expenses Model'!$C:$C,'Summary by Department &amp; Categor'!$D16,'2024 Budget Expenses Model'!S:S)</f>
        <v>0</v>
      </c>
      <c r="AQ16" s="91">
        <f>SUMIF('2024 Budget Expenses Model'!$C:$C,'Summary by Department &amp; Categor'!$D16,'2024 Budget Expenses Model'!T:T)</f>
        <v>0</v>
      </c>
      <c r="AR16" s="91">
        <f t="shared" si="15"/>
        <v>0</v>
      </c>
      <c r="AS16" s="91">
        <f t="shared" si="16"/>
        <v>0</v>
      </c>
      <c r="AT16" s="92">
        <f t="shared" si="17"/>
        <v>0</v>
      </c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>
        <f t="shared" si="19"/>
        <v>0</v>
      </c>
      <c r="BH16" s="91">
        <f t="shared" si="20"/>
        <v>0</v>
      </c>
      <c r="BI16" s="92">
        <f t="shared" si="21"/>
        <v>0</v>
      </c>
      <c r="BJ16" s="94"/>
      <c r="BK16" s="91">
        <f t="shared" si="22"/>
        <v>0</v>
      </c>
      <c r="BL16" s="94"/>
      <c r="BM16" s="86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</row>
    <row r="17" spans="1:124" ht="12.75" hidden="1" customHeight="1" outlineLevel="1">
      <c r="A17" s="87"/>
      <c r="B17" s="87"/>
      <c r="C17" s="87"/>
      <c r="D17" s="87"/>
      <c r="E17" s="87"/>
      <c r="F17" s="89" t="s">
        <v>107</v>
      </c>
      <c r="G17" s="90"/>
      <c r="H17" s="82">
        <f t="shared" si="3"/>
        <v>0</v>
      </c>
      <c r="I17" s="82">
        <f t="shared" si="4"/>
        <v>0</v>
      </c>
      <c r="J17" s="91">
        <f t="shared" si="5"/>
        <v>0</v>
      </c>
      <c r="K17" s="92">
        <f t="shared" si="6"/>
        <v>0</v>
      </c>
      <c r="L17" s="91">
        <f t="shared" si="7"/>
        <v>0</v>
      </c>
      <c r="M17" s="91">
        <f t="shared" si="8"/>
        <v>0</v>
      </c>
      <c r="N17" s="92">
        <f t="shared" si="9"/>
        <v>0</v>
      </c>
      <c r="O17" s="91">
        <f t="shared" si="10"/>
        <v>0</v>
      </c>
      <c r="P17" s="91">
        <f t="shared" si="11"/>
        <v>0</v>
      </c>
      <c r="Q17" s="92">
        <f t="shared" si="12"/>
        <v>0</v>
      </c>
      <c r="R17" s="93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82">
        <v>0</v>
      </c>
      <c r="AF17" s="91">
        <f>SUMIF('2024 Budget Expenses Model'!$C:$C,'Summary by Department &amp; Categor'!$D17,'2024 Budget Expenses Model'!I:I)</f>
        <v>0</v>
      </c>
      <c r="AG17" s="91">
        <f>SUMIF('2024 Budget Expenses Model'!$C:$C,'Summary by Department &amp; Categor'!$D17,'2024 Budget Expenses Model'!J:J)</f>
        <v>0</v>
      </c>
      <c r="AH17" s="91">
        <f>SUMIF('2024 Budget Expenses Model'!$C:$C,'Summary by Department &amp; Categor'!$D17,'2024 Budget Expenses Model'!K:K)</f>
        <v>0</v>
      </c>
      <c r="AI17" s="91">
        <f>SUMIF('2024 Budget Expenses Model'!$C:$C,'Summary by Department &amp; Categor'!$D17,'2024 Budget Expenses Model'!L:L)</f>
        <v>0</v>
      </c>
      <c r="AJ17" s="91">
        <f>SUMIF('2024 Budget Expenses Model'!$C:$C,'Summary by Department &amp; Categor'!$D17,'2024 Budget Expenses Model'!M:M)</f>
        <v>0</v>
      </c>
      <c r="AK17" s="91">
        <f>SUMIF('2024 Budget Expenses Model'!$C:$C,'Summary by Department &amp; Categor'!$D17,'2024 Budget Expenses Model'!N:N)</f>
        <v>0</v>
      </c>
      <c r="AL17" s="91">
        <f>SUMIF('2024 Budget Expenses Model'!$C:$C,'Summary by Department &amp; Categor'!$D17,'2024 Budget Expenses Model'!O:O)</f>
        <v>0</v>
      </c>
      <c r="AM17" s="91">
        <f>SUMIF('2024 Budget Expenses Model'!$C:$C,'Summary by Department &amp; Categor'!$D17,'2024 Budget Expenses Model'!P:P)</f>
        <v>0</v>
      </c>
      <c r="AN17" s="91">
        <f>SUMIF('2024 Budget Expenses Model'!$C:$C,'Summary by Department &amp; Categor'!$D17,'2024 Budget Expenses Model'!Q:Q)</f>
        <v>0</v>
      </c>
      <c r="AO17" s="91">
        <f>SUMIF('2024 Budget Expenses Model'!$C:$C,'Summary by Department &amp; Categor'!$D17,'2024 Budget Expenses Model'!R:R)</f>
        <v>0</v>
      </c>
      <c r="AP17" s="91">
        <f>SUMIF('2024 Budget Expenses Model'!$C:$C,'Summary by Department &amp; Categor'!$D17,'2024 Budget Expenses Model'!S:S)</f>
        <v>0</v>
      </c>
      <c r="AQ17" s="91">
        <f>SUMIF('2024 Budget Expenses Model'!$C:$C,'Summary by Department &amp; Categor'!$D17,'2024 Budget Expenses Model'!T:T)</f>
        <v>0</v>
      </c>
      <c r="AR17" s="91">
        <f t="shared" si="15"/>
        <v>0</v>
      </c>
      <c r="AS17" s="91">
        <f t="shared" si="16"/>
        <v>0</v>
      </c>
      <c r="AT17" s="92">
        <f t="shared" si="17"/>
        <v>0</v>
      </c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>
        <f t="shared" si="19"/>
        <v>0</v>
      </c>
      <c r="BH17" s="91">
        <f t="shared" si="20"/>
        <v>0</v>
      </c>
      <c r="BI17" s="92">
        <f t="shared" si="21"/>
        <v>0</v>
      </c>
      <c r="BJ17" s="94"/>
      <c r="BK17" s="91">
        <f t="shared" si="22"/>
        <v>0</v>
      </c>
      <c r="BL17" s="94"/>
      <c r="BM17" s="86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</row>
    <row r="18" spans="1:124" ht="12.75" hidden="1" customHeight="1" outlineLevel="1">
      <c r="A18" s="87"/>
      <c r="B18" s="87"/>
      <c r="C18" s="87"/>
      <c r="D18" s="87"/>
      <c r="E18" s="87"/>
      <c r="F18" s="89" t="s">
        <v>73</v>
      </c>
      <c r="G18" s="90"/>
      <c r="H18" s="82">
        <f t="shared" si="3"/>
        <v>0</v>
      </c>
      <c r="I18" s="82">
        <f t="shared" si="4"/>
        <v>0</v>
      </c>
      <c r="J18" s="91">
        <f t="shared" si="5"/>
        <v>0</v>
      </c>
      <c r="K18" s="92">
        <f t="shared" si="6"/>
        <v>0</v>
      </c>
      <c r="L18" s="91">
        <f t="shared" si="7"/>
        <v>0</v>
      </c>
      <c r="M18" s="91">
        <f t="shared" si="8"/>
        <v>0</v>
      </c>
      <c r="N18" s="92">
        <f t="shared" si="9"/>
        <v>0</v>
      </c>
      <c r="O18" s="91">
        <f t="shared" si="10"/>
        <v>0</v>
      </c>
      <c r="P18" s="91">
        <f t="shared" si="11"/>
        <v>0</v>
      </c>
      <c r="Q18" s="92">
        <f t="shared" si="12"/>
        <v>0</v>
      </c>
      <c r="R18" s="93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82">
        <v>0</v>
      </c>
      <c r="AF18" s="91">
        <f>SUMIF('2024 Budget Expenses Model'!$C:$C,'Summary by Department &amp; Categor'!$D18,'2024 Budget Expenses Model'!I:I)</f>
        <v>0</v>
      </c>
      <c r="AG18" s="91">
        <f>SUMIF('2024 Budget Expenses Model'!$C:$C,'Summary by Department &amp; Categor'!$D18,'2024 Budget Expenses Model'!J:J)</f>
        <v>0</v>
      </c>
      <c r="AH18" s="91">
        <f>SUMIF('2024 Budget Expenses Model'!$C:$C,'Summary by Department &amp; Categor'!$D18,'2024 Budget Expenses Model'!K:K)</f>
        <v>0</v>
      </c>
      <c r="AI18" s="91">
        <f>SUMIF('2024 Budget Expenses Model'!$C:$C,'Summary by Department &amp; Categor'!$D18,'2024 Budget Expenses Model'!L:L)</f>
        <v>0</v>
      </c>
      <c r="AJ18" s="91">
        <f>SUMIF('2024 Budget Expenses Model'!$C:$C,'Summary by Department &amp; Categor'!$D18,'2024 Budget Expenses Model'!M:M)</f>
        <v>0</v>
      </c>
      <c r="AK18" s="91">
        <f>SUMIF('2024 Budget Expenses Model'!$C:$C,'Summary by Department &amp; Categor'!$D18,'2024 Budget Expenses Model'!N:N)</f>
        <v>0</v>
      </c>
      <c r="AL18" s="91">
        <f>SUMIF('2024 Budget Expenses Model'!$C:$C,'Summary by Department &amp; Categor'!$D18,'2024 Budget Expenses Model'!O:O)</f>
        <v>0</v>
      </c>
      <c r="AM18" s="91">
        <f>SUMIF('2024 Budget Expenses Model'!$C:$C,'Summary by Department &amp; Categor'!$D18,'2024 Budget Expenses Model'!P:P)</f>
        <v>0</v>
      </c>
      <c r="AN18" s="91">
        <f>SUMIF('2024 Budget Expenses Model'!$C:$C,'Summary by Department &amp; Categor'!$D18,'2024 Budget Expenses Model'!Q:Q)</f>
        <v>0</v>
      </c>
      <c r="AO18" s="91">
        <f>SUMIF('2024 Budget Expenses Model'!$C:$C,'Summary by Department &amp; Categor'!$D18,'2024 Budget Expenses Model'!R:R)</f>
        <v>0</v>
      </c>
      <c r="AP18" s="91">
        <f>SUMIF('2024 Budget Expenses Model'!$C:$C,'Summary by Department &amp; Categor'!$D18,'2024 Budget Expenses Model'!S:S)</f>
        <v>0</v>
      </c>
      <c r="AQ18" s="91">
        <f>SUMIF('2024 Budget Expenses Model'!$C:$C,'Summary by Department &amp; Categor'!$D18,'2024 Budget Expenses Model'!T:T)</f>
        <v>0</v>
      </c>
      <c r="AR18" s="91">
        <f t="shared" si="15"/>
        <v>0</v>
      </c>
      <c r="AS18" s="91">
        <f t="shared" si="16"/>
        <v>0</v>
      </c>
      <c r="AT18" s="92">
        <f t="shared" si="17"/>
        <v>0</v>
      </c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>
        <f t="shared" si="19"/>
        <v>0</v>
      </c>
      <c r="BH18" s="91">
        <f t="shared" si="20"/>
        <v>0</v>
      </c>
      <c r="BI18" s="92">
        <f t="shared" si="21"/>
        <v>0</v>
      </c>
      <c r="BJ18" s="94"/>
      <c r="BK18" s="91">
        <f t="shared" si="22"/>
        <v>0</v>
      </c>
      <c r="BL18" s="94"/>
      <c r="BM18" s="86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</row>
    <row r="19" spans="1:124" ht="12.75" customHeight="1" collapsed="1">
      <c r="A19" s="87"/>
      <c r="B19" s="87"/>
      <c r="C19" s="87"/>
      <c r="D19" s="87"/>
      <c r="E19" s="87"/>
      <c r="F19" s="80" t="s">
        <v>189</v>
      </c>
      <c r="G19" s="90"/>
      <c r="H19" s="82"/>
      <c r="I19" s="82"/>
      <c r="J19" s="91"/>
      <c r="K19" s="92"/>
      <c r="L19" s="91"/>
      <c r="M19" s="91"/>
      <c r="N19" s="92"/>
      <c r="O19" s="91"/>
      <c r="P19" s="91"/>
      <c r="Q19" s="92"/>
      <c r="R19" s="93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82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2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2"/>
      <c r="BJ19" s="94"/>
      <c r="BK19" s="91"/>
      <c r="BL19" s="94"/>
      <c r="BM19" s="86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</row>
    <row r="20" spans="1:124" ht="12.75" customHeight="1">
      <c r="A20" s="60"/>
      <c r="B20" s="60"/>
      <c r="C20" s="60"/>
      <c r="D20" s="60"/>
      <c r="E20" s="60"/>
      <c r="F20" s="95" t="s">
        <v>190</v>
      </c>
      <c r="G20" s="81"/>
      <c r="H20" s="82">
        <f t="shared" ref="H20:H91" si="23">INDEX($S20:$AD20,MATCH($H$9,$S$9:$AD$9,0))</f>
        <v>0</v>
      </c>
      <c r="I20" s="82">
        <f t="shared" ref="I20:I91" si="24">INDEX($AF20:$AQ20,MATCH($I$9,$AF$9:$AQ$9,0))</f>
        <v>25050</v>
      </c>
      <c r="J20" s="82">
        <f t="shared" ref="J20:J91" si="25">H20-I20</f>
        <v>-25050</v>
      </c>
      <c r="K20" s="83">
        <f t="shared" ref="K20:K91" si="26">IFERROR(J20/I20,0)</f>
        <v>-1</v>
      </c>
      <c r="L20" s="82">
        <f t="shared" ref="L20:L91" si="27">INDEX($S20:$AD20,MATCH($L$9,$S$9:$AD$9,0))</f>
        <v>0</v>
      </c>
      <c r="M20" s="82">
        <f t="shared" ref="M20:M91" si="28">H20-L20</f>
        <v>0</v>
      </c>
      <c r="N20" s="83">
        <f t="shared" ref="N20:N91" si="29">IFERROR(M20/L20,0)</f>
        <v>0</v>
      </c>
      <c r="O20" s="82">
        <f t="shared" ref="O20:O91" si="30">INDEX($AU20:$BF20,MATCH($O$9,$AU$9:$BF$9,0))</f>
        <v>0</v>
      </c>
      <c r="P20" s="82">
        <f t="shared" ref="P20:P91" si="31">H20-O20</f>
        <v>0</v>
      </c>
      <c r="Q20" s="83">
        <f t="shared" ref="Q20:Q91" si="32">IFERROR(P20/O20,0)</f>
        <v>0</v>
      </c>
      <c r="R20" s="84"/>
      <c r="S20" s="82">
        <f t="shared" ref="S20:AD20" si="33">SUM(S21:S28)</f>
        <v>0</v>
      </c>
      <c r="T20" s="82">
        <f t="shared" si="33"/>
        <v>0</v>
      </c>
      <c r="U20" s="82">
        <f t="shared" si="33"/>
        <v>0</v>
      </c>
      <c r="V20" s="82">
        <f t="shared" si="33"/>
        <v>0</v>
      </c>
      <c r="W20" s="82">
        <f t="shared" si="33"/>
        <v>0</v>
      </c>
      <c r="X20" s="82">
        <f t="shared" si="33"/>
        <v>0</v>
      </c>
      <c r="Y20" s="82">
        <f t="shared" si="33"/>
        <v>0</v>
      </c>
      <c r="Z20" s="82">
        <f t="shared" si="33"/>
        <v>0</v>
      </c>
      <c r="AA20" s="82">
        <f t="shared" si="33"/>
        <v>0</v>
      </c>
      <c r="AB20" s="82">
        <f t="shared" si="33"/>
        <v>0</v>
      </c>
      <c r="AC20" s="82">
        <f t="shared" si="33"/>
        <v>0</v>
      </c>
      <c r="AD20" s="82">
        <f t="shared" si="33"/>
        <v>0</v>
      </c>
      <c r="AE20" s="82">
        <v>209264.31</v>
      </c>
      <c r="AF20" s="82">
        <f t="shared" ref="AF20:AQ20" si="34">SUM(AF21:AF28)</f>
        <v>24500</v>
      </c>
      <c r="AG20" s="82">
        <f t="shared" si="34"/>
        <v>24500</v>
      </c>
      <c r="AH20" s="82">
        <f t="shared" si="34"/>
        <v>26050</v>
      </c>
      <c r="AI20" s="82">
        <f t="shared" si="34"/>
        <v>24500</v>
      </c>
      <c r="AJ20" s="82">
        <f t="shared" si="34"/>
        <v>24500</v>
      </c>
      <c r="AK20" s="82">
        <f t="shared" si="34"/>
        <v>25050</v>
      </c>
      <c r="AL20" s="82">
        <f t="shared" si="34"/>
        <v>24500</v>
      </c>
      <c r="AM20" s="82">
        <f t="shared" si="34"/>
        <v>24500</v>
      </c>
      <c r="AN20" s="82">
        <f t="shared" si="34"/>
        <v>24500</v>
      </c>
      <c r="AO20" s="82">
        <f t="shared" si="34"/>
        <v>25050</v>
      </c>
      <c r="AP20" s="82">
        <f t="shared" si="34"/>
        <v>27000</v>
      </c>
      <c r="AQ20" s="82">
        <f t="shared" si="34"/>
        <v>30000</v>
      </c>
      <c r="AR20" s="82">
        <f t="shared" ref="AR20:AR91" si="35">SUMIF($AF$8:$AQ$8,"yes",$AF20:$AQ20)</f>
        <v>304650</v>
      </c>
      <c r="AS20" s="82">
        <f t="shared" ref="AS20:AS91" si="36">AE20-AR20</f>
        <v>-95385.69</v>
      </c>
      <c r="AT20" s="83">
        <f t="shared" ref="AT20:AT91" si="37">IFERROR(AS20/AR20,0)</f>
        <v>-0.31309926144756278</v>
      </c>
      <c r="AU20" s="82">
        <f t="shared" ref="AU20:BF20" si="38">SUM(AU21:AU28)</f>
        <v>0</v>
      </c>
      <c r="AV20" s="82">
        <f t="shared" si="38"/>
        <v>0</v>
      </c>
      <c r="AW20" s="82">
        <f t="shared" si="38"/>
        <v>0</v>
      </c>
      <c r="AX20" s="82">
        <f t="shared" si="38"/>
        <v>0</v>
      </c>
      <c r="AY20" s="82">
        <f t="shared" si="38"/>
        <v>0</v>
      </c>
      <c r="AZ20" s="82">
        <f t="shared" si="38"/>
        <v>0</v>
      </c>
      <c r="BA20" s="82">
        <f t="shared" si="38"/>
        <v>0</v>
      </c>
      <c r="BB20" s="82">
        <f t="shared" si="38"/>
        <v>0</v>
      </c>
      <c r="BC20" s="82">
        <f t="shared" si="38"/>
        <v>0</v>
      </c>
      <c r="BD20" s="82">
        <f t="shared" si="38"/>
        <v>0</v>
      </c>
      <c r="BE20" s="82">
        <f t="shared" si="38"/>
        <v>0</v>
      </c>
      <c r="BF20" s="82">
        <f t="shared" si="38"/>
        <v>0</v>
      </c>
      <c r="BG20" s="82">
        <f t="shared" ref="BG20:BG91" si="39">SUMIF($AU$8:$BF$8,"yes",$AU20:$BF20)</f>
        <v>0</v>
      </c>
      <c r="BH20" s="82">
        <f t="shared" ref="BH20:BH91" si="40">AE20-BG20</f>
        <v>209264.31</v>
      </c>
      <c r="BI20" s="83">
        <f t="shared" ref="BI20:BI91" si="41">IFERROR(BH20/BG20,0)</f>
        <v>0</v>
      </c>
      <c r="BJ20" s="85"/>
      <c r="BK20" s="82">
        <f>SUM(BK21:BK28)</f>
        <v>304650</v>
      </c>
      <c r="BL20" s="85"/>
      <c r="BM20" s="86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</row>
    <row r="21" spans="1:124" ht="12.75" hidden="1" customHeight="1" outlineLevel="1">
      <c r="A21" s="60"/>
      <c r="B21" s="96" t="s">
        <v>33</v>
      </c>
      <c r="C21" s="60">
        <v>2</v>
      </c>
      <c r="D21" s="60" t="str">
        <f t="shared" ref="D21:D28" si="42">CONCATENATE(B21,C21)</f>
        <v>012</v>
      </c>
      <c r="E21" s="60"/>
      <c r="F21" s="89" t="s">
        <v>34</v>
      </c>
      <c r="G21" s="81"/>
      <c r="H21" s="91">
        <f t="shared" si="23"/>
        <v>0</v>
      </c>
      <c r="I21" s="91">
        <f t="shared" si="24"/>
        <v>19500</v>
      </c>
      <c r="J21" s="91">
        <f t="shared" si="25"/>
        <v>-19500</v>
      </c>
      <c r="K21" s="92">
        <f t="shared" si="26"/>
        <v>-1</v>
      </c>
      <c r="L21" s="91">
        <f t="shared" si="27"/>
        <v>0</v>
      </c>
      <c r="M21" s="91">
        <f t="shared" si="28"/>
        <v>0</v>
      </c>
      <c r="N21" s="92">
        <f t="shared" si="29"/>
        <v>0</v>
      </c>
      <c r="O21" s="91">
        <f t="shared" si="30"/>
        <v>0</v>
      </c>
      <c r="P21" s="91">
        <f t="shared" si="31"/>
        <v>0</v>
      </c>
      <c r="Q21" s="92">
        <f t="shared" si="32"/>
        <v>0</v>
      </c>
      <c r="R21" s="84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>
        <v>200000.04</v>
      </c>
      <c r="AF21" s="91">
        <f>SUMIF('2024 Budget Expenses Model'!$C:$C,'Summary by Department &amp; Categor'!$D21,'2024 Budget Expenses Model'!I:I)</f>
        <v>19500</v>
      </c>
      <c r="AG21" s="91">
        <f>SUMIF('2024 Budget Expenses Model'!$C:$C,'Summary by Department &amp; Categor'!$D21,'2024 Budget Expenses Model'!J:J)</f>
        <v>19500</v>
      </c>
      <c r="AH21" s="91">
        <f>SUMIF('2024 Budget Expenses Model'!$C:$C,'Summary by Department &amp; Categor'!$D21,'2024 Budget Expenses Model'!K:K)</f>
        <v>19500</v>
      </c>
      <c r="AI21" s="91">
        <f>SUMIF('2024 Budget Expenses Model'!$C:$C,'Summary by Department &amp; Categor'!$D21,'2024 Budget Expenses Model'!L:L)</f>
        <v>19500</v>
      </c>
      <c r="AJ21" s="91">
        <f>SUMIF('2024 Budget Expenses Model'!$C:$C,'Summary by Department &amp; Categor'!$D21,'2024 Budget Expenses Model'!M:M)</f>
        <v>19500</v>
      </c>
      <c r="AK21" s="91">
        <f>SUMIF('2024 Budget Expenses Model'!$C:$C,'Summary by Department &amp; Categor'!$D21,'2024 Budget Expenses Model'!N:N)</f>
        <v>19500</v>
      </c>
      <c r="AL21" s="91">
        <f>SUMIF('2024 Budget Expenses Model'!$C:$C,'Summary by Department &amp; Categor'!$D21,'2024 Budget Expenses Model'!O:O)</f>
        <v>19500</v>
      </c>
      <c r="AM21" s="91">
        <f>SUMIF('2024 Budget Expenses Model'!$C:$C,'Summary by Department &amp; Categor'!$D21,'2024 Budget Expenses Model'!P:P)</f>
        <v>19500</v>
      </c>
      <c r="AN21" s="91">
        <f>SUMIF('2024 Budget Expenses Model'!$C:$C,'Summary by Department &amp; Categor'!$D21,'2024 Budget Expenses Model'!Q:Q)</f>
        <v>19500</v>
      </c>
      <c r="AO21" s="91">
        <f>SUMIF('2024 Budget Expenses Model'!$C:$C,'Summary by Department &amp; Categor'!$D21,'2024 Budget Expenses Model'!R:R)</f>
        <v>19500</v>
      </c>
      <c r="AP21" s="91">
        <f>SUMIF('2024 Budget Expenses Model'!$C:$C,'Summary by Department &amp; Categor'!$D21,'2024 Budget Expenses Model'!S:S)</f>
        <v>19500</v>
      </c>
      <c r="AQ21" s="91">
        <f>SUMIF('2024 Budget Expenses Model'!$C:$C,'Summary by Department &amp; Categor'!$D21,'2024 Budget Expenses Model'!T:T)</f>
        <v>19500</v>
      </c>
      <c r="AR21" s="91">
        <f t="shared" si="35"/>
        <v>234000</v>
      </c>
      <c r="AS21" s="91">
        <f t="shared" si="36"/>
        <v>-33999.959999999992</v>
      </c>
      <c r="AT21" s="92">
        <f t="shared" si="37"/>
        <v>-0.14529897435897432</v>
      </c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91">
        <f t="shared" si="39"/>
        <v>0</v>
      </c>
      <c r="BH21" s="91">
        <f t="shared" si="40"/>
        <v>200000.04</v>
      </c>
      <c r="BI21" s="92">
        <f t="shared" si="41"/>
        <v>0</v>
      </c>
      <c r="BJ21" s="85"/>
      <c r="BK21" s="91">
        <f t="shared" ref="BK21:BK28" si="43">SUM(AF21:AQ21)</f>
        <v>234000</v>
      </c>
      <c r="BL21" s="85"/>
      <c r="BM21" s="86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</row>
    <row r="22" spans="1:124" ht="12.75" hidden="1" customHeight="1" outlineLevel="1">
      <c r="A22" s="60"/>
      <c r="B22" s="96" t="s">
        <v>33</v>
      </c>
      <c r="C22" s="60">
        <v>1</v>
      </c>
      <c r="D22" s="60" t="str">
        <f t="shared" si="42"/>
        <v>011</v>
      </c>
      <c r="E22" s="60"/>
      <c r="F22" s="89" t="s">
        <v>191</v>
      </c>
      <c r="G22" s="81"/>
      <c r="H22" s="91">
        <f t="shared" si="23"/>
        <v>0</v>
      </c>
      <c r="I22" s="91">
        <f t="shared" si="24"/>
        <v>0</v>
      </c>
      <c r="J22" s="91">
        <f t="shared" si="25"/>
        <v>0</v>
      </c>
      <c r="K22" s="92">
        <f t="shared" si="26"/>
        <v>0</v>
      </c>
      <c r="L22" s="91">
        <f t="shared" si="27"/>
        <v>0</v>
      </c>
      <c r="M22" s="91">
        <f t="shared" si="28"/>
        <v>0</v>
      </c>
      <c r="N22" s="92">
        <f t="shared" si="29"/>
        <v>0</v>
      </c>
      <c r="O22" s="91">
        <f t="shared" si="30"/>
        <v>0</v>
      </c>
      <c r="P22" s="91">
        <f t="shared" si="31"/>
        <v>0</v>
      </c>
      <c r="Q22" s="92">
        <f t="shared" si="32"/>
        <v>0</v>
      </c>
      <c r="R22" s="84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>
        <v>329.2</v>
      </c>
      <c r="AF22" s="91">
        <f>SUMIF('2024 Budget Expenses Model'!$C:$C,'Summary by Department &amp; Categor'!$D22,'2024 Budget Expenses Model'!I:I)</f>
        <v>0</v>
      </c>
      <c r="AG22" s="91">
        <f>SUMIF('2024 Budget Expenses Model'!$C:$C,'Summary by Department &amp; Categor'!$D22,'2024 Budget Expenses Model'!J:J)</f>
        <v>0</v>
      </c>
      <c r="AH22" s="91">
        <f>SUMIF('2024 Budget Expenses Model'!$C:$C,'Summary by Department &amp; Categor'!$D22,'2024 Budget Expenses Model'!K:K)</f>
        <v>0</v>
      </c>
      <c r="AI22" s="91">
        <f>SUMIF('2024 Budget Expenses Model'!$C:$C,'Summary by Department &amp; Categor'!$D22,'2024 Budget Expenses Model'!L:L)</f>
        <v>0</v>
      </c>
      <c r="AJ22" s="91">
        <f>SUMIF('2024 Budget Expenses Model'!$C:$C,'Summary by Department &amp; Categor'!$D22,'2024 Budget Expenses Model'!M:M)</f>
        <v>0</v>
      </c>
      <c r="AK22" s="91">
        <f>SUMIF('2024 Budget Expenses Model'!$C:$C,'Summary by Department &amp; Categor'!$D22,'2024 Budget Expenses Model'!N:N)</f>
        <v>0</v>
      </c>
      <c r="AL22" s="91">
        <f>SUMIF('2024 Budget Expenses Model'!$C:$C,'Summary by Department &amp; Categor'!$D22,'2024 Budget Expenses Model'!O:O)</f>
        <v>0</v>
      </c>
      <c r="AM22" s="91">
        <f>SUMIF('2024 Budget Expenses Model'!$C:$C,'Summary by Department &amp; Categor'!$D22,'2024 Budget Expenses Model'!P:P)</f>
        <v>0</v>
      </c>
      <c r="AN22" s="91">
        <f>SUMIF('2024 Budget Expenses Model'!$C:$C,'Summary by Department &amp; Categor'!$D22,'2024 Budget Expenses Model'!Q:Q)</f>
        <v>0</v>
      </c>
      <c r="AO22" s="91">
        <f>SUMIF('2024 Budget Expenses Model'!$C:$C,'Summary by Department &amp; Categor'!$D22,'2024 Budget Expenses Model'!R:R)</f>
        <v>0</v>
      </c>
      <c r="AP22" s="91">
        <f>SUMIF('2024 Budget Expenses Model'!$C:$C,'Summary by Department &amp; Categor'!$D22,'2024 Budget Expenses Model'!S:S)</f>
        <v>0</v>
      </c>
      <c r="AQ22" s="91">
        <f>SUMIF('2024 Budget Expenses Model'!$C:$C,'Summary by Department &amp; Categor'!$D22,'2024 Budget Expenses Model'!T:T)</f>
        <v>0</v>
      </c>
      <c r="AR22" s="91">
        <f t="shared" si="35"/>
        <v>0</v>
      </c>
      <c r="AS22" s="91">
        <f t="shared" si="36"/>
        <v>329.2</v>
      </c>
      <c r="AT22" s="92">
        <f t="shared" si="37"/>
        <v>0</v>
      </c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91">
        <f t="shared" si="39"/>
        <v>0</v>
      </c>
      <c r="BH22" s="91">
        <f t="shared" si="40"/>
        <v>329.2</v>
      </c>
      <c r="BI22" s="92">
        <f t="shared" si="41"/>
        <v>0</v>
      </c>
      <c r="BJ22" s="85"/>
      <c r="BK22" s="91">
        <f t="shared" si="43"/>
        <v>0</v>
      </c>
      <c r="BL22" s="85"/>
      <c r="BM22" s="86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</row>
    <row r="23" spans="1:124" ht="12.75" hidden="1" customHeight="1" outlineLevel="1">
      <c r="A23" s="60"/>
      <c r="B23" s="96" t="s">
        <v>33</v>
      </c>
      <c r="C23" s="60">
        <v>3</v>
      </c>
      <c r="D23" s="60" t="str">
        <f t="shared" si="42"/>
        <v>013</v>
      </c>
      <c r="E23" s="60"/>
      <c r="F23" s="89" t="s">
        <v>61</v>
      </c>
      <c r="G23" s="81"/>
      <c r="H23" s="91">
        <f t="shared" si="23"/>
        <v>0</v>
      </c>
      <c r="I23" s="91">
        <f t="shared" si="24"/>
        <v>1500</v>
      </c>
      <c r="J23" s="91">
        <f t="shared" si="25"/>
        <v>-1500</v>
      </c>
      <c r="K23" s="92">
        <f t="shared" si="26"/>
        <v>-1</v>
      </c>
      <c r="L23" s="91">
        <f t="shared" si="27"/>
        <v>0</v>
      </c>
      <c r="M23" s="91">
        <f t="shared" si="28"/>
        <v>0</v>
      </c>
      <c r="N23" s="92">
        <f t="shared" si="29"/>
        <v>0</v>
      </c>
      <c r="O23" s="91">
        <f t="shared" si="30"/>
        <v>0</v>
      </c>
      <c r="P23" s="91">
        <f t="shared" si="31"/>
        <v>0</v>
      </c>
      <c r="Q23" s="92">
        <f t="shared" si="32"/>
        <v>0</v>
      </c>
      <c r="R23" s="84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>
        <v>2971.92</v>
      </c>
      <c r="AF23" s="91">
        <f>SUMIF('2024 Budget Expenses Model'!$C:$C,'Summary by Department &amp; Categor'!$D23,'2024 Budget Expenses Model'!I:I)</f>
        <v>1500</v>
      </c>
      <c r="AG23" s="91">
        <f>SUMIF('2024 Budget Expenses Model'!$C:$C,'Summary by Department &amp; Categor'!$D23,'2024 Budget Expenses Model'!J:J)</f>
        <v>1500</v>
      </c>
      <c r="AH23" s="91">
        <f>SUMIF('2024 Budget Expenses Model'!$C:$C,'Summary by Department &amp; Categor'!$D23,'2024 Budget Expenses Model'!K:K)</f>
        <v>1500</v>
      </c>
      <c r="AI23" s="91">
        <f>SUMIF('2024 Budget Expenses Model'!$C:$C,'Summary by Department &amp; Categor'!$D23,'2024 Budget Expenses Model'!L:L)</f>
        <v>1500</v>
      </c>
      <c r="AJ23" s="91">
        <f>SUMIF('2024 Budget Expenses Model'!$C:$C,'Summary by Department &amp; Categor'!$D23,'2024 Budget Expenses Model'!M:M)</f>
        <v>1500</v>
      </c>
      <c r="AK23" s="91">
        <f>SUMIF('2024 Budget Expenses Model'!$C:$C,'Summary by Department &amp; Categor'!$D23,'2024 Budget Expenses Model'!N:N)</f>
        <v>1500</v>
      </c>
      <c r="AL23" s="91">
        <f>SUMIF('2024 Budget Expenses Model'!$C:$C,'Summary by Department &amp; Categor'!$D23,'2024 Budget Expenses Model'!O:O)</f>
        <v>1500</v>
      </c>
      <c r="AM23" s="91">
        <f>SUMIF('2024 Budget Expenses Model'!$C:$C,'Summary by Department &amp; Categor'!$D23,'2024 Budget Expenses Model'!P:P)</f>
        <v>1500</v>
      </c>
      <c r="AN23" s="91">
        <f>SUMIF('2024 Budget Expenses Model'!$C:$C,'Summary by Department &amp; Categor'!$D23,'2024 Budget Expenses Model'!Q:Q)</f>
        <v>1500</v>
      </c>
      <c r="AO23" s="91">
        <f>SUMIF('2024 Budget Expenses Model'!$C:$C,'Summary by Department &amp; Categor'!$D23,'2024 Budget Expenses Model'!R:R)</f>
        <v>1500</v>
      </c>
      <c r="AP23" s="91">
        <f>SUMIF('2024 Budget Expenses Model'!$C:$C,'Summary by Department &amp; Categor'!$D23,'2024 Budget Expenses Model'!S:S)</f>
        <v>1500</v>
      </c>
      <c r="AQ23" s="91">
        <f>SUMIF('2024 Budget Expenses Model'!$C:$C,'Summary by Department &amp; Categor'!$D23,'2024 Budget Expenses Model'!T:T)</f>
        <v>1500</v>
      </c>
      <c r="AR23" s="91">
        <f t="shared" si="35"/>
        <v>18000</v>
      </c>
      <c r="AS23" s="91">
        <f t="shared" si="36"/>
        <v>-15028.08</v>
      </c>
      <c r="AT23" s="92">
        <f t="shared" si="37"/>
        <v>-0.83489333333333338</v>
      </c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91">
        <f t="shared" si="39"/>
        <v>0</v>
      </c>
      <c r="BH23" s="91">
        <f t="shared" si="40"/>
        <v>2971.92</v>
      </c>
      <c r="BI23" s="92">
        <f t="shared" si="41"/>
        <v>0</v>
      </c>
      <c r="BJ23" s="85"/>
      <c r="BK23" s="91">
        <f t="shared" si="43"/>
        <v>18000</v>
      </c>
      <c r="BL23" s="85"/>
      <c r="BM23" s="86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</row>
    <row r="24" spans="1:124" ht="12.75" hidden="1" customHeight="1" outlineLevel="1">
      <c r="A24" s="60"/>
      <c r="B24" s="96" t="s">
        <v>33</v>
      </c>
      <c r="C24" s="60">
        <v>4</v>
      </c>
      <c r="D24" s="60" t="str">
        <f t="shared" si="42"/>
        <v>014</v>
      </c>
      <c r="E24" s="60"/>
      <c r="F24" s="89" t="s">
        <v>58</v>
      </c>
      <c r="G24" s="81"/>
      <c r="H24" s="91">
        <f t="shared" si="23"/>
        <v>0</v>
      </c>
      <c r="I24" s="91">
        <f t="shared" si="24"/>
        <v>3500</v>
      </c>
      <c r="J24" s="91">
        <f t="shared" si="25"/>
        <v>-3500</v>
      </c>
      <c r="K24" s="92">
        <f t="shared" si="26"/>
        <v>-1</v>
      </c>
      <c r="L24" s="91">
        <f t="shared" si="27"/>
        <v>0</v>
      </c>
      <c r="M24" s="91">
        <f t="shared" si="28"/>
        <v>0</v>
      </c>
      <c r="N24" s="92">
        <f t="shared" si="29"/>
        <v>0</v>
      </c>
      <c r="O24" s="91">
        <f t="shared" si="30"/>
        <v>0</v>
      </c>
      <c r="P24" s="91">
        <f t="shared" si="31"/>
        <v>0</v>
      </c>
      <c r="Q24" s="92">
        <f t="shared" si="32"/>
        <v>0</v>
      </c>
      <c r="R24" s="84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>
        <v>5963.15</v>
      </c>
      <c r="AF24" s="91">
        <f>SUMIF('2024 Budget Expenses Model'!$C:$C,'Summary by Department &amp; Categor'!$D24,'2024 Budget Expenses Model'!I:I)</f>
        <v>3500</v>
      </c>
      <c r="AG24" s="91">
        <f>SUMIF('2024 Budget Expenses Model'!$C:$C,'Summary by Department &amp; Categor'!$D24,'2024 Budget Expenses Model'!J:J)</f>
        <v>3500</v>
      </c>
      <c r="AH24" s="91">
        <f>SUMIF('2024 Budget Expenses Model'!$C:$C,'Summary by Department &amp; Categor'!$D24,'2024 Budget Expenses Model'!K:K)</f>
        <v>3500</v>
      </c>
      <c r="AI24" s="91">
        <f>SUMIF('2024 Budget Expenses Model'!$C:$C,'Summary by Department &amp; Categor'!$D24,'2024 Budget Expenses Model'!L:L)</f>
        <v>3500</v>
      </c>
      <c r="AJ24" s="91">
        <f>SUMIF('2024 Budget Expenses Model'!$C:$C,'Summary by Department &amp; Categor'!$D24,'2024 Budget Expenses Model'!M:M)</f>
        <v>3500</v>
      </c>
      <c r="AK24" s="91">
        <f>SUMIF('2024 Budget Expenses Model'!$C:$C,'Summary by Department &amp; Categor'!$D24,'2024 Budget Expenses Model'!N:N)</f>
        <v>3500</v>
      </c>
      <c r="AL24" s="91">
        <f>SUMIF('2024 Budget Expenses Model'!$C:$C,'Summary by Department &amp; Categor'!$D24,'2024 Budget Expenses Model'!O:O)</f>
        <v>3500</v>
      </c>
      <c r="AM24" s="91">
        <f>SUMIF('2024 Budget Expenses Model'!$C:$C,'Summary by Department &amp; Categor'!$D24,'2024 Budget Expenses Model'!P:P)</f>
        <v>3500</v>
      </c>
      <c r="AN24" s="91">
        <f>SUMIF('2024 Budget Expenses Model'!$C:$C,'Summary by Department &amp; Categor'!$D24,'2024 Budget Expenses Model'!Q:Q)</f>
        <v>3500</v>
      </c>
      <c r="AO24" s="91">
        <f>SUMIF('2024 Budget Expenses Model'!$C:$C,'Summary by Department &amp; Categor'!$D24,'2024 Budget Expenses Model'!R:R)</f>
        <v>3500</v>
      </c>
      <c r="AP24" s="91">
        <f>SUMIF('2024 Budget Expenses Model'!$C:$C,'Summary by Department &amp; Categor'!$D24,'2024 Budget Expenses Model'!S:S)</f>
        <v>3500</v>
      </c>
      <c r="AQ24" s="91">
        <f>SUMIF('2024 Budget Expenses Model'!$C:$C,'Summary by Department &amp; Categor'!$D24,'2024 Budget Expenses Model'!T:T)</f>
        <v>3500</v>
      </c>
      <c r="AR24" s="91">
        <f t="shared" si="35"/>
        <v>42000</v>
      </c>
      <c r="AS24" s="91">
        <f t="shared" si="36"/>
        <v>-36036.85</v>
      </c>
      <c r="AT24" s="92">
        <f t="shared" si="37"/>
        <v>-0.85802023809523809</v>
      </c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91">
        <f t="shared" si="39"/>
        <v>0</v>
      </c>
      <c r="BH24" s="91">
        <f t="shared" si="40"/>
        <v>5963.15</v>
      </c>
      <c r="BI24" s="92">
        <f t="shared" si="41"/>
        <v>0</v>
      </c>
      <c r="BJ24" s="85"/>
      <c r="BK24" s="91">
        <f t="shared" si="43"/>
        <v>42000</v>
      </c>
      <c r="BL24" s="85"/>
      <c r="BM24" s="86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</row>
    <row r="25" spans="1:124" ht="12.75" hidden="1" customHeight="1" outlineLevel="1">
      <c r="A25" s="60"/>
      <c r="B25" s="96" t="s">
        <v>33</v>
      </c>
      <c r="C25" s="60">
        <v>5</v>
      </c>
      <c r="D25" s="60" t="str">
        <f t="shared" si="42"/>
        <v>015</v>
      </c>
      <c r="E25" s="60"/>
      <c r="F25" s="89" t="s">
        <v>97</v>
      </c>
      <c r="G25" s="81"/>
      <c r="H25" s="91">
        <f t="shared" si="23"/>
        <v>0</v>
      </c>
      <c r="I25" s="91">
        <f t="shared" si="24"/>
        <v>0</v>
      </c>
      <c r="J25" s="91">
        <f t="shared" si="25"/>
        <v>0</v>
      </c>
      <c r="K25" s="92">
        <f t="shared" si="26"/>
        <v>0</v>
      </c>
      <c r="L25" s="91">
        <f t="shared" si="27"/>
        <v>0</v>
      </c>
      <c r="M25" s="91">
        <f t="shared" si="28"/>
        <v>0</v>
      </c>
      <c r="N25" s="92">
        <f t="shared" si="29"/>
        <v>0</v>
      </c>
      <c r="O25" s="91">
        <f t="shared" si="30"/>
        <v>0</v>
      </c>
      <c r="P25" s="91">
        <f t="shared" si="31"/>
        <v>0</v>
      </c>
      <c r="Q25" s="92">
        <f t="shared" si="32"/>
        <v>0</v>
      </c>
      <c r="R25" s="84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>
        <v>0</v>
      </c>
      <c r="AF25" s="91">
        <f>SUMIF('2024 Budget Expenses Model'!$C:$C,'Summary by Department &amp; Categor'!$D25,'2024 Budget Expenses Model'!I:I)</f>
        <v>0</v>
      </c>
      <c r="AG25" s="91">
        <f>SUMIF('2024 Budget Expenses Model'!$C:$C,'Summary by Department &amp; Categor'!$D25,'2024 Budget Expenses Model'!J:J)</f>
        <v>0</v>
      </c>
      <c r="AH25" s="91">
        <f>SUMIF('2024 Budget Expenses Model'!$C:$C,'Summary by Department &amp; Categor'!$D25,'2024 Budget Expenses Model'!K:K)</f>
        <v>0</v>
      </c>
      <c r="AI25" s="91">
        <f>SUMIF('2024 Budget Expenses Model'!$C:$C,'Summary by Department &amp; Categor'!$D25,'2024 Budget Expenses Model'!L:L)</f>
        <v>0</v>
      </c>
      <c r="AJ25" s="91">
        <f>SUMIF('2024 Budget Expenses Model'!$C:$C,'Summary by Department &amp; Categor'!$D25,'2024 Budget Expenses Model'!M:M)</f>
        <v>0</v>
      </c>
      <c r="AK25" s="91">
        <f>SUMIF('2024 Budget Expenses Model'!$C:$C,'Summary by Department &amp; Categor'!$D25,'2024 Budget Expenses Model'!N:N)</f>
        <v>0</v>
      </c>
      <c r="AL25" s="91">
        <f>SUMIF('2024 Budget Expenses Model'!$C:$C,'Summary by Department &amp; Categor'!$D25,'2024 Budget Expenses Model'!O:O)</f>
        <v>0</v>
      </c>
      <c r="AM25" s="91">
        <f>SUMIF('2024 Budget Expenses Model'!$C:$C,'Summary by Department &amp; Categor'!$D25,'2024 Budget Expenses Model'!P:P)</f>
        <v>0</v>
      </c>
      <c r="AN25" s="91">
        <f>SUMIF('2024 Budget Expenses Model'!$C:$C,'Summary by Department &amp; Categor'!$D25,'2024 Budget Expenses Model'!Q:Q)</f>
        <v>0</v>
      </c>
      <c r="AO25" s="91">
        <f>SUMIF('2024 Budget Expenses Model'!$C:$C,'Summary by Department &amp; Categor'!$D25,'2024 Budget Expenses Model'!R:R)</f>
        <v>0</v>
      </c>
      <c r="AP25" s="91">
        <f>SUMIF('2024 Budget Expenses Model'!$C:$C,'Summary by Department &amp; Categor'!$D25,'2024 Budget Expenses Model'!S:S)</f>
        <v>0</v>
      </c>
      <c r="AQ25" s="91">
        <f>SUMIF('2024 Budget Expenses Model'!$C:$C,'Summary by Department &amp; Categor'!$D25,'2024 Budget Expenses Model'!T:T)</f>
        <v>0</v>
      </c>
      <c r="AR25" s="91">
        <f t="shared" si="35"/>
        <v>0</v>
      </c>
      <c r="AS25" s="91">
        <f t="shared" si="36"/>
        <v>0</v>
      </c>
      <c r="AT25" s="92">
        <f t="shared" si="37"/>
        <v>0</v>
      </c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91">
        <f t="shared" si="39"/>
        <v>0</v>
      </c>
      <c r="BH25" s="91">
        <f t="shared" si="40"/>
        <v>0</v>
      </c>
      <c r="BI25" s="92">
        <f t="shared" si="41"/>
        <v>0</v>
      </c>
      <c r="BJ25" s="85"/>
      <c r="BK25" s="91">
        <f t="shared" si="43"/>
        <v>0</v>
      </c>
      <c r="BL25" s="85"/>
      <c r="BM25" s="86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</row>
    <row r="26" spans="1:124" ht="12.75" hidden="1" customHeight="1" outlineLevel="1">
      <c r="A26" s="60"/>
      <c r="B26" s="96" t="s">
        <v>33</v>
      </c>
      <c r="C26" s="60">
        <v>6</v>
      </c>
      <c r="D26" s="60" t="str">
        <f t="shared" si="42"/>
        <v>016</v>
      </c>
      <c r="E26" s="60"/>
      <c r="F26" s="89" t="s">
        <v>51</v>
      </c>
      <c r="G26" s="81"/>
      <c r="H26" s="91">
        <f t="shared" si="23"/>
        <v>0</v>
      </c>
      <c r="I26" s="91">
        <f t="shared" si="24"/>
        <v>550</v>
      </c>
      <c r="J26" s="91">
        <f t="shared" si="25"/>
        <v>-550</v>
      </c>
      <c r="K26" s="92">
        <f t="shared" si="26"/>
        <v>-1</v>
      </c>
      <c r="L26" s="91">
        <f t="shared" si="27"/>
        <v>0</v>
      </c>
      <c r="M26" s="91">
        <f t="shared" si="28"/>
        <v>0</v>
      </c>
      <c r="N26" s="92">
        <f t="shared" si="29"/>
        <v>0</v>
      </c>
      <c r="O26" s="91">
        <f t="shared" si="30"/>
        <v>0</v>
      </c>
      <c r="P26" s="91">
        <f t="shared" si="31"/>
        <v>0</v>
      </c>
      <c r="Q26" s="92">
        <f t="shared" si="32"/>
        <v>0</v>
      </c>
      <c r="R26" s="84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>
        <v>0</v>
      </c>
      <c r="AF26" s="91">
        <f>SUMIF('2024 Budget Expenses Model'!$C:$C,'Summary by Department &amp; Categor'!$D26,'2024 Budget Expenses Model'!I:I)</f>
        <v>0</v>
      </c>
      <c r="AG26" s="91">
        <f>SUMIF('2024 Budget Expenses Model'!$C:$C,'Summary by Department &amp; Categor'!$D26,'2024 Budget Expenses Model'!J:J)</f>
        <v>0</v>
      </c>
      <c r="AH26" s="91">
        <f>SUMIF('2024 Budget Expenses Model'!$C:$C,'Summary by Department &amp; Categor'!$D26,'2024 Budget Expenses Model'!K:K)</f>
        <v>1550</v>
      </c>
      <c r="AI26" s="91">
        <f>SUMIF('2024 Budget Expenses Model'!$C:$C,'Summary by Department &amp; Categor'!$D26,'2024 Budget Expenses Model'!L:L)</f>
        <v>0</v>
      </c>
      <c r="AJ26" s="91">
        <f>SUMIF('2024 Budget Expenses Model'!$C:$C,'Summary by Department &amp; Categor'!$D26,'2024 Budget Expenses Model'!M:M)</f>
        <v>0</v>
      </c>
      <c r="AK26" s="91">
        <f>SUMIF('2024 Budget Expenses Model'!$C:$C,'Summary by Department &amp; Categor'!$D26,'2024 Budget Expenses Model'!N:N)</f>
        <v>550</v>
      </c>
      <c r="AL26" s="91">
        <f>SUMIF('2024 Budget Expenses Model'!$C:$C,'Summary by Department &amp; Categor'!$D26,'2024 Budget Expenses Model'!O:O)</f>
        <v>0</v>
      </c>
      <c r="AM26" s="91">
        <f>SUMIF('2024 Budget Expenses Model'!$C:$C,'Summary by Department &amp; Categor'!$D26,'2024 Budget Expenses Model'!P:P)</f>
        <v>0</v>
      </c>
      <c r="AN26" s="91">
        <f>SUMIF('2024 Budget Expenses Model'!$C:$C,'Summary by Department &amp; Categor'!$D26,'2024 Budget Expenses Model'!Q:Q)</f>
        <v>0</v>
      </c>
      <c r="AO26" s="91">
        <f>SUMIF('2024 Budget Expenses Model'!$C:$C,'Summary by Department &amp; Categor'!$D26,'2024 Budget Expenses Model'!R:R)</f>
        <v>550</v>
      </c>
      <c r="AP26" s="91">
        <f>SUMIF('2024 Budget Expenses Model'!$C:$C,'Summary by Department &amp; Categor'!$D26,'2024 Budget Expenses Model'!S:S)</f>
        <v>2500</v>
      </c>
      <c r="AQ26" s="91">
        <f>SUMIF('2024 Budget Expenses Model'!$C:$C,'Summary by Department &amp; Categor'!$D26,'2024 Budget Expenses Model'!T:T)</f>
        <v>5500</v>
      </c>
      <c r="AR26" s="91">
        <f t="shared" si="35"/>
        <v>10650</v>
      </c>
      <c r="AS26" s="91">
        <f t="shared" si="36"/>
        <v>-10650</v>
      </c>
      <c r="AT26" s="92">
        <f t="shared" si="37"/>
        <v>-1</v>
      </c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91">
        <f t="shared" si="39"/>
        <v>0</v>
      </c>
      <c r="BH26" s="91">
        <f t="shared" si="40"/>
        <v>0</v>
      </c>
      <c r="BI26" s="92">
        <f t="shared" si="41"/>
        <v>0</v>
      </c>
      <c r="BJ26" s="85"/>
      <c r="BK26" s="91">
        <f t="shared" si="43"/>
        <v>10650</v>
      </c>
      <c r="BL26" s="85"/>
      <c r="BM26" s="86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</row>
    <row r="27" spans="1:124" ht="12.75" hidden="1" customHeight="1" outlineLevel="1">
      <c r="A27" s="60"/>
      <c r="B27" s="96" t="s">
        <v>33</v>
      </c>
      <c r="C27" s="60">
        <v>7</v>
      </c>
      <c r="D27" s="60" t="str">
        <f t="shared" si="42"/>
        <v>017</v>
      </c>
      <c r="E27" s="60"/>
      <c r="F27" s="89" t="s">
        <v>81</v>
      </c>
      <c r="G27" s="81"/>
      <c r="H27" s="91">
        <f t="shared" si="23"/>
        <v>0</v>
      </c>
      <c r="I27" s="91">
        <f t="shared" si="24"/>
        <v>0</v>
      </c>
      <c r="J27" s="91">
        <f t="shared" si="25"/>
        <v>0</v>
      </c>
      <c r="K27" s="92">
        <f t="shared" si="26"/>
        <v>0</v>
      </c>
      <c r="L27" s="91">
        <f t="shared" si="27"/>
        <v>0</v>
      </c>
      <c r="M27" s="91">
        <f t="shared" si="28"/>
        <v>0</v>
      </c>
      <c r="N27" s="92">
        <f t="shared" si="29"/>
        <v>0</v>
      </c>
      <c r="O27" s="91">
        <f t="shared" si="30"/>
        <v>0</v>
      </c>
      <c r="P27" s="91">
        <f t="shared" si="31"/>
        <v>0</v>
      </c>
      <c r="Q27" s="92">
        <f t="shared" si="32"/>
        <v>0</v>
      </c>
      <c r="R27" s="84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>
        <v>0</v>
      </c>
      <c r="AF27" s="91">
        <f>SUMIF('2024 Budget Expenses Model'!$C:$C,'Summary by Department &amp; Categor'!$D27,'2024 Budget Expenses Model'!I:I)</f>
        <v>0</v>
      </c>
      <c r="AG27" s="91">
        <f>SUMIF('2024 Budget Expenses Model'!$C:$C,'Summary by Department &amp; Categor'!$D27,'2024 Budget Expenses Model'!J:J)</f>
        <v>0</v>
      </c>
      <c r="AH27" s="91">
        <f>SUMIF('2024 Budget Expenses Model'!$C:$C,'Summary by Department &amp; Categor'!$D27,'2024 Budget Expenses Model'!K:K)</f>
        <v>0</v>
      </c>
      <c r="AI27" s="91">
        <f>SUMIF('2024 Budget Expenses Model'!$C:$C,'Summary by Department &amp; Categor'!$D27,'2024 Budget Expenses Model'!L:L)</f>
        <v>0</v>
      </c>
      <c r="AJ27" s="91">
        <f>SUMIF('2024 Budget Expenses Model'!$C:$C,'Summary by Department &amp; Categor'!$D27,'2024 Budget Expenses Model'!M:M)</f>
        <v>0</v>
      </c>
      <c r="AK27" s="91">
        <f>SUMIF('2024 Budget Expenses Model'!$C:$C,'Summary by Department &amp; Categor'!$D27,'2024 Budget Expenses Model'!N:N)</f>
        <v>0</v>
      </c>
      <c r="AL27" s="91">
        <f>SUMIF('2024 Budget Expenses Model'!$C:$C,'Summary by Department &amp; Categor'!$D27,'2024 Budget Expenses Model'!O:O)</f>
        <v>0</v>
      </c>
      <c r="AM27" s="91">
        <f>SUMIF('2024 Budget Expenses Model'!$C:$C,'Summary by Department &amp; Categor'!$D27,'2024 Budget Expenses Model'!P:P)</f>
        <v>0</v>
      </c>
      <c r="AN27" s="91">
        <f>SUMIF('2024 Budget Expenses Model'!$C:$C,'Summary by Department &amp; Categor'!$D27,'2024 Budget Expenses Model'!Q:Q)</f>
        <v>0</v>
      </c>
      <c r="AO27" s="91">
        <f>SUMIF('2024 Budget Expenses Model'!$C:$C,'Summary by Department &amp; Categor'!$D27,'2024 Budget Expenses Model'!R:R)</f>
        <v>0</v>
      </c>
      <c r="AP27" s="91">
        <f>SUMIF('2024 Budget Expenses Model'!$C:$C,'Summary by Department &amp; Categor'!$D27,'2024 Budget Expenses Model'!S:S)</f>
        <v>0</v>
      </c>
      <c r="AQ27" s="91">
        <f>SUMIF('2024 Budget Expenses Model'!$C:$C,'Summary by Department &amp; Categor'!$D27,'2024 Budget Expenses Model'!T:T)</f>
        <v>0</v>
      </c>
      <c r="AR27" s="91">
        <f t="shared" si="35"/>
        <v>0</v>
      </c>
      <c r="AS27" s="91">
        <f t="shared" si="36"/>
        <v>0</v>
      </c>
      <c r="AT27" s="92">
        <f t="shared" si="37"/>
        <v>0</v>
      </c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91">
        <f t="shared" si="39"/>
        <v>0</v>
      </c>
      <c r="BH27" s="91">
        <f t="shared" si="40"/>
        <v>0</v>
      </c>
      <c r="BI27" s="92">
        <f t="shared" si="41"/>
        <v>0</v>
      </c>
      <c r="BJ27" s="85"/>
      <c r="BK27" s="91">
        <f t="shared" si="43"/>
        <v>0</v>
      </c>
      <c r="BL27" s="85"/>
      <c r="BM27" s="86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</row>
    <row r="28" spans="1:124" ht="12.75" hidden="1" customHeight="1" outlineLevel="1">
      <c r="A28" s="60"/>
      <c r="B28" s="96" t="s">
        <v>33</v>
      </c>
      <c r="C28" s="60">
        <v>8</v>
      </c>
      <c r="D28" s="60" t="str">
        <f t="shared" si="42"/>
        <v>018</v>
      </c>
      <c r="E28" s="60"/>
      <c r="F28" s="89" t="s">
        <v>73</v>
      </c>
      <c r="G28" s="81"/>
      <c r="H28" s="91">
        <f t="shared" si="23"/>
        <v>0</v>
      </c>
      <c r="I28" s="91">
        <f t="shared" si="24"/>
        <v>0</v>
      </c>
      <c r="J28" s="91">
        <f t="shared" si="25"/>
        <v>0</v>
      </c>
      <c r="K28" s="92">
        <f t="shared" si="26"/>
        <v>0</v>
      </c>
      <c r="L28" s="91">
        <f t="shared" si="27"/>
        <v>0</v>
      </c>
      <c r="M28" s="91">
        <f t="shared" si="28"/>
        <v>0</v>
      </c>
      <c r="N28" s="92">
        <f t="shared" si="29"/>
        <v>0</v>
      </c>
      <c r="O28" s="91">
        <f t="shared" si="30"/>
        <v>0</v>
      </c>
      <c r="P28" s="91">
        <f t="shared" si="31"/>
        <v>0</v>
      </c>
      <c r="Q28" s="92">
        <f t="shared" si="32"/>
        <v>0</v>
      </c>
      <c r="R28" s="84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>
        <f>SUMIF($S$8:$AD$8,"yes",$S28:$AD28)</f>
        <v>0</v>
      </c>
      <c r="AF28" s="91">
        <f>SUMIF('2024 Budget Expenses Model'!$C:$C,'Summary by Department &amp; Categor'!$D28,'2024 Budget Expenses Model'!I:I)</f>
        <v>0</v>
      </c>
      <c r="AG28" s="91">
        <f>SUMIF('2024 Budget Expenses Model'!$C:$C,'Summary by Department &amp; Categor'!$D28,'2024 Budget Expenses Model'!J:J)</f>
        <v>0</v>
      </c>
      <c r="AH28" s="91">
        <f>SUMIF('2024 Budget Expenses Model'!$C:$C,'Summary by Department &amp; Categor'!$D28,'2024 Budget Expenses Model'!K:K)</f>
        <v>0</v>
      </c>
      <c r="AI28" s="91">
        <f>SUMIF('2024 Budget Expenses Model'!$C:$C,'Summary by Department &amp; Categor'!$D28,'2024 Budget Expenses Model'!L:L)</f>
        <v>0</v>
      </c>
      <c r="AJ28" s="91">
        <f>SUMIF('2024 Budget Expenses Model'!$C:$C,'Summary by Department &amp; Categor'!$D28,'2024 Budget Expenses Model'!M:M)</f>
        <v>0</v>
      </c>
      <c r="AK28" s="91">
        <f>SUMIF('2024 Budget Expenses Model'!$C:$C,'Summary by Department &amp; Categor'!$D28,'2024 Budget Expenses Model'!N:N)</f>
        <v>0</v>
      </c>
      <c r="AL28" s="91">
        <f>SUMIF('2024 Budget Expenses Model'!$C:$C,'Summary by Department &amp; Categor'!$D28,'2024 Budget Expenses Model'!O:O)</f>
        <v>0</v>
      </c>
      <c r="AM28" s="91">
        <f>SUMIF('2024 Budget Expenses Model'!$C:$C,'Summary by Department &amp; Categor'!$D28,'2024 Budget Expenses Model'!P:P)</f>
        <v>0</v>
      </c>
      <c r="AN28" s="91">
        <f>SUMIF('2024 Budget Expenses Model'!$C:$C,'Summary by Department &amp; Categor'!$D28,'2024 Budget Expenses Model'!Q:Q)</f>
        <v>0</v>
      </c>
      <c r="AO28" s="91">
        <f>SUMIF('2024 Budget Expenses Model'!$C:$C,'Summary by Department &amp; Categor'!$D28,'2024 Budget Expenses Model'!R:R)</f>
        <v>0</v>
      </c>
      <c r="AP28" s="91">
        <f>SUMIF('2024 Budget Expenses Model'!$C:$C,'Summary by Department &amp; Categor'!$D28,'2024 Budget Expenses Model'!S:S)</f>
        <v>0</v>
      </c>
      <c r="AQ28" s="91">
        <f>SUMIF('2024 Budget Expenses Model'!$C:$C,'Summary by Department &amp; Categor'!$D28,'2024 Budget Expenses Model'!T:T)</f>
        <v>0</v>
      </c>
      <c r="AR28" s="91">
        <f t="shared" si="35"/>
        <v>0</v>
      </c>
      <c r="AS28" s="91">
        <f t="shared" si="36"/>
        <v>0</v>
      </c>
      <c r="AT28" s="92">
        <f t="shared" si="37"/>
        <v>0</v>
      </c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91">
        <f t="shared" si="39"/>
        <v>0</v>
      </c>
      <c r="BH28" s="91">
        <f t="shared" si="40"/>
        <v>0</v>
      </c>
      <c r="BI28" s="92">
        <f t="shared" si="41"/>
        <v>0</v>
      </c>
      <c r="BJ28" s="85"/>
      <c r="BK28" s="91">
        <f t="shared" si="43"/>
        <v>0</v>
      </c>
      <c r="BL28" s="85"/>
      <c r="BM28" s="86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</row>
    <row r="29" spans="1:124" ht="12.75" customHeight="1" collapsed="1">
      <c r="A29" s="87"/>
      <c r="B29" s="87"/>
      <c r="C29" s="87"/>
      <c r="D29" s="60"/>
      <c r="E29" s="97">
        <v>6</v>
      </c>
      <c r="F29" s="95" t="s">
        <v>192</v>
      </c>
      <c r="G29" s="90"/>
      <c r="H29" s="82">
        <f t="shared" si="23"/>
        <v>0</v>
      </c>
      <c r="I29" s="82">
        <f t="shared" si="24"/>
        <v>77935</v>
      </c>
      <c r="J29" s="82">
        <f t="shared" si="25"/>
        <v>-77935</v>
      </c>
      <c r="K29" s="83">
        <f t="shared" si="26"/>
        <v>-1</v>
      </c>
      <c r="L29" s="82">
        <f t="shared" si="27"/>
        <v>0</v>
      </c>
      <c r="M29" s="82">
        <f t="shared" si="28"/>
        <v>0</v>
      </c>
      <c r="N29" s="83">
        <f t="shared" si="29"/>
        <v>0</v>
      </c>
      <c r="O29" s="82">
        <f t="shared" si="30"/>
        <v>0</v>
      </c>
      <c r="P29" s="82">
        <f t="shared" si="31"/>
        <v>0</v>
      </c>
      <c r="Q29" s="83">
        <f t="shared" si="32"/>
        <v>0</v>
      </c>
      <c r="R29" s="93"/>
      <c r="S29" s="82">
        <f t="shared" ref="S29:AD29" si="44">SUM(S30:S37)</f>
        <v>0</v>
      </c>
      <c r="T29" s="82">
        <f t="shared" si="44"/>
        <v>0</v>
      </c>
      <c r="U29" s="82">
        <f t="shared" si="44"/>
        <v>0</v>
      </c>
      <c r="V29" s="82">
        <f t="shared" si="44"/>
        <v>0</v>
      </c>
      <c r="W29" s="82">
        <f t="shared" si="44"/>
        <v>0</v>
      </c>
      <c r="X29" s="82">
        <f t="shared" si="44"/>
        <v>0</v>
      </c>
      <c r="Y29" s="82">
        <f t="shared" si="44"/>
        <v>0</v>
      </c>
      <c r="Z29" s="82">
        <f t="shared" si="44"/>
        <v>0</v>
      </c>
      <c r="AA29" s="82">
        <f t="shared" si="44"/>
        <v>0</v>
      </c>
      <c r="AB29" s="82">
        <f t="shared" si="44"/>
        <v>0</v>
      </c>
      <c r="AC29" s="82">
        <f t="shared" si="44"/>
        <v>0</v>
      </c>
      <c r="AD29" s="82">
        <f t="shared" si="44"/>
        <v>0</v>
      </c>
      <c r="AE29" s="82">
        <v>42325.180000000008</v>
      </c>
      <c r="AF29" s="82">
        <f t="shared" ref="AF29:AQ29" si="45">SUM(AF30:AF37)</f>
        <v>36300</v>
      </c>
      <c r="AG29" s="82">
        <f t="shared" si="45"/>
        <v>40535</v>
      </c>
      <c r="AH29" s="82">
        <f t="shared" si="45"/>
        <v>36300</v>
      </c>
      <c r="AI29" s="82">
        <f t="shared" si="45"/>
        <v>37950</v>
      </c>
      <c r="AJ29" s="82">
        <f t="shared" si="45"/>
        <v>36300</v>
      </c>
      <c r="AK29" s="82">
        <f t="shared" si="45"/>
        <v>36300</v>
      </c>
      <c r="AL29" s="82">
        <f t="shared" si="45"/>
        <v>50578</v>
      </c>
      <c r="AM29" s="82">
        <f t="shared" si="45"/>
        <v>41118</v>
      </c>
      <c r="AN29" s="82">
        <f t="shared" si="45"/>
        <v>83292</v>
      </c>
      <c r="AO29" s="82">
        <f t="shared" si="45"/>
        <v>77935</v>
      </c>
      <c r="AP29" s="82">
        <f t="shared" si="45"/>
        <v>36300</v>
      </c>
      <c r="AQ29" s="82">
        <f t="shared" si="45"/>
        <v>36850</v>
      </c>
      <c r="AR29" s="82">
        <f t="shared" si="35"/>
        <v>549758</v>
      </c>
      <c r="AS29" s="82">
        <f t="shared" si="36"/>
        <v>-507432.82</v>
      </c>
      <c r="AT29" s="92">
        <f t="shared" si="37"/>
        <v>-0.92301125222370572</v>
      </c>
      <c r="AU29" s="82">
        <f t="shared" ref="AU29:BF29" si="46">SUM(AU30:AU37)</f>
        <v>0</v>
      </c>
      <c r="AV29" s="82">
        <f t="shared" si="46"/>
        <v>0</v>
      </c>
      <c r="AW29" s="82">
        <f t="shared" si="46"/>
        <v>0</v>
      </c>
      <c r="AX29" s="82">
        <f t="shared" si="46"/>
        <v>0</v>
      </c>
      <c r="AY29" s="82">
        <f t="shared" si="46"/>
        <v>0</v>
      </c>
      <c r="AZ29" s="82">
        <f t="shared" si="46"/>
        <v>0</v>
      </c>
      <c r="BA29" s="82">
        <f t="shared" si="46"/>
        <v>0</v>
      </c>
      <c r="BB29" s="82">
        <f t="shared" si="46"/>
        <v>0</v>
      </c>
      <c r="BC29" s="82">
        <f t="shared" si="46"/>
        <v>0</v>
      </c>
      <c r="BD29" s="82">
        <f t="shared" si="46"/>
        <v>0</v>
      </c>
      <c r="BE29" s="82">
        <f t="shared" si="46"/>
        <v>0</v>
      </c>
      <c r="BF29" s="82">
        <f t="shared" si="46"/>
        <v>0</v>
      </c>
      <c r="BG29" s="82">
        <f t="shared" si="39"/>
        <v>0</v>
      </c>
      <c r="BH29" s="82">
        <f t="shared" si="40"/>
        <v>42325.180000000008</v>
      </c>
      <c r="BI29" s="83">
        <f t="shared" si="41"/>
        <v>0</v>
      </c>
      <c r="BJ29" s="94"/>
      <c r="BK29" s="82">
        <f>SUM(BK30:BK37)</f>
        <v>549758</v>
      </c>
      <c r="BL29" s="94"/>
      <c r="BM29" s="86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</row>
    <row r="30" spans="1:124" ht="12.75" hidden="1" customHeight="1" outlineLevel="1">
      <c r="A30" s="60"/>
      <c r="B30" s="96" t="s">
        <v>43</v>
      </c>
      <c r="C30" s="60">
        <v>2</v>
      </c>
      <c r="D30" s="60" t="str">
        <f t="shared" ref="D30:D37" si="47">CONCATENATE(B30,C30)</f>
        <v>022</v>
      </c>
      <c r="E30" s="60"/>
      <c r="F30" s="89" t="s">
        <v>34</v>
      </c>
      <c r="G30" s="81"/>
      <c r="H30" s="91">
        <f t="shared" si="23"/>
        <v>0</v>
      </c>
      <c r="I30" s="91">
        <f t="shared" si="24"/>
        <v>33000</v>
      </c>
      <c r="J30" s="91">
        <f t="shared" si="25"/>
        <v>-33000</v>
      </c>
      <c r="K30" s="92">
        <f t="shared" si="26"/>
        <v>-1</v>
      </c>
      <c r="L30" s="91">
        <f t="shared" si="27"/>
        <v>0</v>
      </c>
      <c r="M30" s="91">
        <f t="shared" si="28"/>
        <v>0</v>
      </c>
      <c r="N30" s="92">
        <f t="shared" si="29"/>
        <v>0</v>
      </c>
      <c r="O30" s="91">
        <f t="shared" si="30"/>
        <v>0</v>
      </c>
      <c r="P30" s="91">
        <f t="shared" si="31"/>
        <v>0</v>
      </c>
      <c r="Q30" s="92">
        <f t="shared" si="32"/>
        <v>0</v>
      </c>
      <c r="R30" s="84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>
        <v>19789</v>
      </c>
      <c r="AF30" s="91">
        <f>SUMIF('2024 Budget Expenses Model'!$C:$C,'Summary by Department &amp; Categor'!$D30,'2024 Budget Expenses Model'!I:I)</f>
        <v>33000</v>
      </c>
      <c r="AG30" s="91">
        <f>SUMIF('2024 Budget Expenses Model'!$C:$C,'Summary by Department &amp; Categor'!$D30,'2024 Budget Expenses Model'!J:J)</f>
        <v>33000</v>
      </c>
      <c r="AH30" s="91">
        <f>SUMIF('2024 Budget Expenses Model'!$C:$C,'Summary by Department &amp; Categor'!$D30,'2024 Budget Expenses Model'!K:K)</f>
        <v>33000</v>
      </c>
      <c r="AI30" s="91">
        <f>SUMIF('2024 Budget Expenses Model'!$C:$C,'Summary by Department &amp; Categor'!$D30,'2024 Budget Expenses Model'!L:L)</f>
        <v>33000</v>
      </c>
      <c r="AJ30" s="91">
        <f>SUMIF('2024 Budget Expenses Model'!$C:$C,'Summary by Department &amp; Categor'!$D30,'2024 Budget Expenses Model'!M:M)</f>
        <v>33000</v>
      </c>
      <c r="AK30" s="91">
        <f>SUMIF('2024 Budget Expenses Model'!$C:$C,'Summary by Department &amp; Categor'!$D30,'2024 Budget Expenses Model'!N:N)</f>
        <v>33000</v>
      </c>
      <c r="AL30" s="91">
        <f>SUMIF('2024 Budget Expenses Model'!$C:$C,'Summary by Department &amp; Categor'!$D30,'2024 Budget Expenses Model'!O:O)</f>
        <v>33000</v>
      </c>
      <c r="AM30" s="91">
        <f>SUMIF('2024 Budget Expenses Model'!$C:$C,'Summary by Department &amp; Categor'!$D30,'2024 Budget Expenses Model'!P:P)</f>
        <v>33000</v>
      </c>
      <c r="AN30" s="91">
        <f>SUMIF('2024 Budget Expenses Model'!$C:$C,'Summary by Department &amp; Categor'!$D30,'2024 Budget Expenses Model'!Q:Q)</f>
        <v>33000</v>
      </c>
      <c r="AO30" s="91">
        <f>SUMIF('2024 Budget Expenses Model'!$C:$C,'Summary by Department &amp; Categor'!$D30,'2024 Budget Expenses Model'!R:R)</f>
        <v>33000</v>
      </c>
      <c r="AP30" s="91">
        <f>SUMIF('2024 Budget Expenses Model'!$C:$C,'Summary by Department &amp; Categor'!$D30,'2024 Budget Expenses Model'!S:S)</f>
        <v>33000</v>
      </c>
      <c r="AQ30" s="91">
        <f>SUMIF('2024 Budget Expenses Model'!$C:$C,'Summary by Department &amp; Categor'!$D30,'2024 Budget Expenses Model'!T:T)</f>
        <v>33000</v>
      </c>
      <c r="AR30" s="91">
        <f t="shared" si="35"/>
        <v>396000</v>
      </c>
      <c r="AS30" s="91">
        <f t="shared" si="36"/>
        <v>-376211</v>
      </c>
      <c r="AT30" s="92">
        <f t="shared" si="37"/>
        <v>-0.9500277777777778</v>
      </c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91">
        <f t="shared" si="39"/>
        <v>0</v>
      </c>
      <c r="BH30" s="91">
        <f t="shared" si="40"/>
        <v>19789</v>
      </c>
      <c r="BI30" s="92">
        <f t="shared" si="41"/>
        <v>0</v>
      </c>
      <c r="BJ30" s="85"/>
      <c r="BK30" s="91">
        <f t="shared" ref="BK30:BK37" si="48">SUM(AF30:AQ30)</f>
        <v>396000</v>
      </c>
      <c r="BL30" s="85"/>
      <c r="BM30" s="86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</row>
    <row r="31" spans="1:124" ht="12.75" hidden="1" customHeight="1" outlineLevel="1">
      <c r="A31" s="87"/>
      <c r="B31" s="96" t="s">
        <v>43</v>
      </c>
      <c r="C31" s="60">
        <v>1</v>
      </c>
      <c r="D31" s="60" t="str">
        <f t="shared" si="47"/>
        <v>021</v>
      </c>
      <c r="E31" s="87"/>
      <c r="F31" s="89" t="s">
        <v>191</v>
      </c>
      <c r="G31" s="90"/>
      <c r="H31" s="91">
        <f t="shared" si="23"/>
        <v>0</v>
      </c>
      <c r="I31" s="91">
        <f t="shared" si="24"/>
        <v>37350</v>
      </c>
      <c r="J31" s="91">
        <f t="shared" si="25"/>
        <v>-37350</v>
      </c>
      <c r="K31" s="92">
        <f t="shared" si="26"/>
        <v>-1</v>
      </c>
      <c r="L31" s="91">
        <f t="shared" si="27"/>
        <v>0</v>
      </c>
      <c r="M31" s="91">
        <f t="shared" si="28"/>
        <v>0</v>
      </c>
      <c r="N31" s="92">
        <f t="shared" si="29"/>
        <v>0</v>
      </c>
      <c r="O31" s="91">
        <f t="shared" si="30"/>
        <v>0</v>
      </c>
      <c r="P31" s="91">
        <f t="shared" si="31"/>
        <v>0</v>
      </c>
      <c r="Q31" s="92">
        <f t="shared" si="32"/>
        <v>0</v>
      </c>
      <c r="R31" s="93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82">
        <v>18826.520000000004</v>
      </c>
      <c r="AF31" s="91">
        <f>SUMIF('2024 Budget Expenses Model'!$C:$C,'Summary by Department &amp; Categor'!$D31,'2024 Budget Expenses Model'!I:I)</f>
        <v>0</v>
      </c>
      <c r="AG31" s="91">
        <f>SUMIF('2024 Budget Expenses Model'!$C:$C,'Summary by Department &amp; Categor'!$D31,'2024 Budget Expenses Model'!J:J)</f>
        <v>3850</v>
      </c>
      <c r="AH31" s="91">
        <f>SUMIF('2024 Budget Expenses Model'!$C:$C,'Summary by Department &amp; Categor'!$D31,'2024 Budget Expenses Model'!K:K)</f>
        <v>0</v>
      </c>
      <c r="AI31" s="91">
        <f>SUMIF('2024 Budget Expenses Model'!$C:$C,'Summary by Department &amp; Categor'!$D31,'2024 Budget Expenses Model'!L:L)</f>
        <v>0</v>
      </c>
      <c r="AJ31" s="91">
        <f>SUMIF('2024 Budget Expenses Model'!$C:$C,'Summary by Department &amp; Categor'!$D31,'2024 Budget Expenses Model'!M:M)</f>
        <v>0</v>
      </c>
      <c r="AK31" s="91">
        <f>SUMIF('2024 Budget Expenses Model'!$C:$C,'Summary by Department &amp; Categor'!$D31,'2024 Budget Expenses Model'!N:N)</f>
        <v>0</v>
      </c>
      <c r="AL31" s="91">
        <f>SUMIF('2024 Budget Expenses Model'!$C:$C,'Summary by Department &amp; Categor'!$D31,'2024 Budget Expenses Model'!O:O)</f>
        <v>12480</v>
      </c>
      <c r="AM31" s="91">
        <f>SUMIF('2024 Budget Expenses Model'!$C:$C,'Summary by Department &amp; Categor'!$D31,'2024 Budget Expenses Model'!P:P)</f>
        <v>4380</v>
      </c>
      <c r="AN31" s="91">
        <f>SUMIF('2024 Budget Expenses Model'!$C:$C,'Summary by Department &amp; Categor'!$D31,'2024 Budget Expenses Model'!Q:Q)</f>
        <v>42720</v>
      </c>
      <c r="AO31" s="91">
        <f>SUMIF('2024 Budget Expenses Model'!$C:$C,'Summary by Department &amp; Categor'!$D31,'2024 Budget Expenses Model'!R:R)</f>
        <v>37350</v>
      </c>
      <c r="AP31" s="91">
        <f>SUMIF('2024 Budget Expenses Model'!$C:$C,'Summary by Department &amp; Categor'!$D31,'2024 Budget Expenses Model'!S:S)</f>
        <v>0</v>
      </c>
      <c r="AQ31" s="91">
        <f>SUMIF('2024 Budget Expenses Model'!$C:$C,'Summary by Department &amp; Categor'!$D31,'2024 Budget Expenses Model'!T:T)</f>
        <v>0</v>
      </c>
      <c r="AR31" s="91">
        <f t="shared" si="35"/>
        <v>100780</v>
      </c>
      <c r="AS31" s="91">
        <f t="shared" si="36"/>
        <v>-81953.48</v>
      </c>
      <c r="AT31" s="92">
        <f t="shared" si="37"/>
        <v>-0.81319190315538792</v>
      </c>
      <c r="AU31" s="91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1"/>
      <c r="BG31" s="91">
        <f t="shared" si="39"/>
        <v>0</v>
      </c>
      <c r="BH31" s="91">
        <f t="shared" si="40"/>
        <v>18826.520000000004</v>
      </c>
      <c r="BI31" s="92">
        <f t="shared" si="41"/>
        <v>0</v>
      </c>
      <c r="BJ31" s="94"/>
      <c r="BK31" s="91">
        <f t="shared" si="48"/>
        <v>100780</v>
      </c>
      <c r="BL31" s="94"/>
      <c r="BM31" s="86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</row>
    <row r="32" spans="1:124" ht="12.75" hidden="1" customHeight="1" outlineLevel="1">
      <c r="A32" s="87"/>
      <c r="B32" s="96" t="s">
        <v>43</v>
      </c>
      <c r="C32" s="60">
        <v>3</v>
      </c>
      <c r="D32" s="60" t="str">
        <f t="shared" si="47"/>
        <v>023</v>
      </c>
      <c r="E32" s="87"/>
      <c r="F32" s="89" t="s">
        <v>61</v>
      </c>
      <c r="G32" s="90"/>
      <c r="H32" s="91">
        <f t="shared" si="23"/>
        <v>0</v>
      </c>
      <c r="I32" s="91">
        <f t="shared" si="24"/>
        <v>0</v>
      </c>
      <c r="J32" s="91">
        <f t="shared" si="25"/>
        <v>0</v>
      </c>
      <c r="K32" s="92">
        <f t="shared" si="26"/>
        <v>0</v>
      </c>
      <c r="L32" s="91">
        <f t="shared" si="27"/>
        <v>0</v>
      </c>
      <c r="M32" s="91">
        <f t="shared" si="28"/>
        <v>0</v>
      </c>
      <c r="N32" s="92">
        <f t="shared" si="29"/>
        <v>0</v>
      </c>
      <c r="O32" s="91">
        <f t="shared" si="30"/>
        <v>0</v>
      </c>
      <c r="P32" s="91">
        <f t="shared" si="31"/>
        <v>0</v>
      </c>
      <c r="Q32" s="92">
        <f t="shared" si="32"/>
        <v>0</v>
      </c>
      <c r="R32" s="93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82">
        <v>622.88</v>
      </c>
      <c r="AF32" s="91">
        <f>SUMIF('2024 Budget Expenses Model'!$C:$C,'Summary by Department &amp; Categor'!$D32,'2024 Budget Expenses Model'!I:I)</f>
        <v>0</v>
      </c>
      <c r="AG32" s="91">
        <f>SUMIF('2024 Budget Expenses Model'!$C:$C,'Summary by Department &amp; Categor'!$D32,'2024 Budget Expenses Model'!J:J)</f>
        <v>0</v>
      </c>
      <c r="AH32" s="91">
        <f>SUMIF('2024 Budget Expenses Model'!$C:$C,'Summary by Department &amp; Categor'!$D32,'2024 Budget Expenses Model'!K:K)</f>
        <v>0</v>
      </c>
      <c r="AI32" s="91">
        <f>SUMIF('2024 Budget Expenses Model'!$C:$C,'Summary by Department &amp; Categor'!$D32,'2024 Budget Expenses Model'!L:L)</f>
        <v>0</v>
      </c>
      <c r="AJ32" s="91">
        <f>SUMIF('2024 Budget Expenses Model'!$C:$C,'Summary by Department &amp; Categor'!$D32,'2024 Budget Expenses Model'!M:M)</f>
        <v>0</v>
      </c>
      <c r="AK32" s="91">
        <f>SUMIF('2024 Budget Expenses Model'!$C:$C,'Summary by Department &amp; Categor'!$D32,'2024 Budget Expenses Model'!N:N)</f>
        <v>0</v>
      </c>
      <c r="AL32" s="91">
        <f>SUMIF('2024 Budget Expenses Model'!$C:$C,'Summary by Department &amp; Categor'!$D32,'2024 Budget Expenses Model'!O:O)</f>
        <v>0</v>
      </c>
      <c r="AM32" s="91">
        <f>SUMIF('2024 Budget Expenses Model'!$C:$C,'Summary by Department &amp; Categor'!$D32,'2024 Budget Expenses Model'!P:P)</f>
        <v>0</v>
      </c>
      <c r="AN32" s="91">
        <f>SUMIF('2024 Budget Expenses Model'!$C:$C,'Summary by Department &amp; Categor'!$D32,'2024 Budget Expenses Model'!Q:Q)</f>
        <v>0</v>
      </c>
      <c r="AO32" s="91">
        <f>SUMIF('2024 Budget Expenses Model'!$C:$C,'Summary by Department &amp; Categor'!$D32,'2024 Budget Expenses Model'!R:R)</f>
        <v>0</v>
      </c>
      <c r="AP32" s="91">
        <f>SUMIF('2024 Budget Expenses Model'!$C:$C,'Summary by Department &amp; Categor'!$D32,'2024 Budget Expenses Model'!S:S)</f>
        <v>0</v>
      </c>
      <c r="AQ32" s="91">
        <f>SUMIF('2024 Budget Expenses Model'!$C:$C,'Summary by Department &amp; Categor'!$D32,'2024 Budget Expenses Model'!T:T)</f>
        <v>0</v>
      </c>
      <c r="AR32" s="91">
        <f t="shared" si="35"/>
        <v>0</v>
      </c>
      <c r="AS32" s="91">
        <f t="shared" si="36"/>
        <v>622.88</v>
      </c>
      <c r="AT32" s="92">
        <f t="shared" si="37"/>
        <v>0</v>
      </c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>
        <f t="shared" si="39"/>
        <v>0</v>
      </c>
      <c r="BH32" s="91">
        <f t="shared" si="40"/>
        <v>622.88</v>
      </c>
      <c r="BI32" s="92">
        <f t="shared" si="41"/>
        <v>0</v>
      </c>
      <c r="BJ32" s="94"/>
      <c r="BK32" s="91">
        <f t="shared" si="48"/>
        <v>0</v>
      </c>
      <c r="BL32" s="94"/>
      <c r="BM32" s="86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</row>
    <row r="33" spans="1:124" ht="12.75" hidden="1" customHeight="1" outlineLevel="1">
      <c r="A33" s="87"/>
      <c r="B33" s="96" t="s">
        <v>43</v>
      </c>
      <c r="C33" s="60">
        <v>4</v>
      </c>
      <c r="D33" s="60" t="str">
        <f t="shared" si="47"/>
        <v>024</v>
      </c>
      <c r="E33" s="87"/>
      <c r="F33" s="89" t="s">
        <v>58</v>
      </c>
      <c r="G33" s="90"/>
      <c r="H33" s="91">
        <f t="shared" si="23"/>
        <v>0</v>
      </c>
      <c r="I33" s="91">
        <f t="shared" si="24"/>
        <v>0</v>
      </c>
      <c r="J33" s="91">
        <f t="shared" si="25"/>
        <v>0</v>
      </c>
      <c r="K33" s="92">
        <f t="shared" si="26"/>
        <v>0</v>
      </c>
      <c r="L33" s="91">
        <f t="shared" si="27"/>
        <v>0</v>
      </c>
      <c r="M33" s="91">
        <f t="shared" si="28"/>
        <v>0</v>
      </c>
      <c r="N33" s="92">
        <f t="shared" si="29"/>
        <v>0</v>
      </c>
      <c r="O33" s="91">
        <f t="shared" si="30"/>
        <v>0</v>
      </c>
      <c r="P33" s="91">
        <f t="shared" si="31"/>
        <v>0</v>
      </c>
      <c r="Q33" s="92">
        <f t="shared" si="32"/>
        <v>0</v>
      </c>
      <c r="R33" s="93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82">
        <v>0</v>
      </c>
      <c r="AF33" s="91">
        <f>SUMIF('2024 Budget Expenses Model'!$C:$C,'Summary by Department &amp; Categor'!$D33,'2024 Budget Expenses Model'!I:I)</f>
        <v>0</v>
      </c>
      <c r="AG33" s="91">
        <f>SUMIF('2024 Budget Expenses Model'!$C:$C,'Summary by Department &amp; Categor'!$D33,'2024 Budget Expenses Model'!J:J)</f>
        <v>0</v>
      </c>
      <c r="AH33" s="91">
        <f>SUMIF('2024 Budget Expenses Model'!$C:$C,'Summary by Department &amp; Categor'!$D33,'2024 Budget Expenses Model'!K:K)</f>
        <v>0</v>
      </c>
      <c r="AI33" s="91">
        <f>SUMIF('2024 Budget Expenses Model'!$C:$C,'Summary by Department &amp; Categor'!$D33,'2024 Budget Expenses Model'!L:L)</f>
        <v>0</v>
      </c>
      <c r="AJ33" s="91">
        <f>SUMIF('2024 Budget Expenses Model'!$C:$C,'Summary by Department &amp; Categor'!$D33,'2024 Budget Expenses Model'!M:M)</f>
        <v>0</v>
      </c>
      <c r="AK33" s="91">
        <f>SUMIF('2024 Budget Expenses Model'!$C:$C,'Summary by Department &amp; Categor'!$D33,'2024 Budget Expenses Model'!N:N)</f>
        <v>0</v>
      </c>
      <c r="AL33" s="91">
        <f>SUMIF('2024 Budget Expenses Model'!$C:$C,'Summary by Department &amp; Categor'!$D33,'2024 Budget Expenses Model'!O:O)</f>
        <v>0</v>
      </c>
      <c r="AM33" s="91">
        <f>SUMIF('2024 Budget Expenses Model'!$C:$C,'Summary by Department &amp; Categor'!$D33,'2024 Budget Expenses Model'!P:P)</f>
        <v>0</v>
      </c>
      <c r="AN33" s="91">
        <f>SUMIF('2024 Budget Expenses Model'!$C:$C,'Summary by Department &amp; Categor'!$D33,'2024 Budget Expenses Model'!Q:Q)</f>
        <v>0</v>
      </c>
      <c r="AO33" s="91">
        <f>SUMIF('2024 Budget Expenses Model'!$C:$C,'Summary by Department &amp; Categor'!$D33,'2024 Budget Expenses Model'!R:R)</f>
        <v>0</v>
      </c>
      <c r="AP33" s="91">
        <f>SUMIF('2024 Budget Expenses Model'!$C:$C,'Summary by Department &amp; Categor'!$D33,'2024 Budget Expenses Model'!S:S)</f>
        <v>0</v>
      </c>
      <c r="AQ33" s="91">
        <f>SUMIF('2024 Budget Expenses Model'!$C:$C,'Summary by Department &amp; Categor'!$D33,'2024 Budget Expenses Model'!T:T)</f>
        <v>0</v>
      </c>
      <c r="AR33" s="91">
        <f t="shared" si="35"/>
        <v>0</v>
      </c>
      <c r="AS33" s="91">
        <f t="shared" si="36"/>
        <v>0</v>
      </c>
      <c r="AT33" s="92">
        <f t="shared" si="37"/>
        <v>0</v>
      </c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>
        <f t="shared" si="39"/>
        <v>0</v>
      </c>
      <c r="BH33" s="91">
        <f t="shared" si="40"/>
        <v>0</v>
      </c>
      <c r="BI33" s="92">
        <f t="shared" si="41"/>
        <v>0</v>
      </c>
      <c r="BJ33" s="94"/>
      <c r="BK33" s="91">
        <f t="shared" si="48"/>
        <v>0</v>
      </c>
      <c r="BL33" s="94"/>
      <c r="BM33" s="86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59"/>
      <c r="DL33" s="59"/>
      <c r="DM33" s="59"/>
      <c r="DN33" s="59"/>
      <c r="DO33" s="59"/>
      <c r="DP33" s="59"/>
      <c r="DQ33" s="59"/>
      <c r="DR33" s="59"/>
      <c r="DS33" s="59"/>
      <c r="DT33" s="59"/>
    </row>
    <row r="34" spans="1:124" ht="12.75" hidden="1" customHeight="1" outlineLevel="1">
      <c r="A34" s="87"/>
      <c r="B34" s="96" t="s">
        <v>43</v>
      </c>
      <c r="C34" s="60">
        <v>5</v>
      </c>
      <c r="D34" s="60" t="str">
        <f t="shared" si="47"/>
        <v>025</v>
      </c>
      <c r="E34" s="87"/>
      <c r="F34" s="89" t="s">
        <v>97</v>
      </c>
      <c r="G34" s="90"/>
      <c r="H34" s="91">
        <f t="shared" si="23"/>
        <v>0</v>
      </c>
      <c r="I34" s="91">
        <f t="shared" si="24"/>
        <v>7585</v>
      </c>
      <c r="J34" s="91">
        <f t="shared" si="25"/>
        <v>-7585</v>
      </c>
      <c r="K34" s="92">
        <f t="shared" si="26"/>
        <v>-1</v>
      </c>
      <c r="L34" s="91">
        <f t="shared" si="27"/>
        <v>0</v>
      </c>
      <c r="M34" s="91">
        <f t="shared" si="28"/>
        <v>0</v>
      </c>
      <c r="N34" s="92">
        <f t="shared" si="29"/>
        <v>0</v>
      </c>
      <c r="O34" s="91">
        <f t="shared" si="30"/>
        <v>0</v>
      </c>
      <c r="P34" s="91">
        <f t="shared" si="31"/>
        <v>0</v>
      </c>
      <c r="Q34" s="92">
        <f t="shared" si="32"/>
        <v>0</v>
      </c>
      <c r="R34" s="93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82">
        <v>2951.48</v>
      </c>
      <c r="AF34" s="91">
        <f>SUMIF('2024 Budget Expenses Model'!$C:$C,'Summary by Department &amp; Categor'!$D34,'2024 Budget Expenses Model'!I:I)</f>
        <v>3300</v>
      </c>
      <c r="AG34" s="91">
        <f>SUMIF('2024 Budget Expenses Model'!$C:$C,'Summary by Department &amp; Categor'!$D34,'2024 Budget Expenses Model'!J:J)</f>
        <v>3685</v>
      </c>
      <c r="AH34" s="91">
        <f>SUMIF('2024 Budget Expenses Model'!$C:$C,'Summary by Department &amp; Categor'!$D34,'2024 Budget Expenses Model'!K:K)</f>
        <v>3300</v>
      </c>
      <c r="AI34" s="91">
        <f>SUMIF('2024 Budget Expenses Model'!$C:$C,'Summary by Department &amp; Categor'!$D34,'2024 Budget Expenses Model'!L:L)</f>
        <v>4950</v>
      </c>
      <c r="AJ34" s="91">
        <f>SUMIF('2024 Budget Expenses Model'!$C:$C,'Summary by Department &amp; Categor'!$D34,'2024 Budget Expenses Model'!M:M)</f>
        <v>3300</v>
      </c>
      <c r="AK34" s="91">
        <f>SUMIF('2024 Budget Expenses Model'!$C:$C,'Summary by Department &amp; Categor'!$D34,'2024 Budget Expenses Model'!N:N)</f>
        <v>3300</v>
      </c>
      <c r="AL34" s="91">
        <f>SUMIF('2024 Budget Expenses Model'!$C:$C,'Summary by Department &amp; Categor'!$D34,'2024 Budget Expenses Model'!O:O)</f>
        <v>5098</v>
      </c>
      <c r="AM34" s="91">
        <f>SUMIF('2024 Budget Expenses Model'!$C:$C,'Summary by Department &amp; Categor'!$D34,'2024 Budget Expenses Model'!P:P)</f>
        <v>3738</v>
      </c>
      <c r="AN34" s="91">
        <f>SUMIF('2024 Budget Expenses Model'!$C:$C,'Summary by Department &amp; Categor'!$D34,'2024 Budget Expenses Model'!Q:Q)</f>
        <v>7572</v>
      </c>
      <c r="AO34" s="91">
        <f>SUMIF('2024 Budget Expenses Model'!$C:$C,'Summary by Department &amp; Categor'!$D34,'2024 Budget Expenses Model'!R:R)</f>
        <v>7585</v>
      </c>
      <c r="AP34" s="91">
        <f>SUMIF('2024 Budget Expenses Model'!$C:$C,'Summary by Department &amp; Categor'!$D34,'2024 Budget Expenses Model'!S:S)</f>
        <v>3300</v>
      </c>
      <c r="AQ34" s="91">
        <f>SUMIF('2024 Budget Expenses Model'!$C:$C,'Summary by Department &amp; Categor'!$D34,'2024 Budget Expenses Model'!T:T)</f>
        <v>3850</v>
      </c>
      <c r="AR34" s="91">
        <f t="shared" si="35"/>
        <v>52978</v>
      </c>
      <c r="AS34" s="91">
        <f t="shared" si="36"/>
        <v>-50026.52</v>
      </c>
      <c r="AT34" s="92">
        <f t="shared" si="37"/>
        <v>-0.94428857261504773</v>
      </c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>
        <f t="shared" si="39"/>
        <v>0</v>
      </c>
      <c r="BH34" s="91">
        <f t="shared" si="40"/>
        <v>2951.48</v>
      </c>
      <c r="BI34" s="92">
        <f t="shared" si="41"/>
        <v>0</v>
      </c>
      <c r="BJ34" s="94"/>
      <c r="BK34" s="91">
        <f t="shared" si="48"/>
        <v>52978</v>
      </c>
      <c r="BL34" s="94"/>
      <c r="BM34" s="86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</row>
    <row r="35" spans="1:124" ht="12.75" hidden="1" customHeight="1" outlineLevel="1">
      <c r="A35" s="60"/>
      <c r="B35" s="96" t="s">
        <v>43</v>
      </c>
      <c r="C35" s="60">
        <v>6</v>
      </c>
      <c r="D35" s="60" t="str">
        <f t="shared" si="47"/>
        <v>026</v>
      </c>
      <c r="E35" s="60"/>
      <c r="F35" s="89" t="s">
        <v>51</v>
      </c>
      <c r="G35" s="81"/>
      <c r="H35" s="91">
        <f t="shared" si="23"/>
        <v>0</v>
      </c>
      <c r="I35" s="91">
        <f t="shared" si="24"/>
        <v>0</v>
      </c>
      <c r="J35" s="91">
        <f t="shared" si="25"/>
        <v>0</v>
      </c>
      <c r="K35" s="92">
        <f t="shared" si="26"/>
        <v>0</v>
      </c>
      <c r="L35" s="91">
        <f t="shared" si="27"/>
        <v>0</v>
      </c>
      <c r="M35" s="91">
        <f t="shared" si="28"/>
        <v>0</v>
      </c>
      <c r="N35" s="92">
        <f t="shared" si="29"/>
        <v>0</v>
      </c>
      <c r="O35" s="91">
        <f t="shared" si="30"/>
        <v>0</v>
      </c>
      <c r="P35" s="91">
        <f t="shared" si="31"/>
        <v>0</v>
      </c>
      <c r="Q35" s="92">
        <f t="shared" si="32"/>
        <v>0</v>
      </c>
      <c r="R35" s="84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>
        <v>135.30000000000001</v>
      </c>
      <c r="AF35" s="91">
        <f>SUMIF('2024 Budget Expenses Model'!$C:$C,'Summary by Department &amp; Categor'!$D35,'2024 Budget Expenses Model'!I:I)</f>
        <v>0</v>
      </c>
      <c r="AG35" s="91">
        <f>SUMIF('2024 Budget Expenses Model'!$C:$C,'Summary by Department &amp; Categor'!$D35,'2024 Budget Expenses Model'!J:J)</f>
        <v>0</v>
      </c>
      <c r="AH35" s="91">
        <f>SUMIF('2024 Budget Expenses Model'!$C:$C,'Summary by Department &amp; Categor'!$D35,'2024 Budget Expenses Model'!K:K)</f>
        <v>0</v>
      </c>
      <c r="AI35" s="91">
        <f>SUMIF('2024 Budget Expenses Model'!$C:$C,'Summary by Department &amp; Categor'!$D35,'2024 Budget Expenses Model'!L:L)</f>
        <v>0</v>
      </c>
      <c r="AJ35" s="91">
        <f>SUMIF('2024 Budget Expenses Model'!$C:$C,'Summary by Department &amp; Categor'!$D35,'2024 Budget Expenses Model'!M:M)</f>
        <v>0</v>
      </c>
      <c r="AK35" s="91">
        <f>SUMIF('2024 Budget Expenses Model'!$C:$C,'Summary by Department &amp; Categor'!$D35,'2024 Budget Expenses Model'!N:N)</f>
        <v>0</v>
      </c>
      <c r="AL35" s="91">
        <f>SUMIF('2024 Budget Expenses Model'!$C:$C,'Summary by Department &amp; Categor'!$D35,'2024 Budget Expenses Model'!O:O)</f>
        <v>0</v>
      </c>
      <c r="AM35" s="91">
        <f>SUMIF('2024 Budget Expenses Model'!$C:$C,'Summary by Department &amp; Categor'!$D35,'2024 Budget Expenses Model'!P:P)</f>
        <v>0</v>
      </c>
      <c r="AN35" s="91">
        <f>SUMIF('2024 Budget Expenses Model'!$C:$C,'Summary by Department &amp; Categor'!$D35,'2024 Budget Expenses Model'!Q:Q)</f>
        <v>0</v>
      </c>
      <c r="AO35" s="91">
        <f>SUMIF('2024 Budget Expenses Model'!$C:$C,'Summary by Department &amp; Categor'!$D35,'2024 Budget Expenses Model'!R:R)</f>
        <v>0</v>
      </c>
      <c r="AP35" s="91">
        <f>SUMIF('2024 Budget Expenses Model'!$C:$C,'Summary by Department &amp; Categor'!$D35,'2024 Budget Expenses Model'!S:S)</f>
        <v>0</v>
      </c>
      <c r="AQ35" s="91">
        <f>SUMIF('2024 Budget Expenses Model'!$C:$C,'Summary by Department &amp; Categor'!$D35,'2024 Budget Expenses Model'!T:T)</f>
        <v>0</v>
      </c>
      <c r="AR35" s="91">
        <f t="shared" si="35"/>
        <v>0</v>
      </c>
      <c r="AS35" s="91">
        <f t="shared" si="36"/>
        <v>135.30000000000001</v>
      </c>
      <c r="AT35" s="92">
        <f t="shared" si="37"/>
        <v>0</v>
      </c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91">
        <f t="shared" si="39"/>
        <v>0</v>
      </c>
      <c r="BH35" s="91">
        <f t="shared" si="40"/>
        <v>135.30000000000001</v>
      </c>
      <c r="BI35" s="92">
        <f t="shared" si="41"/>
        <v>0</v>
      </c>
      <c r="BJ35" s="85"/>
      <c r="BK35" s="91">
        <f t="shared" si="48"/>
        <v>0</v>
      </c>
      <c r="BL35" s="85"/>
      <c r="BM35" s="86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</row>
    <row r="36" spans="1:124" ht="12.75" hidden="1" customHeight="1" outlineLevel="1">
      <c r="A36" s="87"/>
      <c r="B36" s="96" t="s">
        <v>43</v>
      </c>
      <c r="C36" s="60">
        <v>7</v>
      </c>
      <c r="D36" s="60" t="str">
        <f t="shared" si="47"/>
        <v>027</v>
      </c>
      <c r="E36" s="87"/>
      <c r="F36" s="89" t="s">
        <v>81</v>
      </c>
      <c r="G36" s="90"/>
      <c r="H36" s="91">
        <f t="shared" si="23"/>
        <v>0</v>
      </c>
      <c r="I36" s="91">
        <f t="shared" si="24"/>
        <v>0</v>
      </c>
      <c r="J36" s="91">
        <f t="shared" si="25"/>
        <v>0</v>
      </c>
      <c r="K36" s="92">
        <f t="shared" si="26"/>
        <v>0</v>
      </c>
      <c r="L36" s="91">
        <f t="shared" si="27"/>
        <v>0</v>
      </c>
      <c r="M36" s="91">
        <f t="shared" si="28"/>
        <v>0</v>
      </c>
      <c r="N36" s="92">
        <f t="shared" si="29"/>
        <v>0</v>
      </c>
      <c r="O36" s="91">
        <f t="shared" si="30"/>
        <v>0</v>
      </c>
      <c r="P36" s="91">
        <f t="shared" si="31"/>
        <v>0</v>
      </c>
      <c r="Q36" s="92">
        <f t="shared" si="32"/>
        <v>0</v>
      </c>
      <c r="R36" s="93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82">
        <v>0</v>
      </c>
      <c r="AF36" s="91">
        <f>SUMIF('2024 Budget Expenses Model'!$C:$C,'Summary by Department &amp; Categor'!$D36,'2024 Budget Expenses Model'!I:I)</f>
        <v>0</v>
      </c>
      <c r="AG36" s="91">
        <f>SUMIF('2024 Budget Expenses Model'!$C:$C,'Summary by Department &amp; Categor'!$D36,'2024 Budget Expenses Model'!J:J)</f>
        <v>0</v>
      </c>
      <c r="AH36" s="91">
        <f>SUMIF('2024 Budget Expenses Model'!$C:$C,'Summary by Department &amp; Categor'!$D36,'2024 Budget Expenses Model'!K:K)</f>
        <v>0</v>
      </c>
      <c r="AI36" s="91">
        <f>SUMIF('2024 Budget Expenses Model'!$C:$C,'Summary by Department &amp; Categor'!$D36,'2024 Budget Expenses Model'!L:L)</f>
        <v>0</v>
      </c>
      <c r="AJ36" s="91">
        <f>SUMIF('2024 Budget Expenses Model'!$C:$C,'Summary by Department &amp; Categor'!$D36,'2024 Budget Expenses Model'!M:M)</f>
        <v>0</v>
      </c>
      <c r="AK36" s="91">
        <f>SUMIF('2024 Budget Expenses Model'!$C:$C,'Summary by Department &amp; Categor'!$D36,'2024 Budget Expenses Model'!N:N)</f>
        <v>0</v>
      </c>
      <c r="AL36" s="91">
        <f>SUMIF('2024 Budget Expenses Model'!$C:$C,'Summary by Department &amp; Categor'!$D36,'2024 Budget Expenses Model'!O:O)</f>
        <v>0</v>
      </c>
      <c r="AM36" s="91">
        <f>SUMIF('2024 Budget Expenses Model'!$C:$C,'Summary by Department &amp; Categor'!$D36,'2024 Budget Expenses Model'!P:P)</f>
        <v>0</v>
      </c>
      <c r="AN36" s="91">
        <f>SUMIF('2024 Budget Expenses Model'!$C:$C,'Summary by Department &amp; Categor'!$D36,'2024 Budget Expenses Model'!Q:Q)</f>
        <v>0</v>
      </c>
      <c r="AO36" s="91">
        <f>SUMIF('2024 Budget Expenses Model'!$C:$C,'Summary by Department &amp; Categor'!$D36,'2024 Budget Expenses Model'!R:R)</f>
        <v>0</v>
      </c>
      <c r="AP36" s="91">
        <f>SUMIF('2024 Budget Expenses Model'!$C:$C,'Summary by Department &amp; Categor'!$D36,'2024 Budget Expenses Model'!S:S)</f>
        <v>0</v>
      </c>
      <c r="AQ36" s="91">
        <f>SUMIF('2024 Budget Expenses Model'!$C:$C,'Summary by Department &amp; Categor'!$D36,'2024 Budget Expenses Model'!T:T)</f>
        <v>0</v>
      </c>
      <c r="AR36" s="91">
        <f t="shared" si="35"/>
        <v>0</v>
      </c>
      <c r="AS36" s="91">
        <f t="shared" si="36"/>
        <v>0</v>
      </c>
      <c r="AT36" s="92">
        <f t="shared" si="37"/>
        <v>0</v>
      </c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>
        <f t="shared" si="39"/>
        <v>0</v>
      </c>
      <c r="BH36" s="91">
        <f t="shared" si="40"/>
        <v>0</v>
      </c>
      <c r="BI36" s="92">
        <f t="shared" si="41"/>
        <v>0</v>
      </c>
      <c r="BJ36" s="94"/>
      <c r="BK36" s="91">
        <f t="shared" si="48"/>
        <v>0</v>
      </c>
      <c r="BL36" s="94"/>
      <c r="BM36" s="86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</row>
    <row r="37" spans="1:124" ht="12.75" hidden="1" customHeight="1" outlineLevel="1">
      <c r="A37" s="87"/>
      <c r="B37" s="96" t="s">
        <v>43</v>
      </c>
      <c r="C37" s="60">
        <v>8</v>
      </c>
      <c r="D37" s="60" t="str">
        <f t="shared" si="47"/>
        <v>028</v>
      </c>
      <c r="E37" s="87"/>
      <c r="F37" s="89" t="s">
        <v>73</v>
      </c>
      <c r="G37" s="90"/>
      <c r="H37" s="91">
        <f t="shared" si="23"/>
        <v>0</v>
      </c>
      <c r="I37" s="91">
        <f t="shared" si="24"/>
        <v>0</v>
      </c>
      <c r="J37" s="91">
        <f t="shared" si="25"/>
        <v>0</v>
      </c>
      <c r="K37" s="92">
        <f t="shared" si="26"/>
        <v>0</v>
      </c>
      <c r="L37" s="91">
        <f t="shared" si="27"/>
        <v>0</v>
      </c>
      <c r="M37" s="91">
        <f t="shared" si="28"/>
        <v>0</v>
      </c>
      <c r="N37" s="92">
        <f t="shared" si="29"/>
        <v>0</v>
      </c>
      <c r="O37" s="91">
        <f t="shared" si="30"/>
        <v>0</v>
      </c>
      <c r="P37" s="91">
        <f t="shared" si="31"/>
        <v>0</v>
      </c>
      <c r="Q37" s="92">
        <f t="shared" si="32"/>
        <v>0</v>
      </c>
      <c r="R37" s="93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82">
        <f>SUMIF($S$8:$AD$8,"yes",$S37:$AD37)</f>
        <v>0</v>
      </c>
      <c r="AF37" s="91">
        <f>SUMIF('2024 Budget Expenses Model'!$C:$C,'Summary by Department &amp; Categor'!$D37,'2024 Budget Expenses Model'!I:I)</f>
        <v>0</v>
      </c>
      <c r="AG37" s="91">
        <f>SUMIF('2024 Budget Expenses Model'!$C:$C,'Summary by Department &amp; Categor'!$D37,'2024 Budget Expenses Model'!J:J)</f>
        <v>0</v>
      </c>
      <c r="AH37" s="91">
        <f>SUMIF('2024 Budget Expenses Model'!$C:$C,'Summary by Department &amp; Categor'!$D37,'2024 Budget Expenses Model'!K:K)</f>
        <v>0</v>
      </c>
      <c r="AI37" s="91">
        <f>SUMIF('2024 Budget Expenses Model'!$C:$C,'Summary by Department &amp; Categor'!$D37,'2024 Budget Expenses Model'!L:L)</f>
        <v>0</v>
      </c>
      <c r="AJ37" s="91">
        <f>SUMIF('2024 Budget Expenses Model'!$C:$C,'Summary by Department &amp; Categor'!$D37,'2024 Budget Expenses Model'!M:M)</f>
        <v>0</v>
      </c>
      <c r="AK37" s="91">
        <f>SUMIF('2024 Budget Expenses Model'!$C:$C,'Summary by Department &amp; Categor'!$D37,'2024 Budget Expenses Model'!N:N)</f>
        <v>0</v>
      </c>
      <c r="AL37" s="91">
        <f>SUMIF('2024 Budget Expenses Model'!$C:$C,'Summary by Department &amp; Categor'!$D37,'2024 Budget Expenses Model'!O:O)</f>
        <v>0</v>
      </c>
      <c r="AM37" s="91">
        <f>SUMIF('2024 Budget Expenses Model'!$C:$C,'Summary by Department &amp; Categor'!$D37,'2024 Budget Expenses Model'!P:P)</f>
        <v>0</v>
      </c>
      <c r="AN37" s="91">
        <f>SUMIF('2024 Budget Expenses Model'!$C:$C,'Summary by Department &amp; Categor'!$D37,'2024 Budget Expenses Model'!Q:Q)</f>
        <v>0</v>
      </c>
      <c r="AO37" s="91">
        <f>SUMIF('2024 Budget Expenses Model'!$C:$C,'Summary by Department &amp; Categor'!$D37,'2024 Budget Expenses Model'!R:R)</f>
        <v>0</v>
      </c>
      <c r="AP37" s="91">
        <f>SUMIF('2024 Budget Expenses Model'!$C:$C,'Summary by Department &amp; Categor'!$D37,'2024 Budget Expenses Model'!S:S)</f>
        <v>0</v>
      </c>
      <c r="AQ37" s="91">
        <f>SUMIF('2024 Budget Expenses Model'!$C:$C,'Summary by Department &amp; Categor'!$D37,'2024 Budget Expenses Model'!T:T)</f>
        <v>0</v>
      </c>
      <c r="AR37" s="91">
        <f t="shared" si="35"/>
        <v>0</v>
      </c>
      <c r="AS37" s="91">
        <f t="shared" si="36"/>
        <v>0</v>
      </c>
      <c r="AT37" s="92">
        <f t="shared" si="37"/>
        <v>0</v>
      </c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91">
        <f t="shared" si="39"/>
        <v>0</v>
      </c>
      <c r="BH37" s="91">
        <f t="shared" si="40"/>
        <v>0</v>
      </c>
      <c r="BI37" s="92">
        <f t="shared" si="41"/>
        <v>0</v>
      </c>
      <c r="BJ37" s="94"/>
      <c r="BK37" s="91">
        <f t="shared" si="48"/>
        <v>0</v>
      </c>
      <c r="BL37" s="94"/>
      <c r="BM37" s="86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</row>
    <row r="38" spans="1:124" ht="12.75" customHeight="1" collapsed="1">
      <c r="A38" s="87"/>
      <c r="B38" s="87"/>
      <c r="C38" s="87"/>
      <c r="D38" s="60"/>
      <c r="E38" s="87"/>
      <c r="F38" s="95" t="s">
        <v>193</v>
      </c>
      <c r="G38" s="90"/>
      <c r="H38" s="82">
        <f t="shared" si="23"/>
        <v>0</v>
      </c>
      <c r="I38" s="82">
        <f t="shared" si="24"/>
        <v>56850</v>
      </c>
      <c r="J38" s="82">
        <f t="shared" si="25"/>
        <v>-56850</v>
      </c>
      <c r="K38" s="83">
        <f t="shared" si="26"/>
        <v>-1</v>
      </c>
      <c r="L38" s="82">
        <f t="shared" si="27"/>
        <v>0</v>
      </c>
      <c r="M38" s="82">
        <f t="shared" si="28"/>
        <v>0</v>
      </c>
      <c r="N38" s="83">
        <f t="shared" si="29"/>
        <v>0</v>
      </c>
      <c r="O38" s="82">
        <f t="shared" si="30"/>
        <v>0</v>
      </c>
      <c r="P38" s="82">
        <f t="shared" si="31"/>
        <v>0</v>
      </c>
      <c r="Q38" s="83">
        <f t="shared" si="32"/>
        <v>0</v>
      </c>
      <c r="R38" s="93"/>
      <c r="S38" s="82">
        <f t="shared" ref="S38:AD38" si="49">SUM(S39:S46)</f>
        <v>0</v>
      </c>
      <c r="T38" s="82">
        <f t="shared" si="49"/>
        <v>0</v>
      </c>
      <c r="U38" s="82">
        <f t="shared" si="49"/>
        <v>0</v>
      </c>
      <c r="V38" s="82">
        <f t="shared" si="49"/>
        <v>0</v>
      </c>
      <c r="W38" s="82">
        <f t="shared" si="49"/>
        <v>0</v>
      </c>
      <c r="X38" s="82">
        <f t="shared" si="49"/>
        <v>0</v>
      </c>
      <c r="Y38" s="82">
        <f t="shared" si="49"/>
        <v>0</v>
      </c>
      <c r="Z38" s="82">
        <f t="shared" si="49"/>
        <v>0</v>
      </c>
      <c r="AA38" s="82">
        <f t="shared" si="49"/>
        <v>0</v>
      </c>
      <c r="AB38" s="82">
        <f t="shared" si="49"/>
        <v>0</v>
      </c>
      <c r="AC38" s="82">
        <f t="shared" si="49"/>
        <v>0</v>
      </c>
      <c r="AD38" s="82">
        <f t="shared" si="49"/>
        <v>0</v>
      </c>
      <c r="AE38" s="82">
        <v>128602.65999999999</v>
      </c>
      <c r="AF38" s="82">
        <f t="shared" ref="AF38:AQ38" si="50">SUM(AF39:AF46)</f>
        <v>56850</v>
      </c>
      <c r="AG38" s="82">
        <f t="shared" si="50"/>
        <v>56850</v>
      </c>
      <c r="AH38" s="82">
        <f t="shared" si="50"/>
        <v>56850</v>
      </c>
      <c r="AI38" s="82">
        <f t="shared" si="50"/>
        <v>56850</v>
      </c>
      <c r="AJ38" s="82">
        <f t="shared" si="50"/>
        <v>56850</v>
      </c>
      <c r="AK38" s="82">
        <f t="shared" si="50"/>
        <v>56850</v>
      </c>
      <c r="AL38" s="82">
        <f t="shared" si="50"/>
        <v>56850</v>
      </c>
      <c r="AM38" s="82">
        <f t="shared" si="50"/>
        <v>56850</v>
      </c>
      <c r="AN38" s="82">
        <f t="shared" si="50"/>
        <v>56850</v>
      </c>
      <c r="AO38" s="82">
        <f t="shared" si="50"/>
        <v>56850</v>
      </c>
      <c r="AP38" s="82">
        <f t="shared" si="50"/>
        <v>56850</v>
      </c>
      <c r="AQ38" s="82">
        <f t="shared" si="50"/>
        <v>56850</v>
      </c>
      <c r="AR38" s="82">
        <f t="shared" si="35"/>
        <v>682200</v>
      </c>
      <c r="AS38" s="82">
        <f t="shared" si="36"/>
        <v>-553597.34</v>
      </c>
      <c r="AT38" s="83">
        <f t="shared" si="37"/>
        <v>-0.81148833186748748</v>
      </c>
      <c r="AU38" s="82">
        <f t="shared" ref="AU38:BF38" si="51">SUM(AU39:AU46)</f>
        <v>0</v>
      </c>
      <c r="AV38" s="82">
        <f t="shared" si="51"/>
        <v>0</v>
      </c>
      <c r="AW38" s="82">
        <f t="shared" si="51"/>
        <v>0</v>
      </c>
      <c r="AX38" s="82">
        <f t="shared" si="51"/>
        <v>0</v>
      </c>
      <c r="AY38" s="82">
        <f t="shared" si="51"/>
        <v>0</v>
      </c>
      <c r="AZ38" s="82">
        <f t="shared" si="51"/>
        <v>0</v>
      </c>
      <c r="BA38" s="82">
        <f t="shared" si="51"/>
        <v>0</v>
      </c>
      <c r="BB38" s="82">
        <f t="shared" si="51"/>
        <v>0</v>
      </c>
      <c r="BC38" s="82">
        <f t="shared" si="51"/>
        <v>0</v>
      </c>
      <c r="BD38" s="82">
        <f t="shared" si="51"/>
        <v>0</v>
      </c>
      <c r="BE38" s="82">
        <f t="shared" si="51"/>
        <v>0</v>
      </c>
      <c r="BF38" s="82">
        <f t="shared" si="51"/>
        <v>0</v>
      </c>
      <c r="BG38" s="82">
        <f t="shared" si="39"/>
        <v>0</v>
      </c>
      <c r="BH38" s="82">
        <f t="shared" si="40"/>
        <v>128602.65999999999</v>
      </c>
      <c r="BI38" s="83">
        <f t="shared" si="41"/>
        <v>0</v>
      </c>
      <c r="BJ38" s="94"/>
      <c r="BK38" s="82">
        <f>SUM(BK39:BK46)</f>
        <v>682200</v>
      </c>
      <c r="BL38" s="94"/>
      <c r="BM38" s="86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</row>
    <row r="39" spans="1:124" ht="12.75" hidden="1" customHeight="1" outlineLevel="1">
      <c r="A39" s="87"/>
      <c r="B39" s="88" t="s">
        <v>37</v>
      </c>
      <c r="C39" s="60">
        <v>2</v>
      </c>
      <c r="D39" s="60" t="str">
        <f t="shared" ref="D39:D46" si="52">CONCATENATE(B39,C39)</f>
        <v>032</v>
      </c>
      <c r="E39" s="87"/>
      <c r="F39" s="89" t="s">
        <v>34</v>
      </c>
      <c r="G39" s="90"/>
      <c r="H39" s="91">
        <f t="shared" si="23"/>
        <v>0</v>
      </c>
      <c r="I39" s="91">
        <f t="shared" si="24"/>
        <v>56850</v>
      </c>
      <c r="J39" s="91">
        <f t="shared" si="25"/>
        <v>-56850</v>
      </c>
      <c r="K39" s="92">
        <f t="shared" si="26"/>
        <v>-1</v>
      </c>
      <c r="L39" s="91">
        <f t="shared" si="27"/>
        <v>0</v>
      </c>
      <c r="M39" s="91">
        <f t="shared" si="28"/>
        <v>0</v>
      </c>
      <c r="N39" s="92">
        <f t="shared" si="29"/>
        <v>0</v>
      </c>
      <c r="O39" s="91">
        <f t="shared" si="30"/>
        <v>0</v>
      </c>
      <c r="P39" s="91">
        <f t="shared" si="31"/>
        <v>0</v>
      </c>
      <c r="Q39" s="92">
        <f t="shared" si="32"/>
        <v>0</v>
      </c>
      <c r="R39" s="93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82">
        <v>124800</v>
      </c>
      <c r="AF39" s="91">
        <f>SUMIF('2024 Budget Expenses Model'!$C:$C,'Summary by Department &amp; Categor'!$D39,'2024 Budget Expenses Model'!I:I)</f>
        <v>56850</v>
      </c>
      <c r="AG39" s="91">
        <f>SUMIF('2024 Budget Expenses Model'!$C:$C,'Summary by Department &amp; Categor'!$D39,'2024 Budget Expenses Model'!J:J)</f>
        <v>56850</v>
      </c>
      <c r="AH39" s="91">
        <f>SUMIF('2024 Budget Expenses Model'!$C:$C,'Summary by Department &amp; Categor'!$D39,'2024 Budget Expenses Model'!K:K)</f>
        <v>56850</v>
      </c>
      <c r="AI39" s="91">
        <f>SUMIF('2024 Budget Expenses Model'!$C:$C,'Summary by Department &amp; Categor'!$D39,'2024 Budget Expenses Model'!L:L)</f>
        <v>56850</v>
      </c>
      <c r="AJ39" s="91">
        <f>SUMIF('2024 Budget Expenses Model'!$C:$C,'Summary by Department &amp; Categor'!$D39,'2024 Budget Expenses Model'!M:M)</f>
        <v>56850</v>
      </c>
      <c r="AK39" s="91">
        <f>SUMIF('2024 Budget Expenses Model'!$C:$C,'Summary by Department &amp; Categor'!$D39,'2024 Budget Expenses Model'!N:N)</f>
        <v>56850</v>
      </c>
      <c r="AL39" s="91">
        <f>SUMIF('2024 Budget Expenses Model'!$C:$C,'Summary by Department &amp; Categor'!$D39,'2024 Budget Expenses Model'!O:O)</f>
        <v>56850</v>
      </c>
      <c r="AM39" s="91">
        <f>SUMIF('2024 Budget Expenses Model'!$C:$C,'Summary by Department &amp; Categor'!$D39,'2024 Budget Expenses Model'!P:P)</f>
        <v>56850</v>
      </c>
      <c r="AN39" s="91">
        <f>SUMIF('2024 Budget Expenses Model'!$C:$C,'Summary by Department &amp; Categor'!$D39,'2024 Budget Expenses Model'!Q:Q)</f>
        <v>56850</v>
      </c>
      <c r="AO39" s="91">
        <f>SUMIF('2024 Budget Expenses Model'!$C:$C,'Summary by Department &amp; Categor'!$D39,'2024 Budget Expenses Model'!R:R)</f>
        <v>56850</v>
      </c>
      <c r="AP39" s="91">
        <f>SUMIF('2024 Budget Expenses Model'!$C:$C,'Summary by Department &amp; Categor'!$D39,'2024 Budget Expenses Model'!S:S)</f>
        <v>56850</v>
      </c>
      <c r="AQ39" s="91">
        <f>SUMIF('2024 Budget Expenses Model'!$C:$C,'Summary by Department &amp; Categor'!$D39,'2024 Budget Expenses Model'!T:T)</f>
        <v>56850</v>
      </c>
      <c r="AR39" s="91">
        <f t="shared" si="35"/>
        <v>682200</v>
      </c>
      <c r="AS39" s="91">
        <f t="shared" si="36"/>
        <v>-557400</v>
      </c>
      <c r="AT39" s="92">
        <f t="shared" si="37"/>
        <v>-0.81706244503078274</v>
      </c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>
        <f t="shared" si="39"/>
        <v>0</v>
      </c>
      <c r="BH39" s="91">
        <f t="shared" si="40"/>
        <v>124800</v>
      </c>
      <c r="BI39" s="92">
        <f t="shared" si="41"/>
        <v>0</v>
      </c>
      <c r="BJ39" s="94"/>
      <c r="BK39" s="91">
        <f t="shared" ref="BK39:BK46" si="53">SUM(AF39:AQ39)</f>
        <v>682200</v>
      </c>
      <c r="BL39" s="94"/>
      <c r="BM39" s="86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</row>
    <row r="40" spans="1:124" ht="12.75" hidden="1" customHeight="1" outlineLevel="1">
      <c r="A40" s="87"/>
      <c r="B40" s="88" t="s">
        <v>37</v>
      </c>
      <c r="C40" s="60">
        <v>1</v>
      </c>
      <c r="D40" s="60" t="str">
        <f t="shared" si="52"/>
        <v>031</v>
      </c>
      <c r="E40" s="87"/>
      <c r="F40" s="89" t="s">
        <v>191</v>
      </c>
      <c r="G40" s="90"/>
      <c r="H40" s="91">
        <f t="shared" si="23"/>
        <v>0</v>
      </c>
      <c r="I40" s="91">
        <f t="shared" si="24"/>
        <v>0</v>
      </c>
      <c r="J40" s="91">
        <f t="shared" si="25"/>
        <v>0</v>
      </c>
      <c r="K40" s="92">
        <f t="shared" si="26"/>
        <v>0</v>
      </c>
      <c r="L40" s="91">
        <f t="shared" si="27"/>
        <v>0</v>
      </c>
      <c r="M40" s="91">
        <f t="shared" si="28"/>
        <v>0</v>
      </c>
      <c r="N40" s="92">
        <f t="shared" si="29"/>
        <v>0</v>
      </c>
      <c r="O40" s="91">
        <f t="shared" si="30"/>
        <v>0</v>
      </c>
      <c r="P40" s="91">
        <f t="shared" si="31"/>
        <v>0</v>
      </c>
      <c r="Q40" s="92">
        <f t="shared" si="32"/>
        <v>0</v>
      </c>
      <c r="R40" s="93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82">
        <v>0</v>
      </c>
      <c r="AF40" s="91">
        <f>SUMIF('2024 Budget Expenses Model'!$C:$C,'Summary by Department &amp; Categor'!$D40,'2024 Budget Expenses Model'!I:I)</f>
        <v>0</v>
      </c>
      <c r="AG40" s="91">
        <f>SUMIF('2024 Budget Expenses Model'!$C:$C,'Summary by Department &amp; Categor'!$D40,'2024 Budget Expenses Model'!J:J)</f>
        <v>0</v>
      </c>
      <c r="AH40" s="91">
        <f>SUMIF('2024 Budget Expenses Model'!$C:$C,'Summary by Department &amp; Categor'!$D40,'2024 Budget Expenses Model'!K:K)</f>
        <v>0</v>
      </c>
      <c r="AI40" s="91">
        <f>SUMIF('2024 Budget Expenses Model'!$C:$C,'Summary by Department &amp; Categor'!$D40,'2024 Budget Expenses Model'!L:L)</f>
        <v>0</v>
      </c>
      <c r="AJ40" s="91">
        <f>SUMIF('2024 Budget Expenses Model'!$C:$C,'Summary by Department &amp; Categor'!$D40,'2024 Budget Expenses Model'!M:M)</f>
        <v>0</v>
      </c>
      <c r="AK40" s="91">
        <f>SUMIF('2024 Budget Expenses Model'!$C:$C,'Summary by Department &amp; Categor'!$D40,'2024 Budget Expenses Model'!N:N)</f>
        <v>0</v>
      </c>
      <c r="AL40" s="91">
        <f>SUMIF('2024 Budget Expenses Model'!$C:$C,'Summary by Department &amp; Categor'!$D40,'2024 Budget Expenses Model'!O:O)</f>
        <v>0</v>
      </c>
      <c r="AM40" s="91">
        <f>SUMIF('2024 Budget Expenses Model'!$C:$C,'Summary by Department &amp; Categor'!$D40,'2024 Budget Expenses Model'!P:P)</f>
        <v>0</v>
      </c>
      <c r="AN40" s="91">
        <f>SUMIF('2024 Budget Expenses Model'!$C:$C,'Summary by Department &amp; Categor'!$D40,'2024 Budget Expenses Model'!Q:Q)</f>
        <v>0</v>
      </c>
      <c r="AO40" s="91">
        <f>SUMIF('2024 Budget Expenses Model'!$C:$C,'Summary by Department &amp; Categor'!$D40,'2024 Budget Expenses Model'!R:R)</f>
        <v>0</v>
      </c>
      <c r="AP40" s="91">
        <f>SUMIF('2024 Budget Expenses Model'!$C:$C,'Summary by Department &amp; Categor'!$D40,'2024 Budget Expenses Model'!S:S)</f>
        <v>0</v>
      </c>
      <c r="AQ40" s="91">
        <f>SUMIF('2024 Budget Expenses Model'!$C:$C,'Summary by Department &amp; Categor'!$D40,'2024 Budget Expenses Model'!T:T)</f>
        <v>0</v>
      </c>
      <c r="AR40" s="91">
        <f t="shared" si="35"/>
        <v>0</v>
      </c>
      <c r="AS40" s="91">
        <f t="shared" si="36"/>
        <v>0</v>
      </c>
      <c r="AT40" s="92">
        <f t="shared" si="37"/>
        <v>0</v>
      </c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>
        <f t="shared" si="39"/>
        <v>0</v>
      </c>
      <c r="BH40" s="91">
        <f t="shared" si="40"/>
        <v>0</v>
      </c>
      <c r="BI40" s="92">
        <f t="shared" si="41"/>
        <v>0</v>
      </c>
      <c r="BJ40" s="94"/>
      <c r="BK40" s="91">
        <f t="shared" si="53"/>
        <v>0</v>
      </c>
      <c r="BL40" s="94"/>
      <c r="BM40" s="86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59"/>
      <c r="DO40" s="59"/>
      <c r="DP40" s="59"/>
      <c r="DQ40" s="59"/>
      <c r="DR40" s="59"/>
      <c r="DS40" s="59"/>
      <c r="DT40" s="59"/>
    </row>
    <row r="41" spans="1:124" ht="12.75" hidden="1" customHeight="1" outlineLevel="1">
      <c r="A41" s="87"/>
      <c r="B41" s="88" t="s">
        <v>37</v>
      </c>
      <c r="C41" s="60">
        <v>3</v>
      </c>
      <c r="D41" s="60" t="str">
        <f t="shared" si="52"/>
        <v>033</v>
      </c>
      <c r="E41" s="87"/>
      <c r="F41" s="89" t="s">
        <v>61</v>
      </c>
      <c r="G41" s="90"/>
      <c r="H41" s="91">
        <f t="shared" si="23"/>
        <v>0</v>
      </c>
      <c r="I41" s="91">
        <f t="shared" si="24"/>
        <v>0</v>
      </c>
      <c r="J41" s="91">
        <f t="shared" si="25"/>
        <v>0</v>
      </c>
      <c r="K41" s="92">
        <f t="shared" si="26"/>
        <v>0</v>
      </c>
      <c r="L41" s="91">
        <f t="shared" si="27"/>
        <v>0</v>
      </c>
      <c r="M41" s="91">
        <f t="shared" si="28"/>
        <v>0</v>
      </c>
      <c r="N41" s="92">
        <f t="shared" si="29"/>
        <v>0</v>
      </c>
      <c r="O41" s="91">
        <f t="shared" si="30"/>
        <v>0</v>
      </c>
      <c r="P41" s="91">
        <f t="shared" si="31"/>
        <v>0</v>
      </c>
      <c r="Q41" s="92">
        <f t="shared" si="32"/>
        <v>0</v>
      </c>
      <c r="R41" s="93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82">
        <v>2248.71</v>
      </c>
      <c r="AF41" s="91">
        <f>SUMIF('2024 Budget Expenses Model'!$C:$C,'Summary by Department &amp; Categor'!$D41,'2024 Budget Expenses Model'!I:I)</f>
        <v>0</v>
      </c>
      <c r="AG41" s="91">
        <f>SUMIF('2024 Budget Expenses Model'!$C:$C,'Summary by Department &amp; Categor'!$D41,'2024 Budget Expenses Model'!J:J)</f>
        <v>0</v>
      </c>
      <c r="AH41" s="91">
        <f>SUMIF('2024 Budget Expenses Model'!$C:$C,'Summary by Department &amp; Categor'!$D41,'2024 Budget Expenses Model'!K:K)</f>
        <v>0</v>
      </c>
      <c r="AI41" s="91">
        <f>SUMIF('2024 Budget Expenses Model'!$C:$C,'Summary by Department &amp; Categor'!$D41,'2024 Budget Expenses Model'!L:L)</f>
        <v>0</v>
      </c>
      <c r="AJ41" s="91">
        <f>SUMIF('2024 Budget Expenses Model'!$C:$C,'Summary by Department &amp; Categor'!$D41,'2024 Budget Expenses Model'!M:M)</f>
        <v>0</v>
      </c>
      <c r="AK41" s="91">
        <f>SUMIF('2024 Budget Expenses Model'!$C:$C,'Summary by Department &amp; Categor'!$D41,'2024 Budget Expenses Model'!N:N)</f>
        <v>0</v>
      </c>
      <c r="AL41" s="91">
        <f>SUMIF('2024 Budget Expenses Model'!$C:$C,'Summary by Department &amp; Categor'!$D41,'2024 Budget Expenses Model'!O:O)</f>
        <v>0</v>
      </c>
      <c r="AM41" s="91">
        <f>SUMIF('2024 Budget Expenses Model'!$C:$C,'Summary by Department &amp; Categor'!$D41,'2024 Budget Expenses Model'!P:P)</f>
        <v>0</v>
      </c>
      <c r="AN41" s="91">
        <f>SUMIF('2024 Budget Expenses Model'!$C:$C,'Summary by Department &amp; Categor'!$D41,'2024 Budget Expenses Model'!Q:Q)</f>
        <v>0</v>
      </c>
      <c r="AO41" s="91">
        <f>SUMIF('2024 Budget Expenses Model'!$C:$C,'Summary by Department &amp; Categor'!$D41,'2024 Budget Expenses Model'!R:R)</f>
        <v>0</v>
      </c>
      <c r="AP41" s="91">
        <f>SUMIF('2024 Budget Expenses Model'!$C:$C,'Summary by Department &amp; Categor'!$D41,'2024 Budget Expenses Model'!S:S)</f>
        <v>0</v>
      </c>
      <c r="AQ41" s="91">
        <f>SUMIF('2024 Budget Expenses Model'!$C:$C,'Summary by Department &amp; Categor'!$D41,'2024 Budget Expenses Model'!T:T)</f>
        <v>0</v>
      </c>
      <c r="AR41" s="91">
        <f t="shared" si="35"/>
        <v>0</v>
      </c>
      <c r="AS41" s="91">
        <f t="shared" si="36"/>
        <v>2248.71</v>
      </c>
      <c r="AT41" s="92">
        <f t="shared" si="37"/>
        <v>0</v>
      </c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>
        <f t="shared" si="39"/>
        <v>0</v>
      </c>
      <c r="BH41" s="91">
        <f t="shared" si="40"/>
        <v>2248.71</v>
      </c>
      <c r="BI41" s="92">
        <f t="shared" si="41"/>
        <v>0</v>
      </c>
      <c r="BJ41" s="94"/>
      <c r="BK41" s="91">
        <f t="shared" si="53"/>
        <v>0</v>
      </c>
      <c r="BL41" s="94"/>
      <c r="BM41" s="86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</row>
    <row r="42" spans="1:124" ht="12.75" hidden="1" customHeight="1" outlineLevel="1">
      <c r="A42" s="87"/>
      <c r="B42" s="88" t="s">
        <v>37</v>
      </c>
      <c r="C42" s="60">
        <v>4</v>
      </c>
      <c r="D42" s="60" t="str">
        <f t="shared" si="52"/>
        <v>034</v>
      </c>
      <c r="E42" s="87"/>
      <c r="F42" s="89" t="s">
        <v>58</v>
      </c>
      <c r="G42" s="90"/>
      <c r="H42" s="91">
        <f t="shared" si="23"/>
        <v>0</v>
      </c>
      <c r="I42" s="91">
        <f t="shared" si="24"/>
        <v>0</v>
      </c>
      <c r="J42" s="91">
        <f t="shared" si="25"/>
        <v>0</v>
      </c>
      <c r="K42" s="92">
        <f t="shared" si="26"/>
        <v>0</v>
      </c>
      <c r="L42" s="91">
        <f t="shared" si="27"/>
        <v>0</v>
      </c>
      <c r="M42" s="91">
        <f t="shared" si="28"/>
        <v>0</v>
      </c>
      <c r="N42" s="92">
        <f t="shared" si="29"/>
        <v>0</v>
      </c>
      <c r="O42" s="91">
        <f t="shared" si="30"/>
        <v>0</v>
      </c>
      <c r="P42" s="91">
        <f t="shared" si="31"/>
        <v>0</v>
      </c>
      <c r="Q42" s="92">
        <f t="shared" si="32"/>
        <v>0</v>
      </c>
      <c r="R42" s="93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82">
        <v>0</v>
      </c>
      <c r="AF42" s="91">
        <f>SUMIF('2024 Budget Expenses Model'!$C:$C,'Summary by Department &amp; Categor'!$D42,'2024 Budget Expenses Model'!I:I)</f>
        <v>0</v>
      </c>
      <c r="AG42" s="91">
        <f>SUMIF('2024 Budget Expenses Model'!$C:$C,'Summary by Department &amp; Categor'!$D42,'2024 Budget Expenses Model'!J:J)</f>
        <v>0</v>
      </c>
      <c r="AH42" s="91">
        <f>SUMIF('2024 Budget Expenses Model'!$C:$C,'Summary by Department &amp; Categor'!$D42,'2024 Budget Expenses Model'!K:K)</f>
        <v>0</v>
      </c>
      <c r="AI42" s="91">
        <f>SUMIF('2024 Budget Expenses Model'!$C:$C,'Summary by Department &amp; Categor'!$D42,'2024 Budget Expenses Model'!L:L)</f>
        <v>0</v>
      </c>
      <c r="AJ42" s="91">
        <f>SUMIF('2024 Budget Expenses Model'!$C:$C,'Summary by Department &amp; Categor'!$D42,'2024 Budget Expenses Model'!M:M)</f>
        <v>0</v>
      </c>
      <c r="AK42" s="91">
        <f>SUMIF('2024 Budget Expenses Model'!$C:$C,'Summary by Department &amp; Categor'!$D42,'2024 Budget Expenses Model'!N:N)</f>
        <v>0</v>
      </c>
      <c r="AL42" s="91">
        <f>SUMIF('2024 Budget Expenses Model'!$C:$C,'Summary by Department &amp; Categor'!$D42,'2024 Budget Expenses Model'!O:O)</f>
        <v>0</v>
      </c>
      <c r="AM42" s="91">
        <f>SUMIF('2024 Budget Expenses Model'!$C:$C,'Summary by Department &amp; Categor'!$D42,'2024 Budget Expenses Model'!P:P)</f>
        <v>0</v>
      </c>
      <c r="AN42" s="91">
        <f>SUMIF('2024 Budget Expenses Model'!$C:$C,'Summary by Department &amp; Categor'!$D42,'2024 Budget Expenses Model'!Q:Q)</f>
        <v>0</v>
      </c>
      <c r="AO42" s="91">
        <f>SUMIF('2024 Budget Expenses Model'!$C:$C,'Summary by Department &amp; Categor'!$D42,'2024 Budget Expenses Model'!R:R)</f>
        <v>0</v>
      </c>
      <c r="AP42" s="91">
        <f>SUMIF('2024 Budget Expenses Model'!$C:$C,'Summary by Department &amp; Categor'!$D42,'2024 Budget Expenses Model'!S:S)</f>
        <v>0</v>
      </c>
      <c r="AQ42" s="91">
        <f>SUMIF('2024 Budget Expenses Model'!$C:$C,'Summary by Department &amp; Categor'!$D42,'2024 Budget Expenses Model'!T:T)</f>
        <v>0</v>
      </c>
      <c r="AR42" s="91">
        <f t="shared" si="35"/>
        <v>0</v>
      </c>
      <c r="AS42" s="91">
        <f t="shared" si="36"/>
        <v>0</v>
      </c>
      <c r="AT42" s="92">
        <f t="shared" si="37"/>
        <v>0</v>
      </c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>
        <f t="shared" si="39"/>
        <v>0</v>
      </c>
      <c r="BH42" s="91">
        <f t="shared" si="40"/>
        <v>0</v>
      </c>
      <c r="BI42" s="92">
        <f t="shared" si="41"/>
        <v>0</v>
      </c>
      <c r="BJ42" s="94"/>
      <c r="BK42" s="91">
        <f t="shared" si="53"/>
        <v>0</v>
      </c>
      <c r="BL42" s="94"/>
      <c r="BM42" s="86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59"/>
      <c r="DO42" s="59"/>
      <c r="DP42" s="59"/>
      <c r="DQ42" s="59"/>
      <c r="DR42" s="59"/>
      <c r="DS42" s="59"/>
      <c r="DT42" s="59"/>
    </row>
    <row r="43" spans="1:124" ht="12.75" hidden="1" customHeight="1" outlineLevel="1">
      <c r="A43" s="87"/>
      <c r="B43" s="88" t="s">
        <v>37</v>
      </c>
      <c r="C43" s="60">
        <v>5</v>
      </c>
      <c r="D43" s="60" t="str">
        <f t="shared" si="52"/>
        <v>035</v>
      </c>
      <c r="E43" s="87"/>
      <c r="F43" s="89" t="s">
        <v>97</v>
      </c>
      <c r="G43" s="90"/>
      <c r="H43" s="91">
        <f t="shared" si="23"/>
        <v>0</v>
      </c>
      <c r="I43" s="91">
        <f t="shared" si="24"/>
        <v>0</v>
      </c>
      <c r="J43" s="91">
        <f t="shared" si="25"/>
        <v>0</v>
      </c>
      <c r="K43" s="92">
        <f t="shared" si="26"/>
        <v>0</v>
      </c>
      <c r="L43" s="91">
        <f t="shared" si="27"/>
        <v>0</v>
      </c>
      <c r="M43" s="91">
        <f t="shared" si="28"/>
        <v>0</v>
      </c>
      <c r="N43" s="92">
        <f t="shared" si="29"/>
        <v>0</v>
      </c>
      <c r="O43" s="91">
        <f t="shared" si="30"/>
        <v>0</v>
      </c>
      <c r="P43" s="91">
        <f t="shared" si="31"/>
        <v>0</v>
      </c>
      <c r="Q43" s="92">
        <f t="shared" si="32"/>
        <v>0</v>
      </c>
      <c r="R43" s="93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82">
        <v>0</v>
      </c>
      <c r="AF43" s="91">
        <f>SUMIF('2024 Budget Expenses Model'!$C:$C,'Summary by Department &amp; Categor'!$D43,'2024 Budget Expenses Model'!I:I)</f>
        <v>0</v>
      </c>
      <c r="AG43" s="91">
        <f>SUMIF('2024 Budget Expenses Model'!$C:$C,'Summary by Department &amp; Categor'!$D43,'2024 Budget Expenses Model'!J:J)</f>
        <v>0</v>
      </c>
      <c r="AH43" s="91">
        <f>SUMIF('2024 Budget Expenses Model'!$C:$C,'Summary by Department &amp; Categor'!$D43,'2024 Budget Expenses Model'!K:K)</f>
        <v>0</v>
      </c>
      <c r="AI43" s="91">
        <f>SUMIF('2024 Budget Expenses Model'!$C:$C,'Summary by Department &amp; Categor'!$D43,'2024 Budget Expenses Model'!L:L)</f>
        <v>0</v>
      </c>
      <c r="AJ43" s="91">
        <f>SUMIF('2024 Budget Expenses Model'!$C:$C,'Summary by Department &amp; Categor'!$D43,'2024 Budget Expenses Model'!M:M)</f>
        <v>0</v>
      </c>
      <c r="AK43" s="91">
        <f>SUMIF('2024 Budget Expenses Model'!$C:$C,'Summary by Department &amp; Categor'!$D43,'2024 Budget Expenses Model'!N:N)</f>
        <v>0</v>
      </c>
      <c r="AL43" s="91">
        <f>SUMIF('2024 Budget Expenses Model'!$C:$C,'Summary by Department &amp; Categor'!$D43,'2024 Budget Expenses Model'!O:O)</f>
        <v>0</v>
      </c>
      <c r="AM43" s="91">
        <f>SUMIF('2024 Budget Expenses Model'!$C:$C,'Summary by Department &amp; Categor'!$D43,'2024 Budget Expenses Model'!P:P)</f>
        <v>0</v>
      </c>
      <c r="AN43" s="91">
        <f>SUMIF('2024 Budget Expenses Model'!$C:$C,'Summary by Department &amp; Categor'!$D43,'2024 Budget Expenses Model'!Q:Q)</f>
        <v>0</v>
      </c>
      <c r="AO43" s="91">
        <f>SUMIF('2024 Budget Expenses Model'!$C:$C,'Summary by Department &amp; Categor'!$D43,'2024 Budget Expenses Model'!R:R)</f>
        <v>0</v>
      </c>
      <c r="AP43" s="91">
        <f>SUMIF('2024 Budget Expenses Model'!$C:$C,'Summary by Department &amp; Categor'!$D43,'2024 Budget Expenses Model'!S:S)</f>
        <v>0</v>
      </c>
      <c r="AQ43" s="91">
        <f>SUMIF('2024 Budget Expenses Model'!$C:$C,'Summary by Department &amp; Categor'!$D43,'2024 Budget Expenses Model'!T:T)</f>
        <v>0</v>
      </c>
      <c r="AR43" s="91">
        <f t="shared" si="35"/>
        <v>0</v>
      </c>
      <c r="AS43" s="91">
        <f t="shared" si="36"/>
        <v>0</v>
      </c>
      <c r="AT43" s="92">
        <f t="shared" si="37"/>
        <v>0</v>
      </c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91">
        <f t="shared" si="39"/>
        <v>0</v>
      </c>
      <c r="BH43" s="91">
        <f t="shared" si="40"/>
        <v>0</v>
      </c>
      <c r="BI43" s="92">
        <f t="shared" si="41"/>
        <v>0</v>
      </c>
      <c r="BJ43" s="94"/>
      <c r="BK43" s="91">
        <f t="shared" si="53"/>
        <v>0</v>
      </c>
      <c r="BL43" s="94"/>
      <c r="BM43" s="86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</row>
    <row r="44" spans="1:124" ht="12.75" hidden="1" customHeight="1" outlineLevel="1">
      <c r="A44" s="87"/>
      <c r="B44" s="88" t="s">
        <v>37</v>
      </c>
      <c r="C44" s="60">
        <v>6</v>
      </c>
      <c r="D44" s="60" t="str">
        <f t="shared" si="52"/>
        <v>036</v>
      </c>
      <c r="E44" s="87"/>
      <c r="F44" s="89" t="s">
        <v>51</v>
      </c>
      <c r="G44" s="90"/>
      <c r="H44" s="91">
        <f t="shared" si="23"/>
        <v>0</v>
      </c>
      <c r="I44" s="91">
        <f t="shared" si="24"/>
        <v>0</v>
      </c>
      <c r="J44" s="91">
        <f t="shared" si="25"/>
        <v>0</v>
      </c>
      <c r="K44" s="92">
        <f t="shared" si="26"/>
        <v>0</v>
      </c>
      <c r="L44" s="91">
        <f t="shared" si="27"/>
        <v>0</v>
      </c>
      <c r="M44" s="91">
        <f t="shared" si="28"/>
        <v>0</v>
      </c>
      <c r="N44" s="92">
        <f t="shared" si="29"/>
        <v>0</v>
      </c>
      <c r="O44" s="91">
        <f t="shared" si="30"/>
        <v>0</v>
      </c>
      <c r="P44" s="91">
        <f t="shared" si="31"/>
        <v>0</v>
      </c>
      <c r="Q44" s="92">
        <f t="shared" si="32"/>
        <v>0</v>
      </c>
      <c r="R44" s="93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82">
        <v>1553.9499999999998</v>
      </c>
      <c r="AF44" s="91">
        <f>SUMIF('2024 Budget Expenses Model'!$C:$C,'Summary by Department &amp; Categor'!$D44,'2024 Budget Expenses Model'!I:I)</f>
        <v>0</v>
      </c>
      <c r="AG44" s="91">
        <f>SUMIF('2024 Budget Expenses Model'!$C:$C,'Summary by Department &amp; Categor'!$D44,'2024 Budget Expenses Model'!J:J)</f>
        <v>0</v>
      </c>
      <c r="AH44" s="91">
        <f>SUMIF('2024 Budget Expenses Model'!$C:$C,'Summary by Department &amp; Categor'!$D44,'2024 Budget Expenses Model'!K:K)</f>
        <v>0</v>
      </c>
      <c r="AI44" s="91">
        <f>SUMIF('2024 Budget Expenses Model'!$C:$C,'Summary by Department &amp; Categor'!$D44,'2024 Budget Expenses Model'!L:L)</f>
        <v>0</v>
      </c>
      <c r="AJ44" s="91">
        <f>SUMIF('2024 Budget Expenses Model'!$C:$C,'Summary by Department &amp; Categor'!$D44,'2024 Budget Expenses Model'!M:M)</f>
        <v>0</v>
      </c>
      <c r="AK44" s="91">
        <f>SUMIF('2024 Budget Expenses Model'!$C:$C,'Summary by Department &amp; Categor'!$D44,'2024 Budget Expenses Model'!N:N)</f>
        <v>0</v>
      </c>
      <c r="AL44" s="91">
        <f>SUMIF('2024 Budget Expenses Model'!$C:$C,'Summary by Department &amp; Categor'!$D44,'2024 Budget Expenses Model'!O:O)</f>
        <v>0</v>
      </c>
      <c r="AM44" s="91">
        <f>SUMIF('2024 Budget Expenses Model'!$C:$C,'Summary by Department &amp; Categor'!$D44,'2024 Budget Expenses Model'!P:P)</f>
        <v>0</v>
      </c>
      <c r="AN44" s="91">
        <f>SUMIF('2024 Budget Expenses Model'!$C:$C,'Summary by Department &amp; Categor'!$D44,'2024 Budget Expenses Model'!Q:Q)</f>
        <v>0</v>
      </c>
      <c r="AO44" s="91">
        <f>SUMIF('2024 Budget Expenses Model'!$C:$C,'Summary by Department &amp; Categor'!$D44,'2024 Budget Expenses Model'!R:R)</f>
        <v>0</v>
      </c>
      <c r="AP44" s="91">
        <f>SUMIF('2024 Budget Expenses Model'!$C:$C,'Summary by Department &amp; Categor'!$D44,'2024 Budget Expenses Model'!S:S)</f>
        <v>0</v>
      </c>
      <c r="AQ44" s="91">
        <f>SUMIF('2024 Budget Expenses Model'!$C:$C,'Summary by Department &amp; Categor'!$D44,'2024 Budget Expenses Model'!T:T)</f>
        <v>0</v>
      </c>
      <c r="AR44" s="91">
        <f t="shared" si="35"/>
        <v>0</v>
      </c>
      <c r="AS44" s="91">
        <f t="shared" si="36"/>
        <v>1553.9499999999998</v>
      </c>
      <c r="AT44" s="92">
        <f t="shared" si="37"/>
        <v>0</v>
      </c>
      <c r="AU44" s="91"/>
      <c r="AV44" s="91"/>
      <c r="AW44" s="91"/>
      <c r="AX44" s="91"/>
      <c r="AY44" s="91"/>
      <c r="AZ44" s="91"/>
      <c r="BA44" s="91"/>
      <c r="BB44" s="91"/>
      <c r="BC44" s="91"/>
      <c r="BD44" s="91"/>
      <c r="BE44" s="91"/>
      <c r="BF44" s="91"/>
      <c r="BG44" s="91">
        <f t="shared" si="39"/>
        <v>0</v>
      </c>
      <c r="BH44" s="91">
        <f t="shared" si="40"/>
        <v>1553.9499999999998</v>
      </c>
      <c r="BI44" s="92">
        <f t="shared" si="41"/>
        <v>0</v>
      </c>
      <c r="BJ44" s="94"/>
      <c r="BK44" s="91">
        <f t="shared" si="53"/>
        <v>0</v>
      </c>
      <c r="BL44" s="94"/>
      <c r="BM44" s="86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</row>
    <row r="45" spans="1:124" ht="12.75" hidden="1" customHeight="1" outlineLevel="1">
      <c r="A45" s="87"/>
      <c r="B45" s="88" t="s">
        <v>37</v>
      </c>
      <c r="C45" s="60">
        <v>7</v>
      </c>
      <c r="D45" s="60" t="str">
        <f t="shared" si="52"/>
        <v>037</v>
      </c>
      <c r="E45" s="87"/>
      <c r="F45" s="89" t="s">
        <v>81</v>
      </c>
      <c r="G45" s="90"/>
      <c r="H45" s="91">
        <f t="shared" si="23"/>
        <v>0</v>
      </c>
      <c r="I45" s="91">
        <f t="shared" si="24"/>
        <v>0</v>
      </c>
      <c r="J45" s="91">
        <f t="shared" si="25"/>
        <v>0</v>
      </c>
      <c r="K45" s="92">
        <f t="shared" si="26"/>
        <v>0</v>
      </c>
      <c r="L45" s="91">
        <f t="shared" si="27"/>
        <v>0</v>
      </c>
      <c r="M45" s="91">
        <f t="shared" si="28"/>
        <v>0</v>
      </c>
      <c r="N45" s="92">
        <f t="shared" si="29"/>
        <v>0</v>
      </c>
      <c r="O45" s="91">
        <f t="shared" si="30"/>
        <v>0</v>
      </c>
      <c r="P45" s="91">
        <f t="shared" si="31"/>
        <v>0</v>
      </c>
      <c r="Q45" s="92">
        <f t="shared" si="32"/>
        <v>0</v>
      </c>
      <c r="R45" s="93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82">
        <v>0</v>
      </c>
      <c r="AF45" s="91">
        <f>SUMIF('2024 Budget Expenses Model'!$C:$C,'Summary by Department &amp; Categor'!$D45,'2024 Budget Expenses Model'!I:I)</f>
        <v>0</v>
      </c>
      <c r="AG45" s="91">
        <f>SUMIF('2024 Budget Expenses Model'!$C:$C,'Summary by Department &amp; Categor'!$D45,'2024 Budget Expenses Model'!J:J)</f>
        <v>0</v>
      </c>
      <c r="AH45" s="91">
        <f>SUMIF('2024 Budget Expenses Model'!$C:$C,'Summary by Department &amp; Categor'!$D45,'2024 Budget Expenses Model'!K:K)</f>
        <v>0</v>
      </c>
      <c r="AI45" s="91">
        <f>SUMIF('2024 Budget Expenses Model'!$C:$C,'Summary by Department &amp; Categor'!$D45,'2024 Budget Expenses Model'!L:L)</f>
        <v>0</v>
      </c>
      <c r="AJ45" s="91">
        <f>SUMIF('2024 Budget Expenses Model'!$C:$C,'Summary by Department &amp; Categor'!$D45,'2024 Budget Expenses Model'!M:M)</f>
        <v>0</v>
      </c>
      <c r="AK45" s="91">
        <f>SUMIF('2024 Budget Expenses Model'!$C:$C,'Summary by Department &amp; Categor'!$D45,'2024 Budget Expenses Model'!N:N)</f>
        <v>0</v>
      </c>
      <c r="AL45" s="91">
        <f>SUMIF('2024 Budget Expenses Model'!$C:$C,'Summary by Department &amp; Categor'!$D45,'2024 Budget Expenses Model'!O:O)</f>
        <v>0</v>
      </c>
      <c r="AM45" s="91">
        <f>SUMIF('2024 Budget Expenses Model'!$C:$C,'Summary by Department &amp; Categor'!$D45,'2024 Budget Expenses Model'!P:P)</f>
        <v>0</v>
      </c>
      <c r="AN45" s="91">
        <f>SUMIF('2024 Budget Expenses Model'!$C:$C,'Summary by Department &amp; Categor'!$D45,'2024 Budget Expenses Model'!Q:Q)</f>
        <v>0</v>
      </c>
      <c r="AO45" s="91">
        <f>SUMIF('2024 Budget Expenses Model'!$C:$C,'Summary by Department &amp; Categor'!$D45,'2024 Budget Expenses Model'!R:R)</f>
        <v>0</v>
      </c>
      <c r="AP45" s="91">
        <f>SUMIF('2024 Budget Expenses Model'!$C:$C,'Summary by Department &amp; Categor'!$D45,'2024 Budget Expenses Model'!S:S)</f>
        <v>0</v>
      </c>
      <c r="AQ45" s="91">
        <f>SUMIF('2024 Budget Expenses Model'!$C:$C,'Summary by Department &amp; Categor'!$D45,'2024 Budget Expenses Model'!T:T)</f>
        <v>0</v>
      </c>
      <c r="AR45" s="91">
        <f t="shared" si="35"/>
        <v>0</v>
      </c>
      <c r="AS45" s="91">
        <f t="shared" si="36"/>
        <v>0</v>
      </c>
      <c r="AT45" s="92">
        <f t="shared" si="37"/>
        <v>0</v>
      </c>
      <c r="AU45" s="91"/>
      <c r="AV45" s="91"/>
      <c r="AW45" s="91"/>
      <c r="AX45" s="91"/>
      <c r="AY45" s="91"/>
      <c r="AZ45" s="91"/>
      <c r="BA45" s="91"/>
      <c r="BB45" s="91"/>
      <c r="BC45" s="91"/>
      <c r="BD45" s="91"/>
      <c r="BE45" s="91"/>
      <c r="BF45" s="91"/>
      <c r="BG45" s="91">
        <f t="shared" si="39"/>
        <v>0</v>
      </c>
      <c r="BH45" s="91">
        <f t="shared" si="40"/>
        <v>0</v>
      </c>
      <c r="BI45" s="92">
        <f t="shared" si="41"/>
        <v>0</v>
      </c>
      <c r="BJ45" s="94"/>
      <c r="BK45" s="91">
        <f t="shared" si="53"/>
        <v>0</v>
      </c>
      <c r="BL45" s="94"/>
      <c r="BM45" s="86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</row>
    <row r="46" spans="1:124" ht="12.75" hidden="1" customHeight="1" outlineLevel="1">
      <c r="A46" s="87"/>
      <c r="B46" s="88" t="s">
        <v>37</v>
      </c>
      <c r="C46" s="60">
        <v>8</v>
      </c>
      <c r="D46" s="60" t="str">
        <f t="shared" si="52"/>
        <v>038</v>
      </c>
      <c r="E46" s="87"/>
      <c r="F46" s="89" t="s">
        <v>73</v>
      </c>
      <c r="G46" s="90"/>
      <c r="H46" s="91">
        <f t="shared" si="23"/>
        <v>0</v>
      </c>
      <c r="I46" s="91">
        <f t="shared" si="24"/>
        <v>0</v>
      </c>
      <c r="J46" s="91">
        <f t="shared" si="25"/>
        <v>0</v>
      </c>
      <c r="K46" s="92">
        <f t="shared" si="26"/>
        <v>0</v>
      </c>
      <c r="L46" s="91">
        <f t="shared" si="27"/>
        <v>0</v>
      </c>
      <c r="M46" s="91">
        <f t="shared" si="28"/>
        <v>0</v>
      </c>
      <c r="N46" s="92">
        <f t="shared" si="29"/>
        <v>0</v>
      </c>
      <c r="O46" s="91">
        <f t="shared" si="30"/>
        <v>0</v>
      </c>
      <c r="P46" s="91">
        <f t="shared" si="31"/>
        <v>0</v>
      </c>
      <c r="Q46" s="92">
        <f t="shared" si="32"/>
        <v>0</v>
      </c>
      <c r="R46" s="93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82">
        <f>SUMIF($S$8:$AD$8,"yes",$S46:$AD46)</f>
        <v>0</v>
      </c>
      <c r="AF46" s="91">
        <f>SUMIF('2024 Budget Expenses Model'!$C:$C,'Summary by Department &amp; Categor'!$D46,'2024 Budget Expenses Model'!I:I)</f>
        <v>0</v>
      </c>
      <c r="AG46" s="91">
        <f>SUMIF('2024 Budget Expenses Model'!$C:$C,'Summary by Department &amp; Categor'!$D46,'2024 Budget Expenses Model'!J:J)</f>
        <v>0</v>
      </c>
      <c r="AH46" s="91">
        <f>SUMIF('2024 Budget Expenses Model'!$C:$C,'Summary by Department &amp; Categor'!$D46,'2024 Budget Expenses Model'!K:K)</f>
        <v>0</v>
      </c>
      <c r="AI46" s="91">
        <f>SUMIF('2024 Budget Expenses Model'!$C:$C,'Summary by Department &amp; Categor'!$D46,'2024 Budget Expenses Model'!L:L)</f>
        <v>0</v>
      </c>
      <c r="AJ46" s="91">
        <f>SUMIF('2024 Budget Expenses Model'!$C:$C,'Summary by Department &amp; Categor'!$D46,'2024 Budget Expenses Model'!M:M)</f>
        <v>0</v>
      </c>
      <c r="AK46" s="91">
        <f>SUMIF('2024 Budget Expenses Model'!$C:$C,'Summary by Department &amp; Categor'!$D46,'2024 Budget Expenses Model'!N:N)</f>
        <v>0</v>
      </c>
      <c r="AL46" s="91">
        <f>SUMIF('2024 Budget Expenses Model'!$C:$C,'Summary by Department &amp; Categor'!$D46,'2024 Budget Expenses Model'!O:O)</f>
        <v>0</v>
      </c>
      <c r="AM46" s="91">
        <f>SUMIF('2024 Budget Expenses Model'!$C:$C,'Summary by Department &amp; Categor'!$D46,'2024 Budget Expenses Model'!P:P)</f>
        <v>0</v>
      </c>
      <c r="AN46" s="91">
        <f>SUMIF('2024 Budget Expenses Model'!$C:$C,'Summary by Department &amp; Categor'!$D46,'2024 Budget Expenses Model'!Q:Q)</f>
        <v>0</v>
      </c>
      <c r="AO46" s="91">
        <f>SUMIF('2024 Budget Expenses Model'!$C:$C,'Summary by Department &amp; Categor'!$D46,'2024 Budget Expenses Model'!R:R)</f>
        <v>0</v>
      </c>
      <c r="AP46" s="91">
        <f>SUMIF('2024 Budget Expenses Model'!$C:$C,'Summary by Department &amp; Categor'!$D46,'2024 Budget Expenses Model'!S:S)</f>
        <v>0</v>
      </c>
      <c r="AQ46" s="91">
        <f>SUMIF('2024 Budget Expenses Model'!$C:$C,'Summary by Department &amp; Categor'!$D46,'2024 Budget Expenses Model'!T:T)</f>
        <v>0</v>
      </c>
      <c r="AR46" s="91">
        <f t="shared" si="35"/>
        <v>0</v>
      </c>
      <c r="AS46" s="91">
        <f t="shared" si="36"/>
        <v>0</v>
      </c>
      <c r="AT46" s="92">
        <f t="shared" si="37"/>
        <v>0</v>
      </c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91">
        <f t="shared" si="39"/>
        <v>0</v>
      </c>
      <c r="BH46" s="91">
        <f t="shared" si="40"/>
        <v>0</v>
      </c>
      <c r="BI46" s="92">
        <f t="shared" si="41"/>
        <v>0</v>
      </c>
      <c r="BJ46" s="94"/>
      <c r="BK46" s="91">
        <f t="shared" si="53"/>
        <v>0</v>
      </c>
      <c r="BL46" s="94"/>
      <c r="BM46" s="86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</row>
    <row r="47" spans="1:124" ht="12.75" customHeight="1" collapsed="1">
      <c r="A47" s="87"/>
      <c r="B47" s="87"/>
      <c r="C47" s="87"/>
      <c r="D47" s="60"/>
      <c r="E47" s="87"/>
      <c r="F47" s="95" t="s">
        <v>194</v>
      </c>
      <c r="G47" s="90"/>
      <c r="H47" s="82">
        <f t="shared" si="23"/>
        <v>0</v>
      </c>
      <c r="I47" s="82">
        <f t="shared" si="24"/>
        <v>8250</v>
      </c>
      <c r="J47" s="82">
        <f t="shared" si="25"/>
        <v>-8250</v>
      </c>
      <c r="K47" s="83">
        <f t="shared" si="26"/>
        <v>-1</v>
      </c>
      <c r="L47" s="82">
        <f t="shared" si="27"/>
        <v>0</v>
      </c>
      <c r="M47" s="82">
        <f t="shared" si="28"/>
        <v>0</v>
      </c>
      <c r="N47" s="83">
        <f t="shared" si="29"/>
        <v>0</v>
      </c>
      <c r="O47" s="82">
        <f t="shared" si="30"/>
        <v>0</v>
      </c>
      <c r="P47" s="82">
        <f t="shared" si="31"/>
        <v>0</v>
      </c>
      <c r="Q47" s="83">
        <f t="shared" si="32"/>
        <v>0</v>
      </c>
      <c r="R47" s="93"/>
      <c r="S47" s="82">
        <f t="shared" ref="S47:AD47" si="54">SUM(S48:S55)</f>
        <v>0</v>
      </c>
      <c r="T47" s="82">
        <f t="shared" si="54"/>
        <v>0</v>
      </c>
      <c r="U47" s="82">
        <f t="shared" si="54"/>
        <v>0</v>
      </c>
      <c r="V47" s="82">
        <f t="shared" si="54"/>
        <v>0</v>
      </c>
      <c r="W47" s="82">
        <f t="shared" si="54"/>
        <v>0</v>
      </c>
      <c r="X47" s="82">
        <f t="shared" si="54"/>
        <v>0</v>
      </c>
      <c r="Y47" s="82">
        <f t="shared" si="54"/>
        <v>0</v>
      </c>
      <c r="Z47" s="82">
        <f t="shared" si="54"/>
        <v>0</v>
      </c>
      <c r="AA47" s="82">
        <f t="shared" si="54"/>
        <v>0</v>
      </c>
      <c r="AB47" s="82">
        <f t="shared" si="54"/>
        <v>0</v>
      </c>
      <c r="AC47" s="82">
        <f t="shared" si="54"/>
        <v>0</v>
      </c>
      <c r="AD47" s="82">
        <f t="shared" si="54"/>
        <v>0</v>
      </c>
      <c r="AE47" s="82">
        <v>60918.94000000001</v>
      </c>
      <c r="AF47" s="82">
        <f t="shared" ref="AF47:AQ47" si="55">SUM(AF48:AF55)</f>
        <v>8250</v>
      </c>
      <c r="AG47" s="82">
        <f t="shared" si="55"/>
        <v>8250</v>
      </c>
      <c r="AH47" s="82">
        <f t="shared" si="55"/>
        <v>8650</v>
      </c>
      <c r="AI47" s="82">
        <f t="shared" si="55"/>
        <v>8250</v>
      </c>
      <c r="AJ47" s="82">
        <f t="shared" si="55"/>
        <v>8250</v>
      </c>
      <c r="AK47" s="82">
        <f t="shared" si="55"/>
        <v>8250</v>
      </c>
      <c r="AL47" s="82">
        <f t="shared" si="55"/>
        <v>8650</v>
      </c>
      <c r="AM47" s="82">
        <f t="shared" si="55"/>
        <v>8250</v>
      </c>
      <c r="AN47" s="82">
        <f t="shared" si="55"/>
        <v>8250</v>
      </c>
      <c r="AO47" s="82">
        <f t="shared" si="55"/>
        <v>8250</v>
      </c>
      <c r="AP47" s="82">
        <f t="shared" si="55"/>
        <v>8250</v>
      </c>
      <c r="AQ47" s="82">
        <f t="shared" si="55"/>
        <v>8650</v>
      </c>
      <c r="AR47" s="82">
        <f t="shared" si="35"/>
        <v>100200</v>
      </c>
      <c r="AS47" s="82">
        <f t="shared" si="36"/>
        <v>-39281.05999999999</v>
      </c>
      <c r="AT47" s="83">
        <f t="shared" si="37"/>
        <v>-0.39202654690618755</v>
      </c>
      <c r="AU47" s="82">
        <f t="shared" ref="AU47:BF47" si="56">SUM(AU48:AU55)</f>
        <v>0</v>
      </c>
      <c r="AV47" s="82">
        <f t="shared" si="56"/>
        <v>0</v>
      </c>
      <c r="AW47" s="82">
        <f t="shared" si="56"/>
        <v>0</v>
      </c>
      <c r="AX47" s="82">
        <f t="shared" si="56"/>
        <v>0</v>
      </c>
      <c r="AY47" s="82">
        <f t="shared" si="56"/>
        <v>0</v>
      </c>
      <c r="AZ47" s="82">
        <f t="shared" si="56"/>
        <v>0</v>
      </c>
      <c r="BA47" s="82">
        <f t="shared" si="56"/>
        <v>0</v>
      </c>
      <c r="BB47" s="82">
        <f t="shared" si="56"/>
        <v>0</v>
      </c>
      <c r="BC47" s="82">
        <f t="shared" si="56"/>
        <v>0</v>
      </c>
      <c r="BD47" s="82">
        <f t="shared" si="56"/>
        <v>0</v>
      </c>
      <c r="BE47" s="82">
        <f t="shared" si="56"/>
        <v>0</v>
      </c>
      <c r="BF47" s="82">
        <f t="shared" si="56"/>
        <v>0</v>
      </c>
      <c r="BG47" s="82">
        <f t="shared" si="39"/>
        <v>0</v>
      </c>
      <c r="BH47" s="82">
        <f t="shared" si="40"/>
        <v>60918.94000000001</v>
      </c>
      <c r="BI47" s="83">
        <f t="shared" si="41"/>
        <v>0</v>
      </c>
      <c r="BJ47" s="94"/>
      <c r="BK47" s="82">
        <f>SUM(BK48:BK55)</f>
        <v>100200</v>
      </c>
      <c r="BL47" s="94"/>
      <c r="BM47" s="86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</row>
    <row r="48" spans="1:124" ht="12.75" hidden="1" customHeight="1" outlineLevel="1">
      <c r="A48" s="87"/>
      <c r="B48" s="88" t="s">
        <v>75</v>
      </c>
      <c r="C48" s="60">
        <v>2</v>
      </c>
      <c r="D48" s="60" t="str">
        <f t="shared" ref="D48:D55" si="57">CONCATENATE(B48,C48)</f>
        <v>042</v>
      </c>
      <c r="E48" s="87"/>
      <c r="F48" s="89" t="s">
        <v>34</v>
      </c>
      <c r="G48" s="90"/>
      <c r="H48" s="91">
        <f t="shared" si="23"/>
        <v>0</v>
      </c>
      <c r="I48" s="91">
        <f t="shared" si="24"/>
        <v>0</v>
      </c>
      <c r="J48" s="91">
        <f t="shared" si="25"/>
        <v>0</v>
      </c>
      <c r="K48" s="92">
        <f t="shared" si="26"/>
        <v>0</v>
      </c>
      <c r="L48" s="91">
        <f t="shared" si="27"/>
        <v>0</v>
      </c>
      <c r="M48" s="91">
        <f t="shared" si="28"/>
        <v>0</v>
      </c>
      <c r="N48" s="92">
        <f t="shared" si="29"/>
        <v>0</v>
      </c>
      <c r="O48" s="91">
        <f t="shared" si="30"/>
        <v>0</v>
      </c>
      <c r="P48" s="91">
        <f t="shared" si="31"/>
        <v>0</v>
      </c>
      <c r="Q48" s="92">
        <f t="shared" si="32"/>
        <v>0</v>
      </c>
      <c r="R48" s="93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82">
        <v>0</v>
      </c>
      <c r="AF48" s="91">
        <f>SUMIF('2024 Budget Expenses Model'!$C:$C,'Summary by Department &amp; Categor'!$D48,'2024 Budget Expenses Model'!I:I)</f>
        <v>0</v>
      </c>
      <c r="AG48" s="91">
        <f>SUMIF('2024 Budget Expenses Model'!$C:$C,'Summary by Department &amp; Categor'!$D48,'2024 Budget Expenses Model'!J:J)</f>
        <v>0</v>
      </c>
      <c r="AH48" s="91">
        <f>SUMIF('2024 Budget Expenses Model'!$C:$C,'Summary by Department &amp; Categor'!$D48,'2024 Budget Expenses Model'!K:K)</f>
        <v>0</v>
      </c>
      <c r="AI48" s="91">
        <f>SUMIF('2024 Budget Expenses Model'!$C:$C,'Summary by Department &amp; Categor'!$D48,'2024 Budget Expenses Model'!L:L)</f>
        <v>0</v>
      </c>
      <c r="AJ48" s="91">
        <f>SUMIF('2024 Budget Expenses Model'!$C:$C,'Summary by Department &amp; Categor'!$D48,'2024 Budget Expenses Model'!M:M)</f>
        <v>0</v>
      </c>
      <c r="AK48" s="91">
        <f>SUMIF('2024 Budget Expenses Model'!$C:$C,'Summary by Department &amp; Categor'!$D48,'2024 Budget Expenses Model'!N:N)</f>
        <v>0</v>
      </c>
      <c r="AL48" s="91">
        <f>SUMIF('2024 Budget Expenses Model'!$C:$C,'Summary by Department &amp; Categor'!$D48,'2024 Budget Expenses Model'!O:O)</f>
        <v>0</v>
      </c>
      <c r="AM48" s="91">
        <f>SUMIF('2024 Budget Expenses Model'!$C:$C,'Summary by Department &amp; Categor'!$D48,'2024 Budget Expenses Model'!P:P)</f>
        <v>0</v>
      </c>
      <c r="AN48" s="91">
        <f>SUMIF('2024 Budget Expenses Model'!$C:$C,'Summary by Department &amp; Categor'!$D48,'2024 Budget Expenses Model'!Q:Q)</f>
        <v>0</v>
      </c>
      <c r="AO48" s="91">
        <f>SUMIF('2024 Budget Expenses Model'!$C:$C,'Summary by Department &amp; Categor'!$D48,'2024 Budget Expenses Model'!R:R)</f>
        <v>0</v>
      </c>
      <c r="AP48" s="91">
        <f>SUMIF('2024 Budget Expenses Model'!$C:$C,'Summary by Department &amp; Categor'!$D48,'2024 Budget Expenses Model'!S:S)</f>
        <v>0</v>
      </c>
      <c r="AQ48" s="91">
        <f>SUMIF('2024 Budget Expenses Model'!$C:$C,'Summary by Department &amp; Categor'!$D48,'2024 Budget Expenses Model'!T:T)</f>
        <v>0</v>
      </c>
      <c r="AR48" s="91">
        <f t="shared" si="35"/>
        <v>0</v>
      </c>
      <c r="AS48" s="91">
        <f t="shared" si="36"/>
        <v>0</v>
      </c>
      <c r="AT48" s="92">
        <f t="shared" si="37"/>
        <v>0</v>
      </c>
      <c r="AU48" s="91"/>
      <c r="AV48" s="91"/>
      <c r="AW48" s="91"/>
      <c r="AX48" s="91"/>
      <c r="AY48" s="91"/>
      <c r="AZ48" s="91"/>
      <c r="BA48" s="91"/>
      <c r="BB48" s="91"/>
      <c r="BC48" s="91"/>
      <c r="BD48" s="91"/>
      <c r="BE48" s="91"/>
      <c r="BF48" s="91"/>
      <c r="BG48" s="91">
        <f t="shared" si="39"/>
        <v>0</v>
      </c>
      <c r="BH48" s="91">
        <f t="shared" si="40"/>
        <v>0</v>
      </c>
      <c r="BI48" s="92">
        <f t="shared" si="41"/>
        <v>0</v>
      </c>
      <c r="BJ48" s="94"/>
      <c r="BK48" s="91">
        <f t="shared" ref="BK48:BK55" si="58">SUM(AF48:AQ48)</f>
        <v>0</v>
      </c>
      <c r="BL48" s="94"/>
      <c r="BM48" s="86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/>
      <c r="CW48" s="59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H48" s="59"/>
      <c r="DI48" s="59"/>
      <c r="DJ48" s="59"/>
      <c r="DK48" s="59"/>
      <c r="DL48" s="59"/>
      <c r="DM48" s="59"/>
      <c r="DN48" s="59"/>
      <c r="DO48" s="59"/>
      <c r="DP48" s="59"/>
      <c r="DQ48" s="59"/>
      <c r="DR48" s="59"/>
      <c r="DS48" s="59"/>
      <c r="DT48" s="59"/>
    </row>
    <row r="49" spans="1:124" ht="12.75" hidden="1" customHeight="1" outlineLevel="1">
      <c r="A49" s="87"/>
      <c r="B49" s="88" t="s">
        <v>75</v>
      </c>
      <c r="C49" s="60">
        <v>1</v>
      </c>
      <c r="D49" s="60" t="str">
        <f t="shared" si="57"/>
        <v>041</v>
      </c>
      <c r="E49" s="87"/>
      <c r="F49" s="89" t="s">
        <v>191</v>
      </c>
      <c r="G49" s="90"/>
      <c r="H49" s="91">
        <f t="shared" si="23"/>
        <v>0</v>
      </c>
      <c r="I49" s="91">
        <f t="shared" si="24"/>
        <v>0</v>
      </c>
      <c r="J49" s="91">
        <f t="shared" si="25"/>
        <v>0</v>
      </c>
      <c r="K49" s="92">
        <f t="shared" si="26"/>
        <v>0</v>
      </c>
      <c r="L49" s="91">
        <f t="shared" si="27"/>
        <v>0</v>
      </c>
      <c r="M49" s="91">
        <f t="shared" si="28"/>
        <v>0</v>
      </c>
      <c r="N49" s="92">
        <f t="shared" si="29"/>
        <v>0</v>
      </c>
      <c r="O49" s="91">
        <f t="shared" si="30"/>
        <v>0</v>
      </c>
      <c r="P49" s="91">
        <f t="shared" si="31"/>
        <v>0</v>
      </c>
      <c r="Q49" s="92">
        <f t="shared" si="32"/>
        <v>0</v>
      </c>
      <c r="R49" s="93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82">
        <v>0</v>
      </c>
      <c r="AF49" s="91">
        <f>SUMIF('2024 Budget Expenses Model'!$C:$C,'Summary by Department &amp; Categor'!$D49,'2024 Budget Expenses Model'!I:I)</f>
        <v>0</v>
      </c>
      <c r="AG49" s="91">
        <f>SUMIF('2024 Budget Expenses Model'!$C:$C,'Summary by Department &amp; Categor'!$D49,'2024 Budget Expenses Model'!J:J)</f>
        <v>0</v>
      </c>
      <c r="AH49" s="91">
        <f>SUMIF('2024 Budget Expenses Model'!$C:$C,'Summary by Department &amp; Categor'!$D49,'2024 Budget Expenses Model'!K:K)</f>
        <v>0</v>
      </c>
      <c r="AI49" s="91">
        <f>SUMIF('2024 Budget Expenses Model'!$C:$C,'Summary by Department &amp; Categor'!$D49,'2024 Budget Expenses Model'!L:L)</f>
        <v>0</v>
      </c>
      <c r="AJ49" s="91">
        <f>SUMIF('2024 Budget Expenses Model'!$C:$C,'Summary by Department &amp; Categor'!$D49,'2024 Budget Expenses Model'!M:M)</f>
        <v>0</v>
      </c>
      <c r="AK49" s="91">
        <f>SUMIF('2024 Budget Expenses Model'!$C:$C,'Summary by Department &amp; Categor'!$D49,'2024 Budget Expenses Model'!N:N)</f>
        <v>0</v>
      </c>
      <c r="AL49" s="91">
        <f>SUMIF('2024 Budget Expenses Model'!$C:$C,'Summary by Department &amp; Categor'!$D49,'2024 Budget Expenses Model'!O:O)</f>
        <v>0</v>
      </c>
      <c r="AM49" s="91">
        <f>SUMIF('2024 Budget Expenses Model'!$C:$C,'Summary by Department &amp; Categor'!$D49,'2024 Budget Expenses Model'!P:P)</f>
        <v>0</v>
      </c>
      <c r="AN49" s="91">
        <f>SUMIF('2024 Budget Expenses Model'!$C:$C,'Summary by Department &amp; Categor'!$D49,'2024 Budget Expenses Model'!Q:Q)</f>
        <v>0</v>
      </c>
      <c r="AO49" s="91">
        <f>SUMIF('2024 Budget Expenses Model'!$C:$C,'Summary by Department &amp; Categor'!$D49,'2024 Budget Expenses Model'!R:R)</f>
        <v>0</v>
      </c>
      <c r="AP49" s="91">
        <f>SUMIF('2024 Budget Expenses Model'!$C:$C,'Summary by Department &amp; Categor'!$D49,'2024 Budget Expenses Model'!S:S)</f>
        <v>0</v>
      </c>
      <c r="AQ49" s="91">
        <f>SUMIF('2024 Budget Expenses Model'!$C:$C,'Summary by Department &amp; Categor'!$D49,'2024 Budget Expenses Model'!T:T)</f>
        <v>0</v>
      </c>
      <c r="AR49" s="91">
        <f t="shared" si="35"/>
        <v>0</v>
      </c>
      <c r="AS49" s="91">
        <f t="shared" si="36"/>
        <v>0</v>
      </c>
      <c r="AT49" s="92">
        <f t="shared" si="37"/>
        <v>0</v>
      </c>
      <c r="AU49" s="91"/>
      <c r="AV49" s="91"/>
      <c r="AW49" s="91"/>
      <c r="AX49" s="91"/>
      <c r="AY49" s="91"/>
      <c r="AZ49" s="91"/>
      <c r="BA49" s="91"/>
      <c r="BB49" s="91"/>
      <c r="BC49" s="91"/>
      <c r="BD49" s="91"/>
      <c r="BE49" s="91"/>
      <c r="BF49" s="91"/>
      <c r="BG49" s="91">
        <f t="shared" si="39"/>
        <v>0</v>
      </c>
      <c r="BH49" s="91">
        <f t="shared" si="40"/>
        <v>0</v>
      </c>
      <c r="BI49" s="92">
        <f t="shared" si="41"/>
        <v>0</v>
      </c>
      <c r="BJ49" s="94"/>
      <c r="BK49" s="91">
        <f t="shared" si="58"/>
        <v>0</v>
      </c>
      <c r="BL49" s="94"/>
      <c r="BM49" s="86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</row>
    <row r="50" spans="1:124" ht="12.75" hidden="1" customHeight="1" outlineLevel="1">
      <c r="A50" s="87"/>
      <c r="B50" s="88" t="s">
        <v>75</v>
      </c>
      <c r="C50" s="60">
        <v>3</v>
      </c>
      <c r="D50" s="60" t="str">
        <f t="shared" si="57"/>
        <v>043</v>
      </c>
      <c r="E50" s="87"/>
      <c r="F50" s="89" t="s">
        <v>61</v>
      </c>
      <c r="G50" s="90"/>
      <c r="H50" s="91">
        <f t="shared" si="23"/>
        <v>0</v>
      </c>
      <c r="I50" s="91">
        <f t="shared" si="24"/>
        <v>8250</v>
      </c>
      <c r="J50" s="91">
        <f t="shared" si="25"/>
        <v>-8250</v>
      </c>
      <c r="K50" s="92">
        <f t="shared" si="26"/>
        <v>-1</v>
      </c>
      <c r="L50" s="91">
        <f t="shared" si="27"/>
        <v>0</v>
      </c>
      <c r="M50" s="91">
        <f t="shared" si="28"/>
        <v>0</v>
      </c>
      <c r="N50" s="92">
        <f t="shared" si="29"/>
        <v>0</v>
      </c>
      <c r="O50" s="91">
        <f t="shared" si="30"/>
        <v>0</v>
      </c>
      <c r="P50" s="91">
        <f t="shared" si="31"/>
        <v>0</v>
      </c>
      <c r="Q50" s="92">
        <f t="shared" si="32"/>
        <v>0</v>
      </c>
      <c r="R50" s="93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82">
        <v>44585.43</v>
      </c>
      <c r="AF50" s="91">
        <f>SUMIF('2024 Budget Expenses Model'!$C:$C,'Summary by Department &amp; Categor'!$D50,'2024 Budget Expenses Model'!I:I)</f>
        <v>8250</v>
      </c>
      <c r="AG50" s="91">
        <f>SUMIF('2024 Budget Expenses Model'!$C:$C,'Summary by Department &amp; Categor'!$D50,'2024 Budget Expenses Model'!J:J)</f>
        <v>8250</v>
      </c>
      <c r="AH50" s="91">
        <f>SUMIF('2024 Budget Expenses Model'!$C:$C,'Summary by Department &amp; Categor'!$D50,'2024 Budget Expenses Model'!K:K)</f>
        <v>8650</v>
      </c>
      <c r="AI50" s="91">
        <f>SUMIF('2024 Budget Expenses Model'!$C:$C,'Summary by Department &amp; Categor'!$D50,'2024 Budget Expenses Model'!L:L)</f>
        <v>8250</v>
      </c>
      <c r="AJ50" s="91">
        <f>SUMIF('2024 Budget Expenses Model'!$C:$C,'Summary by Department &amp; Categor'!$D50,'2024 Budget Expenses Model'!M:M)</f>
        <v>8250</v>
      </c>
      <c r="AK50" s="91">
        <f>SUMIF('2024 Budget Expenses Model'!$C:$C,'Summary by Department &amp; Categor'!$D50,'2024 Budget Expenses Model'!N:N)</f>
        <v>8250</v>
      </c>
      <c r="AL50" s="91">
        <f>SUMIF('2024 Budget Expenses Model'!$C:$C,'Summary by Department &amp; Categor'!$D50,'2024 Budget Expenses Model'!O:O)</f>
        <v>8650</v>
      </c>
      <c r="AM50" s="91">
        <f>SUMIF('2024 Budget Expenses Model'!$C:$C,'Summary by Department &amp; Categor'!$D50,'2024 Budget Expenses Model'!P:P)</f>
        <v>8250</v>
      </c>
      <c r="AN50" s="91">
        <f>SUMIF('2024 Budget Expenses Model'!$C:$C,'Summary by Department &amp; Categor'!$D50,'2024 Budget Expenses Model'!Q:Q)</f>
        <v>8250</v>
      </c>
      <c r="AO50" s="91">
        <f>SUMIF('2024 Budget Expenses Model'!$C:$C,'Summary by Department &amp; Categor'!$D50,'2024 Budget Expenses Model'!R:R)</f>
        <v>8250</v>
      </c>
      <c r="AP50" s="91">
        <f>SUMIF('2024 Budget Expenses Model'!$C:$C,'Summary by Department &amp; Categor'!$D50,'2024 Budget Expenses Model'!S:S)</f>
        <v>8250</v>
      </c>
      <c r="AQ50" s="91">
        <f>SUMIF('2024 Budget Expenses Model'!$C:$C,'Summary by Department &amp; Categor'!$D50,'2024 Budget Expenses Model'!T:T)</f>
        <v>8650</v>
      </c>
      <c r="AR50" s="91">
        <f t="shared" si="35"/>
        <v>100200</v>
      </c>
      <c r="AS50" s="91">
        <f t="shared" si="36"/>
        <v>-55614.57</v>
      </c>
      <c r="AT50" s="92">
        <f t="shared" si="37"/>
        <v>-0.555035628742515</v>
      </c>
      <c r="AU50" s="91"/>
      <c r="AV50" s="91"/>
      <c r="AW50" s="91"/>
      <c r="AX50" s="91"/>
      <c r="AY50" s="91"/>
      <c r="AZ50" s="91"/>
      <c r="BA50" s="91"/>
      <c r="BB50" s="91"/>
      <c r="BC50" s="91"/>
      <c r="BD50" s="91"/>
      <c r="BE50" s="91"/>
      <c r="BF50" s="91"/>
      <c r="BG50" s="91">
        <f t="shared" si="39"/>
        <v>0</v>
      </c>
      <c r="BH50" s="91">
        <f t="shared" si="40"/>
        <v>44585.43</v>
      </c>
      <c r="BI50" s="92">
        <f t="shared" si="41"/>
        <v>0</v>
      </c>
      <c r="BJ50" s="94"/>
      <c r="BK50" s="91">
        <f t="shared" si="58"/>
        <v>100200</v>
      </c>
      <c r="BL50" s="94"/>
      <c r="BM50" s="86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</row>
    <row r="51" spans="1:124" ht="12.75" hidden="1" customHeight="1" outlineLevel="1">
      <c r="A51" s="87"/>
      <c r="B51" s="88" t="s">
        <v>75</v>
      </c>
      <c r="C51" s="60">
        <v>4</v>
      </c>
      <c r="D51" s="60" t="str">
        <f t="shared" si="57"/>
        <v>044</v>
      </c>
      <c r="E51" s="87"/>
      <c r="F51" s="89" t="s">
        <v>58</v>
      </c>
      <c r="G51" s="90"/>
      <c r="H51" s="91">
        <f t="shared" si="23"/>
        <v>0</v>
      </c>
      <c r="I51" s="91">
        <f t="shared" si="24"/>
        <v>0</v>
      </c>
      <c r="J51" s="91">
        <f t="shared" si="25"/>
        <v>0</v>
      </c>
      <c r="K51" s="92">
        <f t="shared" si="26"/>
        <v>0</v>
      </c>
      <c r="L51" s="91">
        <f t="shared" si="27"/>
        <v>0</v>
      </c>
      <c r="M51" s="91">
        <f t="shared" si="28"/>
        <v>0</v>
      </c>
      <c r="N51" s="92">
        <f t="shared" si="29"/>
        <v>0</v>
      </c>
      <c r="O51" s="91">
        <f t="shared" si="30"/>
        <v>0</v>
      </c>
      <c r="P51" s="91">
        <f t="shared" si="31"/>
        <v>0</v>
      </c>
      <c r="Q51" s="92">
        <f t="shared" si="32"/>
        <v>0</v>
      </c>
      <c r="R51" s="93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82">
        <v>0</v>
      </c>
      <c r="AF51" s="91">
        <f>SUMIF('2024 Budget Expenses Model'!$C:$C,'Summary by Department &amp; Categor'!$D51,'2024 Budget Expenses Model'!I:I)</f>
        <v>0</v>
      </c>
      <c r="AG51" s="91">
        <f>SUMIF('2024 Budget Expenses Model'!$C:$C,'Summary by Department &amp; Categor'!$D51,'2024 Budget Expenses Model'!J:J)</f>
        <v>0</v>
      </c>
      <c r="AH51" s="91">
        <f>SUMIF('2024 Budget Expenses Model'!$C:$C,'Summary by Department &amp; Categor'!$D51,'2024 Budget Expenses Model'!K:K)</f>
        <v>0</v>
      </c>
      <c r="AI51" s="91">
        <f>SUMIF('2024 Budget Expenses Model'!$C:$C,'Summary by Department &amp; Categor'!$D51,'2024 Budget Expenses Model'!L:L)</f>
        <v>0</v>
      </c>
      <c r="AJ51" s="91">
        <f>SUMIF('2024 Budget Expenses Model'!$C:$C,'Summary by Department &amp; Categor'!$D51,'2024 Budget Expenses Model'!M:M)</f>
        <v>0</v>
      </c>
      <c r="AK51" s="91">
        <f>SUMIF('2024 Budget Expenses Model'!$C:$C,'Summary by Department &amp; Categor'!$D51,'2024 Budget Expenses Model'!N:N)</f>
        <v>0</v>
      </c>
      <c r="AL51" s="91">
        <f>SUMIF('2024 Budget Expenses Model'!$C:$C,'Summary by Department &amp; Categor'!$D51,'2024 Budget Expenses Model'!O:O)</f>
        <v>0</v>
      </c>
      <c r="AM51" s="91">
        <f>SUMIF('2024 Budget Expenses Model'!$C:$C,'Summary by Department &amp; Categor'!$D51,'2024 Budget Expenses Model'!P:P)</f>
        <v>0</v>
      </c>
      <c r="AN51" s="91">
        <f>SUMIF('2024 Budget Expenses Model'!$C:$C,'Summary by Department &amp; Categor'!$D51,'2024 Budget Expenses Model'!Q:Q)</f>
        <v>0</v>
      </c>
      <c r="AO51" s="91">
        <f>SUMIF('2024 Budget Expenses Model'!$C:$C,'Summary by Department &amp; Categor'!$D51,'2024 Budget Expenses Model'!R:R)</f>
        <v>0</v>
      </c>
      <c r="AP51" s="91">
        <f>SUMIF('2024 Budget Expenses Model'!$C:$C,'Summary by Department &amp; Categor'!$D51,'2024 Budget Expenses Model'!S:S)</f>
        <v>0</v>
      </c>
      <c r="AQ51" s="91">
        <f>SUMIF('2024 Budget Expenses Model'!$C:$C,'Summary by Department &amp; Categor'!$D51,'2024 Budget Expenses Model'!T:T)</f>
        <v>0</v>
      </c>
      <c r="AR51" s="91">
        <f t="shared" si="35"/>
        <v>0</v>
      </c>
      <c r="AS51" s="91">
        <f t="shared" si="36"/>
        <v>0</v>
      </c>
      <c r="AT51" s="92">
        <f t="shared" si="37"/>
        <v>0</v>
      </c>
      <c r="AU51" s="91"/>
      <c r="AV51" s="91"/>
      <c r="AW51" s="91"/>
      <c r="AX51" s="91"/>
      <c r="AY51" s="91"/>
      <c r="AZ51" s="91"/>
      <c r="BA51" s="91"/>
      <c r="BB51" s="91"/>
      <c r="BC51" s="91"/>
      <c r="BD51" s="91"/>
      <c r="BE51" s="91"/>
      <c r="BF51" s="91"/>
      <c r="BG51" s="91">
        <f t="shared" si="39"/>
        <v>0</v>
      </c>
      <c r="BH51" s="91">
        <f t="shared" si="40"/>
        <v>0</v>
      </c>
      <c r="BI51" s="92">
        <f t="shared" si="41"/>
        <v>0</v>
      </c>
      <c r="BJ51" s="94"/>
      <c r="BK51" s="91">
        <f t="shared" si="58"/>
        <v>0</v>
      </c>
      <c r="BL51" s="94"/>
      <c r="BM51" s="86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9"/>
      <c r="DF51" s="59"/>
      <c r="DG51" s="59"/>
      <c r="DH51" s="59"/>
      <c r="DI51" s="59"/>
      <c r="DJ51" s="59"/>
      <c r="DK51" s="59"/>
      <c r="DL51" s="59"/>
      <c r="DM51" s="59"/>
      <c r="DN51" s="59"/>
      <c r="DO51" s="59"/>
      <c r="DP51" s="59"/>
      <c r="DQ51" s="59"/>
      <c r="DR51" s="59"/>
      <c r="DS51" s="59"/>
      <c r="DT51" s="59"/>
    </row>
    <row r="52" spans="1:124" ht="12.75" hidden="1" customHeight="1" outlineLevel="1">
      <c r="A52" s="87"/>
      <c r="B52" s="88" t="s">
        <v>75</v>
      </c>
      <c r="C52" s="60">
        <v>5</v>
      </c>
      <c r="D52" s="60" t="str">
        <f t="shared" si="57"/>
        <v>045</v>
      </c>
      <c r="E52" s="87"/>
      <c r="F52" s="89" t="s">
        <v>97</v>
      </c>
      <c r="G52" s="90"/>
      <c r="H52" s="91">
        <f t="shared" si="23"/>
        <v>0</v>
      </c>
      <c r="I52" s="91">
        <f t="shared" si="24"/>
        <v>0</v>
      </c>
      <c r="J52" s="91">
        <f t="shared" si="25"/>
        <v>0</v>
      </c>
      <c r="K52" s="92">
        <f t="shared" si="26"/>
        <v>0</v>
      </c>
      <c r="L52" s="91">
        <f t="shared" si="27"/>
        <v>0</v>
      </c>
      <c r="M52" s="91">
        <f t="shared" si="28"/>
        <v>0</v>
      </c>
      <c r="N52" s="92">
        <f t="shared" si="29"/>
        <v>0</v>
      </c>
      <c r="O52" s="91">
        <f t="shared" si="30"/>
        <v>0</v>
      </c>
      <c r="P52" s="91">
        <f t="shared" si="31"/>
        <v>0</v>
      </c>
      <c r="Q52" s="92">
        <f t="shared" si="32"/>
        <v>0</v>
      </c>
      <c r="R52" s="93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82">
        <v>0</v>
      </c>
      <c r="AF52" s="91">
        <f>SUMIF('2024 Budget Expenses Model'!$C:$C,'Summary by Department &amp; Categor'!$D52,'2024 Budget Expenses Model'!I:I)</f>
        <v>0</v>
      </c>
      <c r="AG52" s="91">
        <f>SUMIF('2024 Budget Expenses Model'!$C:$C,'Summary by Department &amp; Categor'!$D52,'2024 Budget Expenses Model'!J:J)</f>
        <v>0</v>
      </c>
      <c r="AH52" s="91">
        <f>SUMIF('2024 Budget Expenses Model'!$C:$C,'Summary by Department &amp; Categor'!$D52,'2024 Budget Expenses Model'!K:K)</f>
        <v>0</v>
      </c>
      <c r="AI52" s="91">
        <f>SUMIF('2024 Budget Expenses Model'!$C:$C,'Summary by Department &amp; Categor'!$D52,'2024 Budget Expenses Model'!L:L)</f>
        <v>0</v>
      </c>
      <c r="AJ52" s="91">
        <f>SUMIF('2024 Budget Expenses Model'!$C:$C,'Summary by Department &amp; Categor'!$D52,'2024 Budget Expenses Model'!M:M)</f>
        <v>0</v>
      </c>
      <c r="AK52" s="91">
        <f>SUMIF('2024 Budget Expenses Model'!$C:$C,'Summary by Department &amp; Categor'!$D52,'2024 Budget Expenses Model'!N:N)</f>
        <v>0</v>
      </c>
      <c r="AL52" s="91">
        <f>SUMIF('2024 Budget Expenses Model'!$C:$C,'Summary by Department &amp; Categor'!$D52,'2024 Budget Expenses Model'!O:O)</f>
        <v>0</v>
      </c>
      <c r="AM52" s="91">
        <f>SUMIF('2024 Budget Expenses Model'!$C:$C,'Summary by Department &amp; Categor'!$D52,'2024 Budget Expenses Model'!P:P)</f>
        <v>0</v>
      </c>
      <c r="AN52" s="91">
        <f>SUMIF('2024 Budget Expenses Model'!$C:$C,'Summary by Department &amp; Categor'!$D52,'2024 Budget Expenses Model'!Q:Q)</f>
        <v>0</v>
      </c>
      <c r="AO52" s="91">
        <f>SUMIF('2024 Budget Expenses Model'!$C:$C,'Summary by Department &amp; Categor'!$D52,'2024 Budget Expenses Model'!R:R)</f>
        <v>0</v>
      </c>
      <c r="AP52" s="91">
        <f>SUMIF('2024 Budget Expenses Model'!$C:$C,'Summary by Department &amp; Categor'!$D52,'2024 Budget Expenses Model'!S:S)</f>
        <v>0</v>
      </c>
      <c r="AQ52" s="91">
        <f>SUMIF('2024 Budget Expenses Model'!$C:$C,'Summary by Department &amp; Categor'!$D52,'2024 Budget Expenses Model'!T:T)</f>
        <v>0</v>
      </c>
      <c r="AR52" s="91">
        <f t="shared" si="35"/>
        <v>0</v>
      </c>
      <c r="AS52" s="91">
        <f t="shared" si="36"/>
        <v>0</v>
      </c>
      <c r="AT52" s="92">
        <f t="shared" si="37"/>
        <v>0</v>
      </c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>
        <f t="shared" si="39"/>
        <v>0</v>
      </c>
      <c r="BH52" s="91">
        <f t="shared" si="40"/>
        <v>0</v>
      </c>
      <c r="BI52" s="92">
        <f t="shared" si="41"/>
        <v>0</v>
      </c>
      <c r="BJ52" s="94"/>
      <c r="BK52" s="91">
        <f t="shared" si="58"/>
        <v>0</v>
      </c>
      <c r="BL52" s="94"/>
      <c r="BM52" s="86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/>
      <c r="DP52" s="59"/>
      <c r="DQ52" s="59"/>
      <c r="DR52" s="59"/>
      <c r="DS52" s="59"/>
      <c r="DT52" s="59"/>
    </row>
    <row r="53" spans="1:124" ht="12.75" hidden="1" customHeight="1" outlineLevel="1">
      <c r="A53" s="87"/>
      <c r="B53" s="88" t="s">
        <v>75</v>
      </c>
      <c r="C53" s="60">
        <v>6</v>
      </c>
      <c r="D53" s="60" t="str">
        <f t="shared" si="57"/>
        <v>046</v>
      </c>
      <c r="E53" s="87"/>
      <c r="F53" s="89" t="s">
        <v>51</v>
      </c>
      <c r="G53" s="90"/>
      <c r="H53" s="91">
        <f t="shared" si="23"/>
        <v>0</v>
      </c>
      <c r="I53" s="91">
        <f t="shared" si="24"/>
        <v>0</v>
      </c>
      <c r="J53" s="91">
        <f t="shared" si="25"/>
        <v>0</v>
      </c>
      <c r="K53" s="92">
        <f t="shared" si="26"/>
        <v>0</v>
      </c>
      <c r="L53" s="91">
        <f t="shared" si="27"/>
        <v>0</v>
      </c>
      <c r="M53" s="91">
        <f t="shared" si="28"/>
        <v>0</v>
      </c>
      <c r="N53" s="92">
        <f t="shared" si="29"/>
        <v>0</v>
      </c>
      <c r="O53" s="91">
        <f t="shared" si="30"/>
        <v>0</v>
      </c>
      <c r="P53" s="91">
        <f t="shared" si="31"/>
        <v>0</v>
      </c>
      <c r="Q53" s="92">
        <f t="shared" si="32"/>
        <v>0</v>
      </c>
      <c r="R53" s="93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82">
        <v>12830.52</v>
      </c>
      <c r="AF53" s="91">
        <f>SUMIF('2024 Budget Expenses Model'!$C:$C,'Summary by Department &amp; Categor'!$D53,'2024 Budget Expenses Model'!I:I)</f>
        <v>0</v>
      </c>
      <c r="AG53" s="91">
        <f>SUMIF('2024 Budget Expenses Model'!$C:$C,'Summary by Department &amp; Categor'!$D53,'2024 Budget Expenses Model'!J:J)</f>
        <v>0</v>
      </c>
      <c r="AH53" s="91">
        <f>SUMIF('2024 Budget Expenses Model'!$C:$C,'Summary by Department &amp; Categor'!$D53,'2024 Budget Expenses Model'!K:K)</f>
        <v>0</v>
      </c>
      <c r="AI53" s="91">
        <f>SUMIF('2024 Budget Expenses Model'!$C:$C,'Summary by Department &amp; Categor'!$D53,'2024 Budget Expenses Model'!L:L)</f>
        <v>0</v>
      </c>
      <c r="AJ53" s="91">
        <f>SUMIF('2024 Budget Expenses Model'!$C:$C,'Summary by Department &amp; Categor'!$D53,'2024 Budget Expenses Model'!M:M)</f>
        <v>0</v>
      </c>
      <c r="AK53" s="91">
        <f>SUMIF('2024 Budget Expenses Model'!$C:$C,'Summary by Department &amp; Categor'!$D53,'2024 Budget Expenses Model'!N:N)</f>
        <v>0</v>
      </c>
      <c r="AL53" s="91">
        <f>SUMIF('2024 Budget Expenses Model'!$C:$C,'Summary by Department &amp; Categor'!$D53,'2024 Budget Expenses Model'!O:O)</f>
        <v>0</v>
      </c>
      <c r="AM53" s="91">
        <f>SUMIF('2024 Budget Expenses Model'!$C:$C,'Summary by Department &amp; Categor'!$D53,'2024 Budget Expenses Model'!P:P)</f>
        <v>0</v>
      </c>
      <c r="AN53" s="91">
        <f>SUMIF('2024 Budget Expenses Model'!$C:$C,'Summary by Department &amp; Categor'!$D53,'2024 Budget Expenses Model'!Q:Q)</f>
        <v>0</v>
      </c>
      <c r="AO53" s="91">
        <f>SUMIF('2024 Budget Expenses Model'!$C:$C,'Summary by Department &amp; Categor'!$D53,'2024 Budget Expenses Model'!R:R)</f>
        <v>0</v>
      </c>
      <c r="AP53" s="91">
        <f>SUMIF('2024 Budget Expenses Model'!$C:$C,'Summary by Department &amp; Categor'!$D53,'2024 Budget Expenses Model'!S:S)</f>
        <v>0</v>
      </c>
      <c r="AQ53" s="91">
        <f>SUMIF('2024 Budget Expenses Model'!$C:$C,'Summary by Department &amp; Categor'!$D53,'2024 Budget Expenses Model'!T:T)</f>
        <v>0</v>
      </c>
      <c r="AR53" s="91">
        <f t="shared" si="35"/>
        <v>0</v>
      </c>
      <c r="AS53" s="91">
        <f t="shared" si="36"/>
        <v>12830.52</v>
      </c>
      <c r="AT53" s="92">
        <f t="shared" si="37"/>
        <v>0</v>
      </c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>
        <f t="shared" si="39"/>
        <v>0</v>
      </c>
      <c r="BH53" s="91">
        <f t="shared" si="40"/>
        <v>12830.52</v>
      </c>
      <c r="BI53" s="92">
        <f t="shared" si="41"/>
        <v>0</v>
      </c>
      <c r="BJ53" s="94"/>
      <c r="BK53" s="91">
        <f t="shared" si="58"/>
        <v>0</v>
      </c>
      <c r="BL53" s="94"/>
      <c r="BM53" s="86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</row>
    <row r="54" spans="1:124" ht="12.75" hidden="1" customHeight="1" outlineLevel="1">
      <c r="A54" s="87"/>
      <c r="B54" s="88" t="s">
        <v>75</v>
      </c>
      <c r="C54" s="60">
        <v>7</v>
      </c>
      <c r="D54" s="60" t="str">
        <f t="shared" si="57"/>
        <v>047</v>
      </c>
      <c r="E54" s="87"/>
      <c r="F54" s="89" t="s">
        <v>81</v>
      </c>
      <c r="G54" s="90"/>
      <c r="H54" s="91">
        <f t="shared" si="23"/>
        <v>0</v>
      </c>
      <c r="I54" s="91">
        <f t="shared" si="24"/>
        <v>0</v>
      </c>
      <c r="J54" s="91">
        <f t="shared" si="25"/>
        <v>0</v>
      </c>
      <c r="K54" s="92">
        <f t="shared" si="26"/>
        <v>0</v>
      </c>
      <c r="L54" s="91">
        <f t="shared" si="27"/>
        <v>0</v>
      </c>
      <c r="M54" s="91">
        <f t="shared" si="28"/>
        <v>0</v>
      </c>
      <c r="N54" s="92">
        <f t="shared" si="29"/>
        <v>0</v>
      </c>
      <c r="O54" s="91">
        <f t="shared" si="30"/>
        <v>0</v>
      </c>
      <c r="P54" s="91">
        <f t="shared" si="31"/>
        <v>0</v>
      </c>
      <c r="Q54" s="92">
        <f t="shared" si="32"/>
        <v>0</v>
      </c>
      <c r="R54" s="93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82">
        <v>3502.99</v>
      </c>
      <c r="AF54" s="91">
        <f>SUMIF('2024 Budget Expenses Model'!$C:$C,'Summary by Department &amp; Categor'!$D54,'2024 Budget Expenses Model'!I:I)</f>
        <v>0</v>
      </c>
      <c r="AG54" s="91">
        <f>SUMIF('2024 Budget Expenses Model'!$C:$C,'Summary by Department &amp; Categor'!$D54,'2024 Budget Expenses Model'!J:J)</f>
        <v>0</v>
      </c>
      <c r="AH54" s="91">
        <f>SUMIF('2024 Budget Expenses Model'!$C:$C,'Summary by Department &amp; Categor'!$D54,'2024 Budget Expenses Model'!K:K)</f>
        <v>0</v>
      </c>
      <c r="AI54" s="91">
        <f>SUMIF('2024 Budget Expenses Model'!$C:$C,'Summary by Department &amp; Categor'!$D54,'2024 Budget Expenses Model'!L:L)</f>
        <v>0</v>
      </c>
      <c r="AJ54" s="91">
        <f>SUMIF('2024 Budget Expenses Model'!$C:$C,'Summary by Department &amp; Categor'!$D54,'2024 Budget Expenses Model'!M:M)</f>
        <v>0</v>
      </c>
      <c r="AK54" s="91">
        <f>SUMIF('2024 Budget Expenses Model'!$C:$C,'Summary by Department &amp; Categor'!$D54,'2024 Budget Expenses Model'!N:N)</f>
        <v>0</v>
      </c>
      <c r="AL54" s="91">
        <f>SUMIF('2024 Budget Expenses Model'!$C:$C,'Summary by Department &amp; Categor'!$D54,'2024 Budget Expenses Model'!O:O)</f>
        <v>0</v>
      </c>
      <c r="AM54" s="91">
        <f>SUMIF('2024 Budget Expenses Model'!$C:$C,'Summary by Department &amp; Categor'!$D54,'2024 Budget Expenses Model'!P:P)</f>
        <v>0</v>
      </c>
      <c r="AN54" s="91">
        <f>SUMIF('2024 Budget Expenses Model'!$C:$C,'Summary by Department &amp; Categor'!$D54,'2024 Budget Expenses Model'!Q:Q)</f>
        <v>0</v>
      </c>
      <c r="AO54" s="91">
        <f>SUMIF('2024 Budget Expenses Model'!$C:$C,'Summary by Department &amp; Categor'!$D54,'2024 Budget Expenses Model'!R:R)</f>
        <v>0</v>
      </c>
      <c r="AP54" s="91">
        <f>SUMIF('2024 Budget Expenses Model'!$C:$C,'Summary by Department &amp; Categor'!$D54,'2024 Budget Expenses Model'!S:S)</f>
        <v>0</v>
      </c>
      <c r="AQ54" s="91">
        <f>SUMIF('2024 Budget Expenses Model'!$C:$C,'Summary by Department &amp; Categor'!$D54,'2024 Budget Expenses Model'!T:T)</f>
        <v>0</v>
      </c>
      <c r="AR54" s="91">
        <f t="shared" si="35"/>
        <v>0</v>
      </c>
      <c r="AS54" s="91">
        <f t="shared" si="36"/>
        <v>3502.99</v>
      </c>
      <c r="AT54" s="92">
        <f t="shared" si="37"/>
        <v>0</v>
      </c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>
        <f t="shared" si="39"/>
        <v>0</v>
      </c>
      <c r="BH54" s="91">
        <f t="shared" si="40"/>
        <v>3502.99</v>
      </c>
      <c r="BI54" s="92">
        <f t="shared" si="41"/>
        <v>0</v>
      </c>
      <c r="BJ54" s="94"/>
      <c r="BK54" s="91">
        <f t="shared" si="58"/>
        <v>0</v>
      </c>
      <c r="BL54" s="94"/>
      <c r="BM54" s="86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</row>
    <row r="55" spans="1:124" ht="12.75" hidden="1" customHeight="1" outlineLevel="1">
      <c r="A55" s="60"/>
      <c r="B55" s="88" t="s">
        <v>75</v>
      </c>
      <c r="C55" s="60">
        <v>8</v>
      </c>
      <c r="D55" s="60" t="str">
        <f t="shared" si="57"/>
        <v>048</v>
      </c>
      <c r="E55" s="60"/>
      <c r="F55" s="89" t="s">
        <v>73</v>
      </c>
      <c r="G55" s="81"/>
      <c r="H55" s="91">
        <f t="shared" si="23"/>
        <v>0</v>
      </c>
      <c r="I55" s="91">
        <f t="shared" si="24"/>
        <v>0</v>
      </c>
      <c r="J55" s="91">
        <f t="shared" si="25"/>
        <v>0</v>
      </c>
      <c r="K55" s="92">
        <f t="shared" si="26"/>
        <v>0</v>
      </c>
      <c r="L55" s="91">
        <f t="shared" si="27"/>
        <v>0</v>
      </c>
      <c r="M55" s="91">
        <f t="shared" si="28"/>
        <v>0</v>
      </c>
      <c r="N55" s="92">
        <f t="shared" si="29"/>
        <v>0</v>
      </c>
      <c r="O55" s="91">
        <f t="shared" si="30"/>
        <v>0</v>
      </c>
      <c r="P55" s="91">
        <f t="shared" si="31"/>
        <v>0</v>
      </c>
      <c r="Q55" s="92">
        <f t="shared" si="32"/>
        <v>0</v>
      </c>
      <c r="R55" s="84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>
        <f>SUMIF($S$8:$AD$8,"yes",$S55:$AD55)</f>
        <v>0</v>
      </c>
      <c r="AF55" s="91">
        <f>SUMIF('2024 Budget Expenses Model'!$C:$C,'Summary by Department &amp; Categor'!$D55,'2024 Budget Expenses Model'!I:I)</f>
        <v>0</v>
      </c>
      <c r="AG55" s="91">
        <f>SUMIF('2024 Budget Expenses Model'!$C:$C,'Summary by Department &amp; Categor'!$D55,'2024 Budget Expenses Model'!J:J)</f>
        <v>0</v>
      </c>
      <c r="AH55" s="91">
        <f>SUMIF('2024 Budget Expenses Model'!$C:$C,'Summary by Department &amp; Categor'!$D55,'2024 Budget Expenses Model'!K:K)</f>
        <v>0</v>
      </c>
      <c r="AI55" s="91">
        <f>SUMIF('2024 Budget Expenses Model'!$C:$C,'Summary by Department &amp; Categor'!$D55,'2024 Budget Expenses Model'!L:L)</f>
        <v>0</v>
      </c>
      <c r="AJ55" s="91">
        <f>SUMIF('2024 Budget Expenses Model'!$C:$C,'Summary by Department &amp; Categor'!$D55,'2024 Budget Expenses Model'!M:M)</f>
        <v>0</v>
      </c>
      <c r="AK55" s="91">
        <f>SUMIF('2024 Budget Expenses Model'!$C:$C,'Summary by Department &amp; Categor'!$D55,'2024 Budget Expenses Model'!N:N)</f>
        <v>0</v>
      </c>
      <c r="AL55" s="91">
        <f>SUMIF('2024 Budget Expenses Model'!$C:$C,'Summary by Department &amp; Categor'!$D55,'2024 Budget Expenses Model'!O:O)</f>
        <v>0</v>
      </c>
      <c r="AM55" s="91">
        <f>SUMIF('2024 Budget Expenses Model'!$C:$C,'Summary by Department &amp; Categor'!$D55,'2024 Budget Expenses Model'!P:P)</f>
        <v>0</v>
      </c>
      <c r="AN55" s="91">
        <f>SUMIF('2024 Budget Expenses Model'!$C:$C,'Summary by Department &amp; Categor'!$D55,'2024 Budget Expenses Model'!Q:Q)</f>
        <v>0</v>
      </c>
      <c r="AO55" s="91">
        <f>SUMIF('2024 Budget Expenses Model'!$C:$C,'Summary by Department &amp; Categor'!$D55,'2024 Budget Expenses Model'!R:R)</f>
        <v>0</v>
      </c>
      <c r="AP55" s="91">
        <f>SUMIF('2024 Budget Expenses Model'!$C:$C,'Summary by Department &amp; Categor'!$D55,'2024 Budget Expenses Model'!S:S)</f>
        <v>0</v>
      </c>
      <c r="AQ55" s="91">
        <f>SUMIF('2024 Budget Expenses Model'!$C:$C,'Summary by Department &amp; Categor'!$D55,'2024 Budget Expenses Model'!T:T)</f>
        <v>0</v>
      </c>
      <c r="AR55" s="91">
        <f t="shared" si="35"/>
        <v>0</v>
      </c>
      <c r="AS55" s="91">
        <f t="shared" si="36"/>
        <v>0</v>
      </c>
      <c r="AT55" s="92">
        <f t="shared" si="37"/>
        <v>0</v>
      </c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91">
        <f t="shared" si="39"/>
        <v>0</v>
      </c>
      <c r="BH55" s="91">
        <f t="shared" si="40"/>
        <v>0</v>
      </c>
      <c r="BI55" s="92">
        <f t="shared" si="41"/>
        <v>0</v>
      </c>
      <c r="BJ55" s="85"/>
      <c r="BK55" s="91">
        <f t="shared" si="58"/>
        <v>0</v>
      </c>
      <c r="BL55" s="85"/>
      <c r="BM55" s="86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</row>
    <row r="56" spans="1:124" ht="12.75" customHeight="1" collapsed="1">
      <c r="A56" s="87"/>
      <c r="B56" s="87"/>
      <c r="C56" s="87"/>
      <c r="D56" s="60"/>
      <c r="E56" s="87"/>
      <c r="F56" s="95" t="s">
        <v>195</v>
      </c>
      <c r="G56" s="90"/>
      <c r="H56" s="82">
        <f t="shared" si="23"/>
        <v>0</v>
      </c>
      <c r="I56" s="82">
        <f t="shared" si="24"/>
        <v>0</v>
      </c>
      <c r="J56" s="82">
        <f t="shared" si="25"/>
        <v>0</v>
      </c>
      <c r="K56" s="83">
        <f t="shared" si="26"/>
        <v>0</v>
      </c>
      <c r="L56" s="82">
        <f t="shared" si="27"/>
        <v>0</v>
      </c>
      <c r="M56" s="82">
        <f t="shared" si="28"/>
        <v>0</v>
      </c>
      <c r="N56" s="83">
        <f t="shared" si="29"/>
        <v>0</v>
      </c>
      <c r="O56" s="82">
        <f t="shared" si="30"/>
        <v>0</v>
      </c>
      <c r="P56" s="82">
        <f t="shared" si="31"/>
        <v>0</v>
      </c>
      <c r="Q56" s="83">
        <f t="shared" si="32"/>
        <v>0</v>
      </c>
      <c r="R56" s="93"/>
      <c r="S56" s="82">
        <f t="shared" ref="S56:AD56" si="59">SUM(S57:S64)</f>
        <v>0</v>
      </c>
      <c r="T56" s="82">
        <f t="shared" si="59"/>
        <v>0</v>
      </c>
      <c r="U56" s="82">
        <f t="shared" si="59"/>
        <v>0</v>
      </c>
      <c r="V56" s="82">
        <f t="shared" si="59"/>
        <v>0</v>
      </c>
      <c r="W56" s="82">
        <f t="shared" si="59"/>
        <v>0</v>
      </c>
      <c r="X56" s="82">
        <f t="shared" si="59"/>
        <v>0</v>
      </c>
      <c r="Y56" s="82">
        <f t="shared" si="59"/>
        <v>0</v>
      </c>
      <c r="Z56" s="82">
        <f t="shared" si="59"/>
        <v>0</v>
      </c>
      <c r="AA56" s="82">
        <f t="shared" si="59"/>
        <v>0</v>
      </c>
      <c r="AB56" s="82">
        <f t="shared" si="59"/>
        <v>0</v>
      </c>
      <c r="AC56" s="82">
        <f t="shared" si="59"/>
        <v>0</v>
      </c>
      <c r="AD56" s="82">
        <f t="shared" si="59"/>
        <v>0</v>
      </c>
      <c r="AE56" s="82">
        <v>70350</v>
      </c>
      <c r="AF56" s="82">
        <f t="shared" ref="AF56:AQ56" si="60">SUM(AF57:AF64)</f>
        <v>0</v>
      </c>
      <c r="AG56" s="82">
        <f t="shared" si="60"/>
        <v>0</v>
      </c>
      <c r="AH56" s="82">
        <f t="shared" si="60"/>
        <v>0</v>
      </c>
      <c r="AI56" s="82">
        <f t="shared" si="60"/>
        <v>0</v>
      </c>
      <c r="AJ56" s="82">
        <f t="shared" si="60"/>
        <v>0</v>
      </c>
      <c r="AK56" s="82">
        <f t="shared" si="60"/>
        <v>0</v>
      </c>
      <c r="AL56" s="82">
        <f t="shared" si="60"/>
        <v>0</v>
      </c>
      <c r="AM56" s="82">
        <f t="shared" si="60"/>
        <v>0</v>
      </c>
      <c r="AN56" s="82">
        <f t="shared" si="60"/>
        <v>0</v>
      </c>
      <c r="AO56" s="82">
        <f t="shared" si="60"/>
        <v>0</v>
      </c>
      <c r="AP56" s="82">
        <f t="shared" si="60"/>
        <v>0</v>
      </c>
      <c r="AQ56" s="82">
        <f t="shared" si="60"/>
        <v>0</v>
      </c>
      <c r="AR56" s="82">
        <f t="shared" si="35"/>
        <v>0</v>
      </c>
      <c r="AS56" s="82">
        <f t="shared" si="36"/>
        <v>70350</v>
      </c>
      <c r="AT56" s="83">
        <f t="shared" si="37"/>
        <v>0</v>
      </c>
      <c r="AU56" s="82">
        <f t="shared" ref="AU56:BF56" si="61">SUM(AU57:AU64)</f>
        <v>0</v>
      </c>
      <c r="AV56" s="82">
        <f t="shared" si="61"/>
        <v>0</v>
      </c>
      <c r="AW56" s="82">
        <f t="shared" si="61"/>
        <v>0</v>
      </c>
      <c r="AX56" s="82">
        <f t="shared" si="61"/>
        <v>0</v>
      </c>
      <c r="AY56" s="82">
        <f t="shared" si="61"/>
        <v>0</v>
      </c>
      <c r="AZ56" s="82">
        <f t="shared" si="61"/>
        <v>0</v>
      </c>
      <c r="BA56" s="82">
        <f t="shared" si="61"/>
        <v>0</v>
      </c>
      <c r="BB56" s="82">
        <f t="shared" si="61"/>
        <v>0</v>
      </c>
      <c r="BC56" s="82">
        <f t="shared" si="61"/>
        <v>0</v>
      </c>
      <c r="BD56" s="82">
        <f t="shared" si="61"/>
        <v>0</v>
      </c>
      <c r="BE56" s="82">
        <f t="shared" si="61"/>
        <v>0</v>
      </c>
      <c r="BF56" s="82">
        <f t="shared" si="61"/>
        <v>0</v>
      </c>
      <c r="BG56" s="82">
        <f t="shared" si="39"/>
        <v>0</v>
      </c>
      <c r="BH56" s="82">
        <f t="shared" si="40"/>
        <v>70350</v>
      </c>
      <c r="BI56" s="83">
        <f t="shared" si="41"/>
        <v>0</v>
      </c>
      <c r="BJ56" s="94"/>
      <c r="BK56" s="82">
        <f>SUM(BK57:BK64)</f>
        <v>0</v>
      </c>
      <c r="BL56" s="94"/>
      <c r="BM56" s="86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  <c r="DL56" s="59"/>
      <c r="DM56" s="59"/>
      <c r="DN56" s="59"/>
      <c r="DO56" s="59"/>
      <c r="DP56" s="59"/>
      <c r="DQ56" s="59"/>
      <c r="DR56" s="59"/>
      <c r="DS56" s="59"/>
      <c r="DT56" s="59"/>
    </row>
    <row r="57" spans="1:124" ht="12.75" hidden="1" customHeight="1" outlineLevel="1">
      <c r="A57" s="87"/>
      <c r="B57" s="88" t="s">
        <v>79</v>
      </c>
      <c r="C57" s="60">
        <v>2</v>
      </c>
      <c r="D57" s="60" t="str">
        <f t="shared" ref="D57:D64" si="62">CONCATENATE(B57,C57)</f>
        <v>052</v>
      </c>
      <c r="E57" s="87"/>
      <c r="F57" s="89" t="s">
        <v>34</v>
      </c>
      <c r="G57" s="90"/>
      <c r="H57" s="91">
        <f t="shared" si="23"/>
        <v>0</v>
      </c>
      <c r="I57" s="91">
        <f t="shared" si="24"/>
        <v>0</v>
      </c>
      <c r="J57" s="91">
        <f t="shared" si="25"/>
        <v>0</v>
      </c>
      <c r="K57" s="92">
        <f t="shared" si="26"/>
        <v>0</v>
      </c>
      <c r="L57" s="91">
        <f t="shared" si="27"/>
        <v>0</v>
      </c>
      <c r="M57" s="91">
        <f t="shared" si="28"/>
        <v>0</v>
      </c>
      <c r="N57" s="92">
        <f t="shared" si="29"/>
        <v>0</v>
      </c>
      <c r="O57" s="91">
        <f t="shared" si="30"/>
        <v>0</v>
      </c>
      <c r="P57" s="91">
        <f t="shared" si="31"/>
        <v>0</v>
      </c>
      <c r="Q57" s="92">
        <f t="shared" si="32"/>
        <v>0</v>
      </c>
      <c r="R57" s="93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82">
        <v>0</v>
      </c>
      <c r="AF57" s="91">
        <f>SUMIF('2024 Budget Expenses Model'!$C:$C,'Summary by Department &amp; Categor'!$D57,'2024 Budget Expenses Model'!I:I)</f>
        <v>0</v>
      </c>
      <c r="AG57" s="91">
        <f>SUMIF('2024 Budget Expenses Model'!$C:$C,'Summary by Department &amp; Categor'!$D57,'2024 Budget Expenses Model'!J:J)</f>
        <v>0</v>
      </c>
      <c r="AH57" s="91">
        <f>SUMIF('2024 Budget Expenses Model'!$C:$C,'Summary by Department &amp; Categor'!$D57,'2024 Budget Expenses Model'!K:K)</f>
        <v>0</v>
      </c>
      <c r="AI57" s="91">
        <f>SUMIF('2024 Budget Expenses Model'!$C:$C,'Summary by Department &amp; Categor'!$D57,'2024 Budget Expenses Model'!L:L)</f>
        <v>0</v>
      </c>
      <c r="AJ57" s="91">
        <f>SUMIF('2024 Budget Expenses Model'!$C:$C,'Summary by Department &amp; Categor'!$D57,'2024 Budget Expenses Model'!M:M)</f>
        <v>0</v>
      </c>
      <c r="AK57" s="91">
        <f>SUMIF('2024 Budget Expenses Model'!$C:$C,'Summary by Department &amp; Categor'!$D57,'2024 Budget Expenses Model'!N:N)</f>
        <v>0</v>
      </c>
      <c r="AL57" s="91">
        <f>SUMIF('2024 Budget Expenses Model'!$C:$C,'Summary by Department &amp; Categor'!$D57,'2024 Budget Expenses Model'!O:O)</f>
        <v>0</v>
      </c>
      <c r="AM57" s="91">
        <f>SUMIF('2024 Budget Expenses Model'!$C:$C,'Summary by Department &amp; Categor'!$D57,'2024 Budget Expenses Model'!P:P)</f>
        <v>0</v>
      </c>
      <c r="AN57" s="91">
        <f>SUMIF('2024 Budget Expenses Model'!$C:$C,'Summary by Department &amp; Categor'!$D57,'2024 Budget Expenses Model'!Q:Q)</f>
        <v>0</v>
      </c>
      <c r="AO57" s="91">
        <f>SUMIF('2024 Budget Expenses Model'!$C:$C,'Summary by Department &amp; Categor'!$D57,'2024 Budget Expenses Model'!R:R)</f>
        <v>0</v>
      </c>
      <c r="AP57" s="91">
        <f>SUMIF('2024 Budget Expenses Model'!$C:$C,'Summary by Department &amp; Categor'!$D57,'2024 Budget Expenses Model'!S:S)</f>
        <v>0</v>
      </c>
      <c r="AQ57" s="91">
        <f>SUMIF('2024 Budget Expenses Model'!$C:$C,'Summary by Department &amp; Categor'!$D57,'2024 Budget Expenses Model'!T:T)</f>
        <v>0</v>
      </c>
      <c r="AR57" s="91">
        <f t="shared" si="35"/>
        <v>0</v>
      </c>
      <c r="AS57" s="91">
        <f t="shared" si="36"/>
        <v>0</v>
      </c>
      <c r="AT57" s="92">
        <f t="shared" si="37"/>
        <v>0</v>
      </c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>
        <f t="shared" si="39"/>
        <v>0</v>
      </c>
      <c r="BH57" s="91">
        <f t="shared" si="40"/>
        <v>0</v>
      </c>
      <c r="BI57" s="92">
        <f t="shared" si="41"/>
        <v>0</v>
      </c>
      <c r="BJ57" s="94"/>
      <c r="BK57" s="91">
        <f t="shared" ref="BK57:BK64" si="63">SUM(AF57:AQ57)</f>
        <v>0</v>
      </c>
      <c r="BL57" s="94"/>
      <c r="BM57" s="86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/>
      <c r="DQ57" s="59"/>
      <c r="DR57" s="59"/>
      <c r="DS57" s="59"/>
      <c r="DT57" s="59"/>
    </row>
    <row r="58" spans="1:124" ht="12.75" hidden="1" customHeight="1" outlineLevel="1">
      <c r="A58" s="87"/>
      <c r="B58" s="88" t="s">
        <v>79</v>
      </c>
      <c r="C58" s="60">
        <v>1</v>
      </c>
      <c r="D58" s="60" t="str">
        <f t="shared" si="62"/>
        <v>051</v>
      </c>
      <c r="E58" s="87"/>
      <c r="F58" s="89" t="s">
        <v>191</v>
      </c>
      <c r="G58" s="90"/>
      <c r="H58" s="91">
        <f t="shared" si="23"/>
        <v>0</v>
      </c>
      <c r="I58" s="91">
        <f t="shared" si="24"/>
        <v>0</v>
      </c>
      <c r="J58" s="91">
        <f t="shared" si="25"/>
        <v>0</v>
      </c>
      <c r="K58" s="92">
        <f t="shared" si="26"/>
        <v>0</v>
      </c>
      <c r="L58" s="91">
        <f t="shared" si="27"/>
        <v>0</v>
      </c>
      <c r="M58" s="91">
        <f t="shared" si="28"/>
        <v>0</v>
      </c>
      <c r="N58" s="92">
        <f t="shared" si="29"/>
        <v>0</v>
      </c>
      <c r="O58" s="91">
        <f t="shared" si="30"/>
        <v>0</v>
      </c>
      <c r="P58" s="91">
        <f t="shared" si="31"/>
        <v>0</v>
      </c>
      <c r="Q58" s="92">
        <f t="shared" si="32"/>
        <v>0</v>
      </c>
      <c r="R58" s="93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82">
        <v>0</v>
      </c>
      <c r="AF58" s="91">
        <f>SUMIF('2024 Budget Expenses Model'!$C:$C,'Summary by Department &amp; Categor'!$D58,'2024 Budget Expenses Model'!I:I)</f>
        <v>0</v>
      </c>
      <c r="AG58" s="91">
        <f>SUMIF('2024 Budget Expenses Model'!$C:$C,'Summary by Department &amp; Categor'!$D58,'2024 Budget Expenses Model'!J:J)</f>
        <v>0</v>
      </c>
      <c r="AH58" s="91">
        <f>SUMIF('2024 Budget Expenses Model'!$C:$C,'Summary by Department &amp; Categor'!$D58,'2024 Budget Expenses Model'!K:K)</f>
        <v>0</v>
      </c>
      <c r="AI58" s="91">
        <f>SUMIF('2024 Budget Expenses Model'!$C:$C,'Summary by Department &amp; Categor'!$D58,'2024 Budget Expenses Model'!L:L)</f>
        <v>0</v>
      </c>
      <c r="AJ58" s="91">
        <f>SUMIF('2024 Budget Expenses Model'!$C:$C,'Summary by Department &amp; Categor'!$D58,'2024 Budget Expenses Model'!M:M)</f>
        <v>0</v>
      </c>
      <c r="AK58" s="91">
        <f>SUMIF('2024 Budget Expenses Model'!$C:$C,'Summary by Department &amp; Categor'!$D58,'2024 Budget Expenses Model'!N:N)</f>
        <v>0</v>
      </c>
      <c r="AL58" s="91">
        <f>SUMIF('2024 Budget Expenses Model'!$C:$C,'Summary by Department &amp; Categor'!$D58,'2024 Budget Expenses Model'!O:O)</f>
        <v>0</v>
      </c>
      <c r="AM58" s="91">
        <f>SUMIF('2024 Budget Expenses Model'!$C:$C,'Summary by Department &amp; Categor'!$D58,'2024 Budget Expenses Model'!P:P)</f>
        <v>0</v>
      </c>
      <c r="AN58" s="91">
        <f>SUMIF('2024 Budget Expenses Model'!$C:$C,'Summary by Department &amp; Categor'!$D58,'2024 Budget Expenses Model'!Q:Q)</f>
        <v>0</v>
      </c>
      <c r="AO58" s="91">
        <f>SUMIF('2024 Budget Expenses Model'!$C:$C,'Summary by Department &amp; Categor'!$D58,'2024 Budget Expenses Model'!R:R)</f>
        <v>0</v>
      </c>
      <c r="AP58" s="91">
        <f>SUMIF('2024 Budget Expenses Model'!$C:$C,'Summary by Department &amp; Categor'!$D58,'2024 Budget Expenses Model'!S:S)</f>
        <v>0</v>
      </c>
      <c r="AQ58" s="91">
        <f>SUMIF('2024 Budget Expenses Model'!$C:$C,'Summary by Department &amp; Categor'!$D58,'2024 Budget Expenses Model'!T:T)</f>
        <v>0</v>
      </c>
      <c r="AR58" s="91">
        <f t="shared" si="35"/>
        <v>0</v>
      </c>
      <c r="AS58" s="91">
        <f t="shared" si="36"/>
        <v>0</v>
      </c>
      <c r="AT58" s="92">
        <f t="shared" si="37"/>
        <v>0</v>
      </c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>
        <f t="shared" si="39"/>
        <v>0</v>
      </c>
      <c r="BH58" s="91">
        <f t="shared" si="40"/>
        <v>0</v>
      </c>
      <c r="BI58" s="92">
        <f t="shared" si="41"/>
        <v>0</v>
      </c>
      <c r="BJ58" s="94"/>
      <c r="BK58" s="91">
        <f t="shared" si="63"/>
        <v>0</v>
      </c>
      <c r="BL58" s="94"/>
      <c r="BM58" s="86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</row>
    <row r="59" spans="1:124" ht="12.75" hidden="1" customHeight="1" outlineLevel="1">
      <c r="A59" s="87"/>
      <c r="B59" s="88" t="s">
        <v>79</v>
      </c>
      <c r="C59" s="60">
        <v>3</v>
      </c>
      <c r="D59" s="60" t="str">
        <f t="shared" si="62"/>
        <v>053</v>
      </c>
      <c r="E59" s="87"/>
      <c r="F59" s="89" t="s">
        <v>61</v>
      </c>
      <c r="G59" s="90"/>
      <c r="H59" s="91">
        <f t="shared" si="23"/>
        <v>0</v>
      </c>
      <c r="I59" s="91">
        <f t="shared" si="24"/>
        <v>0</v>
      </c>
      <c r="J59" s="91">
        <f t="shared" si="25"/>
        <v>0</v>
      </c>
      <c r="K59" s="92">
        <f t="shared" si="26"/>
        <v>0</v>
      </c>
      <c r="L59" s="91">
        <f t="shared" si="27"/>
        <v>0</v>
      </c>
      <c r="M59" s="91">
        <f t="shared" si="28"/>
        <v>0</v>
      </c>
      <c r="N59" s="92">
        <f t="shared" si="29"/>
        <v>0</v>
      </c>
      <c r="O59" s="91">
        <f t="shared" si="30"/>
        <v>0</v>
      </c>
      <c r="P59" s="91">
        <f t="shared" si="31"/>
        <v>0</v>
      </c>
      <c r="Q59" s="92">
        <f t="shared" si="32"/>
        <v>0</v>
      </c>
      <c r="R59" s="93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82">
        <v>0</v>
      </c>
      <c r="AF59" s="91">
        <f>SUMIF('2024 Budget Expenses Model'!$C:$C,'Summary by Department &amp; Categor'!$D59,'2024 Budget Expenses Model'!I:I)</f>
        <v>0</v>
      </c>
      <c r="AG59" s="91">
        <f>SUMIF('2024 Budget Expenses Model'!$C:$C,'Summary by Department &amp; Categor'!$D59,'2024 Budget Expenses Model'!J:J)</f>
        <v>0</v>
      </c>
      <c r="AH59" s="91">
        <f>SUMIF('2024 Budget Expenses Model'!$C:$C,'Summary by Department &amp; Categor'!$D59,'2024 Budget Expenses Model'!K:K)</f>
        <v>0</v>
      </c>
      <c r="AI59" s="91">
        <f>SUMIF('2024 Budget Expenses Model'!$C:$C,'Summary by Department &amp; Categor'!$D59,'2024 Budget Expenses Model'!L:L)</f>
        <v>0</v>
      </c>
      <c r="AJ59" s="91">
        <f>SUMIF('2024 Budget Expenses Model'!$C:$C,'Summary by Department &amp; Categor'!$D59,'2024 Budget Expenses Model'!M:M)</f>
        <v>0</v>
      </c>
      <c r="AK59" s="91">
        <f>SUMIF('2024 Budget Expenses Model'!$C:$C,'Summary by Department &amp; Categor'!$D59,'2024 Budget Expenses Model'!N:N)</f>
        <v>0</v>
      </c>
      <c r="AL59" s="91">
        <f>SUMIF('2024 Budget Expenses Model'!$C:$C,'Summary by Department &amp; Categor'!$D59,'2024 Budget Expenses Model'!O:O)</f>
        <v>0</v>
      </c>
      <c r="AM59" s="91">
        <f>SUMIF('2024 Budget Expenses Model'!$C:$C,'Summary by Department &amp; Categor'!$D59,'2024 Budget Expenses Model'!P:P)</f>
        <v>0</v>
      </c>
      <c r="AN59" s="91">
        <f>SUMIF('2024 Budget Expenses Model'!$C:$C,'Summary by Department &amp; Categor'!$D59,'2024 Budget Expenses Model'!Q:Q)</f>
        <v>0</v>
      </c>
      <c r="AO59" s="91">
        <f>SUMIF('2024 Budget Expenses Model'!$C:$C,'Summary by Department &amp; Categor'!$D59,'2024 Budget Expenses Model'!R:R)</f>
        <v>0</v>
      </c>
      <c r="AP59" s="91">
        <f>SUMIF('2024 Budget Expenses Model'!$C:$C,'Summary by Department &amp; Categor'!$D59,'2024 Budget Expenses Model'!S:S)</f>
        <v>0</v>
      </c>
      <c r="AQ59" s="91">
        <f>SUMIF('2024 Budget Expenses Model'!$C:$C,'Summary by Department &amp; Categor'!$D59,'2024 Budget Expenses Model'!T:T)</f>
        <v>0</v>
      </c>
      <c r="AR59" s="91">
        <f t="shared" si="35"/>
        <v>0</v>
      </c>
      <c r="AS59" s="91">
        <f t="shared" si="36"/>
        <v>0</v>
      </c>
      <c r="AT59" s="92">
        <f t="shared" si="37"/>
        <v>0</v>
      </c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>
        <f t="shared" si="39"/>
        <v>0</v>
      </c>
      <c r="BH59" s="91">
        <f t="shared" si="40"/>
        <v>0</v>
      </c>
      <c r="BI59" s="92">
        <f t="shared" si="41"/>
        <v>0</v>
      </c>
      <c r="BJ59" s="94"/>
      <c r="BK59" s="91">
        <f t="shared" si="63"/>
        <v>0</v>
      </c>
      <c r="BL59" s="94"/>
      <c r="BM59" s="86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59"/>
      <c r="DA59" s="59"/>
      <c r="DB59" s="59"/>
      <c r="DC59" s="59"/>
      <c r="DD59" s="59"/>
      <c r="DE59" s="59"/>
      <c r="DF59" s="59"/>
      <c r="DG59" s="59"/>
      <c r="DH59" s="59"/>
      <c r="DI59" s="59"/>
      <c r="DJ59" s="59"/>
      <c r="DK59" s="59"/>
      <c r="DL59" s="59"/>
      <c r="DM59" s="59"/>
      <c r="DN59" s="59"/>
      <c r="DO59" s="59"/>
      <c r="DP59" s="59"/>
      <c r="DQ59" s="59"/>
      <c r="DR59" s="59"/>
      <c r="DS59" s="59"/>
      <c r="DT59" s="59"/>
    </row>
    <row r="60" spans="1:124" ht="12.75" hidden="1" customHeight="1" outlineLevel="1">
      <c r="A60" s="60"/>
      <c r="B60" s="88" t="s">
        <v>79</v>
      </c>
      <c r="C60" s="60">
        <v>4</v>
      </c>
      <c r="D60" s="60" t="str">
        <f t="shared" si="62"/>
        <v>054</v>
      </c>
      <c r="E60" s="60"/>
      <c r="F60" s="89" t="s">
        <v>58</v>
      </c>
      <c r="G60" s="81"/>
      <c r="H60" s="91">
        <f t="shared" si="23"/>
        <v>0</v>
      </c>
      <c r="I60" s="91">
        <f t="shared" si="24"/>
        <v>0</v>
      </c>
      <c r="J60" s="91">
        <f t="shared" si="25"/>
        <v>0</v>
      </c>
      <c r="K60" s="92">
        <f t="shared" si="26"/>
        <v>0</v>
      </c>
      <c r="L60" s="91">
        <f t="shared" si="27"/>
        <v>0</v>
      </c>
      <c r="M60" s="91">
        <f t="shared" si="28"/>
        <v>0</v>
      </c>
      <c r="N60" s="92">
        <f t="shared" si="29"/>
        <v>0</v>
      </c>
      <c r="O60" s="91">
        <f t="shared" si="30"/>
        <v>0</v>
      </c>
      <c r="P60" s="91">
        <f t="shared" si="31"/>
        <v>0</v>
      </c>
      <c r="Q60" s="92">
        <f t="shared" si="32"/>
        <v>0</v>
      </c>
      <c r="R60" s="84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>
        <v>0</v>
      </c>
      <c r="AF60" s="91">
        <f>SUMIF('2024 Budget Expenses Model'!$C:$C,'Summary by Department &amp; Categor'!$D60,'2024 Budget Expenses Model'!I:I)</f>
        <v>0</v>
      </c>
      <c r="AG60" s="91">
        <f>SUMIF('2024 Budget Expenses Model'!$C:$C,'Summary by Department &amp; Categor'!$D60,'2024 Budget Expenses Model'!J:J)</f>
        <v>0</v>
      </c>
      <c r="AH60" s="91">
        <f>SUMIF('2024 Budget Expenses Model'!$C:$C,'Summary by Department &amp; Categor'!$D60,'2024 Budget Expenses Model'!K:K)</f>
        <v>0</v>
      </c>
      <c r="AI60" s="91">
        <f>SUMIF('2024 Budget Expenses Model'!$C:$C,'Summary by Department &amp; Categor'!$D60,'2024 Budget Expenses Model'!L:L)</f>
        <v>0</v>
      </c>
      <c r="AJ60" s="91">
        <f>SUMIF('2024 Budget Expenses Model'!$C:$C,'Summary by Department &amp; Categor'!$D60,'2024 Budget Expenses Model'!M:M)</f>
        <v>0</v>
      </c>
      <c r="AK60" s="91">
        <f>SUMIF('2024 Budget Expenses Model'!$C:$C,'Summary by Department &amp; Categor'!$D60,'2024 Budget Expenses Model'!N:N)</f>
        <v>0</v>
      </c>
      <c r="AL60" s="91">
        <f>SUMIF('2024 Budget Expenses Model'!$C:$C,'Summary by Department &amp; Categor'!$D60,'2024 Budget Expenses Model'!O:O)</f>
        <v>0</v>
      </c>
      <c r="AM60" s="91">
        <f>SUMIF('2024 Budget Expenses Model'!$C:$C,'Summary by Department &amp; Categor'!$D60,'2024 Budget Expenses Model'!P:P)</f>
        <v>0</v>
      </c>
      <c r="AN60" s="91">
        <f>SUMIF('2024 Budget Expenses Model'!$C:$C,'Summary by Department &amp; Categor'!$D60,'2024 Budget Expenses Model'!Q:Q)</f>
        <v>0</v>
      </c>
      <c r="AO60" s="91">
        <f>SUMIF('2024 Budget Expenses Model'!$C:$C,'Summary by Department &amp; Categor'!$D60,'2024 Budget Expenses Model'!R:R)</f>
        <v>0</v>
      </c>
      <c r="AP60" s="91">
        <f>SUMIF('2024 Budget Expenses Model'!$C:$C,'Summary by Department &amp; Categor'!$D60,'2024 Budget Expenses Model'!S:S)</f>
        <v>0</v>
      </c>
      <c r="AQ60" s="91">
        <f>SUMIF('2024 Budget Expenses Model'!$C:$C,'Summary by Department &amp; Categor'!$D60,'2024 Budget Expenses Model'!T:T)</f>
        <v>0</v>
      </c>
      <c r="AR60" s="91">
        <f t="shared" si="35"/>
        <v>0</v>
      </c>
      <c r="AS60" s="91">
        <f t="shared" si="36"/>
        <v>0</v>
      </c>
      <c r="AT60" s="92">
        <f t="shared" si="37"/>
        <v>0</v>
      </c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91">
        <f t="shared" si="39"/>
        <v>0</v>
      </c>
      <c r="BH60" s="91">
        <f t="shared" si="40"/>
        <v>0</v>
      </c>
      <c r="BI60" s="92">
        <f t="shared" si="41"/>
        <v>0</v>
      </c>
      <c r="BJ60" s="85"/>
      <c r="BK60" s="91">
        <f t="shared" si="63"/>
        <v>0</v>
      </c>
      <c r="BL60" s="85"/>
      <c r="BM60" s="86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</row>
    <row r="61" spans="1:124" ht="12.75" hidden="1" customHeight="1" outlineLevel="1">
      <c r="A61" s="87"/>
      <c r="B61" s="88" t="s">
        <v>79</v>
      </c>
      <c r="C61" s="60">
        <v>5</v>
      </c>
      <c r="D61" s="60" t="str">
        <f t="shared" si="62"/>
        <v>055</v>
      </c>
      <c r="E61" s="87"/>
      <c r="F61" s="89" t="s">
        <v>97</v>
      </c>
      <c r="G61" s="90"/>
      <c r="H61" s="91">
        <f t="shared" si="23"/>
        <v>0</v>
      </c>
      <c r="I61" s="91">
        <f t="shared" si="24"/>
        <v>0</v>
      </c>
      <c r="J61" s="91">
        <f t="shared" si="25"/>
        <v>0</v>
      </c>
      <c r="K61" s="92">
        <f t="shared" si="26"/>
        <v>0</v>
      </c>
      <c r="L61" s="91">
        <f t="shared" si="27"/>
        <v>0</v>
      </c>
      <c r="M61" s="91">
        <f t="shared" si="28"/>
        <v>0</v>
      </c>
      <c r="N61" s="92">
        <f t="shared" si="29"/>
        <v>0</v>
      </c>
      <c r="O61" s="91">
        <f t="shared" si="30"/>
        <v>0</v>
      </c>
      <c r="P61" s="91">
        <f t="shared" si="31"/>
        <v>0</v>
      </c>
      <c r="Q61" s="92">
        <f t="shared" si="32"/>
        <v>0</v>
      </c>
      <c r="R61" s="93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82">
        <v>0</v>
      </c>
      <c r="AF61" s="91">
        <f>SUMIF('2024 Budget Expenses Model'!$C:$C,'Summary by Department &amp; Categor'!$D61,'2024 Budget Expenses Model'!I:I)</f>
        <v>0</v>
      </c>
      <c r="AG61" s="91">
        <f>SUMIF('2024 Budget Expenses Model'!$C:$C,'Summary by Department &amp; Categor'!$D61,'2024 Budget Expenses Model'!J:J)</f>
        <v>0</v>
      </c>
      <c r="AH61" s="91">
        <f>SUMIF('2024 Budget Expenses Model'!$C:$C,'Summary by Department &amp; Categor'!$D61,'2024 Budget Expenses Model'!K:K)</f>
        <v>0</v>
      </c>
      <c r="AI61" s="91">
        <f>SUMIF('2024 Budget Expenses Model'!$C:$C,'Summary by Department &amp; Categor'!$D61,'2024 Budget Expenses Model'!L:L)</f>
        <v>0</v>
      </c>
      <c r="AJ61" s="91">
        <f>SUMIF('2024 Budget Expenses Model'!$C:$C,'Summary by Department &amp; Categor'!$D61,'2024 Budget Expenses Model'!M:M)</f>
        <v>0</v>
      </c>
      <c r="AK61" s="91">
        <f>SUMIF('2024 Budget Expenses Model'!$C:$C,'Summary by Department &amp; Categor'!$D61,'2024 Budget Expenses Model'!N:N)</f>
        <v>0</v>
      </c>
      <c r="AL61" s="91">
        <f>SUMIF('2024 Budget Expenses Model'!$C:$C,'Summary by Department &amp; Categor'!$D61,'2024 Budget Expenses Model'!O:O)</f>
        <v>0</v>
      </c>
      <c r="AM61" s="91">
        <f>SUMIF('2024 Budget Expenses Model'!$C:$C,'Summary by Department &amp; Categor'!$D61,'2024 Budget Expenses Model'!P:P)</f>
        <v>0</v>
      </c>
      <c r="AN61" s="91">
        <f>SUMIF('2024 Budget Expenses Model'!$C:$C,'Summary by Department &amp; Categor'!$D61,'2024 Budget Expenses Model'!Q:Q)</f>
        <v>0</v>
      </c>
      <c r="AO61" s="91">
        <f>SUMIF('2024 Budget Expenses Model'!$C:$C,'Summary by Department &amp; Categor'!$D61,'2024 Budget Expenses Model'!R:R)</f>
        <v>0</v>
      </c>
      <c r="AP61" s="91">
        <f>SUMIF('2024 Budget Expenses Model'!$C:$C,'Summary by Department &amp; Categor'!$D61,'2024 Budget Expenses Model'!S:S)</f>
        <v>0</v>
      </c>
      <c r="AQ61" s="91">
        <f>SUMIF('2024 Budget Expenses Model'!$C:$C,'Summary by Department &amp; Categor'!$D61,'2024 Budget Expenses Model'!T:T)</f>
        <v>0</v>
      </c>
      <c r="AR61" s="91">
        <f t="shared" si="35"/>
        <v>0</v>
      </c>
      <c r="AS61" s="91">
        <f t="shared" si="36"/>
        <v>0</v>
      </c>
      <c r="AT61" s="92">
        <f t="shared" si="37"/>
        <v>0</v>
      </c>
      <c r="AU61" s="91"/>
      <c r="AV61" s="91"/>
      <c r="AW61" s="91"/>
      <c r="AX61" s="91"/>
      <c r="AY61" s="91"/>
      <c r="AZ61" s="91"/>
      <c r="BA61" s="91"/>
      <c r="BB61" s="91"/>
      <c r="BC61" s="91"/>
      <c r="BD61" s="91"/>
      <c r="BE61" s="91"/>
      <c r="BF61" s="91"/>
      <c r="BG61" s="91">
        <f t="shared" si="39"/>
        <v>0</v>
      </c>
      <c r="BH61" s="91">
        <f t="shared" si="40"/>
        <v>0</v>
      </c>
      <c r="BI61" s="92">
        <f t="shared" si="41"/>
        <v>0</v>
      </c>
      <c r="BJ61" s="94"/>
      <c r="BK61" s="91">
        <f t="shared" si="63"/>
        <v>0</v>
      </c>
      <c r="BL61" s="94"/>
      <c r="BM61" s="86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</row>
    <row r="62" spans="1:124" ht="12.75" hidden="1" customHeight="1" outlineLevel="1">
      <c r="A62" s="87"/>
      <c r="B62" s="88" t="s">
        <v>79</v>
      </c>
      <c r="C62" s="60">
        <v>6</v>
      </c>
      <c r="D62" s="60" t="str">
        <f t="shared" si="62"/>
        <v>056</v>
      </c>
      <c r="E62" s="87"/>
      <c r="F62" s="89" t="s">
        <v>51</v>
      </c>
      <c r="G62" s="90"/>
      <c r="H62" s="91">
        <f t="shared" si="23"/>
        <v>0</v>
      </c>
      <c r="I62" s="91">
        <f t="shared" si="24"/>
        <v>0</v>
      </c>
      <c r="J62" s="91">
        <f t="shared" si="25"/>
        <v>0</v>
      </c>
      <c r="K62" s="92">
        <f t="shared" si="26"/>
        <v>0</v>
      </c>
      <c r="L62" s="91">
        <f t="shared" si="27"/>
        <v>0</v>
      </c>
      <c r="M62" s="91">
        <f t="shared" si="28"/>
        <v>0</v>
      </c>
      <c r="N62" s="92">
        <f t="shared" si="29"/>
        <v>0</v>
      </c>
      <c r="O62" s="91">
        <f t="shared" si="30"/>
        <v>0</v>
      </c>
      <c r="P62" s="91">
        <f t="shared" si="31"/>
        <v>0</v>
      </c>
      <c r="Q62" s="92">
        <f t="shared" si="32"/>
        <v>0</v>
      </c>
      <c r="R62" s="93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82">
        <v>0</v>
      </c>
      <c r="AF62" s="91">
        <f>SUMIF('2024 Budget Expenses Model'!$C:$C,'Summary by Department &amp; Categor'!$D62,'2024 Budget Expenses Model'!I:I)</f>
        <v>0</v>
      </c>
      <c r="AG62" s="91">
        <f>SUMIF('2024 Budget Expenses Model'!$C:$C,'Summary by Department &amp; Categor'!$D62,'2024 Budget Expenses Model'!J:J)</f>
        <v>0</v>
      </c>
      <c r="AH62" s="91">
        <f>SUMIF('2024 Budget Expenses Model'!$C:$C,'Summary by Department &amp; Categor'!$D62,'2024 Budget Expenses Model'!K:K)</f>
        <v>0</v>
      </c>
      <c r="AI62" s="91">
        <f>SUMIF('2024 Budget Expenses Model'!$C:$C,'Summary by Department &amp; Categor'!$D62,'2024 Budget Expenses Model'!L:L)</f>
        <v>0</v>
      </c>
      <c r="AJ62" s="91">
        <f>SUMIF('2024 Budget Expenses Model'!$C:$C,'Summary by Department &amp; Categor'!$D62,'2024 Budget Expenses Model'!M:M)</f>
        <v>0</v>
      </c>
      <c r="AK62" s="91">
        <f>SUMIF('2024 Budget Expenses Model'!$C:$C,'Summary by Department &amp; Categor'!$D62,'2024 Budget Expenses Model'!N:N)</f>
        <v>0</v>
      </c>
      <c r="AL62" s="91">
        <f>SUMIF('2024 Budget Expenses Model'!$C:$C,'Summary by Department &amp; Categor'!$D62,'2024 Budget Expenses Model'!O:O)</f>
        <v>0</v>
      </c>
      <c r="AM62" s="91">
        <f>SUMIF('2024 Budget Expenses Model'!$C:$C,'Summary by Department &amp; Categor'!$D62,'2024 Budget Expenses Model'!P:P)</f>
        <v>0</v>
      </c>
      <c r="AN62" s="91">
        <f>SUMIF('2024 Budget Expenses Model'!$C:$C,'Summary by Department &amp; Categor'!$D62,'2024 Budget Expenses Model'!Q:Q)</f>
        <v>0</v>
      </c>
      <c r="AO62" s="91">
        <f>SUMIF('2024 Budget Expenses Model'!$C:$C,'Summary by Department &amp; Categor'!$D62,'2024 Budget Expenses Model'!R:R)</f>
        <v>0</v>
      </c>
      <c r="AP62" s="91">
        <f>SUMIF('2024 Budget Expenses Model'!$C:$C,'Summary by Department &amp; Categor'!$D62,'2024 Budget Expenses Model'!S:S)</f>
        <v>0</v>
      </c>
      <c r="AQ62" s="91">
        <f>SUMIF('2024 Budget Expenses Model'!$C:$C,'Summary by Department &amp; Categor'!$D62,'2024 Budget Expenses Model'!T:T)</f>
        <v>0</v>
      </c>
      <c r="AR62" s="91">
        <f t="shared" si="35"/>
        <v>0</v>
      </c>
      <c r="AS62" s="91">
        <f t="shared" si="36"/>
        <v>0</v>
      </c>
      <c r="AT62" s="92">
        <f t="shared" si="37"/>
        <v>0</v>
      </c>
      <c r="AU62" s="91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>
        <f t="shared" si="39"/>
        <v>0</v>
      </c>
      <c r="BH62" s="91">
        <f t="shared" si="40"/>
        <v>0</v>
      </c>
      <c r="BI62" s="92">
        <f t="shared" si="41"/>
        <v>0</v>
      </c>
      <c r="BJ62" s="94"/>
      <c r="BK62" s="91">
        <f t="shared" si="63"/>
        <v>0</v>
      </c>
      <c r="BL62" s="94"/>
      <c r="BM62" s="86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</row>
    <row r="63" spans="1:124" ht="12.75" hidden="1" customHeight="1" outlineLevel="1">
      <c r="A63" s="87"/>
      <c r="B63" s="88" t="s">
        <v>79</v>
      </c>
      <c r="C63" s="60">
        <v>7</v>
      </c>
      <c r="D63" s="60" t="str">
        <f t="shared" si="62"/>
        <v>057</v>
      </c>
      <c r="E63" s="87"/>
      <c r="F63" s="89" t="s">
        <v>81</v>
      </c>
      <c r="G63" s="90"/>
      <c r="H63" s="91">
        <f t="shared" si="23"/>
        <v>0</v>
      </c>
      <c r="I63" s="91">
        <f t="shared" si="24"/>
        <v>0</v>
      </c>
      <c r="J63" s="91">
        <f t="shared" si="25"/>
        <v>0</v>
      </c>
      <c r="K63" s="92">
        <f t="shared" si="26"/>
        <v>0</v>
      </c>
      <c r="L63" s="91">
        <f t="shared" si="27"/>
        <v>0</v>
      </c>
      <c r="M63" s="91">
        <f t="shared" si="28"/>
        <v>0</v>
      </c>
      <c r="N63" s="92">
        <f t="shared" si="29"/>
        <v>0</v>
      </c>
      <c r="O63" s="91">
        <f t="shared" si="30"/>
        <v>0</v>
      </c>
      <c r="P63" s="91">
        <f t="shared" si="31"/>
        <v>0</v>
      </c>
      <c r="Q63" s="92">
        <f t="shared" si="32"/>
        <v>0</v>
      </c>
      <c r="R63" s="93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82">
        <v>70350</v>
      </c>
      <c r="AF63" s="91">
        <f>SUMIF('2024 Budget Expenses Model'!$C:$C,'Summary by Department &amp; Categor'!$D63,'2024 Budget Expenses Model'!I:I)</f>
        <v>0</v>
      </c>
      <c r="AG63" s="91">
        <f>SUMIF('2024 Budget Expenses Model'!$C:$C,'Summary by Department &amp; Categor'!$D63,'2024 Budget Expenses Model'!J:J)</f>
        <v>0</v>
      </c>
      <c r="AH63" s="91">
        <f>SUMIF('2024 Budget Expenses Model'!$C:$C,'Summary by Department &amp; Categor'!$D63,'2024 Budget Expenses Model'!K:K)</f>
        <v>0</v>
      </c>
      <c r="AI63" s="91">
        <f>SUMIF('2024 Budget Expenses Model'!$C:$C,'Summary by Department &amp; Categor'!$D63,'2024 Budget Expenses Model'!L:L)</f>
        <v>0</v>
      </c>
      <c r="AJ63" s="91">
        <f>SUMIF('2024 Budget Expenses Model'!$C:$C,'Summary by Department &amp; Categor'!$D63,'2024 Budget Expenses Model'!M:M)</f>
        <v>0</v>
      </c>
      <c r="AK63" s="91">
        <f>SUMIF('2024 Budget Expenses Model'!$C:$C,'Summary by Department &amp; Categor'!$D63,'2024 Budget Expenses Model'!N:N)</f>
        <v>0</v>
      </c>
      <c r="AL63" s="91">
        <f>SUMIF('2024 Budget Expenses Model'!$C:$C,'Summary by Department &amp; Categor'!$D63,'2024 Budget Expenses Model'!O:O)</f>
        <v>0</v>
      </c>
      <c r="AM63" s="91">
        <f>SUMIF('2024 Budget Expenses Model'!$C:$C,'Summary by Department &amp; Categor'!$D63,'2024 Budget Expenses Model'!P:P)</f>
        <v>0</v>
      </c>
      <c r="AN63" s="91">
        <f>SUMIF('2024 Budget Expenses Model'!$C:$C,'Summary by Department &amp; Categor'!$D63,'2024 Budget Expenses Model'!Q:Q)</f>
        <v>0</v>
      </c>
      <c r="AO63" s="91">
        <f>SUMIF('2024 Budget Expenses Model'!$C:$C,'Summary by Department &amp; Categor'!$D63,'2024 Budget Expenses Model'!R:R)</f>
        <v>0</v>
      </c>
      <c r="AP63" s="91">
        <f>SUMIF('2024 Budget Expenses Model'!$C:$C,'Summary by Department &amp; Categor'!$D63,'2024 Budget Expenses Model'!S:S)</f>
        <v>0</v>
      </c>
      <c r="AQ63" s="91">
        <f>SUMIF('2024 Budget Expenses Model'!$C:$C,'Summary by Department &amp; Categor'!$D63,'2024 Budget Expenses Model'!T:T)</f>
        <v>0</v>
      </c>
      <c r="AR63" s="91">
        <f t="shared" si="35"/>
        <v>0</v>
      </c>
      <c r="AS63" s="91">
        <f t="shared" si="36"/>
        <v>70350</v>
      </c>
      <c r="AT63" s="92">
        <f t="shared" si="37"/>
        <v>0</v>
      </c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>
        <f t="shared" si="39"/>
        <v>0</v>
      </c>
      <c r="BH63" s="91">
        <f t="shared" si="40"/>
        <v>70350</v>
      </c>
      <c r="BI63" s="92">
        <f t="shared" si="41"/>
        <v>0</v>
      </c>
      <c r="BJ63" s="94"/>
      <c r="BK63" s="91">
        <f t="shared" si="63"/>
        <v>0</v>
      </c>
      <c r="BL63" s="94"/>
      <c r="BM63" s="86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</row>
    <row r="64" spans="1:124" ht="12.75" hidden="1" customHeight="1" outlineLevel="1">
      <c r="A64" s="87"/>
      <c r="B64" s="88" t="s">
        <v>79</v>
      </c>
      <c r="C64" s="60">
        <v>8</v>
      </c>
      <c r="D64" s="60" t="str">
        <f t="shared" si="62"/>
        <v>058</v>
      </c>
      <c r="E64" s="87"/>
      <c r="F64" s="89" t="s">
        <v>73</v>
      </c>
      <c r="G64" s="90"/>
      <c r="H64" s="91">
        <f t="shared" si="23"/>
        <v>0</v>
      </c>
      <c r="I64" s="91">
        <f t="shared" si="24"/>
        <v>0</v>
      </c>
      <c r="J64" s="91">
        <f t="shared" si="25"/>
        <v>0</v>
      </c>
      <c r="K64" s="92">
        <f t="shared" si="26"/>
        <v>0</v>
      </c>
      <c r="L64" s="91">
        <f t="shared" si="27"/>
        <v>0</v>
      </c>
      <c r="M64" s="91">
        <f t="shared" si="28"/>
        <v>0</v>
      </c>
      <c r="N64" s="92">
        <f t="shared" si="29"/>
        <v>0</v>
      </c>
      <c r="O64" s="91">
        <f t="shared" si="30"/>
        <v>0</v>
      </c>
      <c r="P64" s="91">
        <f t="shared" si="31"/>
        <v>0</v>
      </c>
      <c r="Q64" s="92">
        <f t="shared" si="32"/>
        <v>0</v>
      </c>
      <c r="R64" s="93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82">
        <v>0</v>
      </c>
      <c r="AF64" s="91">
        <f>SUMIF('2024 Budget Expenses Model'!$C:$C,'Summary by Department &amp; Categor'!$D64,'2024 Budget Expenses Model'!I:I)</f>
        <v>0</v>
      </c>
      <c r="AG64" s="91">
        <f>SUMIF('2024 Budget Expenses Model'!$C:$C,'Summary by Department &amp; Categor'!$D64,'2024 Budget Expenses Model'!J:J)</f>
        <v>0</v>
      </c>
      <c r="AH64" s="91">
        <f>SUMIF('2024 Budget Expenses Model'!$C:$C,'Summary by Department &amp; Categor'!$D64,'2024 Budget Expenses Model'!K:K)</f>
        <v>0</v>
      </c>
      <c r="AI64" s="91">
        <f>SUMIF('2024 Budget Expenses Model'!$C:$C,'Summary by Department &amp; Categor'!$D64,'2024 Budget Expenses Model'!L:L)</f>
        <v>0</v>
      </c>
      <c r="AJ64" s="91">
        <f>SUMIF('2024 Budget Expenses Model'!$C:$C,'Summary by Department &amp; Categor'!$D64,'2024 Budget Expenses Model'!M:M)</f>
        <v>0</v>
      </c>
      <c r="AK64" s="91">
        <f>SUMIF('2024 Budget Expenses Model'!$C:$C,'Summary by Department &amp; Categor'!$D64,'2024 Budget Expenses Model'!N:N)</f>
        <v>0</v>
      </c>
      <c r="AL64" s="91">
        <f>SUMIF('2024 Budget Expenses Model'!$C:$C,'Summary by Department &amp; Categor'!$D64,'2024 Budget Expenses Model'!O:O)</f>
        <v>0</v>
      </c>
      <c r="AM64" s="91">
        <f>SUMIF('2024 Budget Expenses Model'!$C:$C,'Summary by Department &amp; Categor'!$D64,'2024 Budget Expenses Model'!P:P)</f>
        <v>0</v>
      </c>
      <c r="AN64" s="91">
        <f>SUMIF('2024 Budget Expenses Model'!$C:$C,'Summary by Department &amp; Categor'!$D64,'2024 Budget Expenses Model'!Q:Q)</f>
        <v>0</v>
      </c>
      <c r="AO64" s="91">
        <f>SUMIF('2024 Budget Expenses Model'!$C:$C,'Summary by Department &amp; Categor'!$D64,'2024 Budget Expenses Model'!R:R)</f>
        <v>0</v>
      </c>
      <c r="AP64" s="91">
        <f>SUMIF('2024 Budget Expenses Model'!$C:$C,'Summary by Department &amp; Categor'!$D64,'2024 Budget Expenses Model'!S:S)</f>
        <v>0</v>
      </c>
      <c r="AQ64" s="91">
        <f>SUMIF('2024 Budget Expenses Model'!$C:$C,'Summary by Department &amp; Categor'!$D64,'2024 Budget Expenses Model'!T:T)</f>
        <v>0</v>
      </c>
      <c r="AR64" s="91">
        <f t="shared" si="35"/>
        <v>0</v>
      </c>
      <c r="AS64" s="91">
        <f t="shared" si="36"/>
        <v>0</v>
      </c>
      <c r="AT64" s="92">
        <f t="shared" si="37"/>
        <v>0</v>
      </c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>
        <f t="shared" si="39"/>
        <v>0</v>
      </c>
      <c r="BH64" s="91">
        <f t="shared" si="40"/>
        <v>0</v>
      </c>
      <c r="BI64" s="92">
        <f t="shared" si="41"/>
        <v>0</v>
      </c>
      <c r="BJ64" s="94"/>
      <c r="BK64" s="91">
        <f t="shared" si="63"/>
        <v>0</v>
      </c>
      <c r="BL64" s="94"/>
      <c r="BM64" s="86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</row>
    <row r="65" spans="1:124" ht="12.75" customHeight="1" collapsed="1">
      <c r="A65" s="60"/>
      <c r="B65" s="60"/>
      <c r="C65" s="60"/>
      <c r="D65" s="60"/>
      <c r="E65" s="60"/>
      <c r="F65" s="95" t="s">
        <v>196</v>
      </c>
      <c r="G65" s="81"/>
      <c r="H65" s="82">
        <f t="shared" si="23"/>
        <v>0</v>
      </c>
      <c r="I65" s="82">
        <f t="shared" si="24"/>
        <v>0</v>
      </c>
      <c r="J65" s="82">
        <f t="shared" si="25"/>
        <v>0</v>
      </c>
      <c r="K65" s="83">
        <f t="shared" si="26"/>
        <v>0</v>
      </c>
      <c r="L65" s="82">
        <f t="shared" si="27"/>
        <v>0</v>
      </c>
      <c r="M65" s="82">
        <f t="shared" si="28"/>
        <v>0</v>
      </c>
      <c r="N65" s="83">
        <f t="shared" si="29"/>
        <v>0</v>
      </c>
      <c r="O65" s="82">
        <f t="shared" si="30"/>
        <v>0</v>
      </c>
      <c r="P65" s="82">
        <f t="shared" si="31"/>
        <v>0</v>
      </c>
      <c r="Q65" s="83">
        <f t="shared" si="32"/>
        <v>0</v>
      </c>
      <c r="R65" s="84"/>
      <c r="S65" s="82">
        <f t="shared" ref="S65:AD65" si="64">SUM(S66:S73)</f>
        <v>0</v>
      </c>
      <c r="T65" s="82">
        <f t="shared" si="64"/>
        <v>0</v>
      </c>
      <c r="U65" s="82">
        <f t="shared" si="64"/>
        <v>0</v>
      </c>
      <c r="V65" s="82">
        <f t="shared" si="64"/>
        <v>0</v>
      </c>
      <c r="W65" s="82">
        <f t="shared" si="64"/>
        <v>0</v>
      </c>
      <c r="X65" s="82">
        <f t="shared" si="64"/>
        <v>0</v>
      </c>
      <c r="Y65" s="82">
        <f t="shared" si="64"/>
        <v>0</v>
      </c>
      <c r="Z65" s="82">
        <f t="shared" si="64"/>
        <v>0</v>
      </c>
      <c r="AA65" s="82">
        <f t="shared" si="64"/>
        <v>0</v>
      </c>
      <c r="AB65" s="82">
        <f t="shared" si="64"/>
        <v>0</v>
      </c>
      <c r="AC65" s="82">
        <f t="shared" si="64"/>
        <v>0</v>
      </c>
      <c r="AD65" s="82">
        <f t="shared" si="64"/>
        <v>0</v>
      </c>
      <c r="AE65" s="82">
        <v>8791.6</v>
      </c>
      <c r="AF65" s="82">
        <f t="shared" ref="AF65:AQ65" si="65">SUM(AF66:AF73)</f>
        <v>0</v>
      </c>
      <c r="AG65" s="82">
        <f t="shared" si="65"/>
        <v>0</v>
      </c>
      <c r="AH65" s="82">
        <f t="shared" si="65"/>
        <v>0</v>
      </c>
      <c r="AI65" s="82">
        <f t="shared" si="65"/>
        <v>0</v>
      </c>
      <c r="AJ65" s="82">
        <f t="shared" si="65"/>
        <v>0</v>
      </c>
      <c r="AK65" s="82">
        <f t="shared" si="65"/>
        <v>0</v>
      </c>
      <c r="AL65" s="82">
        <f t="shared" si="65"/>
        <v>0</v>
      </c>
      <c r="AM65" s="82">
        <f t="shared" si="65"/>
        <v>0</v>
      </c>
      <c r="AN65" s="82">
        <f t="shared" si="65"/>
        <v>0</v>
      </c>
      <c r="AO65" s="82">
        <f t="shared" si="65"/>
        <v>0</v>
      </c>
      <c r="AP65" s="82">
        <f t="shared" si="65"/>
        <v>0</v>
      </c>
      <c r="AQ65" s="82">
        <f t="shared" si="65"/>
        <v>0</v>
      </c>
      <c r="AR65" s="82">
        <f t="shared" si="35"/>
        <v>0</v>
      </c>
      <c r="AS65" s="82">
        <f t="shared" si="36"/>
        <v>8791.6</v>
      </c>
      <c r="AT65" s="83">
        <f t="shared" si="37"/>
        <v>0</v>
      </c>
      <c r="AU65" s="82">
        <f t="shared" ref="AU65:BF65" si="66">SUM(AU66:AU73)</f>
        <v>0</v>
      </c>
      <c r="AV65" s="82">
        <f t="shared" si="66"/>
        <v>0</v>
      </c>
      <c r="AW65" s="82">
        <f t="shared" si="66"/>
        <v>0</v>
      </c>
      <c r="AX65" s="82">
        <f t="shared" si="66"/>
        <v>0</v>
      </c>
      <c r="AY65" s="82">
        <f t="shared" si="66"/>
        <v>0</v>
      </c>
      <c r="AZ65" s="82">
        <f t="shared" si="66"/>
        <v>0</v>
      </c>
      <c r="BA65" s="82">
        <f t="shared" si="66"/>
        <v>0</v>
      </c>
      <c r="BB65" s="82">
        <f t="shared" si="66"/>
        <v>0</v>
      </c>
      <c r="BC65" s="82">
        <f t="shared" si="66"/>
        <v>0</v>
      </c>
      <c r="BD65" s="82">
        <f t="shared" si="66"/>
        <v>0</v>
      </c>
      <c r="BE65" s="82">
        <f t="shared" si="66"/>
        <v>0</v>
      </c>
      <c r="BF65" s="82">
        <f t="shared" si="66"/>
        <v>0</v>
      </c>
      <c r="BG65" s="82">
        <f t="shared" si="39"/>
        <v>0</v>
      </c>
      <c r="BH65" s="82">
        <f t="shared" si="40"/>
        <v>8791.6</v>
      </c>
      <c r="BI65" s="83">
        <f t="shared" si="41"/>
        <v>0</v>
      </c>
      <c r="BJ65" s="85"/>
      <c r="BK65" s="82">
        <f>SUM(BK66:BK73)</f>
        <v>0</v>
      </c>
      <c r="BL65" s="85"/>
      <c r="BM65" s="86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</row>
    <row r="66" spans="1:124" ht="12.75" hidden="1" customHeight="1" outlineLevel="1">
      <c r="A66" s="60"/>
      <c r="B66" s="96" t="s">
        <v>197</v>
      </c>
      <c r="C66" s="60">
        <v>2</v>
      </c>
      <c r="D66" s="60" t="str">
        <f t="shared" ref="D66:D73" si="67">CONCATENATE(B66,C66)</f>
        <v>062</v>
      </c>
      <c r="E66" s="60"/>
      <c r="F66" s="89" t="s">
        <v>34</v>
      </c>
      <c r="G66" s="81"/>
      <c r="H66" s="91">
        <f t="shared" si="23"/>
        <v>0</v>
      </c>
      <c r="I66" s="91">
        <f t="shared" si="24"/>
        <v>0</v>
      </c>
      <c r="J66" s="91">
        <f t="shared" si="25"/>
        <v>0</v>
      </c>
      <c r="K66" s="92">
        <f t="shared" si="26"/>
        <v>0</v>
      </c>
      <c r="L66" s="91">
        <f t="shared" si="27"/>
        <v>0</v>
      </c>
      <c r="M66" s="91">
        <f t="shared" si="28"/>
        <v>0</v>
      </c>
      <c r="N66" s="92">
        <f t="shared" si="29"/>
        <v>0</v>
      </c>
      <c r="O66" s="91">
        <f t="shared" si="30"/>
        <v>0</v>
      </c>
      <c r="P66" s="91">
        <f t="shared" si="31"/>
        <v>0</v>
      </c>
      <c r="Q66" s="92">
        <f t="shared" si="32"/>
        <v>0</v>
      </c>
      <c r="R66" s="84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>
        <v>0</v>
      </c>
      <c r="AF66" s="91">
        <f>SUMIF('2024 Budget Expenses Model'!$C:$C,'Summary by Department &amp; Categor'!$D66,'2024 Budget Expenses Model'!I:I)</f>
        <v>0</v>
      </c>
      <c r="AG66" s="91">
        <f>SUMIF('2024 Budget Expenses Model'!$C:$C,'Summary by Department &amp; Categor'!$D66,'2024 Budget Expenses Model'!J:J)</f>
        <v>0</v>
      </c>
      <c r="AH66" s="91">
        <f>SUMIF('2024 Budget Expenses Model'!$C:$C,'Summary by Department &amp; Categor'!$D66,'2024 Budget Expenses Model'!K:K)</f>
        <v>0</v>
      </c>
      <c r="AI66" s="91">
        <f>SUMIF('2024 Budget Expenses Model'!$C:$C,'Summary by Department &amp; Categor'!$D66,'2024 Budget Expenses Model'!L:L)</f>
        <v>0</v>
      </c>
      <c r="AJ66" s="91">
        <f>SUMIF('2024 Budget Expenses Model'!$C:$C,'Summary by Department &amp; Categor'!$D66,'2024 Budget Expenses Model'!M:M)</f>
        <v>0</v>
      </c>
      <c r="AK66" s="91">
        <f>SUMIF('2024 Budget Expenses Model'!$C:$C,'Summary by Department &amp; Categor'!$D66,'2024 Budget Expenses Model'!N:N)</f>
        <v>0</v>
      </c>
      <c r="AL66" s="91">
        <f>SUMIF('2024 Budget Expenses Model'!$C:$C,'Summary by Department &amp; Categor'!$D66,'2024 Budget Expenses Model'!O:O)</f>
        <v>0</v>
      </c>
      <c r="AM66" s="91">
        <f>SUMIF('2024 Budget Expenses Model'!$C:$C,'Summary by Department &amp; Categor'!$D66,'2024 Budget Expenses Model'!P:P)</f>
        <v>0</v>
      </c>
      <c r="AN66" s="91">
        <f>SUMIF('2024 Budget Expenses Model'!$C:$C,'Summary by Department &amp; Categor'!$D66,'2024 Budget Expenses Model'!Q:Q)</f>
        <v>0</v>
      </c>
      <c r="AO66" s="91">
        <f>SUMIF('2024 Budget Expenses Model'!$C:$C,'Summary by Department &amp; Categor'!$D66,'2024 Budget Expenses Model'!R:R)</f>
        <v>0</v>
      </c>
      <c r="AP66" s="91">
        <f>SUMIF('2024 Budget Expenses Model'!$C:$C,'Summary by Department &amp; Categor'!$D66,'2024 Budget Expenses Model'!S:S)</f>
        <v>0</v>
      </c>
      <c r="AQ66" s="91">
        <f>SUMIF('2024 Budget Expenses Model'!$C:$C,'Summary by Department &amp; Categor'!$D66,'2024 Budget Expenses Model'!T:T)</f>
        <v>0</v>
      </c>
      <c r="AR66" s="91">
        <f t="shared" si="35"/>
        <v>0</v>
      </c>
      <c r="AS66" s="91">
        <f t="shared" si="36"/>
        <v>0</v>
      </c>
      <c r="AT66" s="92">
        <f t="shared" si="37"/>
        <v>0</v>
      </c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91">
        <f t="shared" si="39"/>
        <v>0</v>
      </c>
      <c r="BH66" s="91">
        <f t="shared" si="40"/>
        <v>0</v>
      </c>
      <c r="BI66" s="92">
        <f t="shared" si="41"/>
        <v>0</v>
      </c>
      <c r="BJ66" s="85"/>
      <c r="BK66" s="91">
        <f t="shared" ref="BK66:BK73" si="68">SUM(AF66:AQ66)</f>
        <v>0</v>
      </c>
      <c r="BL66" s="85"/>
      <c r="BM66" s="86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</row>
    <row r="67" spans="1:124" ht="12.75" hidden="1" customHeight="1" outlineLevel="1">
      <c r="A67" s="60"/>
      <c r="B67" s="96" t="s">
        <v>197</v>
      </c>
      <c r="C67" s="60">
        <v>1</v>
      </c>
      <c r="D67" s="60" t="str">
        <f t="shared" si="67"/>
        <v>061</v>
      </c>
      <c r="E67" s="60"/>
      <c r="F67" s="89" t="s">
        <v>191</v>
      </c>
      <c r="G67" s="81"/>
      <c r="H67" s="91">
        <f t="shared" si="23"/>
        <v>0</v>
      </c>
      <c r="I67" s="91">
        <f t="shared" si="24"/>
        <v>0</v>
      </c>
      <c r="J67" s="91">
        <f t="shared" si="25"/>
        <v>0</v>
      </c>
      <c r="K67" s="92">
        <f t="shared" si="26"/>
        <v>0</v>
      </c>
      <c r="L67" s="91">
        <f t="shared" si="27"/>
        <v>0</v>
      </c>
      <c r="M67" s="91">
        <f t="shared" si="28"/>
        <v>0</v>
      </c>
      <c r="N67" s="92">
        <f t="shared" si="29"/>
        <v>0</v>
      </c>
      <c r="O67" s="91">
        <f t="shared" si="30"/>
        <v>0</v>
      </c>
      <c r="P67" s="91">
        <f t="shared" si="31"/>
        <v>0</v>
      </c>
      <c r="Q67" s="92">
        <f t="shared" si="32"/>
        <v>0</v>
      </c>
      <c r="R67" s="84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>
        <v>0</v>
      </c>
      <c r="AF67" s="91">
        <f>SUMIF('2024 Budget Expenses Model'!$C:$C,'Summary by Department &amp; Categor'!$D67,'2024 Budget Expenses Model'!I:I)</f>
        <v>0</v>
      </c>
      <c r="AG67" s="91">
        <f>SUMIF('2024 Budget Expenses Model'!$C:$C,'Summary by Department &amp; Categor'!$D67,'2024 Budget Expenses Model'!J:J)</f>
        <v>0</v>
      </c>
      <c r="AH67" s="91">
        <f>SUMIF('2024 Budget Expenses Model'!$C:$C,'Summary by Department &amp; Categor'!$D67,'2024 Budget Expenses Model'!K:K)</f>
        <v>0</v>
      </c>
      <c r="AI67" s="91">
        <f>SUMIF('2024 Budget Expenses Model'!$C:$C,'Summary by Department &amp; Categor'!$D67,'2024 Budget Expenses Model'!L:L)</f>
        <v>0</v>
      </c>
      <c r="AJ67" s="91">
        <f>SUMIF('2024 Budget Expenses Model'!$C:$C,'Summary by Department &amp; Categor'!$D67,'2024 Budget Expenses Model'!M:M)</f>
        <v>0</v>
      </c>
      <c r="AK67" s="91">
        <f>SUMIF('2024 Budget Expenses Model'!$C:$C,'Summary by Department &amp; Categor'!$D67,'2024 Budget Expenses Model'!N:N)</f>
        <v>0</v>
      </c>
      <c r="AL67" s="91">
        <f>SUMIF('2024 Budget Expenses Model'!$C:$C,'Summary by Department &amp; Categor'!$D67,'2024 Budget Expenses Model'!O:O)</f>
        <v>0</v>
      </c>
      <c r="AM67" s="91">
        <f>SUMIF('2024 Budget Expenses Model'!$C:$C,'Summary by Department &amp; Categor'!$D67,'2024 Budget Expenses Model'!P:P)</f>
        <v>0</v>
      </c>
      <c r="AN67" s="91">
        <f>SUMIF('2024 Budget Expenses Model'!$C:$C,'Summary by Department &amp; Categor'!$D67,'2024 Budget Expenses Model'!Q:Q)</f>
        <v>0</v>
      </c>
      <c r="AO67" s="91">
        <f>SUMIF('2024 Budget Expenses Model'!$C:$C,'Summary by Department &amp; Categor'!$D67,'2024 Budget Expenses Model'!R:R)</f>
        <v>0</v>
      </c>
      <c r="AP67" s="91">
        <f>SUMIF('2024 Budget Expenses Model'!$C:$C,'Summary by Department &amp; Categor'!$D67,'2024 Budget Expenses Model'!S:S)</f>
        <v>0</v>
      </c>
      <c r="AQ67" s="91">
        <f>SUMIF('2024 Budget Expenses Model'!$C:$C,'Summary by Department &amp; Categor'!$D67,'2024 Budget Expenses Model'!T:T)</f>
        <v>0</v>
      </c>
      <c r="AR67" s="91">
        <f t="shared" si="35"/>
        <v>0</v>
      </c>
      <c r="AS67" s="91">
        <f t="shared" si="36"/>
        <v>0</v>
      </c>
      <c r="AT67" s="92">
        <f t="shared" si="37"/>
        <v>0</v>
      </c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91">
        <f t="shared" si="39"/>
        <v>0</v>
      </c>
      <c r="BH67" s="91">
        <f t="shared" si="40"/>
        <v>0</v>
      </c>
      <c r="BI67" s="92">
        <f t="shared" si="41"/>
        <v>0</v>
      </c>
      <c r="BJ67" s="85"/>
      <c r="BK67" s="91">
        <f t="shared" si="68"/>
        <v>0</v>
      </c>
      <c r="BL67" s="85"/>
      <c r="BM67" s="86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</row>
    <row r="68" spans="1:124" ht="12.75" hidden="1" customHeight="1" outlineLevel="1">
      <c r="A68" s="60"/>
      <c r="B68" s="96" t="s">
        <v>197</v>
      </c>
      <c r="C68" s="60">
        <v>3</v>
      </c>
      <c r="D68" s="60" t="str">
        <f t="shared" si="67"/>
        <v>063</v>
      </c>
      <c r="E68" s="60"/>
      <c r="F68" s="89" t="s">
        <v>61</v>
      </c>
      <c r="G68" s="81"/>
      <c r="H68" s="91">
        <f t="shared" si="23"/>
        <v>0</v>
      </c>
      <c r="I68" s="91">
        <f t="shared" si="24"/>
        <v>0</v>
      </c>
      <c r="J68" s="91">
        <f t="shared" si="25"/>
        <v>0</v>
      </c>
      <c r="K68" s="92">
        <f t="shared" si="26"/>
        <v>0</v>
      </c>
      <c r="L68" s="91">
        <f t="shared" si="27"/>
        <v>0</v>
      </c>
      <c r="M68" s="91">
        <f t="shared" si="28"/>
        <v>0</v>
      </c>
      <c r="N68" s="92">
        <f t="shared" si="29"/>
        <v>0</v>
      </c>
      <c r="O68" s="91">
        <f t="shared" si="30"/>
        <v>0</v>
      </c>
      <c r="P68" s="91">
        <f t="shared" si="31"/>
        <v>0</v>
      </c>
      <c r="Q68" s="92">
        <f t="shared" si="32"/>
        <v>0</v>
      </c>
      <c r="R68" s="84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>
        <v>0</v>
      </c>
      <c r="AF68" s="91">
        <f>SUMIF('2024 Budget Expenses Model'!$C:$C,'Summary by Department &amp; Categor'!$D68,'2024 Budget Expenses Model'!I:I)</f>
        <v>0</v>
      </c>
      <c r="AG68" s="91">
        <f>SUMIF('2024 Budget Expenses Model'!$C:$C,'Summary by Department &amp; Categor'!$D68,'2024 Budget Expenses Model'!J:J)</f>
        <v>0</v>
      </c>
      <c r="AH68" s="91">
        <f>SUMIF('2024 Budget Expenses Model'!$C:$C,'Summary by Department &amp; Categor'!$D68,'2024 Budget Expenses Model'!K:K)</f>
        <v>0</v>
      </c>
      <c r="AI68" s="91">
        <f>SUMIF('2024 Budget Expenses Model'!$C:$C,'Summary by Department &amp; Categor'!$D68,'2024 Budget Expenses Model'!L:L)</f>
        <v>0</v>
      </c>
      <c r="AJ68" s="91">
        <f>SUMIF('2024 Budget Expenses Model'!$C:$C,'Summary by Department &amp; Categor'!$D68,'2024 Budget Expenses Model'!M:M)</f>
        <v>0</v>
      </c>
      <c r="AK68" s="91">
        <f>SUMIF('2024 Budget Expenses Model'!$C:$C,'Summary by Department &amp; Categor'!$D68,'2024 Budget Expenses Model'!N:N)</f>
        <v>0</v>
      </c>
      <c r="AL68" s="91">
        <f>SUMIF('2024 Budget Expenses Model'!$C:$C,'Summary by Department &amp; Categor'!$D68,'2024 Budget Expenses Model'!O:O)</f>
        <v>0</v>
      </c>
      <c r="AM68" s="91">
        <f>SUMIF('2024 Budget Expenses Model'!$C:$C,'Summary by Department &amp; Categor'!$D68,'2024 Budget Expenses Model'!P:P)</f>
        <v>0</v>
      </c>
      <c r="AN68" s="91">
        <f>SUMIF('2024 Budget Expenses Model'!$C:$C,'Summary by Department &amp; Categor'!$D68,'2024 Budget Expenses Model'!Q:Q)</f>
        <v>0</v>
      </c>
      <c r="AO68" s="91">
        <f>SUMIF('2024 Budget Expenses Model'!$C:$C,'Summary by Department &amp; Categor'!$D68,'2024 Budget Expenses Model'!R:R)</f>
        <v>0</v>
      </c>
      <c r="AP68" s="91">
        <f>SUMIF('2024 Budget Expenses Model'!$C:$C,'Summary by Department &amp; Categor'!$D68,'2024 Budget Expenses Model'!S:S)</f>
        <v>0</v>
      </c>
      <c r="AQ68" s="91">
        <f>SUMIF('2024 Budget Expenses Model'!$C:$C,'Summary by Department &amp; Categor'!$D68,'2024 Budget Expenses Model'!T:T)</f>
        <v>0</v>
      </c>
      <c r="AR68" s="91">
        <f t="shared" si="35"/>
        <v>0</v>
      </c>
      <c r="AS68" s="91">
        <f t="shared" si="36"/>
        <v>0</v>
      </c>
      <c r="AT68" s="92">
        <f t="shared" si="37"/>
        <v>0</v>
      </c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91">
        <f t="shared" si="39"/>
        <v>0</v>
      </c>
      <c r="BH68" s="91">
        <f t="shared" si="40"/>
        <v>0</v>
      </c>
      <c r="BI68" s="92">
        <f t="shared" si="41"/>
        <v>0</v>
      </c>
      <c r="BJ68" s="85"/>
      <c r="BK68" s="91">
        <f t="shared" si="68"/>
        <v>0</v>
      </c>
      <c r="BL68" s="85"/>
      <c r="BM68" s="86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</row>
    <row r="69" spans="1:124" ht="12.75" hidden="1" customHeight="1" outlineLevel="1">
      <c r="A69" s="60"/>
      <c r="B69" s="96" t="s">
        <v>197</v>
      </c>
      <c r="C69" s="60">
        <v>4</v>
      </c>
      <c r="D69" s="60" t="str">
        <f t="shared" si="67"/>
        <v>064</v>
      </c>
      <c r="E69" s="60"/>
      <c r="F69" s="89" t="s">
        <v>58</v>
      </c>
      <c r="G69" s="81"/>
      <c r="H69" s="91">
        <f t="shared" si="23"/>
        <v>0</v>
      </c>
      <c r="I69" s="91">
        <f t="shared" si="24"/>
        <v>0</v>
      </c>
      <c r="J69" s="91">
        <f t="shared" si="25"/>
        <v>0</v>
      </c>
      <c r="K69" s="92">
        <f t="shared" si="26"/>
        <v>0</v>
      </c>
      <c r="L69" s="91">
        <f t="shared" si="27"/>
        <v>0</v>
      </c>
      <c r="M69" s="91">
        <f t="shared" si="28"/>
        <v>0</v>
      </c>
      <c r="N69" s="92">
        <f t="shared" si="29"/>
        <v>0</v>
      </c>
      <c r="O69" s="91">
        <f t="shared" si="30"/>
        <v>0</v>
      </c>
      <c r="P69" s="91">
        <f t="shared" si="31"/>
        <v>0</v>
      </c>
      <c r="Q69" s="92">
        <f t="shared" si="32"/>
        <v>0</v>
      </c>
      <c r="R69" s="84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>
        <v>2250</v>
      </c>
      <c r="AF69" s="91">
        <f>SUMIF('2024 Budget Expenses Model'!$C:$C,'Summary by Department &amp; Categor'!$D69,'2024 Budget Expenses Model'!I:I)</f>
        <v>0</v>
      </c>
      <c r="AG69" s="91">
        <f>SUMIF('2024 Budget Expenses Model'!$C:$C,'Summary by Department &amp; Categor'!$D69,'2024 Budget Expenses Model'!J:J)</f>
        <v>0</v>
      </c>
      <c r="AH69" s="91">
        <f>SUMIF('2024 Budget Expenses Model'!$C:$C,'Summary by Department &amp; Categor'!$D69,'2024 Budget Expenses Model'!K:K)</f>
        <v>0</v>
      </c>
      <c r="AI69" s="91">
        <f>SUMIF('2024 Budget Expenses Model'!$C:$C,'Summary by Department &amp; Categor'!$D69,'2024 Budget Expenses Model'!L:L)</f>
        <v>0</v>
      </c>
      <c r="AJ69" s="91">
        <f>SUMIF('2024 Budget Expenses Model'!$C:$C,'Summary by Department &amp; Categor'!$D69,'2024 Budget Expenses Model'!M:M)</f>
        <v>0</v>
      </c>
      <c r="AK69" s="91">
        <f>SUMIF('2024 Budget Expenses Model'!$C:$C,'Summary by Department &amp; Categor'!$D69,'2024 Budget Expenses Model'!N:N)</f>
        <v>0</v>
      </c>
      <c r="AL69" s="91">
        <f>SUMIF('2024 Budget Expenses Model'!$C:$C,'Summary by Department &amp; Categor'!$D69,'2024 Budget Expenses Model'!O:O)</f>
        <v>0</v>
      </c>
      <c r="AM69" s="91">
        <f>SUMIF('2024 Budget Expenses Model'!$C:$C,'Summary by Department &amp; Categor'!$D69,'2024 Budget Expenses Model'!P:P)</f>
        <v>0</v>
      </c>
      <c r="AN69" s="91">
        <f>SUMIF('2024 Budget Expenses Model'!$C:$C,'Summary by Department &amp; Categor'!$D69,'2024 Budget Expenses Model'!Q:Q)</f>
        <v>0</v>
      </c>
      <c r="AO69" s="91">
        <f>SUMIF('2024 Budget Expenses Model'!$C:$C,'Summary by Department &amp; Categor'!$D69,'2024 Budget Expenses Model'!R:R)</f>
        <v>0</v>
      </c>
      <c r="AP69" s="91">
        <f>SUMIF('2024 Budget Expenses Model'!$C:$C,'Summary by Department &amp; Categor'!$D69,'2024 Budget Expenses Model'!S:S)</f>
        <v>0</v>
      </c>
      <c r="AQ69" s="91">
        <f>SUMIF('2024 Budget Expenses Model'!$C:$C,'Summary by Department &amp; Categor'!$D69,'2024 Budget Expenses Model'!T:T)</f>
        <v>0</v>
      </c>
      <c r="AR69" s="91">
        <f t="shared" si="35"/>
        <v>0</v>
      </c>
      <c r="AS69" s="91">
        <f t="shared" si="36"/>
        <v>2250</v>
      </c>
      <c r="AT69" s="92">
        <f t="shared" si="37"/>
        <v>0</v>
      </c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91">
        <f t="shared" si="39"/>
        <v>0</v>
      </c>
      <c r="BH69" s="91">
        <f t="shared" si="40"/>
        <v>2250</v>
      </c>
      <c r="BI69" s="92">
        <f t="shared" si="41"/>
        <v>0</v>
      </c>
      <c r="BJ69" s="85"/>
      <c r="BK69" s="91">
        <f t="shared" si="68"/>
        <v>0</v>
      </c>
      <c r="BL69" s="85"/>
      <c r="BM69" s="86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</row>
    <row r="70" spans="1:124" ht="12.75" hidden="1" customHeight="1" outlineLevel="1">
      <c r="A70" s="60"/>
      <c r="B70" s="96" t="s">
        <v>197</v>
      </c>
      <c r="C70" s="60">
        <v>5</v>
      </c>
      <c r="D70" s="60" t="str">
        <f t="shared" si="67"/>
        <v>065</v>
      </c>
      <c r="E70" s="60"/>
      <c r="F70" s="89" t="s">
        <v>97</v>
      </c>
      <c r="G70" s="81"/>
      <c r="H70" s="91">
        <f t="shared" si="23"/>
        <v>0</v>
      </c>
      <c r="I70" s="91">
        <f t="shared" si="24"/>
        <v>0</v>
      </c>
      <c r="J70" s="91">
        <f t="shared" si="25"/>
        <v>0</v>
      </c>
      <c r="K70" s="92">
        <f t="shared" si="26"/>
        <v>0</v>
      </c>
      <c r="L70" s="91">
        <f t="shared" si="27"/>
        <v>0</v>
      </c>
      <c r="M70" s="91">
        <f t="shared" si="28"/>
        <v>0</v>
      </c>
      <c r="N70" s="92">
        <f t="shared" si="29"/>
        <v>0</v>
      </c>
      <c r="O70" s="91">
        <f t="shared" si="30"/>
        <v>0</v>
      </c>
      <c r="P70" s="91">
        <f t="shared" si="31"/>
        <v>0</v>
      </c>
      <c r="Q70" s="92">
        <f t="shared" si="32"/>
        <v>0</v>
      </c>
      <c r="R70" s="84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>
        <v>0</v>
      </c>
      <c r="AF70" s="91">
        <f>SUMIF('2024 Budget Expenses Model'!$C:$C,'Summary by Department &amp; Categor'!$D70,'2024 Budget Expenses Model'!I:I)</f>
        <v>0</v>
      </c>
      <c r="AG70" s="91">
        <f>SUMIF('2024 Budget Expenses Model'!$C:$C,'Summary by Department &amp; Categor'!$D70,'2024 Budget Expenses Model'!J:J)</f>
        <v>0</v>
      </c>
      <c r="AH70" s="91">
        <f>SUMIF('2024 Budget Expenses Model'!$C:$C,'Summary by Department &amp; Categor'!$D70,'2024 Budget Expenses Model'!K:K)</f>
        <v>0</v>
      </c>
      <c r="AI70" s="91">
        <f>SUMIF('2024 Budget Expenses Model'!$C:$C,'Summary by Department &amp; Categor'!$D70,'2024 Budget Expenses Model'!L:L)</f>
        <v>0</v>
      </c>
      <c r="AJ70" s="91">
        <f>SUMIF('2024 Budget Expenses Model'!$C:$C,'Summary by Department &amp; Categor'!$D70,'2024 Budget Expenses Model'!M:M)</f>
        <v>0</v>
      </c>
      <c r="AK70" s="91">
        <f>SUMIF('2024 Budget Expenses Model'!$C:$C,'Summary by Department &amp; Categor'!$D70,'2024 Budget Expenses Model'!N:N)</f>
        <v>0</v>
      </c>
      <c r="AL70" s="91">
        <f>SUMIF('2024 Budget Expenses Model'!$C:$C,'Summary by Department &amp; Categor'!$D70,'2024 Budget Expenses Model'!O:O)</f>
        <v>0</v>
      </c>
      <c r="AM70" s="91">
        <f>SUMIF('2024 Budget Expenses Model'!$C:$C,'Summary by Department &amp; Categor'!$D70,'2024 Budget Expenses Model'!P:P)</f>
        <v>0</v>
      </c>
      <c r="AN70" s="91">
        <f>SUMIF('2024 Budget Expenses Model'!$C:$C,'Summary by Department &amp; Categor'!$D70,'2024 Budget Expenses Model'!Q:Q)</f>
        <v>0</v>
      </c>
      <c r="AO70" s="91">
        <f>SUMIF('2024 Budget Expenses Model'!$C:$C,'Summary by Department &amp; Categor'!$D70,'2024 Budget Expenses Model'!R:R)</f>
        <v>0</v>
      </c>
      <c r="AP70" s="91">
        <f>SUMIF('2024 Budget Expenses Model'!$C:$C,'Summary by Department &amp; Categor'!$D70,'2024 Budget Expenses Model'!S:S)</f>
        <v>0</v>
      </c>
      <c r="AQ70" s="91">
        <f>SUMIF('2024 Budget Expenses Model'!$C:$C,'Summary by Department &amp; Categor'!$D70,'2024 Budget Expenses Model'!T:T)</f>
        <v>0</v>
      </c>
      <c r="AR70" s="91">
        <f t="shared" si="35"/>
        <v>0</v>
      </c>
      <c r="AS70" s="91">
        <f t="shared" si="36"/>
        <v>0</v>
      </c>
      <c r="AT70" s="92">
        <f t="shared" si="37"/>
        <v>0</v>
      </c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91">
        <f t="shared" si="39"/>
        <v>0</v>
      </c>
      <c r="BH70" s="91">
        <f t="shared" si="40"/>
        <v>0</v>
      </c>
      <c r="BI70" s="92">
        <f t="shared" si="41"/>
        <v>0</v>
      </c>
      <c r="BJ70" s="85"/>
      <c r="BK70" s="91">
        <f t="shared" si="68"/>
        <v>0</v>
      </c>
      <c r="BL70" s="85"/>
      <c r="BM70" s="86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</row>
    <row r="71" spans="1:124" ht="12.75" hidden="1" customHeight="1" outlineLevel="1">
      <c r="A71" s="60"/>
      <c r="B71" s="96" t="s">
        <v>197</v>
      </c>
      <c r="C71" s="60">
        <v>6</v>
      </c>
      <c r="D71" s="60" t="str">
        <f t="shared" si="67"/>
        <v>066</v>
      </c>
      <c r="E71" s="60"/>
      <c r="F71" s="89" t="s">
        <v>51</v>
      </c>
      <c r="G71" s="81"/>
      <c r="H71" s="91">
        <f t="shared" si="23"/>
        <v>0</v>
      </c>
      <c r="I71" s="91">
        <f t="shared" si="24"/>
        <v>0</v>
      </c>
      <c r="J71" s="91">
        <f t="shared" si="25"/>
        <v>0</v>
      </c>
      <c r="K71" s="92">
        <f t="shared" si="26"/>
        <v>0</v>
      </c>
      <c r="L71" s="91">
        <f t="shared" si="27"/>
        <v>0</v>
      </c>
      <c r="M71" s="91">
        <f t="shared" si="28"/>
        <v>0</v>
      </c>
      <c r="N71" s="92">
        <f t="shared" si="29"/>
        <v>0</v>
      </c>
      <c r="O71" s="91">
        <f t="shared" si="30"/>
        <v>0</v>
      </c>
      <c r="P71" s="91">
        <f t="shared" si="31"/>
        <v>0</v>
      </c>
      <c r="Q71" s="92">
        <f t="shared" si="32"/>
        <v>0</v>
      </c>
      <c r="R71" s="84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>
        <v>6541.6</v>
      </c>
      <c r="AF71" s="91">
        <f>SUMIF('2024 Budget Expenses Model'!$C:$C,'Summary by Department &amp; Categor'!$D71,'2024 Budget Expenses Model'!I:I)</f>
        <v>0</v>
      </c>
      <c r="AG71" s="91">
        <f>SUMIF('2024 Budget Expenses Model'!$C:$C,'Summary by Department &amp; Categor'!$D71,'2024 Budget Expenses Model'!J:J)</f>
        <v>0</v>
      </c>
      <c r="AH71" s="91">
        <f>SUMIF('2024 Budget Expenses Model'!$C:$C,'Summary by Department &amp; Categor'!$D71,'2024 Budget Expenses Model'!K:K)</f>
        <v>0</v>
      </c>
      <c r="AI71" s="91">
        <f>SUMIF('2024 Budget Expenses Model'!$C:$C,'Summary by Department &amp; Categor'!$D71,'2024 Budget Expenses Model'!L:L)</f>
        <v>0</v>
      </c>
      <c r="AJ71" s="91">
        <f>SUMIF('2024 Budget Expenses Model'!$C:$C,'Summary by Department &amp; Categor'!$D71,'2024 Budget Expenses Model'!M:M)</f>
        <v>0</v>
      </c>
      <c r="AK71" s="91">
        <f>SUMIF('2024 Budget Expenses Model'!$C:$C,'Summary by Department &amp; Categor'!$D71,'2024 Budget Expenses Model'!N:N)</f>
        <v>0</v>
      </c>
      <c r="AL71" s="91">
        <f>SUMIF('2024 Budget Expenses Model'!$C:$C,'Summary by Department &amp; Categor'!$D71,'2024 Budget Expenses Model'!O:O)</f>
        <v>0</v>
      </c>
      <c r="AM71" s="91">
        <f>SUMIF('2024 Budget Expenses Model'!$C:$C,'Summary by Department &amp; Categor'!$D71,'2024 Budget Expenses Model'!P:P)</f>
        <v>0</v>
      </c>
      <c r="AN71" s="91">
        <f>SUMIF('2024 Budget Expenses Model'!$C:$C,'Summary by Department &amp; Categor'!$D71,'2024 Budget Expenses Model'!Q:Q)</f>
        <v>0</v>
      </c>
      <c r="AO71" s="91">
        <f>SUMIF('2024 Budget Expenses Model'!$C:$C,'Summary by Department &amp; Categor'!$D71,'2024 Budget Expenses Model'!R:R)</f>
        <v>0</v>
      </c>
      <c r="AP71" s="91">
        <f>SUMIF('2024 Budget Expenses Model'!$C:$C,'Summary by Department &amp; Categor'!$D71,'2024 Budget Expenses Model'!S:S)</f>
        <v>0</v>
      </c>
      <c r="AQ71" s="91">
        <f>SUMIF('2024 Budget Expenses Model'!$C:$C,'Summary by Department &amp; Categor'!$D71,'2024 Budget Expenses Model'!T:T)</f>
        <v>0</v>
      </c>
      <c r="AR71" s="91">
        <f t="shared" si="35"/>
        <v>0</v>
      </c>
      <c r="AS71" s="91">
        <f t="shared" si="36"/>
        <v>6541.6</v>
      </c>
      <c r="AT71" s="92">
        <f t="shared" si="37"/>
        <v>0</v>
      </c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91">
        <f t="shared" si="39"/>
        <v>0</v>
      </c>
      <c r="BH71" s="91">
        <f t="shared" si="40"/>
        <v>6541.6</v>
      </c>
      <c r="BI71" s="92">
        <f t="shared" si="41"/>
        <v>0</v>
      </c>
      <c r="BJ71" s="85"/>
      <c r="BK71" s="91">
        <f t="shared" si="68"/>
        <v>0</v>
      </c>
      <c r="BL71" s="85"/>
      <c r="BM71" s="86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2"/>
      <c r="CI71" s="62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</row>
    <row r="72" spans="1:124" ht="12.75" hidden="1" customHeight="1" outlineLevel="1">
      <c r="A72" s="60"/>
      <c r="B72" s="96" t="s">
        <v>197</v>
      </c>
      <c r="C72" s="60">
        <v>7</v>
      </c>
      <c r="D72" s="60" t="str">
        <f t="shared" si="67"/>
        <v>067</v>
      </c>
      <c r="E72" s="60"/>
      <c r="F72" s="89" t="s">
        <v>81</v>
      </c>
      <c r="G72" s="81"/>
      <c r="H72" s="91">
        <f t="shared" si="23"/>
        <v>0</v>
      </c>
      <c r="I72" s="91">
        <f t="shared" si="24"/>
        <v>0</v>
      </c>
      <c r="J72" s="91">
        <f t="shared" si="25"/>
        <v>0</v>
      </c>
      <c r="K72" s="92">
        <f t="shared" si="26"/>
        <v>0</v>
      </c>
      <c r="L72" s="91">
        <f t="shared" si="27"/>
        <v>0</v>
      </c>
      <c r="M72" s="91">
        <f t="shared" si="28"/>
        <v>0</v>
      </c>
      <c r="N72" s="92">
        <f t="shared" si="29"/>
        <v>0</v>
      </c>
      <c r="O72" s="91">
        <f t="shared" si="30"/>
        <v>0</v>
      </c>
      <c r="P72" s="91">
        <f t="shared" si="31"/>
        <v>0</v>
      </c>
      <c r="Q72" s="92">
        <f t="shared" si="32"/>
        <v>0</v>
      </c>
      <c r="R72" s="84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>
        <v>0</v>
      </c>
      <c r="AF72" s="91">
        <f>SUMIF('2024 Budget Expenses Model'!$C:$C,'Summary by Department &amp; Categor'!$D72,'2024 Budget Expenses Model'!I:I)</f>
        <v>0</v>
      </c>
      <c r="AG72" s="91">
        <f>SUMIF('2024 Budget Expenses Model'!$C:$C,'Summary by Department &amp; Categor'!$D72,'2024 Budget Expenses Model'!J:J)</f>
        <v>0</v>
      </c>
      <c r="AH72" s="91">
        <f>SUMIF('2024 Budget Expenses Model'!$C:$C,'Summary by Department &amp; Categor'!$D72,'2024 Budget Expenses Model'!K:K)</f>
        <v>0</v>
      </c>
      <c r="AI72" s="91">
        <f>SUMIF('2024 Budget Expenses Model'!$C:$C,'Summary by Department &amp; Categor'!$D72,'2024 Budget Expenses Model'!L:L)</f>
        <v>0</v>
      </c>
      <c r="AJ72" s="91">
        <f>SUMIF('2024 Budget Expenses Model'!$C:$C,'Summary by Department &amp; Categor'!$D72,'2024 Budget Expenses Model'!M:M)</f>
        <v>0</v>
      </c>
      <c r="AK72" s="91">
        <f>SUMIF('2024 Budget Expenses Model'!$C:$C,'Summary by Department &amp; Categor'!$D72,'2024 Budget Expenses Model'!N:N)</f>
        <v>0</v>
      </c>
      <c r="AL72" s="91">
        <f>SUMIF('2024 Budget Expenses Model'!$C:$C,'Summary by Department &amp; Categor'!$D72,'2024 Budget Expenses Model'!O:O)</f>
        <v>0</v>
      </c>
      <c r="AM72" s="91">
        <f>SUMIF('2024 Budget Expenses Model'!$C:$C,'Summary by Department &amp; Categor'!$D72,'2024 Budget Expenses Model'!P:P)</f>
        <v>0</v>
      </c>
      <c r="AN72" s="91">
        <f>SUMIF('2024 Budget Expenses Model'!$C:$C,'Summary by Department &amp; Categor'!$D72,'2024 Budget Expenses Model'!Q:Q)</f>
        <v>0</v>
      </c>
      <c r="AO72" s="91">
        <f>SUMIF('2024 Budget Expenses Model'!$C:$C,'Summary by Department &amp; Categor'!$D72,'2024 Budget Expenses Model'!R:R)</f>
        <v>0</v>
      </c>
      <c r="AP72" s="91">
        <f>SUMIF('2024 Budget Expenses Model'!$C:$C,'Summary by Department &amp; Categor'!$D72,'2024 Budget Expenses Model'!S:S)</f>
        <v>0</v>
      </c>
      <c r="AQ72" s="91">
        <f>SUMIF('2024 Budget Expenses Model'!$C:$C,'Summary by Department &amp; Categor'!$D72,'2024 Budget Expenses Model'!T:T)</f>
        <v>0</v>
      </c>
      <c r="AR72" s="91">
        <f t="shared" si="35"/>
        <v>0</v>
      </c>
      <c r="AS72" s="91">
        <f t="shared" si="36"/>
        <v>0</v>
      </c>
      <c r="AT72" s="92">
        <f t="shared" si="37"/>
        <v>0</v>
      </c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91">
        <f t="shared" si="39"/>
        <v>0</v>
      </c>
      <c r="BH72" s="91">
        <f t="shared" si="40"/>
        <v>0</v>
      </c>
      <c r="BI72" s="92">
        <f t="shared" si="41"/>
        <v>0</v>
      </c>
      <c r="BJ72" s="85"/>
      <c r="BK72" s="91">
        <f t="shared" si="68"/>
        <v>0</v>
      </c>
      <c r="BL72" s="85"/>
      <c r="BM72" s="86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</row>
    <row r="73" spans="1:124" ht="12.75" hidden="1" customHeight="1" outlineLevel="1">
      <c r="A73" s="60"/>
      <c r="B73" s="96" t="s">
        <v>197</v>
      </c>
      <c r="C73" s="60">
        <v>8</v>
      </c>
      <c r="D73" s="60" t="str">
        <f t="shared" si="67"/>
        <v>068</v>
      </c>
      <c r="E73" s="60"/>
      <c r="F73" s="89" t="s">
        <v>73</v>
      </c>
      <c r="G73" s="81"/>
      <c r="H73" s="91">
        <f t="shared" si="23"/>
        <v>0</v>
      </c>
      <c r="I73" s="91">
        <f t="shared" si="24"/>
        <v>0</v>
      </c>
      <c r="J73" s="91">
        <f t="shared" si="25"/>
        <v>0</v>
      </c>
      <c r="K73" s="92">
        <f t="shared" si="26"/>
        <v>0</v>
      </c>
      <c r="L73" s="91">
        <f t="shared" si="27"/>
        <v>0</v>
      </c>
      <c r="M73" s="91">
        <f t="shared" si="28"/>
        <v>0</v>
      </c>
      <c r="N73" s="92">
        <f t="shared" si="29"/>
        <v>0</v>
      </c>
      <c r="O73" s="91">
        <f t="shared" si="30"/>
        <v>0</v>
      </c>
      <c r="P73" s="91">
        <f t="shared" si="31"/>
        <v>0</v>
      </c>
      <c r="Q73" s="92">
        <f t="shared" si="32"/>
        <v>0</v>
      </c>
      <c r="R73" s="84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>
        <v>0</v>
      </c>
      <c r="AF73" s="91">
        <f>SUMIF('2024 Budget Expenses Model'!$C:$C,'Summary by Department &amp; Categor'!$D73,'2024 Budget Expenses Model'!I:I)</f>
        <v>0</v>
      </c>
      <c r="AG73" s="91">
        <f>SUMIF('2024 Budget Expenses Model'!$C:$C,'Summary by Department &amp; Categor'!$D73,'2024 Budget Expenses Model'!J:J)</f>
        <v>0</v>
      </c>
      <c r="AH73" s="91">
        <f>SUMIF('2024 Budget Expenses Model'!$C:$C,'Summary by Department &amp; Categor'!$D73,'2024 Budget Expenses Model'!K:K)</f>
        <v>0</v>
      </c>
      <c r="AI73" s="91">
        <f>SUMIF('2024 Budget Expenses Model'!$C:$C,'Summary by Department &amp; Categor'!$D73,'2024 Budget Expenses Model'!L:L)</f>
        <v>0</v>
      </c>
      <c r="AJ73" s="91">
        <f>SUMIF('2024 Budget Expenses Model'!$C:$C,'Summary by Department &amp; Categor'!$D73,'2024 Budget Expenses Model'!M:M)</f>
        <v>0</v>
      </c>
      <c r="AK73" s="91">
        <f>SUMIF('2024 Budget Expenses Model'!$C:$C,'Summary by Department &amp; Categor'!$D73,'2024 Budget Expenses Model'!N:N)</f>
        <v>0</v>
      </c>
      <c r="AL73" s="91">
        <f>SUMIF('2024 Budget Expenses Model'!$C:$C,'Summary by Department &amp; Categor'!$D73,'2024 Budget Expenses Model'!O:O)</f>
        <v>0</v>
      </c>
      <c r="AM73" s="91">
        <f>SUMIF('2024 Budget Expenses Model'!$C:$C,'Summary by Department &amp; Categor'!$D73,'2024 Budget Expenses Model'!P:P)</f>
        <v>0</v>
      </c>
      <c r="AN73" s="91">
        <f>SUMIF('2024 Budget Expenses Model'!$C:$C,'Summary by Department &amp; Categor'!$D73,'2024 Budget Expenses Model'!Q:Q)</f>
        <v>0</v>
      </c>
      <c r="AO73" s="91">
        <f>SUMIF('2024 Budget Expenses Model'!$C:$C,'Summary by Department &amp; Categor'!$D73,'2024 Budget Expenses Model'!R:R)</f>
        <v>0</v>
      </c>
      <c r="AP73" s="91">
        <f>SUMIF('2024 Budget Expenses Model'!$C:$C,'Summary by Department &amp; Categor'!$D73,'2024 Budget Expenses Model'!S:S)</f>
        <v>0</v>
      </c>
      <c r="AQ73" s="91">
        <f>SUMIF('2024 Budget Expenses Model'!$C:$C,'Summary by Department &amp; Categor'!$D73,'2024 Budget Expenses Model'!T:T)</f>
        <v>0</v>
      </c>
      <c r="AR73" s="91">
        <f t="shared" si="35"/>
        <v>0</v>
      </c>
      <c r="AS73" s="91">
        <f t="shared" si="36"/>
        <v>0</v>
      </c>
      <c r="AT73" s="92">
        <f t="shared" si="37"/>
        <v>0</v>
      </c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91">
        <f t="shared" si="39"/>
        <v>0</v>
      </c>
      <c r="BH73" s="91">
        <f t="shared" si="40"/>
        <v>0</v>
      </c>
      <c r="BI73" s="92">
        <f t="shared" si="41"/>
        <v>0</v>
      </c>
      <c r="BJ73" s="85"/>
      <c r="BK73" s="91">
        <f t="shared" si="68"/>
        <v>0</v>
      </c>
      <c r="BL73" s="85"/>
      <c r="BM73" s="86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</row>
    <row r="74" spans="1:124" ht="12.75" customHeight="1" collapsed="1">
      <c r="A74" s="60"/>
      <c r="B74" s="60"/>
      <c r="C74" s="60"/>
      <c r="D74" s="60"/>
      <c r="E74" s="60"/>
      <c r="F74" s="95" t="s">
        <v>198</v>
      </c>
      <c r="G74" s="81"/>
      <c r="H74" s="82">
        <f t="shared" si="23"/>
        <v>0</v>
      </c>
      <c r="I74" s="82">
        <f t="shared" si="24"/>
        <v>7625</v>
      </c>
      <c r="J74" s="82">
        <f t="shared" si="25"/>
        <v>-7625</v>
      </c>
      <c r="K74" s="83">
        <f t="shared" si="26"/>
        <v>-1</v>
      </c>
      <c r="L74" s="82">
        <f t="shared" si="27"/>
        <v>0</v>
      </c>
      <c r="M74" s="82">
        <f t="shared" si="28"/>
        <v>0</v>
      </c>
      <c r="N74" s="83">
        <f t="shared" si="29"/>
        <v>0</v>
      </c>
      <c r="O74" s="82">
        <f t="shared" si="30"/>
        <v>0</v>
      </c>
      <c r="P74" s="82">
        <f t="shared" si="31"/>
        <v>0</v>
      </c>
      <c r="Q74" s="83">
        <f t="shared" si="32"/>
        <v>0</v>
      </c>
      <c r="R74" s="84"/>
      <c r="S74" s="82">
        <f t="shared" ref="S74:AD74" si="69">SUM(S75:S82)</f>
        <v>0</v>
      </c>
      <c r="T74" s="82">
        <f t="shared" si="69"/>
        <v>0</v>
      </c>
      <c r="U74" s="82">
        <f t="shared" si="69"/>
        <v>0</v>
      </c>
      <c r="V74" s="82">
        <f t="shared" si="69"/>
        <v>0</v>
      </c>
      <c r="W74" s="82">
        <f t="shared" si="69"/>
        <v>0</v>
      </c>
      <c r="X74" s="82">
        <f t="shared" si="69"/>
        <v>0</v>
      </c>
      <c r="Y74" s="82">
        <f t="shared" si="69"/>
        <v>0</v>
      </c>
      <c r="Z74" s="82">
        <f t="shared" si="69"/>
        <v>0</v>
      </c>
      <c r="AA74" s="82">
        <f t="shared" si="69"/>
        <v>0</v>
      </c>
      <c r="AB74" s="82">
        <f t="shared" si="69"/>
        <v>0</v>
      </c>
      <c r="AC74" s="82">
        <f t="shared" si="69"/>
        <v>0</v>
      </c>
      <c r="AD74" s="82">
        <f t="shared" si="69"/>
        <v>0</v>
      </c>
      <c r="AE74" s="82">
        <v>38083.43</v>
      </c>
      <c r="AF74" s="82">
        <f t="shared" ref="AF74:AQ74" si="70">SUM(AF75:AF82)</f>
        <v>7825</v>
      </c>
      <c r="AG74" s="82">
        <f t="shared" si="70"/>
        <v>7625</v>
      </c>
      <c r="AH74" s="82">
        <f t="shared" si="70"/>
        <v>17625</v>
      </c>
      <c r="AI74" s="82">
        <f t="shared" si="70"/>
        <v>7625</v>
      </c>
      <c r="AJ74" s="82">
        <f t="shared" si="70"/>
        <v>7625</v>
      </c>
      <c r="AK74" s="82">
        <f t="shared" si="70"/>
        <v>7625</v>
      </c>
      <c r="AL74" s="82">
        <f t="shared" si="70"/>
        <v>7625</v>
      </c>
      <c r="AM74" s="82">
        <f t="shared" si="70"/>
        <v>7625</v>
      </c>
      <c r="AN74" s="82">
        <f t="shared" si="70"/>
        <v>7625</v>
      </c>
      <c r="AO74" s="82">
        <f t="shared" si="70"/>
        <v>7625</v>
      </c>
      <c r="AP74" s="82">
        <f t="shared" si="70"/>
        <v>32625</v>
      </c>
      <c r="AQ74" s="82">
        <f t="shared" si="70"/>
        <v>7625</v>
      </c>
      <c r="AR74" s="82">
        <f t="shared" si="35"/>
        <v>126700</v>
      </c>
      <c r="AS74" s="82">
        <f t="shared" si="36"/>
        <v>-88616.57</v>
      </c>
      <c r="AT74" s="83">
        <f t="shared" si="37"/>
        <v>-0.69942044198895037</v>
      </c>
      <c r="AU74" s="82">
        <f t="shared" ref="AU74:BF74" si="71">SUM(AU75:AU82)</f>
        <v>0</v>
      </c>
      <c r="AV74" s="82">
        <f t="shared" si="71"/>
        <v>0</v>
      </c>
      <c r="AW74" s="82">
        <f t="shared" si="71"/>
        <v>0</v>
      </c>
      <c r="AX74" s="82">
        <f t="shared" si="71"/>
        <v>0</v>
      </c>
      <c r="AY74" s="82">
        <f t="shared" si="71"/>
        <v>0</v>
      </c>
      <c r="AZ74" s="82">
        <f t="shared" si="71"/>
        <v>0</v>
      </c>
      <c r="BA74" s="82">
        <f t="shared" si="71"/>
        <v>0</v>
      </c>
      <c r="BB74" s="82">
        <f t="shared" si="71"/>
        <v>0</v>
      </c>
      <c r="BC74" s="82">
        <f t="shared" si="71"/>
        <v>0</v>
      </c>
      <c r="BD74" s="82">
        <f t="shared" si="71"/>
        <v>0</v>
      </c>
      <c r="BE74" s="82">
        <f t="shared" si="71"/>
        <v>0</v>
      </c>
      <c r="BF74" s="82">
        <f t="shared" si="71"/>
        <v>0</v>
      </c>
      <c r="BG74" s="82">
        <f t="shared" si="39"/>
        <v>0</v>
      </c>
      <c r="BH74" s="82">
        <f t="shared" si="40"/>
        <v>38083.43</v>
      </c>
      <c r="BI74" s="83">
        <f t="shared" si="41"/>
        <v>0</v>
      </c>
      <c r="BJ74" s="85"/>
      <c r="BK74" s="82">
        <f>SUM(BK75:BK82)</f>
        <v>126700</v>
      </c>
      <c r="BL74" s="85"/>
      <c r="BM74" s="86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</row>
    <row r="75" spans="1:124" ht="12.75" hidden="1" customHeight="1" outlineLevel="1">
      <c r="A75" s="60"/>
      <c r="B75" s="96" t="s">
        <v>40</v>
      </c>
      <c r="C75" s="60">
        <v>2</v>
      </c>
      <c r="D75" s="60" t="str">
        <f t="shared" ref="D75:D82" si="72">CONCATENATE(B75,C75)</f>
        <v>072</v>
      </c>
      <c r="E75" s="60"/>
      <c r="F75" s="89" t="s">
        <v>34</v>
      </c>
      <c r="G75" s="81"/>
      <c r="H75" s="91">
        <f t="shared" si="23"/>
        <v>0</v>
      </c>
      <c r="I75" s="91">
        <f t="shared" si="24"/>
        <v>7500</v>
      </c>
      <c r="J75" s="91">
        <f t="shared" si="25"/>
        <v>-7500</v>
      </c>
      <c r="K75" s="92">
        <f t="shared" si="26"/>
        <v>-1</v>
      </c>
      <c r="L75" s="91">
        <f t="shared" si="27"/>
        <v>0</v>
      </c>
      <c r="M75" s="91">
        <f t="shared" si="28"/>
        <v>0</v>
      </c>
      <c r="N75" s="92">
        <f t="shared" si="29"/>
        <v>0</v>
      </c>
      <c r="O75" s="91">
        <f t="shared" si="30"/>
        <v>0</v>
      </c>
      <c r="P75" s="91">
        <f t="shared" si="31"/>
        <v>0</v>
      </c>
      <c r="Q75" s="92">
        <f t="shared" si="32"/>
        <v>0</v>
      </c>
      <c r="R75" s="84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>
        <v>23193</v>
      </c>
      <c r="AF75" s="91">
        <f>SUMIF('2024 Budget Expenses Model'!$C:$C,'Summary by Department &amp; Categor'!$D75,'2024 Budget Expenses Model'!I:I)</f>
        <v>7700</v>
      </c>
      <c r="AG75" s="91">
        <f>SUMIF('2024 Budget Expenses Model'!$C:$C,'Summary by Department &amp; Categor'!$D75,'2024 Budget Expenses Model'!J:J)</f>
        <v>7500</v>
      </c>
      <c r="AH75" s="91">
        <f>SUMIF('2024 Budget Expenses Model'!$C:$C,'Summary by Department &amp; Categor'!$D75,'2024 Budget Expenses Model'!K:K)</f>
        <v>7500</v>
      </c>
      <c r="AI75" s="91">
        <f>SUMIF('2024 Budget Expenses Model'!$C:$C,'Summary by Department &amp; Categor'!$D75,'2024 Budget Expenses Model'!L:L)</f>
        <v>7500</v>
      </c>
      <c r="AJ75" s="91">
        <f>SUMIF('2024 Budget Expenses Model'!$C:$C,'Summary by Department &amp; Categor'!$D75,'2024 Budget Expenses Model'!M:M)</f>
        <v>7500</v>
      </c>
      <c r="AK75" s="91">
        <f>SUMIF('2024 Budget Expenses Model'!$C:$C,'Summary by Department &amp; Categor'!$D75,'2024 Budget Expenses Model'!N:N)</f>
        <v>7500</v>
      </c>
      <c r="AL75" s="91">
        <f>SUMIF('2024 Budget Expenses Model'!$C:$C,'Summary by Department &amp; Categor'!$D75,'2024 Budget Expenses Model'!O:O)</f>
        <v>7500</v>
      </c>
      <c r="AM75" s="91">
        <f>SUMIF('2024 Budget Expenses Model'!$C:$C,'Summary by Department &amp; Categor'!$D75,'2024 Budget Expenses Model'!P:P)</f>
        <v>7500</v>
      </c>
      <c r="AN75" s="91">
        <f>SUMIF('2024 Budget Expenses Model'!$C:$C,'Summary by Department &amp; Categor'!$D75,'2024 Budget Expenses Model'!Q:Q)</f>
        <v>7500</v>
      </c>
      <c r="AO75" s="91">
        <f>SUMIF('2024 Budget Expenses Model'!$C:$C,'Summary by Department &amp; Categor'!$D75,'2024 Budget Expenses Model'!R:R)</f>
        <v>7500</v>
      </c>
      <c r="AP75" s="91">
        <f>SUMIF('2024 Budget Expenses Model'!$C:$C,'Summary by Department &amp; Categor'!$D75,'2024 Budget Expenses Model'!S:S)</f>
        <v>7500</v>
      </c>
      <c r="AQ75" s="91">
        <f>SUMIF('2024 Budget Expenses Model'!$C:$C,'Summary by Department &amp; Categor'!$D75,'2024 Budget Expenses Model'!T:T)</f>
        <v>7500</v>
      </c>
      <c r="AR75" s="91">
        <f t="shared" si="35"/>
        <v>90200</v>
      </c>
      <c r="AS75" s="91">
        <f t="shared" si="36"/>
        <v>-67007</v>
      </c>
      <c r="AT75" s="92">
        <f t="shared" si="37"/>
        <v>-0.74287139689578718</v>
      </c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91">
        <f t="shared" si="39"/>
        <v>0</v>
      </c>
      <c r="BH75" s="91">
        <f t="shared" si="40"/>
        <v>23193</v>
      </c>
      <c r="BI75" s="92">
        <f t="shared" si="41"/>
        <v>0</v>
      </c>
      <c r="BJ75" s="85"/>
      <c r="BK75" s="91">
        <f t="shared" ref="BK75:BK82" si="73">SUM(AF75:AQ75)</f>
        <v>90200</v>
      </c>
      <c r="BL75" s="85"/>
      <c r="BM75" s="86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</row>
    <row r="76" spans="1:124" ht="12.75" hidden="1" customHeight="1" outlineLevel="1">
      <c r="A76" s="60"/>
      <c r="B76" s="96" t="s">
        <v>40</v>
      </c>
      <c r="C76" s="60">
        <v>1</v>
      </c>
      <c r="D76" s="60" t="str">
        <f t="shared" si="72"/>
        <v>071</v>
      </c>
      <c r="E76" s="60"/>
      <c r="F76" s="89" t="s">
        <v>191</v>
      </c>
      <c r="G76" s="81"/>
      <c r="H76" s="91">
        <f t="shared" si="23"/>
        <v>0</v>
      </c>
      <c r="I76" s="91">
        <f t="shared" si="24"/>
        <v>0</v>
      </c>
      <c r="J76" s="91">
        <f t="shared" si="25"/>
        <v>0</v>
      </c>
      <c r="K76" s="92">
        <f t="shared" si="26"/>
        <v>0</v>
      </c>
      <c r="L76" s="91">
        <f t="shared" si="27"/>
        <v>0</v>
      </c>
      <c r="M76" s="91">
        <f t="shared" si="28"/>
        <v>0</v>
      </c>
      <c r="N76" s="92">
        <f t="shared" si="29"/>
        <v>0</v>
      </c>
      <c r="O76" s="91">
        <f t="shared" si="30"/>
        <v>0</v>
      </c>
      <c r="P76" s="91">
        <f t="shared" si="31"/>
        <v>0</v>
      </c>
      <c r="Q76" s="92">
        <f t="shared" si="32"/>
        <v>0</v>
      </c>
      <c r="R76" s="84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>
        <v>0</v>
      </c>
      <c r="AF76" s="91">
        <f>SUMIF('2024 Budget Expenses Model'!$C:$C,'Summary by Department &amp; Categor'!$D76,'2024 Budget Expenses Model'!I:I)</f>
        <v>0</v>
      </c>
      <c r="AG76" s="91">
        <f>SUMIF('2024 Budget Expenses Model'!$C:$C,'Summary by Department &amp; Categor'!$D76,'2024 Budget Expenses Model'!J:J)</f>
        <v>0</v>
      </c>
      <c r="AH76" s="91">
        <f>SUMIF('2024 Budget Expenses Model'!$C:$C,'Summary by Department &amp; Categor'!$D76,'2024 Budget Expenses Model'!K:K)</f>
        <v>0</v>
      </c>
      <c r="AI76" s="91">
        <f>SUMIF('2024 Budget Expenses Model'!$C:$C,'Summary by Department &amp; Categor'!$D76,'2024 Budget Expenses Model'!L:L)</f>
        <v>0</v>
      </c>
      <c r="AJ76" s="91">
        <f>SUMIF('2024 Budget Expenses Model'!$C:$C,'Summary by Department &amp; Categor'!$D76,'2024 Budget Expenses Model'!M:M)</f>
        <v>0</v>
      </c>
      <c r="AK76" s="91">
        <f>SUMIF('2024 Budget Expenses Model'!$C:$C,'Summary by Department &amp; Categor'!$D76,'2024 Budget Expenses Model'!N:N)</f>
        <v>0</v>
      </c>
      <c r="AL76" s="91">
        <f>SUMIF('2024 Budget Expenses Model'!$C:$C,'Summary by Department &amp; Categor'!$D76,'2024 Budget Expenses Model'!O:O)</f>
        <v>0</v>
      </c>
      <c r="AM76" s="91">
        <f>SUMIF('2024 Budget Expenses Model'!$C:$C,'Summary by Department &amp; Categor'!$D76,'2024 Budget Expenses Model'!P:P)</f>
        <v>0</v>
      </c>
      <c r="AN76" s="91">
        <f>SUMIF('2024 Budget Expenses Model'!$C:$C,'Summary by Department &amp; Categor'!$D76,'2024 Budget Expenses Model'!Q:Q)</f>
        <v>0</v>
      </c>
      <c r="AO76" s="91">
        <f>SUMIF('2024 Budget Expenses Model'!$C:$C,'Summary by Department &amp; Categor'!$D76,'2024 Budget Expenses Model'!R:R)</f>
        <v>0</v>
      </c>
      <c r="AP76" s="91">
        <f>SUMIF('2024 Budget Expenses Model'!$C:$C,'Summary by Department &amp; Categor'!$D76,'2024 Budget Expenses Model'!S:S)</f>
        <v>0</v>
      </c>
      <c r="AQ76" s="91">
        <f>SUMIF('2024 Budget Expenses Model'!$C:$C,'Summary by Department &amp; Categor'!$D76,'2024 Budget Expenses Model'!T:T)</f>
        <v>0</v>
      </c>
      <c r="AR76" s="91">
        <f t="shared" si="35"/>
        <v>0</v>
      </c>
      <c r="AS76" s="91">
        <f t="shared" si="36"/>
        <v>0</v>
      </c>
      <c r="AT76" s="92">
        <f t="shared" si="37"/>
        <v>0</v>
      </c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91">
        <f t="shared" si="39"/>
        <v>0</v>
      </c>
      <c r="BH76" s="91">
        <f t="shared" si="40"/>
        <v>0</v>
      </c>
      <c r="BI76" s="92">
        <f t="shared" si="41"/>
        <v>0</v>
      </c>
      <c r="BJ76" s="85"/>
      <c r="BK76" s="91">
        <f t="shared" si="73"/>
        <v>0</v>
      </c>
      <c r="BL76" s="85"/>
      <c r="BM76" s="86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</row>
    <row r="77" spans="1:124" ht="12.75" hidden="1" customHeight="1" outlineLevel="1">
      <c r="A77" s="60"/>
      <c r="B77" s="96" t="s">
        <v>40</v>
      </c>
      <c r="C77" s="60">
        <v>3</v>
      </c>
      <c r="D77" s="60" t="str">
        <f t="shared" si="72"/>
        <v>073</v>
      </c>
      <c r="E77" s="60"/>
      <c r="F77" s="89" t="s">
        <v>61</v>
      </c>
      <c r="G77" s="81"/>
      <c r="H77" s="91">
        <f t="shared" si="23"/>
        <v>0</v>
      </c>
      <c r="I77" s="91">
        <f t="shared" si="24"/>
        <v>125</v>
      </c>
      <c r="J77" s="91">
        <f t="shared" si="25"/>
        <v>-125</v>
      </c>
      <c r="K77" s="92">
        <f t="shared" si="26"/>
        <v>-1</v>
      </c>
      <c r="L77" s="91">
        <f t="shared" si="27"/>
        <v>0</v>
      </c>
      <c r="M77" s="91">
        <f t="shared" si="28"/>
        <v>0</v>
      </c>
      <c r="N77" s="92">
        <f t="shared" si="29"/>
        <v>0</v>
      </c>
      <c r="O77" s="91">
        <f t="shared" si="30"/>
        <v>0</v>
      </c>
      <c r="P77" s="91">
        <f t="shared" si="31"/>
        <v>0</v>
      </c>
      <c r="Q77" s="92">
        <f t="shared" si="32"/>
        <v>0</v>
      </c>
      <c r="R77" s="84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>
        <v>4701.43</v>
      </c>
      <c r="AF77" s="91">
        <f>SUMIF('2024 Budget Expenses Model'!$C:$C,'Summary by Department &amp; Categor'!$D77,'2024 Budget Expenses Model'!I:I)</f>
        <v>125</v>
      </c>
      <c r="AG77" s="91">
        <f>SUMIF('2024 Budget Expenses Model'!$C:$C,'Summary by Department &amp; Categor'!$D77,'2024 Budget Expenses Model'!J:J)</f>
        <v>125</v>
      </c>
      <c r="AH77" s="91">
        <f>SUMIF('2024 Budget Expenses Model'!$C:$C,'Summary by Department &amp; Categor'!$D77,'2024 Budget Expenses Model'!K:K)</f>
        <v>125</v>
      </c>
      <c r="AI77" s="91">
        <f>SUMIF('2024 Budget Expenses Model'!$C:$C,'Summary by Department &amp; Categor'!$D77,'2024 Budget Expenses Model'!L:L)</f>
        <v>125</v>
      </c>
      <c r="AJ77" s="91">
        <f>SUMIF('2024 Budget Expenses Model'!$C:$C,'Summary by Department &amp; Categor'!$D77,'2024 Budget Expenses Model'!M:M)</f>
        <v>125</v>
      </c>
      <c r="AK77" s="91">
        <f>SUMIF('2024 Budget Expenses Model'!$C:$C,'Summary by Department &amp; Categor'!$D77,'2024 Budget Expenses Model'!N:N)</f>
        <v>125</v>
      </c>
      <c r="AL77" s="91">
        <f>SUMIF('2024 Budget Expenses Model'!$C:$C,'Summary by Department &amp; Categor'!$D77,'2024 Budget Expenses Model'!O:O)</f>
        <v>125</v>
      </c>
      <c r="AM77" s="91">
        <f>SUMIF('2024 Budget Expenses Model'!$C:$C,'Summary by Department &amp; Categor'!$D77,'2024 Budget Expenses Model'!P:P)</f>
        <v>125</v>
      </c>
      <c r="AN77" s="91">
        <f>SUMIF('2024 Budget Expenses Model'!$C:$C,'Summary by Department &amp; Categor'!$D77,'2024 Budget Expenses Model'!Q:Q)</f>
        <v>125</v>
      </c>
      <c r="AO77" s="91">
        <f>SUMIF('2024 Budget Expenses Model'!$C:$C,'Summary by Department &amp; Categor'!$D77,'2024 Budget Expenses Model'!R:R)</f>
        <v>125</v>
      </c>
      <c r="AP77" s="91">
        <f>SUMIF('2024 Budget Expenses Model'!$C:$C,'Summary by Department &amp; Categor'!$D77,'2024 Budget Expenses Model'!S:S)</f>
        <v>125</v>
      </c>
      <c r="AQ77" s="91">
        <f>SUMIF('2024 Budget Expenses Model'!$C:$C,'Summary by Department &amp; Categor'!$D77,'2024 Budget Expenses Model'!T:T)</f>
        <v>125</v>
      </c>
      <c r="AR77" s="91">
        <f t="shared" si="35"/>
        <v>1500</v>
      </c>
      <c r="AS77" s="91">
        <f t="shared" si="36"/>
        <v>3201.4300000000003</v>
      </c>
      <c r="AT77" s="92">
        <f t="shared" si="37"/>
        <v>2.1342866666666667</v>
      </c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91">
        <f t="shared" si="39"/>
        <v>0</v>
      </c>
      <c r="BH77" s="91">
        <f t="shared" si="40"/>
        <v>4701.43</v>
      </c>
      <c r="BI77" s="92">
        <f t="shared" si="41"/>
        <v>0</v>
      </c>
      <c r="BJ77" s="85"/>
      <c r="BK77" s="91">
        <f t="shared" si="73"/>
        <v>1500</v>
      </c>
      <c r="BL77" s="85"/>
      <c r="BM77" s="86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</row>
    <row r="78" spans="1:124" ht="12.75" hidden="1" customHeight="1" outlineLevel="1">
      <c r="A78" s="60"/>
      <c r="B78" s="96" t="s">
        <v>40</v>
      </c>
      <c r="C78" s="60">
        <v>4</v>
      </c>
      <c r="D78" s="60" t="str">
        <f t="shared" si="72"/>
        <v>074</v>
      </c>
      <c r="E78" s="60"/>
      <c r="F78" s="89" t="s">
        <v>58</v>
      </c>
      <c r="G78" s="81"/>
      <c r="H78" s="91">
        <f t="shared" si="23"/>
        <v>0</v>
      </c>
      <c r="I78" s="91">
        <f t="shared" si="24"/>
        <v>0</v>
      </c>
      <c r="J78" s="91">
        <f t="shared" si="25"/>
        <v>0</v>
      </c>
      <c r="K78" s="92">
        <f t="shared" si="26"/>
        <v>0</v>
      </c>
      <c r="L78" s="91">
        <f t="shared" si="27"/>
        <v>0</v>
      </c>
      <c r="M78" s="91">
        <f t="shared" si="28"/>
        <v>0</v>
      </c>
      <c r="N78" s="92">
        <f t="shared" si="29"/>
        <v>0</v>
      </c>
      <c r="O78" s="91">
        <f t="shared" si="30"/>
        <v>0</v>
      </c>
      <c r="P78" s="91">
        <f t="shared" si="31"/>
        <v>0</v>
      </c>
      <c r="Q78" s="92">
        <f t="shared" si="32"/>
        <v>0</v>
      </c>
      <c r="R78" s="84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>
        <v>0</v>
      </c>
      <c r="AF78" s="91">
        <f>SUMIF('2024 Budget Expenses Model'!$C:$C,'Summary by Department &amp; Categor'!$D78,'2024 Budget Expenses Model'!I:I)</f>
        <v>0</v>
      </c>
      <c r="AG78" s="91">
        <f>SUMIF('2024 Budget Expenses Model'!$C:$C,'Summary by Department &amp; Categor'!$D78,'2024 Budget Expenses Model'!J:J)</f>
        <v>0</v>
      </c>
      <c r="AH78" s="91">
        <f>SUMIF('2024 Budget Expenses Model'!$C:$C,'Summary by Department &amp; Categor'!$D78,'2024 Budget Expenses Model'!K:K)</f>
        <v>0</v>
      </c>
      <c r="AI78" s="91">
        <f>SUMIF('2024 Budget Expenses Model'!$C:$C,'Summary by Department &amp; Categor'!$D78,'2024 Budget Expenses Model'!L:L)</f>
        <v>0</v>
      </c>
      <c r="AJ78" s="91">
        <f>SUMIF('2024 Budget Expenses Model'!$C:$C,'Summary by Department &amp; Categor'!$D78,'2024 Budget Expenses Model'!M:M)</f>
        <v>0</v>
      </c>
      <c r="AK78" s="91">
        <f>SUMIF('2024 Budget Expenses Model'!$C:$C,'Summary by Department &amp; Categor'!$D78,'2024 Budget Expenses Model'!N:N)</f>
        <v>0</v>
      </c>
      <c r="AL78" s="91">
        <f>SUMIF('2024 Budget Expenses Model'!$C:$C,'Summary by Department &amp; Categor'!$D78,'2024 Budget Expenses Model'!O:O)</f>
        <v>0</v>
      </c>
      <c r="AM78" s="91">
        <f>SUMIF('2024 Budget Expenses Model'!$C:$C,'Summary by Department &amp; Categor'!$D78,'2024 Budget Expenses Model'!P:P)</f>
        <v>0</v>
      </c>
      <c r="AN78" s="91">
        <f>SUMIF('2024 Budget Expenses Model'!$C:$C,'Summary by Department &amp; Categor'!$D78,'2024 Budget Expenses Model'!Q:Q)</f>
        <v>0</v>
      </c>
      <c r="AO78" s="91">
        <f>SUMIF('2024 Budget Expenses Model'!$C:$C,'Summary by Department &amp; Categor'!$D78,'2024 Budget Expenses Model'!R:R)</f>
        <v>0</v>
      </c>
      <c r="AP78" s="91">
        <f>SUMIF('2024 Budget Expenses Model'!$C:$C,'Summary by Department &amp; Categor'!$D78,'2024 Budget Expenses Model'!S:S)</f>
        <v>0</v>
      </c>
      <c r="AQ78" s="91">
        <f>SUMIF('2024 Budget Expenses Model'!$C:$C,'Summary by Department &amp; Categor'!$D78,'2024 Budget Expenses Model'!T:T)</f>
        <v>0</v>
      </c>
      <c r="AR78" s="91">
        <f t="shared" si="35"/>
        <v>0</v>
      </c>
      <c r="AS78" s="91">
        <f t="shared" si="36"/>
        <v>0</v>
      </c>
      <c r="AT78" s="92">
        <f t="shared" si="37"/>
        <v>0</v>
      </c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91">
        <f t="shared" si="39"/>
        <v>0</v>
      </c>
      <c r="BH78" s="91">
        <f t="shared" si="40"/>
        <v>0</v>
      </c>
      <c r="BI78" s="92">
        <f t="shared" si="41"/>
        <v>0</v>
      </c>
      <c r="BJ78" s="85"/>
      <c r="BK78" s="91">
        <f t="shared" si="73"/>
        <v>0</v>
      </c>
      <c r="BL78" s="85"/>
      <c r="BM78" s="86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</row>
    <row r="79" spans="1:124" ht="12.75" hidden="1" customHeight="1" outlineLevel="1">
      <c r="A79" s="60"/>
      <c r="B79" s="96" t="s">
        <v>40</v>
      </c>
      <c r="C79" s="60">
        <v>5</v>
      </c>
      <c r="D79" s="60" t="str">
        <f t="shared" si="72"/>
        <v>075</v>
      </c>
      <c r="E79" s="60"/>
      <c r="F79" s="89" t="s">
        <v>97</v>
      </c>
      <c r="G79" s="81"/>
      <c r="H79" s="91">
        <f t="shared" si="23"/>
        <v>0</v>
      </c>
      <c r="I79" s="91">
        <f t="shared" si="24"/>
        <v>0</v>
      </c>
      <c r="J79" s="91">
        <f t="shared" si="25"/>
        <v>0</v>
      </c>
      <c r="K79" s="92">
        <f t="shared" si="26"/>
        <v>0</v>
      </c>
      <c r="L79" s="91">
        <f t="shared" si="27"/>
        <v>0</v>
      </c>
      <c r="M79" s="91">
        <f t="shared" si="28"/>
        <v>0</v>
      </c>
      <c r="N79" s="92">
        <f t="shared" si="29"/>
        <v>0</v>
      </c>
      <c r="O79" s="91">
        <f t="shared" si="30"/>
        <v>0</v>
      </c>
      <c r="P79" s="91">
        <f t="shared" si="31"/>
        <v>0</v>
      </c>
      <c r="Q79" s="92">
        <f t="shared" si="32"/>
        <v>0</v>
      </c>
      <c r="R79" s="84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>
        <v>0</v>
      </c>
      <c r="AF79" s="91">
        <f>SUMIF('2024 Budget Expenses Model'!$C:$C,'Summary by Department &amp; Categor'!$D79,'2024 Budget Expenses Model'!I:I)</f>
        <v>0</v>
      </c>
      <c r="AG79" s="91">
        <f>SUMIF('2024 Budget Expenses Model'!$C:$C,'Summary by Department &amp; Categor'!$D79,'2024 Budget Expenses Model'!J:J)</f>
        <v>0</v>
      </c>
      <c r="AH79" s="91">
        <f>SUMIF('2024 Budget Expenses Model'!$C:$C,'Summary by Department &amp; Categor'!$D79,'2024 Budget Expenses Model'!K:K)</f>
        <v>0</v>
      </c>
      <c r="AI79" s="91">
        <f>SUMIF('2024 Budget Expenses Model'!$C:$C,'Summary by Department &amp; Categor'!$D79,'2024 Budget Expenses Model'!L:L)</f>
        <v>0</v>
      </c>
      <c r="AJ79" s="91">
        <f>SUMIF('2024 Budget Expenses Model'!$C:$C,'Summary by Department &amp; Categor'!$D79,'2024 Budget Expenses Model'!M:M)</f>
        <v>0</v>
      </c>
      <c r="AK79" s="91">
        <f>SUMIF('2024 Budget Expenses Model'!$C:$C,'Summary by Department &amp; Categor'!$D79,'2024 Budget Expenses Model'!N:N)</f>
        <v>0</v>
      </c>
      <c r="AL79" s="91">
        <f>SUMIF('2024 Budget Expenses Model'!$C:$C,'Summary by Department &amp; Categor'!$D79,'2024 Budget Expenses Model'!O:O)</f>
        <v>0</v>
      </c>
      <c r="AM79" s="91">
        <f>SUMIF('2024 Budget Expenses Model'!$C:$C,'Summary by Department &amp; Categor'!$D79,'2024 Budget Expenses Model'!P:P)</f>
        <v>0</v>
      </c>
      <c r="AN79" s="91">
        <f>SUMIF('2024 Budget Expenses Model'!$C:$C,'Summary by Department &amp; Categor'!$D79,'2024 Budget Expenses Model'!Q:Q)</f>
        <v>0</v>
      </c>
      <c r="AO79" s="91">
        <f>SUMIF('2024 Budget Expenses Model'!$C:$C,'Summary by Department &amp; Categor'!$D79,'2024 Budget Expenses Model'!R:R)</f>
        <v>0</v>
      </c>
      <c r="AP79" s="91">
        <f>SUMIF('2024 Budget Expenses Model'!$C:$C,'Summary by Department &amp; Categor'!$D79,'2024 Budget Expenses Model'!S:S)</f>
        <v>0</v>
      </c>
      <c r="AQ79" s="91">
        <f>SUMIF('2024 Budget Expenses Model'!$C:$C,'Summary by Department &amp; Categor'!$D79,'2024 Budget Expenses Model'!T:T)</f>
        <v>0</v>
      </c>
      <c r="AR79" s="91">
        <f t="shared" si="35"/>
        <v>0</v>
      </c>
      <c r="AS79" s="91">
        <f t="shared" si="36"/>
        <v>0</v>
      </c>
      <c r="AT79" s="92">
        <f t="shared" si="37"/>
        <v>0</v>
      </c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91">
        <f t="shared" si="39"/>
        <v>0</v>
      </c>
      <c r="BH79" s="91">
        <f t="shared" si="40"/>
        <v>0</v>
      </c>
      <c r="BI79" s="92">
        <f t="shared" si="41"/>
        <v>0</v>
      </c>
      <c r="BJ79" s="85"/>
      <c r="BK79" s="91">
        <f t="shared" si="73"/>
        <v>0</v>
      </c>
      <c r="BL79" s="85"/>
      <c r="BM79" s="86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</row>
    <row r="80" spans="1:124" ht="12.75" hidden="1" customHeight="1" outlineLevel="1">
      <c r="A80" s="60"/>
      <c r="B80" s="96" t="s">
        <v>40</v>
      </c>
      <c r="C80" s="60">
        <v>6</v>
      </c>
      <c r="D80" s="60" t="str">
        <f t="shared" si="72"/>
        <v>076</v>
      </c>
      <c r="E80" s="60"/>
      <c r="F80" s="89" t="s">
        <v>51</v>
      </c>
      <c r="G80" s="81"/>
      <c r="H80" s="91">
        <f t="shared" si="23"/>
        <v>0</v>
      </c>
      <c r="I80" s="91">
        <f t="shared" si="24"/>
        <v>0</v>
      </c>
      <c r="J80" s="91">
        <f t="shared" si="25"/>
        <v>0</v>
      </c>
      <c r="K80" s="92">
        <f t="shared" si="26"/>
        <v>0</v>
      </c>
      <c r="L80" s="91">
        <f t="shared" si="27"/>
        <v>0</v>
      </c>
      <c r="M80" s="91">
        <f t="shared" si="28"/>
        <v>0</v>
      </c>
      <c r="N80" s="92">
        <f t="shared" si="29"/>
        <v>0</v>
      </c>
      <c r="O80" s="91">
        <f t="shared" si="30"/>
        <v>0</v>
      </c>
      <c r="P80" s="91">
        <f t="shared" si="31"/>
        <v>0</v>
      </c>
      <c r="Q80" s="92">
        <f t="shared" si="32"/>
        <v>0</v>
      </c>
      <c r="R80" s="84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>
        <v>10189</v>
      </c>
      <c r="AF80" s="91">
        <f>SUMIF('2024 Budget Expenses Model'!$C:$C,'Summary by Department &amp; Categor'!$D80,'2024 Budget Expenses Model'!I:I)</f>
        <v>0</v>
      </c>
      <c r="AG80" s="91">
        <f>SUMIF('2024 Budget Expenses Model'!$C:$C,'Summary by Department &amp; Categor'!$D80,'2024 Budget Expenses Model'!J:J)</f>
        <v>0</v>
      </c>
      <c r="AH80" s="91">
        <f>SUMIF('2024 Budget Expenses Model'!$C:$C,'Summary by Department &amp; Categor'!$D80,'2024 Budget Expenses Model'!K:K)</f>
        <v>10000</v>
      </c>
      <c r="AI80" s="91">
        <f>SUMIF('2024 Budget Expenses Model'!$C:$C,'Summary by Department &amp; Categor'!$D80,'2024 Budget Expenses Model'!L:L)</f>
        <v>0</v>
      </c>
      <c r="AJ80" s="91">
        <f>SUMIF('2024 Budget Expenses Model'!$C:$C,'Summary by Department &amp; Categor'!$D80,'2024 Budget Expenses Model'!M:M)</f>
        <v>0</v>
      </c>
      <c r="AK80" s="91">
        <f>SUMIF('2024 Budget Expenses Model'!$C:$C,'Summary by Department &amp; Categor'!$D80,'2024 Budget Expenses Model'!N:N)</f>
        <v>0</v>
      </c>
      <c r="AL80" s="91">
        <f>SUMIF('2024 Budget Expenses Model'!$C:$C,'Summary by Department &amp; Categor'!$D80,'2024 Budget Expenses Model'!O:O)</f>
        <v>0</v>
      </c>
      <c r="AM80" s="91">
        <f>SUMIF('2024 Budget Expenses Model'!$C:$C,'Summary by Department &amp; Categor'!$D80,'2024 Budget Expenses Model'!P:P)</f>
        <v>0</v>
      </c>
      <c r="AN80" s="91">
        <f>SUMIF('2024 Budget Expenses Model'!$C:$C,'Summary by Department &amp; Categor'!$D80,'2024 Budget Expenses Model'!Q:Q)</f>
        <v>0</v>
      </c>
      <c r="AO80" s="91">
        <f>SUMIF('2024 Budget Expenses Model'!$C:$C,'Summary by Department &amp; Categor'!$D80,'2024 Budget Expenses Model'!R:R)</f>
        <v>0</v>
      </c>
      <c r="AP80" s="91">
        <f>SUMIF('2024 Budget Expenses Model'!$C:$C,'Summary by Department &amp; Categor'!$D80,'2024 Budget Expenses Model'!S:S)</f>
        <v>25000</v>
      </c>
      <c r="AQ80" s="91">
        <f>SUMIF('2024 Budget Expenses Model'!$C:$C,'Summary by Department &amp; Categor'!$D80,'2024 Budget Expenses Model'!T:T)</f>
        <v>0</v>
      </c>
      <c r="AR80" s="91">
        <f t="shared" si="35"/>
        <v>35000</v>
      </c>
      <c r="AS80" s="91">
        <f t="shared" si="36"/>
        <v>-24811</v>
      </c>
      <c r="AT80" s="92">
        <f t="shared" si="37"/>
        <v>-0.70888571428571434</v>
      </c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91">
        <f t="shared" si="39"/>
        <v>0</v>
      </c>
      <c r="BH80" s="91">
        <f t="shared" si="40"/>
        <v>10189</v>
      </c>
      <c r="BI80" s="92">
        <f t="shared" si="41"/>
        <v>0</v>
      </c>
      <c r="BJ80" s="85"/>
      <c r="BK80" s="91">
        <f t="shared" si="73"/>
        <v>35000</v>
      </c>
      <c r="BL80" s="85"/>
      <c r="BM80" s="86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</row>
    <row r="81" spans="1:124" ht="12.75" hidden="1" customHeight="1" outlineLevel="1">
      <c r="A81" s="60"/>
      <c r="B81" s="96" t="s">
        <v>40</v>
      </c>
      <c r="C81" s="60">
        <v>7</v>
      </c>
      <c r="D81" s="60" t="str">
        <f t="shared" si="72"/>
        <v>077</v>
      </c>
      <c r="E81" s="60"/>
      <c r="F81" s="89" t="s">
        <v>81</v>
      </c>
      <c r="G81" s="81"/>
      <c r="H81" s="91">
        <f t="shared" si="23"/>
        <v>0</v>
      </c>
      <c r="I81" s="91">
        <f t="shared" si="24"/>
        <v>0</v>
      </c>
      <c r="J81" s="91">
        <f t="shared" si="25"/>
        <v>0</v>
      </c>
      <c r="K81" s="92">
        <f t="shared" si="26"/>
        <v>0</v>
      </c>
      <c r="L81" s="91">
        <f t="shared" si="27"/>
        <v>0</v>
      </c>
      <c r="M81" s="91">
        <f t="shared" si="28"/>
        <v>0</v>
      </c>
      <c r="N81" s="92">
        <f t="shared" si="29"/>
        <v>0</v>
      </c>
      <c r="O81" s="91">
        <f t="shared" si="30"/>
        <v>0</v>
      </c>
      <c r="P81" s="91">
        <f t="shared" si="31"/>
        <v>0</v>
      </c>
      <c r="Q81" s="92">
        <f t="shared" si="32"/>
        <v>0</v>
      </c>
      <c r="R81" s="84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>
        <v>0</v>
      </c>
      <c r="AF81" s="91">
        <f>SUMIF('2024 Budget Expenses Model'!$C:$C,'Summary by Department &amp; Categor'!$D81,'2024 Budget Expenses Model'!I:I)</f>
        <v>0</v>
      </c>
      <c r="AG81" s="91">
        <f>SUMIF('2024 Budget Expenses Model'!$C:$C,'Summary by Department &amp; Categor'!$D81,'2024 Budget Expenses Model'!J:J)</f>
        <v>0</v>
      </c>
      <c r="AH81" s="91">
        <f>SUMIF('2024 Budget Expenses Model'!$C:$C,'Summary by Department &amp; Categor'!$D81,'2024 Budget Expenses Model'!K:K)</f>
        <v>0</v>
      </c>
      <c r="AI81" s="91">
        <f>SUMIF('2024 Budget Expenses Model'!$C:$C,'Summary by Department &amp; Categor'!$D81,'2024 Budget Expenses Model'!L:L)</f>
        <v>0</v>
      </c>
      <c r="AJ81" s="91">
        <f>SUMIF('2024 Budget Expenses Model'!$C:$C,'Summary by Department &amp; Categor'!$D81,'2024 Budget Expenses Model'!M:M)</f>
        <v>0</v>
      </c>
      <c r="AK81" s="91">
        <f>SUMIF('2024 Budget Expenses Model'!$C:$C,'Summary by Department &amp; Categor'!$D81,'2024 Budget Expenses Model'!N:N)</f>
        <v>0</v>
      </c>
      <c r="AL81" s="91">
        <f>SUMIF('2024 Budget Expenses Model'!$C:$C,'Summary by Department &amp; Categor'!$D81,'2024 Budget Expenses Model'!O:O)</f>
        <v>0</v>
      </c>
      <c r="AM81" s="91">
        <f>SUMIF('2024 Budget Expenses Model'!$C:$C,'Summary by Department &amp; Categor'!$D81,'2024 Budget Expenses Model'!P:P)</f>
        <v>0</v>
      </c>
      <c r="AN81" s="91">
        <f>SUMIF('2024 Budget Expenses Model'!$C:$C,'Summary by Department &amp; Categor'!$D81,'2024 Budget Expenses Model'!Q:Q)</f>
        <v>0</v>
      </c>
      <c r="AO81" s="91">
        <f>SUMIF('2024 Budget Expenses Model'!$C:$C,'Summary by Department &amp; Categor'!$D81,'2024 Budget Expenses Model'!R:R)</f>
        <v>0</v>
      </c>
      <c r="AP81" s="91">
        <f>SUMIF('2024 Budget Expenses Model'!$C:$C,'Summary by Department &amp; Categor'!$D81,'2024 Budget Expenses Model'!S:S)</f>
        <v>0</v>
      </c>
      <c r="AQ81" s="91">
        <f>SUMIF('2024 Budget Expenses Model'!$C:$C,'Summary by Department &amp; Categor'!$D81,'2024 Budget Expenses Model'!T:T)</f>
        <v>0</v>
      </c>
      <c r="AR81" s="91">
        <f t="shared" si="35"/>
        <v>0</v>
      </c>
      <c r="AS81" s="91">
        <f t="shared" si="36"/>
        <v>0</v>
      </c>
      <c r="AT81" s="92">
        <f t="shared" si="37"/>
        <v>0</v>
      </c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91">
        <f t="shared" si="39"/>
        <v>0</v>
      </c>
      <c r="BH81" s="91">
        <f t="shared" si="40"/>
        <v>0</v>
      </c>
      <c r="BI81" s="92">
        <f t="shared" si="41"/>
        <v>0</v>
      </c>
      <c r="BJ81" s="85"/>
      <c r="BK81" s="91">
        <f t="shared" si="73"/>
        <v>0</v>
      </c>
      <c r="BL81" s="85"/>
      <c r="BM81" s="86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</row>
    <row r="82" spans="1:124" ht="12.75" hidden="1" customHeight="1" outlineLevel="1">
      <c r="A82" s="60"/>
      <c r="B82" s="96" t="s">
        <v>40</v>
      </c>
      <c r="C82" s="60">
        <v>8</v>
      </c>
      <c r="D82" s="60" t="str">
        <f t="shared" si="72"/>
        <v>078</v>
      </c>
      <c r="E82" s="60"/>
      <c r="F82" s="89" t="s">
        <v>73</v>
      </c>
      <c r="G82" s="81"/>
      <c r="H82" s="91">
        <f t="shared" si="23"/>
        <v>0</v>
      </c>
      <c r="I82" s="91">
        <f t="shared" si="24"/>
        <v>0</v>
      </c>
      <c r="J82" s="91">
        <f t="shared" si="25"/>
        <v>0</v>
      </c>
      <c r="K82" s="92">
        <f t="shared" si="26"/>
        <v>0</v>
      </c>
      <c r="L82" s="91">
        <f t="shared" si="27"/>
        <v>0</v>
      </c>
      <c r="M82" s="91">
        <f t="shared" si="28"/>
        <v>0</v>
      </c>
      <c r="N82" s="92">
        <f t="shared" si="29"/>
        <v>0</v>
      </c>
      <c r="O82" s="91">
        <f t="shared" si="30"/>
        <v>0</v>
      </c>
      <c r="P82" s="91">
        <f t="shared" si="31"/>
        <v>0</v>
      </c>
      <c r="Q82" s="92">
        <f t="shared" si="32"/>
        <v>0</v>
      </c>
      <c r="R82" s="84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>
        <v>0</v>
      </c>
      <c r="AF82" s="91">
        <f>SUMIF('2024 Budget Expenses Model'!$C:$C,'Summary by Department &amp; Categor'!$D82,'2024 Budget Expenses Model'!I:I)</f>
        <v>0</v>
      </c>
      <c r="AG82" s="91">
        <f>SUMIF('2024 Budget Expenses Model'!$C:$C,'Summary by Department &amp; Categor'!$D82,'2024 Budget Expenses Model'!J:J)</f>
        <v>0</v>
      </c>
      <c r="AH82" s="91">
        <f>SUMIF('2024 Budget Expenses Model'!$C:$C,'Summary by Department &amp; Categor'!$D82,'2024 Budget Expenses Model'!K:K)</f>
        <v>0</v>
      </c>
      <c r="AI82" s="91">
        <f>SUMIF('2024 Budget Expenses Model'!$C:$C,'Summary by Department &amp; Categor'!$D82,'2024 Budget Expenses Model'!L:L)</f>
        <v>0</v>
      </c>
      <c r="AJ82" s="91">
        <f>SUMIF('2024 Budget Expenses Model'!$C:$C,'Summary by Department &amp; Categor'!$D82,'2024 Budget Expenses Model'!M:M)</f>
        <v>0</v>
      </c>
      <c r="AK82" s="91">
        <f>SUMIF('2024 Budget Expenses Model'!$C:$C,'Summary by Department &amp; Categor'!$D82,'2024 Budget Expenses Model'!N:N)</f>
        <v>0</v>
      </c>
      <c r="AL82" s="91">
        <f>SUMIF('2024 Budget Expenses Model'!$C:$C,'Summary by Department &amp; Categor'!$D82,'2024 Budget Expenses Model'!O:O)</f>
        <v>0</v>
      </c>
      <c r="AM82" s="91">
        <f>SUMIF('2024 Budget Expenses Model'!$C:$C,'Summary by Department &amp; Categor'!$D82,'2024 Budget Expenses Model'!P:P)</f>
        <v>0</v>
      </c>
      <c r="AN82" s="91">
        <f>SUMIF('2024 Budget Expenses Model'!$C:$C,'Summary by Department &amp; Categor'!$D82,'2024 Budget Expenses Model'!Q:Q)</f>
        <v>0</v>
      </c>
      <c r="AO82" s="91">
        <f>SUMIF('2024 Budget Expenses Model'!$C:$C,'Summary by Department &amp; Categor'!$D82,'2024 Budget Expenses Model'!R:R)</f>
        <v>0</v>
      </c>
      <c r="AP82" s="91">
        <f>SUMIF('2024 Budget Expenses Model'!$C:$C,'Summary by Department &amp; Categor'!$D82,'2024 Budget Expenses Model'!S:S)</f>
        <v>0</v>
      </c>
      <c r="AQ82" s="91">
        <f>SUMIF('2024 Budget Expenses Model'!$C:$C,'Summary by Department &amp; Categor'!$D82,'2024 Budget Expenses Model'!T:T)</f>
        <v>0</v>
      </c>
      <c r="AR82" s="91">
        <f t="shared" si="35"/>
        <v>0</v>
      </c>
      <c r="AS82" s="91">
        <f t="shared" si="36"/>
        <v>0</v>
      </c>
      <c r="AT82" s="92">
        <f t="shared" si="37"/>
        <v>0</v>
      </c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91">
        <f t="shared" si="39"/>
        <v>0</v>
      </c>
      <c r="BH82" s="91">
        <f t="shared" si="40"/>
        <v>0</v>
      </c>
      <c r="BI82" s="92">
        <f t="shared" si="41"/>
        <v>0</v>
      </c>
      <c r="BJ82" s="85"/>
      <c r="BK82" s="91">
        <f t="shared" si="73"/>
        <v>0</v>
      </c>
      <c r="BL82" s="85"/>
      <c r="BM82" s="86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</row>
    <row r="83" spans="1:124" ht="12.75" customHeight="1" collapsed="1">
      <c r="A83" s="60"/>
      <c r="B83" s="60"/>
      <c r="C83" s="60"/>
      <c r="D83" s="60"/>
      <c r="E83" s="60"/>
      <c r="F83" s="95" t="s">
        <v>157</v>
      </c>
      <c r="G83" s="81"/>
      <c r="H83" s="82">
        <f t="shared" si="23"/>
        <v>0</v>
      </c>
      <c r="I83" s="82">
        <f t="shared" si="24"/>
        <v>0</v>
      </c>
      <c r="J83" s="82">
        <f t="shared" si="25"/>
        <v>0</v>
      </c>
      <c r="K83" s="83">
        <f t="shared" si="26"/>
        <v>0</v>
      </c>
      <c r="L83" s="82">
        <f t="shared" si="27"/>
        <v>0</v>
      </c>
      <c r="M83" s="82">
        <f t="shared" si="28"/>
        <v>0</v>
      </c>
      <c r="N83" s="83">
        <f t="shared" si="29"/>
        <v>0</v>
      </c>
      <c r="O83" s="82">
        <f t="shared" si="30"/>
        <v>0</v>
      </c>
      <c r="P83" s="82">
        <f t="shared" si="31"/>
        <v>0</v>
      </c>
      <c r="Q83" s="83">
        <f t="shared" si="32"/>
        <v>0</v>
      </c>
      <c r="R83" s="84"/>
      <c r="S83" s="82">
        <f t="shared" ref="S83:AD83" si="74">SUM(S84:S91)</f>
        <v>0</v>
      </c>
      <c r="T83" s="82">
        <f t="shared" si="74"/>
        <v>0</v>
      </c>
      <c r="U83" s="82">
        <f t="shared" si="74"/>
        <v>0</v>
      </c>
      <c r="V83" s="82">
        <f t="shared" si="74"/>
        <v>0</v>
      </c>
      <c r="W83" s="82">
        <f t="shared" si="74"/>
        <v>0</v>
      </c>
      <c r="X83" s="82">
        <f t="shared" si="74"/>
        <v>0</v>
      </c>
      <c r="Y83" s="82">
        <f t="shared" si="74"/>
        <v>0</v>
      </c>
      <c r="Z83" s="82">
        <f t="shared" si="74"/>
        <v>0</v>
      </c>
      <c r="AA83" s="82">
        <f t="shared" si="74"/>
        <v>0</v>
      </c>
      <c r="AB83" s="82">
        <f t="shared" si="74"/>
        <v>0</v>
      </c>
      <c r="AC83" s="82">
        <f t="shared" si="74"/>
        <v>0</v>
      </c>
      <c r="AD83" s="82">
        <f t="shared" si="74"/>
        <v>0</v>
      </c>
      <c r="AE83" s="82">
        <v>1977.76</v>
      </c>
      <c r="AF83" s="82">
        <f t="shared" ref="AF83:AQ83" si="75">SUM(AF84:AF91)</f>
        <v>0</v>
      </c>
      <c r="AG83" s="82">
        <f t="shared" si="75"/>
        <v>0</v>
      </c>
      <c r="AH83" s="82">
        <f t="shared" si="75"/>
        <v>0</v>
      </c>
      <c r="AI83" s="82">
        <f t="shared" si="75"/>
        <v>0</v>
      </c>
      <c r="AJ83" s="82">
        <f t="shared" si="75"/>
        <v>0</v>
      </c>
      <c r="AK83" s="82">
        <f t="shared" si="75"/>
        <v>0</v>
      </c>
      <c r="AL83" s="82">
        <f t="shared" si="75"/>
        <v>0</v>
      </c>
      <c r="AM83" s="82">
        <f t="shared" si="75"/>
        <v>0</v>
      </c>
      <c r="AN83" s="82">
        <f t="shared" si="75"/>
        <v>0</v>
      </c>
      <c r="AO83" s="82">
        <f t="shared" si="75"/>
        <v>0</v>
      </c>
      <c r="AP83" s="82">
        <f t="shared" si="75"/>
        <v>0</v>
      </c>
      <c r="AQ83" s="82">
        <f t="shared" si="75"/>
        <v>0</v>
      </c>
      <c r="AR83" s="82">
        <f t="shared" si="35"/>
        <v>0</v>
      </c>
      <c r="AS83" s="82">
        <f t="shared" si="36"/>
        <v>1977.76</v>
      </c>
      <c r="AT83" s="83">
        <f t="shared" si="37"/>
        <v>0</v>
      </c>
      <c r="AU83" s="82">
        <f t="shared" ref="AU83:BF83" si="76">SUM(AU84:AU91)</f>
        <v>0</v>
      </c>
      <c r="AV83" s="82">
        <f t="shared" si="76"/>
        <v>0</v>
      </c>
      <c r="AW83" s="82">
        <f t="shared" si="76"/>
        <v>0</v>
      </c>
      <c r="AX83" s="82">
        <f t="shared" si="76"/>
        <v>0</v>
      </c>
      <c r="AY83" s="82">
        <f t="shared" si="76"/>
        <v>0</v>
      </c>
      <c r="AZ83" s="82">
        <f t="shared" si="76"/>
        <v>0</v>
      </c>
      <c r="BA83" s="82">
        <f t="shared" si="76"/>
        <v>0</v>
      </c>
      <c r="BB83" s="82">
        <f t="shared" si="76"/>
        <v>0</v>
      </c>
      <c r="BC83" s="82">
        <f t="shared" si="76"/>
        <v>0</v>
      </c>
      <c r="BD83" s="82">
        <f t="shared" si="76"/>
        <v>0</v>
      </c>
      <c r="BE83" s="82">
        <f t="shared" si="76"/>
        <v>0</v>
      </c>
      <c r="BF83" s="82">
        <f t="shared" si="76"/>
        <v>0</v>
      </c>
      <c r="BG83" s="82">
        <f t="shared" si="39"/>
        <v>0</v>
      </c>
      <c r="BH83" s="82">
        <f t="shared" si="40"/>
        <v>1977.76</v>
      </c>
      <c r="BI83" s="83">
        <f t="shared" si="41"/>
        <v>0</v>
      </c>
      <c r="BJ83" s="85"/>
      <c r="BK83" s="82">
        <f>SUM(BK84:BK91)</f>
        <v>0</v>
      </c>
      <c r="BL83" s="85"/>
      <c r="BM83" s="86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</row>
    <row r="84" spans="1:124" ht="12.75" hidden="1" customHeight="1" outlineLevel="1">
      <c r="A84" s="60"/>
      <c r="B84" s="96" t="s">
        <v>199</v>
      </c>
      <c r="C84" s="60">
        <v>2</v>
      </c>
      <c r="D84" s="60" t="str">
        <f t="shared" ref="D84:D91" si="77">CONCATENATE(B84,C84)</f>
        <v>082</v>
      </c>
      <c r="E84" s="60"/>
      <c r="F84" s="89" t="s">
        <v>34</v>
      </c>
      <c r="G84" s="81"/>
      <c r="H84" s="82">
        <f t="shared" si="23"/>
        <v>0</v>
      </c>
      <c r="I84" s="82">
        <f t="shared" si="24"/>
        <v>0</v>
      </c>
      <c r="J84" s="82">
        <f t="shared" si="25"/>
        <v>0</v>
      </c>
      <c r="K84" s="83">
        <f t="shared" si="26"/>
        <v>0</v>
      </c>
      <c r="L84" s="82">
        <f t="shared" si="27"/>
        <v>0</v>
      </c>
      <c r="M84" s="82">
        <f t="shared" si="28"/>
        <v>0</v>
      </c>
      <c r="N84" s="83">
        <f t="shared" si="29"/>
        <v>0</v>
      </c>
      <c r="O84" s="82">
        <f t="shared" si="30"/>
        <v>0</v>
      </c>
      <c r="P84" s="82">
        <f t="shared" si="31"/>
        <v>0</v>
      </c>
      <c r="Q84" s="83">
        <f t="shared" si="32"/>
        <v>0</v>
      </c>
      <c r="R84" s="84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>
        <v>0</v>
      </c>
      <c r="AF84" s="91">
        <f>SUMIF('2024 Budget Expenses Model'!$C:$C,'Summary by Department &amp; Categor'!$D84,'2024 Budget Expenses Model'!I:I)</f>
        <v>0</v>
      </c>
      <c r="AG84" s="91">
        <f>SUMIF('2024 Budget Expenses Model'!$C:$C,'Summary by Department &amp; Categor'!$D84,'2024 Budget Expenses Model'!J:J)</f>
        <v>0</v>
      </c>
      <c r="AH84" s="91">
        <f>SUMIF('2024 Budget Expenses Model'!$C:$C,'Summary by Department &amp; Categor'!$D84,'2024 Budget Expenses Model'!K:K)</f>
        <v>0</v>
      </c>
      <c r="AI84" s="91">
        <f>SUMIF('2024 Budget Expenses Model'!$C:$C,'Summary by Department &amp; Categor'!$D84,'2024 Budget Expenses Model'!L:L)</f>
        <v>0</v>
      </c>
      <c r="AJ84" s="91">
        <f>SUMIF('2024 Budget Expenses Model'!$C:$C,'Summary by Department &amp; Categor'!$D84,'2024 Budget Expenses Model'!M:M)</f>
        <v>0</v>
      </c>
      <c r="AK84" s="91">
        <f>SUMIF('2024 Budget Expenses Model'!$C:$C,'Summary by Department &amp; Categor'!$D84,'2024 Budget Expenses Model'!N:N)</f>
        <v>0</v>
      </c>
      <c r="AL84" s="91">
        <f>SUMIF('2024 Budget Expenses Model'!$C:$C,'Summary by Department &amp; Categor'!$D84,'2024 Budget Expenses Model'!O:O)</f>
        <v>0</v>
      </c>
      <c r="AM84" s="91">
        <f>SUMIF('2024 Budget Expenses Model'!$C:$C,'Summary by Department &amp; Categor'!$D84,'2024 Budget Expenses Model'!P:P)</f>
        <v>0</v>
      </c>
      <c r="AN84" s="91">
        <f>SUMIF('2024 Budget Expenses Model'!$C:$C,'Summary by Department &amp; Categor'!$D84,'2024 Budget Expenses Model'!Q:Q)</f>
        <v>0</v>
      </c>
      <c r="AO84" s="91">
        <f>SUMIF('2024 Budget Expenses Model'!$C:$C,'Summary by Department &amp; Categor'!$D84,'2024 Budget Expenses Model'!R:R)</f>
        <v>0</v>
      </c>
      <c r="AP84" s="91">
        <f>SUMIF('2024 Budget Expenses Model'!$C:$C,'Summary by Department &amp; Categor'!$D84,'2024 Budget Expenses Model'!S:S)</f>
        <v>0</v>
      </c>
      <c r="AQ84" s="91">
        <f>SUMIF('2024 Budget Expenses Model'!$C:$C,'Summary by Department &amp; Categor'!$D84,'2024 Budget Expenses Model'!T:T)</f>
        <v>0</v>
      </c>
      <c r="AR84" s="82">
        <f t="shared" si="35"/>
        <v>0</v>
      </c>
      <c r="AS84" s="82">
        <f t="shared" si="36"/>
        <v>0</v>
      </c>
      <c r="AT84" s="83">
        <f t="shared" si="37"/>
        <v>0</v>
      </c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>
        <f t="shared" si="39"/>
        <v>0</v>
      </c>
      <c r="BH84" s="82">
        <f t="shared" si="40"/>
        <v>0</v>
      </c>
      <c r="BI84" s="83">
        <f t="shared" si="41"/>
        <v>0</v>
      </c>
      <c r="BJ84" s="85"/>
      <c r="BK84" s="91">
        <f t="shared" ref="BK84:BK91" si="78">SUM(AF84:AQ84)</f>
        <v>0</v>
      </c>
      <c r="BL84" s="85"/>
      <c r="BM84" s="86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</row>
    <row r="85" spans="1:124" ht="12.75" hidden="1" customHeight="1" outlineLevel="1">
      <c r="A85" s="60"/>
      <c r="B85" s="96" t="s">
        <v>199</v>
      </c>
      <c r="C85" s="60">
        <v>1</v>
      </c>
      <c r="D85" s="60" t="str">
        <f t="shared" si="77"/>
        <v>081</v>
      </c>
      <c r="E85" s="60"/>
      <c r="F85" s="89" t="s">
        <v>191</v>
      </c>
      <c r="G85" s="81"/>
      <c r="H85" s="82">
        <f t="shared" si="23"/>
        <v>0</v>
      </c>
      <c r="I85" s="82">
        <f t="shared" si="24"/>
        <v>0</v>
      </c>
      <c r="J85" s="82">
        <f t="shared" si="25"/>
        <v>0</v>
      </c>
      <c r="K85" s="83">
        <f t="shared" si="26"/>
        <v>0</v>
      </c>
      <c r="L85" s="82">
        <f t="shared" si="27"/>
        <v>0</v>
      </c>
      <c r="M85" s="82">
        <f t="shared" si="28"/>
        <v>0</v>
      </c>
      <c r="N85" s="83">
        <f t="shared" si="29"/>
        <v>0</v>
      </c>
      <c r="O85" s="82">
        <f t="shared" si="30"/>
        <v>0</v>
      </c>
      <c r="P85" s="82">
        <f t="shared" si="31"/>
        <v>0</v>
      </c>
      <c r="Q85" s="83">
        <f t="shared" si="32"/>
        <v>0</v>
      </c>
      <c r="R85" s="84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>
        <v>0</v>
      </c>
      <c r="AF85" s="91">
        <f>SUMIF('2024 Budget Expenses Model'!$C:$C,'Summary by Department &amp; Categor'!$D85,'2024 Budget Expenses Model'!I:I)</f>
        <v>0</v>
      </c>
      <c r="AG85" s="91">
        <f>SUMIF('2024 Budget Expenses Model'!$C:$C,'Summary by Department &amp; Categor'!$D85,'2024 Budget Expenses Model'!J:J)</f>
        <v>0</v>
      </c>
      <c r="AH85" s="91">
        <f>SUMIF('2024 Budget Expenses Model'!$C:$C,'Summary by Department &amp; Categor'!$D85,'2024 Budget Expenses Model'!K:K)</f>
        <v>0</v>
      </c>
      <c r="AI85" s="91">
        <f>SUMIF('2024 Budget Expenses Model'!$C:$C,'Summary by Department &amp; Categor'!$D85,'2024 Budget Expenses Model'!L:L)</f>
        <v>0</v>
      </c>
      <c r="AJ85" s="91">
        <f>SUMIF('2024 Budget Expenses Model'!$C:$C,'Summary by Department &amp; Categor'!$D85,'2024 Budget Expenses Model'!M:M)</f>
        <v>0</v>
      </c>
      <c r="AK85" s="91">
        <f>SUMIF('2024 Budget Expenses Model'!$C:$C,'Summary by Department &amp; Categor'!$D85,'2024 Budget Expenses Model'!N:N)</f>
        <v>0</v>
      </c>
      <c r="AL85" s="91">
        <f>SUMIF('2024 Budget Expenses Model'!$C:$C,'Summary by Department &amp; Categor'!$D85,'2024 Budget Expenses Model'!O:O)</f>
        <v>0</v>
      </c>
      <c r="AM85" s="91">
        <f>SUMIF('2024 Budget Expenses Model'!$C:$C,'Summary by Department &amp; Categor'!$D85,'2024 Budget Expenses Model'!P:P)</f>
        <v>0</v>
      </c>
      <c r="AN85" s="91">
        <f>SUMIF('2024 Budget Expenses Model'!$C:$C,'Summary by Department &amp; Categor'!$D85,'2024 Budget Expenses Model'!Q:Q)</f>
        <v>0</v>
      </c>
      <c r="AO85" s="91">
        <f>SUMIF('2024 Budget Expenses Model'!$C:$C,'Summary by Department &amp; Categor'!$D85,'2024 Budget Expenses Model'!R:R)</f>
        <v>0</v>
      </c>
      <c r="AP85" s="91">
        <f>SUMIF('2024 Budget Expenses Model'!$C:$C,'Summary by Department &amp; Categor'!$D85,'2024 Budget Expenses Model'!S:S)</f>
        <v>0</v>
      </c>
      <c r="AQ85" s="91">
        <f>SUMIF('2024 Budget Expenses Model'!$C:$C,'Summary by Department &amp; Categor'!$D85,'2024 Budget Expenses Model'!T:T)</f>
        <v>0</v>
      </c>
      <c r="AR85" s="82">
        <f t="shared" si="35"/>
        <v>0</v>
      </c>
      <c r="AS85" s="82">
        <f t="shared" si="36"/>
        <v>0</v>
      </c>
      <c r="AT85" s="83">
        <f t="shared" si="37"/>
        <v>0</v>
      </c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>
        <f t="shared" si="39"/>
        <v>0</v>
      </c>
      <c r="BH85" s="82">
        <f t="shared" si="40"/>
        <v>0</v>
      </c>
      <c r="BI85" s="83">
        <f t="shared" si="41"/>
        <v>0</v>
      </c>
      <c r="BJ85" s="85"/>
      <c r="BK85" s="91">
        <f t="shared" si="78"/>
        <v>0</v>
      </c>
      <c r="BL85" s="85"/>
      <c r="BM85" s="86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</row>
    <row r="86" spans="1:124" ht="12.75" hidden="1" customHeight="1" outlineLevel="1">
      <c r="A86" s="60"/>
      <c r="B86" s="96" t="s">
        <v>199</v>
      </c>
      <c r="C86" s="60">
        <v>3</v>
      </c>
      <c r="D86" s="60" t="str">
        <f t="shared" si="77"/>
        <v>083</v>
      </c>
      <c r="E86" s="60"/>
      <c r="F86" s="89" t="s">
        <v>61</v>
      </c>
      <c r="G86" s="81"/>
      <c r="H86" s="82">
        <f t="shared" si="23"/>
        <v>0</v>
      </c>
      <c r="I86" s="82">
        <f t="shared" si="24"/>
        <v>0</v>
      </c>
      <c r="J86" s="82">
        <f t="shared" si="25"/>
        <v>0</v>
      </c>
      <c r="K86" s="83">
        <f t="shared" si="26"/>
        <v>0</v>
      </c>
      <c r="L86" s="82">
        <f t="shared" si="27"/>
        <v>0</v>
      </c>
      <c r="M86" s="82">
        <f t="shared" si="28"/>
        <v>0</v>
      </c>
      <c r="N86" s="83">
        <f t="shared" si="29"/>
        <v>0</v>
      </c>
      <c r="O86" s="82">
        <f t="shared" si="30"/>
        <v>0</v>
      </c>
      <c r="P86" s="82">
        <f t="shared" si="31"/>
        <v>0</v>
      </c>
      <c r="Q86" s="83">
        <f t="shared" si="32"/>
        <v>0</v>
      </c>
      <c r="R86" s="84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>
        <v>0</v>
      </c>
      <c r="AF86" s="91">
        <f>SUMIF('2024 Budget Expenses Model'!$C:$C,'Summary by Department &amp; Categor'!$D86,'2024 Budget Expenses Model'!I:I)</f>
        <v>0</v>
      </c>
      <c r="AG86" s="91">
        <f>SUMIF('2024 Budget Expenses Model'!$C:$C,'Summary by Department &amp; Categor'!$D86,'2024 Budget Expenses Model'!J:J)</f>
        <v>0</v>
      </c>
      <c r="AH86" s="91">
        <f>SUMIF('2024 Budget Expenses Model'!$C:$C,'Summary by Department &amp; Categor'!$D86,'2024 Budget Expenses Model'!K:K)</f>
        <v>0</v>
      </c>
      <c r="AI86" s="91">
        <f>SUMIF('2024 Budget Expenses Model'!$C:$C,'Summary by Department &amp; Categor'!$D86,'2024 Budget Expenses Model'!L:L)</f>
        <v>0</v>
      </c>
      <c r="AJ86" s="91">
        <f>SUMIF('2024 Budget Expenses Model'!$C:$C,'Summary by Department &amp; Categor'!$D86,'2024 Budget Expenses Model'!M:M)</f>
        <v>0</v>
      </c>
      <c r="AK86" s="91">
        <f>SUMIF('2024 Budget Expenses Model'!$C:$C,'Summary by Department &amp; Categor'!$D86,'2024 Budget Expenses Model'!N:N)</f>
        <v>0</v>
      </c>
      <c r="AL86" s="91">
        <f>SUMIF('2024 Budget Expenses Model'!$C:$C,'Summary by Department &amp; Categor'!$D86,'2024 Budget Expenses Model'!O:O)</f>
        <v>0</v>
      </c>
      <c r="AM86" s="91">
        <f>SUMIF('2024 Budget Expenses Model'!$C:$C,'Summary by Department &amp; Categor'!$D86,'2024 Budget Expenses Model'!P:P)</f>
        <v>0</v>
      </c>
      <c r="AN86" s="91">
        <f>SUMIF('2024 Budget Expenses Model'!$C:$C,'Summary by Department &amp; Categor'!$D86,'2024 Budget Expenses Model'!Q:Q)</f>
        <v>0</v>
      </c>
      <c r="AO86" s="91">
        <f>SUMIF('2024 Budget Expenses Model'!$C:$C,'Summary by Department &amp; Categor'!$D86,'2024 Budget Expenses Model'!R:R)</f>
        <v>0</v>
      </c>
      <c r="AP86" s="91">
        <f>SUMIF('2024 Budget Expenses Model'!$C:$C,'Summary by Department &amp; Categor'!$D86,'2024 Budget Expenses Model'!S:S)</f>
        <v>0</v>
      </c>
      <c r="AQ86" s="91">
        <f>SUMIF('2024 Budget Expenses Model'!$C:$C,'Summary by Department &amp; Categor'!$D86,'2024 Budget Expenses Model'!T:T)</f>
        <v>0</v>
      </c>
      <c r="AR86" s="82">
        <f t="shared" si="35"/>
        <v>0</v>
      </c>
      <c r="AS86" s="82">
        <f t="shared" si="36"/>
        <v>0</v>
      </c>
      <c r="AT86" s="83">
        <f t="shared" si="37"/>
        <v>0</v>
      </c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>
        <f t="shared" si="39"/>
        <v>0</v>
      </c>
      <c r="BH86" s="82">
        <f t="shared" si="40"/>
        <v>0</v>
      </c>
      <c r="BI86" s="83">
        <f t="shared" si="41"/>
        <v>0</v>
      </c>
      <c r="BJ86" s="85"/>
      <c r="BK86" s="91">
        <f t="shared" si="78"/>
        <v>0</v>
      </c>
      <c r="BL86" s="85"/>
      <c r="BM86" s="86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</row>
    <row r="87" spans="1:124" ht="12.75" hidden="1" customHeight="1" outlineLevel="1">
      <c r="A87" s="60"/>
      <c r="B87" s="96" t="s">
        <v>199</v>
      </c>
      <c r="C87" s="60">
        <v>4</v>
      </c>
      <c r="D87" s="60" t="str">
        <f t="shared" si="77"/>
        <v>084</v>
      </c>
      <c r="E87" s="60"/>
      <c r="F87" s="89" t="s">
        <v>58</v>
      </c>
      <c r="G87" s="81"/>
      <c r="H87" s="82">
        <f t="shared" si="23"/>
        <v>0</v>
      </c>
      <c r="I87" s="82">
        <f t="shared" si="24"/>
        <v>0</v>
      </c>
      <c r="J87" s="82">
        <f t="shared" si="25"/>
        <v>0</v>
      </c>
      <c r="K87" s="83">
        <f t="shared" si="26"/>
        <v>0</v>
      </c>
      <c r="L87" s="82">
        <f t="shared" si="27"/>
        <v>0</v>
      </c>
      <c r="M87" s="82">
        <f t="shared" si="28"/>
        <v>0</v>
      </c>
      <c r="N87" s="83">
        <f t="shared" si="29"/>
        <v>0</v>
      </c>
      <c r="O87" s="82">
        <f t="shared" si="30"/>
        <v>0</v>
      </c>
      <c r="P87" s="82">
        <f t="shared" si="31"/>
        <v>0</v>
      </c>
      <c r="Q87" s="83">
        <f t="shared" si="32"/>
        <v>0</v>
      </c>
      <c r="R87" s="84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>
        <v>0</v>
      </c>
      <c r="AF87" s="91">
        <f>SUMIF('2024 Budget Expenses Model'!$C:$C,'Summary by Department &amp; Categor'!$D87,'2024 Budget Expenses Model'!I:I)</f>
        <v>0</v>
      </c>
      <c r="AG87" s="91">
        <f>SUMIF('2024 Budget Expenses Model'!$C:$C,'Summary by Department &amp; Categor'!$D87,'2024 Budget Expenses Model'!J:J)</f>
        <v>0</v>
      </c>
      <c r="AH87" s="91">
        <f>SUMIF('2024 Budget Expenses Model'!$C:$C,'Summary by Department &amp; Categor'!$D87,'2024 Budget Expenses Model'!K:K)</f>
        <v>0</v>
      </c>
      <c r="AI87" s="91">
        <f>SUMIF('2024 Budget Expenses Model'!$C:$C,'Summary by Department &amp; Categor'!$D87,'2024 Budget Expenses Model'!L:L)</f>
        <v>0</v>
      </c>
      <c r="AJ87" s="91">
        <f>SUMIF('2024 Budget Expenses Model'!$C:$C,'Summary by Department &amp; Categor'!$D87,'2024 Budget Expenses Model'!M:M)</f>
        <v>0</v>
      </c>
      <c r="AK87" s="91">
        <f>SUMIF('2024 Budget Expenses Model'!$C:$C,'Summary by Department &amp; Categor'!$D87,'2024 Budget Expenses Model'!N:N)</f>
        <v>0</v>
      </c>
      <c r="AL87" s="91">
        <f>SUMIF('2024 Budget Expenses Model'!$C:$C,'Summary by Department &amp; Categor'!$D87,'2024 Budget Expenses Model'!O:O)</f>
        <v>0</v>
      </c>
      <c r="AM87" s="91">
        <f>SUMIF('2024 Budget Expenses Model'!$C:$C,'Summary by Department &amp; Categor'!$D87,'2024 Budget Expenses Model'!P:P)</f>
        <v>0</v>
      </c>
      <c r="AN87" s="91">
        <f>SUMIF('2024 Budget Expenses Model'!$C:$C,'Summary by Department &amp; Categor'!$D87,'2024 Budget Expenses Model'!Q:Q)</f>
        <v>0</v>
      </c>
      <c r="AO87" s="91">
        <f>SUMIF('2024 Budget Expenses Model'!$C:$C,'Summary by Department &amp; Categor'!$D87,'2024 Budget Expenses Model'!R:R)</f>
        <v>0</v>
      </c>
      <c r="AP87" s="91">
        <f>SUMIF('2024 Budget Expenses Model'!$C:$C,'Summary by Department &amp; Categor'!$D87,'2024 Budget Expenses Model'!S:S)</f>
        <v>0</v>
      </c>
      <c r="AQ87" s="91">
        <f>SUMIF('2024 Budget Expenses Model'!$C:$C,'Summary by Department &amp; Categor'!$D87,'2024 Budget Expenses Model'!T:T)</f>
        <v>0</v>
      </c>
      <c r="AR87" s="82">
        <f t="shared" si="35"/>
        <v>0</v>
      </c>
      <c r="AS87" s="82">
        <f t="shared" si="36"/>
        <v>0</v>
      </c>
      <c r="AT87" s="83">
        <f t="shared" si="37"/>
        <v>0</v>
      </c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>
        <f t="shared" si="39"/>
        <v>0</v>
      </c>
      <c r="BH87" s="82">
        <f t="shared" si="40"/>
        <v>0</v>
      </c>
      <c r="BI87" s="83">
        <f t="shared" si="41"/>
        <v>0</v>
      </c>
      <c r="BJ87" s="85"/>
      <c r="BK87" s="91">
        <f t="shared" si="78"/>
        <v>0</v>
      </c>
      <c r="BL87" s="85"/>
      <c r="BM87" s="86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</row>
    <row r="88" spans="1:124" ht="12.75" hidden="1" customHeight="1" outlineLevel="1">
      <c r="A88" s="60"/>
      <c r="B88" s="96" t="s">
        <v>199</v>
      </c>
      <c r="C88" s="60">
        <v>5</v>
      </c>
      <c r="D88" s="60" t="str">
        <f t="shared" si="77"/>
        <v>085</v>
      </c>
      <c r="E88" s="60"/>
      <c r="F88" s="89" t="s">
        <v>97</v>
      </c>
      <c r="G88" s="81"/>
      <c r="H88" s="82">
        <f t="shared" si="23"/>
        <v>0</v>
      </c>
      <c r="I88" s="82">
        <f t="shared" si="24"/>
        <v>0</v>
      </c>
      <c r="J88" s="82">
        <f t="shared" si="25"/>
        <v>0</v>
      </c>
      <c r="K88" s="83">
        <f t="shared" si="26"/>
        <v>0</v>
      </c>
      <c r="L88" s="82">
        <f t="shared" si="27"/>
        <v>0</v>
      </c>
      <c r="M88" s="82">
        <f t="shared" si="28"/>
        <v>0</v>
      </c>
      <c r="N88" s="83">
        <f t="shared" si="29"/>
        <v>0</v>
      </c>
      <c r="O88" s="82">
        <f t="shared" si="30"/>
        <v>0</v>
      </c>
      <c r="P88" s="82">
        <f t="shared" si="31"/>
        <v>0</v>
      </c>
      <c r="Q88" s="83">
        <f t="shared" si="32"/>
        <v>0</v>
      </c>
      <c r="R88" s="84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>
        <v>1977.76</v>
      </c>
      <c r="AF88" s="91">
        <f>SUMIF('2024 Budget Expenses Model'!$C:$C,'Summary by Department &amp; Categor'!$D88,'2024 Budget Expenses Model'!I:I)</f>
        <v>0</v>
      </c>
      <c r="AG88" s="91">
        <f>SUMIF('2024 Budget Expenses Model'!$C:$C,'Summary by Department &amp; Categor'!$D88,'2024 Budget Expenses Model'!J:J)</f>
        <v>0</v>
      </c>
      <c r="AH88" s="91">
        <f>SUMIF('2024 Budget Expenses Model'!$C:$C,'Summary by Department &amp; Categor'!$D88,'2024 Budget Expenses Model'!K:K)</f>
        <v>0</v>
      </c>
      <c r="AI88" s="91">
        <f>SUMIF('2024 Budget Expenses Model'!$C:$C,'Summary by Department &amp; Categor'!$D88,'2024 Budget Expenses Model'!L:L)</f>
        <v>0</v>
      </c>
      <c r="AJ88" s="91">
        <f>SUMIF('2024 Budget Expenses Model'!$C:$C,'Summary by Department &amp; Categor'!$D88,'2024 Budget Expenses Model'!M:M)</f>
        <v>0</v>
      </c>
      <c r="AK88" s="91">
        <f>SUMIF('2024 Budget Expenses Model'!$C:$C,'Summary by Department &amp; Categor'!$D88,'2024 Budget Expenses Model'!N:N)</f>
        <v>0</v>
      </c>
      <c r="AL88" s="91">
        <f>SUMIF('2024 Budget Expenses Model'!$C:$C,'Summary by Department &amp; Categor'!$D88,'2024 Budget Expenses Model'!O:O)</f>
        <v>0</v>
      </c>
      <c r="AM88" s="91">
        <f>SUMIF('2024 Budget Expenses Model'!$C:$C,'Summary by Department &amp; Categor'!$D88,'2024 Budget Expenses Model'!P:P)</f>
        <v>0</v>
      </c>
      <c r="AN88" s="91">
        <f>SUMIF('2024 Budget Expenses Model'!$C:$C,'Summary by Department &amp; Categor'!$D88,'2024 Budget Expenses Model'!Q:Q)</f>
        <v>0</v>
      </c>
      <c r="AO88" s="91">
        <f>SUMIF('2024 Budget Expenses Model'!$C:$C,'Summary by Department &amp; Categor'!$D88,'2024 Budget Expenses Model'!R:R)</f>
        <v>0</v>
      </c>
      <c r="AP88" s="91">
        <f>SUMIF('2024 Budget Expenses Model'!$C:$C,'Summary by Department &amp; Categor'!$D88,'2024 Budget Expenses Model'!S:S)</f>
        <v>0</v>
      </c>
      <c r="AQ88" s="91">
        <f>SUMIF('2024 Budget Expenses Model'!$C:$C,'Summary by Department &amp; Categor'!$D88,'2024 Budget Expenses Model'!T:T)</f>
        <v>0</v>
      </c>
      <c r="AR88" s="82">
        <f t="shared" si="35"/>
        <v>0</v>
      </c>
      <c r="AS88" s="82">
        <f t="shared" si="36"/>
        <v>1977.76</v>
      </c>
      <c r="AT88" s="83">
        <f t="shared" si="37"/>
        <v>0</v>
      </c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>
        <f t="shared" si="39"/>
        <v>0</v>
      </c>
      <c r="BH88" s="82">
        <f t="shared" si="40"/>
        <v>1977.76</v>
      </c>
      <c r="BI88" s="83">
        <f t="shared" si="41"/>
        <v>0</v>
      </c>
      <c r="BJ88" s="85"/>
      <c r="BK88" s="91">
        <f t="shared" si="78"/>
        <v>0</v>
      </c>
      <c r="BL88" s="85"/>
      <c r="BM88" s="86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</row>
    <row r="89" spans="1:124" ht="12.75" hidden="1" customHeight="1" outlineLevel="1">
      <c r="A89" s="60"/>
      <c r="B89" s="96" t="s">
        <v>199</v>
      </c>
      <c r="C89" s="60">
        <v>6</v>
      </c>
      <c r="D89" s="60" t="str">
        <f t="shared" si="77"/>
        <v>086</v>
      </c>
      <c r="E89" s="60"/>
      <c r="F89" s="89" t="s">
        <v>51</v>
      </c>
      <c r="G89" s="81"/>
      <c r="H89" s="82">
        <f t="shared" si="23"/>
        <v>0</v>
      </c>
      <c r="I89" s="82">
        <f t="shared" si="24"/>
        <v>0</v>
      </c>
      <c r="J89" s="82">
        <f t="shared" si="25"/>
        <v>0</v>
      </c>
      <c r="K89" s="83">
        <f t="shared" si="26"/>
        <v>0</v>
      </c>
      <c r="L89" s="82">
        <f t="shared" si="27"/>
        <v>0</v>
      </c>
      <c r="M89" s="82">
        <f t="shared" si="28"/>
        <v>0</v>
      </c>
      <c r="N89" s="83">
        <f t="shared" si="29"/>
        <v>0</v>
      </c>
      <c r="O89" s="82">
        <f t="shared" si="30"/>
        <v>0</v>
      </c>
      <c r="P89" s="82">
        <f t="shared" si="31"/>
        <v>0</v>
      </c>
      <c r="Q89" s="83">
        <f t="shared" si="32"/>
        <v>0</v>
      </c>
      <c r="R89" s="84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>
        <v>0</v>
      </c>
      <c r="AF89" s="91">
        <f>SUMIF('2024 Budget Expenses Model'!$C:$C,'Summary by Department &amp; Categor'!$D89,'2024 Budget Expenses Model'!I:I)</f>
        <v>0</v>
      </c>
      <c r="AG89" s="91">
        <f>SUMIF('2024 Budget Expenses Model'!$C:$C,'Summary by Department &amp; Categor'!$D89,'2024 Budget Expenses Model'!J:J)</f>
        <v>0</v>
      </c>
      <c r="AH89" s="91">
        <f>SUMIF('2024 Budget Expenses Model'!$C:$C,'Summary by Department &amp; Categor'!$D89,'2024 Budget Expenses Model'!K:K)</f>
        <v>0</v>
      </c>
      <c r="AI89" s="91">
        <f>SUMIF('2024 Budget Expenses Model'!$C:$C,'Summary by Department &amp; Categor'!$D89,'2024 Budget Expenses Model'!L:L)</f>
        <v>0</v>
      </c>
      <c r="AJ89" s="91">
        <f>SUMIF('2024 Budget Expenses Model'!$C:$C,'Summary by Department &amp; Categor'!$D89,'2024 Budget Expenses Model'!M:M)</f>
        <v>0</v>
      </c>
      <c r="AK89" s="91">
        <f>SUMIF('2024 Budget Expenses Model'!$C:$C,'Summary by Department &amp; Categor'!$D89,'2024 Budget Expenses Model'!N:N)</f>
        <v>0</v>
      </c>
      <c r="AL89" s="91">
        <f>SUMIF('2024 Budget Expenses Model'!$C:$C,'Summary by Department &amp; Categor'!$D89,'2024 Budget Expenses Model'!O:O)</f>
        <v>0</v>
      </c>
      <c r="AM89" s="91">
        <f>SUMIF('2024 Budget Expenses Model'!$C:$C,'Summary by Department &amp; Categor'!$D89,'2024 Budget Expenses Model'!P:P)</f>
        <v>0</v>
      </c>
      <c r="AN89" s="91">
        <f>SUMIF('2024 Budget Expenses Model'!$C:$C,'Summary by Department &amp; Categor'!$D89,'2024 Budget Expenses Model'!Q:Q)</f>
        <v>0</v>
      </c>
      <c r="AO89" s="91">
        <f>SUMIF('2024 Budget Expenses Model'!$C:$C,'Summary by Department &amp; Categor'!$D89,'2024 Budget Expenses Model'!R:R)</f>
        <v>0</v>
      </c>
      <c r="AP89" s="91">
        <f>SUMIF('2024 Budget Expenses Model'!$C:$C,'Summary by Department &amp; Categor'!$D89,'2024 Budget Expenses Model'!S:S)</f>
        <v>0</v>
      </c>
      <c r="AQ89" s="91">
        <f>SUMIF('2024 Budget Expenses Model'!$C:$C,'Summary by Department &amp; Categor'!$D89,'2024 Budget Expenses Model'!T:T)</f>
        <v>0</v>
      </c>
      <c r="AR89" s="82">
        <f t="shared" si="35"/>
        <v>0</v>
      </c>
      <c r="AS89" s="82">
        <f t="shared" si="36"/>
        <v>0</v>
      </c>
      <c r="AT89" s="83">
        <f t="shared" si="37"/>
        <v>0</v>
      </c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>
        <f t="shared" si="39"/>
        <v>0</v>
      </c>
      <c r="BH89" s="82">
        <f t="shared" si="40"/>
        <v>0</v>
      </c>
      <c r="BI89" s="83">
        <f t="shared" si="41"/>
        <v>0</v>
      </c>
      <c r="BJ89" s="85"/>
      <c r="BK89" s="91">
        <f t="shared" si="78"/>
        <v>0</v>
      </c>
      <c r="BL89" s="85"/>
      <c r="BM89" s="86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</row>
    <row r="90" spans="1:124" ht="12.75" hidden="1" customHeight="1" outlineLevel="1">
      <c r="A90" s="60"/>
      <c r="B90" s="96" t="s">
        <v>199</v>
      </c>
      <c r="C90" s="60">
        <v>7</v>
      </c>
      <c r="D90" s="60" t="str">
        <f t="shared" si="77"/>
        <v>087</v>
      </c>
      <c r="E90" s="60"/>
      <c r="F90" s="89" t="s">
        <v>81</v>
      </c>
      <c r="G90" s="81"/>
      <c r="H90" s="82">
        <f t="shared" si="23"/>
        <v>0</v>
      </c>
      <c r="I90" s="82">
        <f t="shared" si="24"/>
        <v>0</v>
      </c>
      <c r="J90" s="82">
        <f t="shared" si="25"/>
        <v>0</v>
      </c>
      <c r="K90" s="83">
        <f t="shared" si="26"/>
        <v>0</v>
      </c>
      <c r="L90" s="82">
        <f t="shared" si="27"/>
        <v>0</v>
      </c>
      <c r="M90" s="82">
        <f t="shared" si="28"/>
        <v>0</v>
      </c>
      <c r="N90" s="83">
        <f t="shared" si="29"/>
        <v>0</v>
      </c>
      <c r="O90" s="82">
        <f t="shared" si="30"/>
        <v>0</v>
      </c>
      <c r="P90" s="82">
        <f t="shared" si="31"/>
        <v>0</v>
      </c>
      <c r="Q90" s="83">
        <f t="shared" si="32"/>
        <v>0</v>
      </c>
      <c r="R90" s="84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>
        <v>0</v>
      </c>
      <c r="AF90" s="91">
        <f>SUMIF('2024 Budget Expenses Model'!$C:$C,'Summary by Department &amp; Categor'!$D90,'2024 Budget Expenses Model'!I:I)</f>
        <v>0</v>
      </c>
      <c r="AG90" s="91">
        <f>SUMIF('2024 Budget Expenses Model'!$C:$C,'Summary by Department &amp; Categor'!$D90,'2024 Budget Expenses Model'!J:J)</f>
        <v>0</v>
      </c>
      <c r="AH90" s="91">
        <f>SUMIF('2024 Budget Expenses Model'!$C:$C,'Summary by Department &amp; Categor'!$D90,'2024 Budget Expenses Model'!K:K)</f>
        <v>0</v>
      </c>
      <c r="AI90" s="91">
        <f>SUMIF('2024 Budget Expenses Model'!$C:$C,'Summary by Department &amp; Categor'!$D90,'2024 Budget Expenses Model'!L:L)</f>
        <v>0</v>
      </c>
      <c r="AJ90" s="91">
        <f>SUMIF('2024 Budget Expenses Model'!$C:$C,'Summary by Department &amp; Categor'!$D90,'2024 Budget Expenses Model'!M:M)</f>
        <v>0</v>
      </c>
      <c r="AK90" s="91">
        <f>SUMIF('2024 Budget Expenses Model'!$C:$C,'Summary by Department &amp; Categor'!$D90,'2024 Budget Expenses Model'!N:N)</f>
        <v>0</v>
      </c>
      <c r="AL90" s="91">
        <f>SUMIF('2024 Budget Expenses Model'!$C:$C,'Summary by Department &amp; Categor'!$D90,'2024 Budget Expenses Model'!O:O)</f>
        <v>0</v>
      </c>
      <c r="AM90" s="91">
        <f>SUMIF('2024 Budget Expenses Model'!$C:$C,'Summary by Department &amp; Categor'!$D90,'2024 Budget Expenses Model'!P:P)</f>
        <v>0</v>
      </c>
      <c r="AN90" s="91">
        <f>SUMIF('2024 Budget Expenses Model'!$C:$C,'Summary by Department &amp; Categor'!$D90,'2024 Budget Expenses Model'!Q:Q)</f>
        <v>0</v>
      </c>
      <c r="AO90" s="91">
        <f>SUMIF('2024 Budget Expenses Model'!$C:$C,'Summary by Department &amp; Categor'!$D90,'2024 Budget Expenses Model'!R:R)</f>
        <v>0</v>
      </c>
      <c r="AP90" s="91">
        <f>SUMIF('2024 Budget Expenses Model'!$C:$C,'Summary by Department &amp; Categor'!$D90,'2024 Budget Expenses Model'!S:S)</f>
        <v>0</v>
      </c>
      <c r="AQ90" s="91">
        <f>SUMIF('2024 Budget Expenses Model'!$C:$C,'Summary by Department &amp; Categor'!$D90,'2024 Budget Expenses Model'!T:T)</f>
        <v>0</v>
      </c>
      <c r="AR90" s="82">
        <f t="shared" si="35"/>
        <v>0</v>
      </c>
      <c r="AS90" s="82">
        <f t="shared" si="36"/>
        <v>0</v>
      </c>
      <c r="AT90" s="83">
        <f t="shared" si="37"/>
        <v>0</v>
      </c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>
        <f t="shared" si="39"/>
        <v>0</v>
      </c>
      <c r="BH90" s="82">
        <f t="shared" si="40"/>
        <v>0</v>
      </c>
      <c r="BI90" s="83">
        <f t="shared" si="41"/>
        <v>0</v>
      </c>
      <c r="BJ90" s="85"/>
      <c r="BK90" s="91">
        <f t="shared" si="78"/>
        <v>0</v>
      </c>
      <c r="BL90" s="85"/>
      <c r="BM90" s="86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</row>
    <row r="91" spans="1:124" ht="12.75" hidden="1" customHeight="1" outlineLevel="1">
      <c r="A91" s="60"/>
      <c r="B91" s="96" t="s">
        <v>199</v>
      </c>
      <c r="C91" s="60">
        <v>8</v>
      </c>
      <c r="D91" s="60" t="str">
        <f t="shared" si="77"/>
        <v>088</v>
      </c>
      <c r="E91" s="60"/>
      <c r="F91" s="89" t="s">
        <v>73</v>
      </c>
      <c r="G91" s="81"/>
      <c r="H91" s="82">
        <f t="shared" si="23"/>
        <v>0</v>
      </c>
      <c r="I91" s="82">
        <f t="shared" si="24"/>
        <v>0</v>
      </c>
      <c r="J91" s="82">
        <f t="shared" si="25"/>
        <v>0</v>
      </c>
      <c r="K91" s="83">
        <f t="shared" si="26"/>
        <v>0</v>
      </c>
      <c r="L91" s="82">
        <f t="shared" si="27"/>
        <v>0</v>
      </c>
      <c r="M91" s="82">
        <f t="shared" si="28"/>
        <v>0</v>
      </c>
      <c r="N91" s="83">
        <f t="shared" si="29"/>
        <v>0</v>
      </c>
      <c r="O91" s="82">
        <f t="shared" si="30"/>
        <v>0</v>
      </c>
      <c r="P91" s="82">
        <f t="shared" si="31"/>
        <v>0</v>
      </c>
      <c r="Q91" s="83">
        <f t="shared" si="32"/>
        <v>0</v>
      </c>
      <c r="R91" s="84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>
        <v>0</v>
      </c>
      <c r="AF91" s="91">
        <f>SUMIF('2024 Budget Expenses Model'!$C:$C,'Summary by Department &amp; Categor'!$D91,'2024 Budget Expenses Model'!I:I)</f>
        <v>0</v>
      </c>
      <c r="AG91" s="91">
        <f>SUMIF('2024 Budget Expenses Model'!$C:$C,'Summary by Department &amp; Categor'!$D91,'2024 Budget Expenses Model'!J:J)</f>
        <v>0</v>
      </c>
      <c r="AH91" s="91">
        <f>SUMIF('2024 Budget Expenses Model'!$C:$C,'Summary by Department &amp; Categor'!$D91,'2024 Budget Expenses Model'!K:K)</f>
        <v>0</v>
      </c>
      <c r="AI91" s="91">
        <f>SUMIF('2024 Budget Expenses Model'!$C:$C,'Summary by Department &amp; Categor'!$D91,'2024 Budget Expenses Model'!L:L)</f>
        <v>0</v>
      </c>
      <c r="AJ91" s="91">
        <f>SUMIF('2024 Budget Expenses Model'!$C:$C,'Summary by Department &amp; Categor'!$D91,'2024 Budget Expenses Model'!M:M)</f>
        <v>0</v>
      </c>
      <c r="AK91" s="91">
        <f>SUMIF('2024 Budget Expenses Model'!$C:$C,'Summary by Department &amp; Categor'!$D91,'2024 Budget Expenses Model'!N:N)</f>
        <v>0</v>
      </c>
      <c r="AL91" s="91">
        <f>SUMIF('2024 Budget Expenses Model'!$C:$C,'Summary by Department &amp; Categor'!$D91,'2024 Budget Expenses Model'!O:O)</f>
        <v>0</v>
      </c>
      <c r="AM91" s="91">
        <f>SUMIF('2024 Budget Expenses Model'!$C:$C,'Summary by Department &amp; Categor'!$D91,'2024 Budget Expenses Model'!P:P)</f>
        <v>0</v>
      </c>
      <c r="AN91" s="91">
        <f>SUMIF('2024 Budget Expenses Model'!$C:$C,'Summary by Department &amp; Categor'!$D91,'2024 Budget Expenses Model'!Q:Q)</f>
        <v>0</v>
      </c>
      <c r="AO91" s="91">
        <f>SUMIF('2024 Budget Expenses Model'!$C:$C,'Summary by Department &amp; Categor'!$D91,'2024 Budget Expenses Model'!R:R)</f>
        <v>0</v>
      </c>
      <c r="AP91" s="91">
        <f>SUMIF('2024 Budget Expenses Model'!$C:$C,'Summary by Department &amp; Categor'!$D91,'2024 Budget Expenses Model'!S:S)</f>
        <v>0</v>
      </c>
      <c r="AQ91" s="91">
        <f>SUMIF('2024 Budget Expenses Model'!$C:$C,'Summary by Department &amp; Categor'!$D91,'2024 Budget Expenses Model'!T:T)</f>
        <v>0</v>
      </c>
      <c r="AR91" s="82">
        <f t="shared" si="35"/>
        <v>0</v>
      </c>
      <c r="AS91" s="82">
        <f t="shared" si="36"/>
        <v>0</v>
      </c>
      <c r="AT91" s="83">
        <f t="shared" si="37"/>
        <v>0</v>
      </c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>
        <f t="shared" si="39"/>
        <v>0</v>
      </c>
      <c r="BH91" s="82">
        <f t="shared" si="40"/>
        <v>0</v>
      </c>
      <c r="BI91" s="83">
        <f t="shared" si="41"/>
        <v>0</v>
      </c>
      <c r="BJ91" s="85"/>
      <c r="BK91" s="91">
        <f t="shared" si="78"/>
        <v>0</v>
      </c>
      <c r="BL91" s="85"/>
      <c r="BM91" s="86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</row>
    <row r="92" spans="1:124" ht="12.75" customHeight="1" collapsed="1">
      <c r="A92" s="87"/>
      <c r="B92" s="87"/>
      <c r="C92" s="87"/>
      <c r="D92" s="87"/>
      <c r="E92" s="87"/>
      <c r="F92" s="89"/>
      <c r="G92" s="90"/>
      <c r="H92" s="82"/>
      <c r="I92" s="82"/>
      <c r="J92" s="82"/>
      <c r="K92" s="83"/>
      <c r="L92" s="82"/>
      <c r="M92" s="82"/>
      <c r="N92" s="83"/>
      <c r="O92" s="82"/>
      <c r="P92" s="82"/>
      <c r="Q92" s="83"/>
      <c r="R92" s="84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3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3"/>
      <c r="BJ92" s="85"/>
      <c r="BK92" s="82"/>
      <c r="BL92" s="94"/>
      <c r="BM92" s="86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59"/>
      <c r="DN92" s="59"/>
      <c r="DO92" s="59"/>
      <c r="DP92" s="59"/>
      <c r="DQ92" s="59"/>
      <c r="DR92" s="59"/>
      <c r="DS92" s="59"/>
      <c r="DT92" s="59"/>
    </row>
    <row r="93" spans="1:124" ht="12.75" customHeight="1">
      <c r="A93" s="87"/>
      <c r="B93" s="87"/>
      <c r="C93" s="87"/>
      <c r="D93" s="87"/>
      <c r="E93" s="87"/>
      <c r="F93" s="95" t="s">
        <v>113</v>
      </c>
      <c r="G93" s="90"/>
      <c r="H93" s="82">
        <f t="array" ref="H93">INDEX($S93:$AD93,MATCH($H$9,$S$9:$AD$9,0))</f>
        <v>0</v>
      </c>
      <c r="I93" s="82">
        <f t="array" ref="I93">INDEX($AF93:$AQ93,MATCH($I$9,$AF$9:$AQ$9,0))</f>
        <v>175710</v>
      </c>
      <c r="J93" s="82">
        <f>H93-I93</f>
        <v>-175710</v>
      </c>
      <c r="K93" s="83">
        <f>IFERROR(J93/I93,0)</f>
        <v>-1</v>
      </c>
      <c r="L93" s="82">
        <f t="array" ref="L93">INDEX($S93:$AD93,MATCH($L$9,$S$9:$AD$9,0))</f>
        <v>0</v>
      </c>
      <c r="M93" s="82">
        <f>H93-L93</f>
        <v>0</v>
      </c>
      <c r="N93" s="83">
        <f>IFERROR(M93/L93,0)</f>
        <v>0</v>
      </c>
      <c r="O93" s="82">
        <f t="array" ref="O93">INDEX($AU93:$BF93,MATCH($O$9,$AU$9:$BF$9,0))</f>
        <v>0</v>
      </c>
      <c r="P93" s="82">
        <f>H93-O93</f>
        <v>0</v>
      </c>
      <c r="Q93" s="83">
        <f>IFERROR(P93/O93,0)</f>
        <v>0</v>
      </c>
      <c r="R93" s="84"/>
      <c r="S93" s="82">
        <f t="shared" ref="S93:AR93" si="79">S20+S29+S38+S47+S56+S65+S74+S83</f>
        <v>0</v>
      </c>
      <c r="T93" s="82">
        <f t="shared" si="79"/>
        <v>0</v>
      </c>
      <c r="U93" s="82">
        <f t="shared" si="79"/>
        <v>0</v>
      </c>
      <c r="V93" s="82">
        <f t="shared" si="79"/>
        <v>0</v>
      </c>
      <c r="W93" s="82">
        <f t="shared" si="79"/>
        <v>0</v>
      </c>
      <c r="X93" s="82">
        <f t="shared" si="79"/>
        <v>0</v>
      </c>
      <c r="Y93" s="82">
        <f t="shared" si="79"/>
        <v>0</v>
      </c>
      <c r="Z93" s="82">
        <f t="shared" si="79"/>
        <v>0</v>
      </c>
      <c r="AA93" s="82">
        <f t="shared" si="79"/>
        <v>0</v>
      </c>
      <c r="AB93" s="82">
        <f t="shared" si="79"/>
        <v>0</v>
      </c>
      <c r="AC93" s="82">
        <f t="shared" si="79"/>
        <v>0</v>
      </c>
      <c r="AD93" s="82">
        <f t="shared" si="79"/>
        <v>0</v>
      </c>
      <c r="AE93" s="82">
        <f t="shared" si="79"/>
        <v>560313.88</v>
      </c>
      <c r="AF93" s="82">
        <f t="shared" si="79"/>
        <v>133725</v>
      </c>
      <c r="AG93" s="82">
        <f t="shared" si="79"/>
        <v>137760</v>
      </c>
      <c r="AH93" s="82">
        <f t="shared" si="79"/>
        <v>145475</v>
      </c>
      <c r="AI93" s="82">
        <f t="shared" si="79"/>
        <v>135175</v>
      </c>
      <c r="AJ93" s="82">
        <f t="shared" si="79"/>
        <v>133525</v>
      </c>
      <c r="AK93" s="82">
        <f t="shared" si="79"/>
        <v>134075</v>
      </c>
      <c r="AL93" s="82">
        <f t="shared" si="79"/>
        <v>148203</v>
      </c>
      <c r="AM93" s="82">
        <f t="shared" si="79"/>
        <v>138343</v>
      </c>
      <c r="AN93" s="82">
        <f t="shared" si="79"/>
        <v>180517</v>
      </c>
      <c r="AO93" s="82">
        <f t="shared" si="79"/>
        <v>175710</v>
      </c>
      <c r="AP93" s="82">
        <f t="shared" si="79"/>
        <v>161025</v>
      </c>
      <c r="AQ93" s="82">
        <f t="shared" si="79"/>
        <v>139975</v>
      </c>
      <c r="AR93" s="82">
        <f t="shared" si="79"/>
        <v>1763508</v>
      </c>
      <c r="AS93" s="82">
        <f>AE93-AR93</f>
        <v>-1203194.1200000001</v>
      </c>
      <c r="AT93" s="83">
        <f>IFERROR(AS93/AR93,0)</f>
        <v>-0.6822731283328457</v>
      </c>
      <c r="AU93" s="82">
        <f t="shared" ref="AU93:BF93" si="80">AU20+AU29+AU38+AU47+AU56+AU65+AU74+AU83</f>
        <v>0</v>
      </c>
      <c r="AV93" s="82">
        <f t="shared" si="80"/>
        <v>0</v>
      </c>
      <c r="AW93" s="82">
        <f t="shared" si="80"/>
        <v>0</v>
      </c>
      <c r="AX93" s="82">
        <f t="shared" si="80"/>
        <v>0</v>
      </c>
      <c r="AY93" s="82">
        <f t="shared" si="80"/>
        <v>0</v>
      </c>
      <c r="AZ93" s="82">
        <f t="shared" si="80"/>
        <v>0</v>
      </c>
      <c r="BA93" s="82">
        <f t="shared" si="80"/>
        <v>0</v>
      </c>
      <c r="BB93" s="82">
        <f t="shared" si="80"/>
        <v>0</v>
      </c>
      <c r="BC93" s="82">
        <f t="shared" si="80"/>
        <v>0</v>
      </c>
      <c r="BD93" s="82">
        <f t="shared" si="80"/>
        <v>0</v>
      </c>
      <c r="BE93" s="82">
        <f t="shared" si="80"/>
        <v>0</v>
      </c>
      <c r="BF93" s="82">
        <f t="shared" si="80"/>
        <v>0</v>
      </c>
      <c r="BG93" s="82">
        <f>SUMIF($AU$8:$BF$8,"yes",$AU93:$BF93)</f>
        <v>0</v>
      </c>
      <c r="BH93" s="82">
        <f>AE93-BG93</f>
        <v>560313.88</v>
      </c>
      <c r="BI93" s="83">
        <f>IFERROR(BH93/BG93,0)</f>
        <v>0</v>
      </c>
      <c r="BJ93" s="85"/>
      <c r="BK93" s="82">
        <f>BK20+BK29+BK38+BK47+BK56+BK65+BK74+BK83</f>
        <v>1763508</v>
      </c>
      <c r="BL93" s="94"/>
      <c r="BM93" s="86"/>
      <c r="BN93" s="59"/>
      <c r="BO93" s="59"/>
      <c r="BP93" s="59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59"/>
      <c r="DN93" s="59"/>
      <c r="DO93" s="59"/>
      <c r="DP93" s="59"/>
      <c r="DQ93" s="59"/>
      <c r="DR93" s="59"/>
      <c r="DS93" s="59"/>
      <c r="DT93" s="59"/>
    </row>
    <row r="94" spans="1:124" ht="15.75" customHeight="1">
      <c r="A94" s="98"/>
      <c r="B94" s="98"/>
      <c r="C94" s="98"/>
      <c r="D94" s="98"/>
      <c r="E94" s="98"/>
      <c r="F94" s="99"/>
      <c r="G94" s="78"/>
      <c r="H94" s="227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22"/>
      <c r="BL94" s="100"/>
      <c r="BM94" s="100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H94" s="59"/>
      <c r="DI94" s="59"/>
      <c r="DJ94" s="59"/>
      <c r="DK94" s="59"/>
      <c r="DL94" s="59"/>
      <c r="DM94" s="59"/>
      <c r="DN94" s="59"/>
      <c r="DO94" s="59"/>
      <c r="DP94" s="59"/>
      <c r="DQ94" s="59"/>
      <c r="DR94" s="59"/>
      <c r="DS94" s="59"/>
      <c r="DT94" s="59"/>
    </row>
    <row r="95" spans="1:124" ht="12.75" customHeight="1">
      <c r="A95" s="60"/>
      <c r="B95" s="60"/>
      <c r="C95" s="60"/>
      <c r="D95" s="60">
        <v>9</v>
      </c>
      <c r="E95" s="60"/>
      <c r="F95" s="95" t="s">
        <v>31</v>
      </c>
      <c r="G95" s="81"/>
      <c r="H95" s="82">
        <f t="shared" ref="H95:H97" si="81">INDEX($S95:$AD95,MATCH($H$9,$S$9:$AD$9,0))</f>
        <v>0</v>
      </c>
      <c r="I95" s="82">
        <f t="shared" ref="I95:I97" si="82">INDEX($AF95:$AQ95,MATCH($I$9,$AF$9:$AQ$9,0))</f>
        <v>0</v>
      </c>
      <c r="J95" s="82">
        <f t="shared" ref="J95:J97" si="83">H95-I95</f>
        <v>0</v>
      </c>
      <c r="K95" s="83">
        <f t="shared" ref="K95:K97" si="84">IFERROR(J95/I95,0)</f>
        <v>0</v>
      </c>
      <c r="L95" s="82">
        <f t="shared" ref="L95:L97" si="85">INDEX($S95:$AD95,MATCH($L$9,$S$9:$AD$9,0))</f>
        <v>0</v>
      </c>
      <c r="M95" s="82">
        <f t="shared" ref="M95:M97" si="86">H95-L95</f>
        <v>0</v>
      </c>
      <c r="N95" s="83">
        <f t="shared" ref="N95:N97" si="87">IFERROR(M95/L95,0)</f>
        <v>0</v>
      </c>
      <c r="O95" s="82">
        <f t="shared" ref="O95:O97" si="88">INDEX($AU95:$BF95,MATCH($O$9,$AU$9:$BF$9,0))</f>
        <v>0</v>
      </c>
      <c r="P95" s="82">
        <f t="shared" ref="P95:P97" si="89">H95-O95</f>
        <v>0</v>
      </c>
      <c r="Q95" s="83">
        <f t="shared" ref="Q95:Q97" si="90">IFERROR(P95/O95,0)</f>
        <v>0</v>
      </c>
      <c r="R95" s="101"/>
      <c r="S95" s="82">
        <f t="shared" ref="S95:AR95" si="91">S13</f>
        <v>0</v>
      </c>
      <c r="T95" s="82">
        <f t="shared" si="91"/>
        <v>0</v>
      </c>
      <c r="U95" s="82">
        <f t="shared" si="91"/>
        <v>0</v>
      </c>
      <c r="V95" s="82">
        <f t="shared" si="91"/>
        <v>0</v>
      </c>
      <c r="W95" s="82">
        <f t="shared" si="91"/>
        <v>0</v>
      </c>
      <c r="X95" s="82">
        <f t="shared" si="91"/>
        <v>0</v>
      </c>
      <c r="Y95" s="82">
        <f t="shared" si="91"/>
        <v>0</v>
      </c>
      <c r="Z95" s="82">
        <f t="shared" si="91"/>
        <v>0</v>
      </c>
      <c r="AA95" s="82">
        <f t="shared" si="91"/>
        <v>0</v>
      </c>
      <c r="AB95" s="82">
        <f t="shared" si="91"/>
        <v>0</v>
      </c>
      <c r="AC95" s="82">
        <f t="shared" si="91"/>
        <v>0</v>
      </c>
      <c r="AD95" s="82">
        <f t="shared" si="91"/>
        <v>0</v>
      </c>
      <c r="AE95" s="82">
        <f t="shared" si="91"/>
        <v>713431.1</v>
      </c>
      <c r="AF95" s="82">
        <f t="shared" si="91"/>
        <v>0</v>
      </c>
      <c r="AG95" s="82">
        <f t="shared" si="91"/>
        <v>0</v>
      </c>
      <c r="AH95" s="82">
        <f t="shared" si="91"/>
        <v>0</v>
      </c>
      <c r="AI95" s="82">
        <f t="shared" si="91"/>
        <v>0</v>
      </c>
      <c r="AJ95" s="82">
        <f t="shared" si="91"/>
        <v>0</v>
      </c>
      <c r="AK95" s="82">
        <f t="shared" si="91"/>
        <v>0</v>
      </c>
      <c r="AL95" s="82">
        <f t="shared" si="91"/>
        <v>0</v>
      </c>
      <c r="AM95" s="82">
        <f t="shared" si="91"/>
        <v>0</v>
      </c>
      <c r="AN95" s="82">
        <f t="shared" si="91"/>
        <v>0</v>
      </c>
      <c r="AO95" s="82">
        <f t="shared" si="91"/>
        <v>0</v>
      </c>
      <c r="AP95" s="82">
        <f t="shared" si="91"/>
        <v>0</v>
      </c>
      <c r="AQ95" s="82">
        <f t="shared" si="91"/>
        <v>0</v>
      </c>
      <c r="AR95" s="82">
        <f t="shared" si="91"/>
        <v>0</v>
      </c>
      <c r="AS95" s="82">
        <f t="shared" ref="AS95:AS97" si="92">AE95-AR95</f>
        <v>713431.1</v>
      </c>
      <c r="AT95" s="83">
        <f t="shared" ref="AT95:AT97" si="93">IFERROR(AS95/AR95,0)</f>
        <v>0</v>
      </c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3"/>
      <c r="BJ95" s="101"/>
      <c r="BK95" s="82">
        <f>BK13</f>
        <v>0</v>
      </c>
      <c r="BL95" s="101"/>
      <c r="BM95" s="10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</row>
    <row r="96" spans="1:124" ht="12.75" customHeight="1">
      <c r="A96" s="87"/>
      <c r="B96" s="87"/>
      <c r="C96" s="87"/>
      <c r="D96" s="87"/>
      <c r="E96" s="87"/>
      <c r="F96" s="95" t="s">
        <v>113</v>
      </c>
      <c r="G96" s="90"/>
      <c r="H96" s="82">
        <f t="shared" si="81"/>
        <v>0</v>
      </c>
      <c r="I96" s="82">
        <f t="shared" si="82"/>
        <v>175710</v>
      </c>
      <c r="J96" s="82">
        <f t="shared" si="83"/>
        <v>-175710</v>
      </c>
      <c r="K96" s="83">
        <f t="shared" si="84"/>
        <v>-1</v>
      </c>
      <c r="L96" s="82">
        <f t="shared" si="85"/>
        <v>0</v>
      </c>
      <c r="M96" s="82">
        <f t="shared" si="86"/>
        <v>0</v>
      </c>
      <c r="N96" s="83">
        <f t="shared" si="87"/>
        <v>0</v>
      </c>
      <c r="O96" s="82">
        <f t="shared" si="88"/>
        <v>0</v>
      </c>
      <c r="P96" s="82">
        <f t="shared" si="89"/>
        <v>0</v>
      </c>
      <c r="Q96" s="83">
        <f t="shared" si="90"/>
        <v>0</v>
      </c>
      <c r="R96" s="101"/>
      <c r="S96" s="82">
        <f t="shared" ref="S96:AR96" si="94">S93</f>
        <v>0</v>
      </c>
      <c r="T96" s="82">
        <f t="shared" si="94"/>
        <v>0</v>
      </c>
      <c r="U96" s="82">
        <f t="shared" si="94"/>
        <v>0</v>
      </c>
      <c r="V96" s="82">
        <f t="shared" si="94"/>
        <v>0</v>
      </c>
      <c r="W96" s="82">
        <f t="shared" si="94"/>
        <v>0</v>
      </c>
      <c r="X96" s="82">
        <f t="shared" si="94"/>
        <v>0</v>
      </c>
      <c r="Y96" s="82">
        <f t="shared" si="94"/>
        <v>0</v>
      </c>
      <c r="Z96" s="82">
        <f t="shared" si="94"/>
        <v>0</v>
      </c>
      <c r="AA96" s="82">
        <f t="shared" si="94"/>
        <v>0</v>
      </c>
      <c r="AB96" s="82">
        <f t="shared" si="94"/>
        <v>0</v>
      </c>
      <c r="AC96" s="82">
        <f t="shared" si="94"/>
        <v>0</v>
      </c>
      <c r="AD96" s="82">
        <f t="shared" si="94"/>
        <v>0</v>
      </c>
      <c r="AE96" s="82">
        <f t="shared" si="94"/>
        <v>560313.88</v>
      </c>
      <c r="AF96" s="82">
        <f t="shared" si="94"/>
        <v>133725</v>
      </c>
      <c r="AG96" s="82">
        <f t="shared" si="94"/>
        <v>137760</v>
      </c>
      <c r="AH96" s="82">
        <f t="shared" si="94"/>
        <v>145475</v>
      </c>
      <c r="AI96" s="82">
        <f t="shared" si="94"/>
        <v>135175</v>
      </c>
      <c r="AJ96" s="82">
        <f t="shared" si="94"/>
        <v>133525</v>
      </c>
      <c r="AK96" s="82">
        <f t="shared" si="94"/>
        <v>134075</v>
      </c>
      <c r="AL96" s="82">
        <f t="shared" si="94"/>
        <v>148203</v>
      </c>
      <c r="AM96" s="82">
        <f t="shared" si="94"/>
        <v>138343</v>
      </c>
      <c r="AN96" s="82">
        <f t="shared" si="94"/>
        <v>180517</v>
      </c>
      <c r="AO96" s="82">
        <f t="shared" si="94"/>
        <v>175710</v>
      </c>
      <c r="AP96" s="82">
        <f t="shared" si="94"/>
        <v>161025</v>
      </c>
      <c r="AQ96" s="82">
        <f t="shared" si="94"/>
        <v>139975</v>
      </c>
      <c r="AR96" s="82">
        <f t="shared" si="94"/>
        <v>1763508</v>
      </c>
      <c r="AS96" s="82">
        <f t="shared" si="92"/>
        <v>-1203194.1200000001</v>
      </c>
      <c r="AT96" s="83">
        <f t="shared" si="93"/>
        <v>-0.6822731283328457</v>
      </c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3"/>
      <c r="BJ96" s="101"/>
      <c r="BK96" s="82">
        <f>BK93</f>
        <v>1763508</v>
      </c>
      <c r="BL96" s="101"/>
      <c r="BM96" s="102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H96" s="59"/>
      <c r="DI96" s="59"/>
      <c r="DJ96" s="59"/>
      <c r="DK96" s="59"/>
      <c r="DL96" s="59"/>
      <c r="DM96" s="59"/>
      <c r="DN96" s="59"/>
      <c r="DO96" s="59"/>
      <c r="DP96" s="59"/>
      <c r="DQ96" s="59"/>
      <c r="DR96" s="59"/>
      <c r="DS96" s="59"/>
      <c r="DT96" s="59"/>
    </row>
    <row r="97" spans="1:124" ht="12.75" customHeight="1">
      <c r="A97" s="87"/>
      <c r="B97" s="87"/>
      <c r="C97" s="87"/>
      <c r="D97" s="87"/>
      <c r="E97" s="87"/>
      <c r="F97" s="95" t="s">
        <v>159</v>
      </c>
      <c r="G97" s="90"/>
      <c r="H97" s="82">
        <f t="shared" si="81"/>
        <v>0</v>
      </c>
      <c r="I97" s="82">
        <f t="shared" si="82"/>
        <v>-175710</v>
      </c>
      <c r="J97" s="82">
        <f t="shared" si="83"/>
        <v>175710</v>
      </c>
      <c r="K97" s="83">
        <f t="shared" si="84"/>
        <v>-1</v>
      </c>
      <c r="L97" s="82">
        <f t="shared" si="85"/>
        <v>0</v>
      </c>
      <c r="M97" s="82">
        <f t="shared" si="86"/>
        <v>0</v>
      </c>
      <c r="N97" s="83">
        <f t="shared" si="87"/>
        <v>0</v>
      </c>
      <c r="O97" s="82">
        <f t="shared" si="88"/>
        <v>0</v>
      </c>
      <c r="P97" s="82">
        <f t="shared" si="89"/>
        <v>0</v>
      </c>
      <c r="Q97" s="83">
        <f t="shared" si="90"/>
        <v>0</v>
      </c>
      <c r="R97" s="101"/>
      <c r="S97" s="82">
        <f t="shared" ref="S97:AR97" si="95">S95-S96</f>
        <v>0</v>
      </c>
      <c r="T97" s="82">
        <f t="shared" si="95"/>
        <v>0</v>
      </c>
      <c r="U97" s="82">
        <f t="shared" si="95"/>
        <v>0</v>
      </c>
      <c r="V97" s="82">
        <f t="shared" si="95"/>
        <v>0</v>
      </c>
      <c r="W97" s="82">
        <f t="shared" si="95"/>
        <v>0</v>
      </c>
      <c r="X97" s="82">
        <f t="shared" si="95"/>
        <v>0</v>
      </c>
      <c r="Y97" s="82">
        <f t="shared" si="95"/>
        <v>0</v>
      </c>
      <c r="Z97" s="82">
        <f t="shared" si="95"/>
        <v>0</v>
      </c>
      <c r="AA97" s="82">
        <f t="shared" si="95"/>
        <v>0</v>
      </c>
      <c r="AB97" s="82">
        <f t="shared" si="95"/>
        <v>0</v>
      </c>
      <c r="AC97" s="82">
        <f t="shared" si="95"/>
        <v>0</v>
      </c>
      <c r="AD97" s="82">
        <f t="shared" si="95"/>
        <v>0</v>
      </c>
      <c r="AE97" s="82">
        <f t="shared" si="95"/>
        <v>153117.21999999997</v>
      </c>
      <c r="AF97" s="82">
        <f t="shared" si="95"/>
        <v>-133725</v>
      </c>
      <c r="AG97" s="82">
        <f t="shared" si="95"/>
        <v>-137760</v>
      </c>
      <c r="AH97" s="82">
        <f t="shared" si="95"/>
        <v>-145475</v>
      </c>
      <c r="AI97" s="82">
        <f t="shared" si="95"/>
        <v>-135175</v>
      </c>
      <c r="AJ97" s="82">
        <f t="shared" si="95"/>
        <v>-133525</v>
      </c>
      <c r="AK97" s="82">
        <f t="shared" si="95"/>
        <v>-134075</v>
      </c>
      <c r="AL97" s="82">
        <f t="shared" si="95"/>
        <v>-148203</v>
      </c>
      <c r="AM97" s="82">
        <f t="shared" si="95"/>
        <v>-138343</v>
      </c>
      <c r="AN97" s="82">
        <f t="shared" si="95"/>
        <v>-180517</v>
      </c>
      <c r="AO97" s="82">
        <f t="shared" si="95"/>
        <v>-175710</v>
      </c>
      <c r="AP97" s="82">
        <f t="shared" si="95"/>
        <v>-161025</v>
      </c>
      <c r="AQ97" s="82">
        <f t="shared" si="95"/>
        <v>-139975</v>
      </c>
      <c r="AR97" s="82">
        <f t="shared" si="95"/>
        <v>-1763508</v>
      </c>
      <c r="AS97" s="82">
        <f t="shared" si="92"/>
        <v>1916625.22</v>
      </c>
      <c r="AT97" s="83">
        <f t="shared" si="93"/>
        <v>-1.0868253617222037</v>
      </c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3"/>
      <c r="BJ97" s="101"/>
      <c r="BK97" s="82">
        <f>BK95-BK96</f>
        <v>-1763508</v>
      </c>
      <c r="BL97" s="101"/>
      <c r="BM97" s="102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59"/>
      <c r="CV97" s="59"/>
      <c r="CW97" s="59"/>
      <c r="CX97" s="59"/>
      <c r="CY97" s="59"/>
      <c r="CZ97" s="59"/>
      <c r="DA97" s="59"/>
      <c r="DB97" s="59"/>
      <c r="DC97" s="59"/>
      <c r="DD97" s="59"/>
      <c r="DE97" s="59"/>
      <c r="DF97" s="59"/>
      <c r="DG97" s="59"/>
      <c r="DH97" s="59"/>
      <c r="DI97" s="59"/>
      <c r="DJ97" s="59"/>
      <c r="DK97" s="59"/>
      <c r="DL97" s="59"/>
      <c r="DM97" s="59"/>
      <c r="DN97" s="59"/>
      <c r="DO97" s="59"/>
      <c r="DP97" s="59"/>
      <c r="DQ97" s="59"/>
      <c r="DR97" s="59"/>
      <c r="DS97" s="59"/>
      <c r="DT97" s="59"/>
    </row>
    <row r="98" spans="1:124" ht="12.75" customHeight="1">
      <c r="A98" s="87"/>
      <c r="B98" s="87"/>
      <c r="C98" s="87"/>
      <c r="D98" s="87"/>
      <c r="E98" s="87"/>
      <c r="F98" s="95"/>
      <c r="G98" s="90"/>
      <c r="H98" s="91"/>
      <c r="I98" s="91"/>
      <c r="J98" s="82"/>
      <c r="K98" s="83"/>
      <c r="L98" s="82"/>
      <c r="M98" s="82"/>
      <c r="N98" s="83"/>
      <c r="O98" s="82"/>
      <c r="P98" s="82"/>
      <c r="Q98" s="83"/>
      <c r="R98" s="103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1"/>
      <c r="AS98" s="82"/>
      <c r="AT98" s="83"/>
      <c r="AU98" s="91"/>
      <c r="AV98" s="91"/>
      <c r="AW98" s="91"/>
      <c r="AX98" s="91"/>
      <c r="AY98" s="91"/>
      <c r="AZ98" s="91"/>
      <c r="BA98" s="91"/>
      <c r="BB98" s="91"/>
      <c r="BC98" s="91"/>
      <c r="BD98" s="91"/>
      <c r="BE98" s="91"/>
      <c r="BF98" s="91"/>
      <c r="BG98" s="91"/>
      <c r="BH98" s="91"/>
      <c r="BI98" s="92"/>
      <c r="BJ98" s="103"/>
      <c r="BK98" s="91"/>
      <c r="BL98" s="103"/>
      <c r="BM98" s="104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H98" s="59"/>
      <c r="DI98" s="59"/>
      <c r="DJ98" s="59"/>
      <c r="DK98" s="59"/>
      <c r="DL98" s="59"/>
      <c r="DM98" s="59"/>
      <c r="DN98" s="59"/>
      <c r="DO98" s="59"/>
      <c r="DP98" s="59"/>
      <c r="DQ98" s="59"/>
      <c r="DR98" s="59"/>
      <c r="DS98" s="59"/>
      <c r="DT98" s="59"/>
    </row>
    <row r="99" spans="1:124" ht="12.75" customHeight="1">
      <c r="A99" s="87"/>
      <c r="B99" s="87"/>
      <c r="C99" s="87"/>
      <c r="D99" s="87"/>
      <c r="E99" s="87"/>
      <c r="F99" s="95" t="s">
        <v>200</v>
      </c>
      <c r="G99" s="90"/>
      <c r="H99" s="91"/>
      <c r="I99" s="91"/>
      <c r="J99" s="82"/>
      <c r="K99" s="83"/>
      <c r="L99" s="82"/>
      <c r="M99" s="82"/>
      <c r="N99" s="83"/>
      <c r="O99" s="82"/>
      <c r="P99" s="82"/>
      <c r="Q99" s="83"/>
      <c r="R99" s="103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82"/>
      <c r="AT99" s="83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2"/>
      <c r="BJ99" s="103"/>
      <c r="BK99" s="91"/>
      <c r="BL99" s="103"/>
      <c r="BM99" s="104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  <c r="DN99" s="59"/>
      <c r="DO99" s="59"/>
      <c r="DP99" s="59"/>
      <c r="DQ99" s="59"/>
      <c r="DR99" s="59"/>
      <c r="DS99" s="59"/>
      <c r="DT99" s="59"/>
    </row>
    <row r="100" spans="1:124" ht="12.75" customHeight="1">
      <c r="A100" s="60"/>
      <c r="B100" s="60"/>
      <c r="C100" s="60"/>
      <c r="D100" s="60">
        <v>2</v>
      </c>
      <c r="E100" s="60"/>
      <c r="F100" s="89" t="s">
        <v>34</v>
      </c>
      <c r="G100" s="81"/>
      <c r="H100" s="91">
        <f t="shared" ref="H100:H107" si="96">INDEX($S100:$AD100,MATCH($H$9,$S$9:$AD$9,0))</f>
        <v>0</v>
      </c>
      <c r="I100" s="91">
        <f t="shared" ref="I100:I107" si="97">INDEX($AF100:$AQ100,MATCH($I$9,$AF$9:$AQ$9,0))</f>
        <v>116850</v>
      </c>
      <c r="J100" s="91">
        <f t="shared" ref="J100:J108" si="98">H100-I100</f>
        <v>-116850</v>
      </c>
      <c r="K100" s="92">
        <f t="shared" ref="K100:K108" si="99">IFERROR(J100/I100,0)</f>
        <v>-1</v>
      </c>
      <c r="L100" s="91">
        <f t="shared" ref="L100:L108" si="100">INDEX($S100:$AD100,MATCH($L$9,$S$9:$AD$9,0))</f>
        <v>0</v>
      </c>
      <c r="M100" s="91">
        <f t="shared" ref="M100:M108" si="101">H100-L100</f>
        <v>0</v>
      </c>
      <c r="N100" s="92">
        <f t="shared" ref="N100:N108" si="102">IFERROR(M100/L100,0)</f>
        <v>0</v>
      </c>
      <c r="O100" s="91">
        <f t="shared" ref="O100:O108" si="103">INDEX($AU100:$BF100,MATCH($O$9,$AU$9:$BF$9,0))</f>
        <v>0</v>
      </c>
      <c r="P100" s="91">
        <f t="shared" ref="P100:P108" si="104">H100-O100</f>
        <v>0</v>
      </c>
      <c r="Q100" s="92">
        <f t="shared" ref="Q100:Q108" si="105">IFERROR(P100/O100,0)</f>
        <v>0</v>
      </c>
      <c r="R100" s="101"/>
      <c r="S100" s="91">
        <f t="shared" ref="S100:AR100" si="106">S21+S30+S39+S48+S57+S66+S75+S84</f>
        <v>0</v>
      </c>
      <c r="T100" s="91">
        <f t="shared" si="106"/>
        <v>0</v>
      </c>
      <c r="U100" s="91">
        <f t="shared" si="106"/>
        <v>0</v>
      </c>
      <c r="V100" s="91">
        <f t="shared" si="106"/>
        <v>0</v>
      </c>
      <c r="W100" s="91">
        <f t="shared" si="106"/>
        <v>0</v>
      </c>
      <c r="X100" s="91">
        <f t="shared" si="106"/>
        <v>0</v>
      </c>
      <c r="Y100" s="91">
        <f t="shared" si="106"/>
        <v>0</v>
      </c>
      <c r="Z100" s="91">
        <f t="shared" si="106"/>
        <v>0</v>
      </c>
      <c r="AA100" s="91">
        <f t="shared" si="106"/>
        <v>0</v>
      </c>
      <c r="AB100" s="91">
        <f t="shared" si="106"/>
        <v>0</v>
      </c>
      <c r="AC100" s="91">
        <f t="shared" si="106"/>
        <v>0</v>
      </c>
      <c r="AD100" s="91">
        <f t="shared" si="106"/>
        <v>0</v>
      </c>
      <c r="AE100" s="91">
        <f t="shared" si="106"/>
        <v>367782.04000000004</v>
      </c>
      <c r="AF100" s="91">
        <f t="shared" si="106"/>
        <v>117050</v>
      </c>
      <c r="AG100" s="91">
        <f t="shared" si="106"/>
        <v>116850</v>
      </c>
      <c r="AH100" s="91">
        <f t="shared" si="106"/>
        <v>116850</v>
      </c>
      <c r="AI100" s="91">
        <f t="shared" si="106"/>
        <v>116850</v>
      </c>
      <c r="AJ100" s="91">
        <f t="shared" si="106"/>
        <v>116850</v>
      </c>
      <c r="AK100" s="91">
        <f t="shared" si="106"/>
        <v>116850</v>
      </c>
      <c r="AL100" s="91">
        <f t="shared" si="106"/>
        <v>116850</v>
      </c>
      <c r="AM100" s="91">
        <f t="shared" si="106"/>
        <v>116850</v>
      </c>
      <c r="AN100" s="91">
        <f t="shared" si="106"/>
        <v>116850</v>
      </c>
      <c r="AO100" s="91">
        <f t="shared" si="106"/>
        <v>116850</v>
      </c>
      <c r="AP100" s="91">
        <f t="shared" si="106"/>
        <v>116850</v>
      </c>
      <c r="AQ100" s="91">
        <f t="shared" si="106"/>
        <v>116850</v>
      </c>
      <c r="AR100" s="82">
        <f t="shared" si="106"/>
        <v>1402400</v>
      </c>
      <c r="AS100" s="82">
        <f t="shared" ref="AS100:AS107" si="107">AE100-AR100</f>
        <v>-1034617.96</v>
      </c>
      <c r="AT100" s="83">
        <f t="shared" ref="AT100:AT107" si="108">IFERROR(AS100/AR100,0)</f>
        <v>-0.73774811751283509</v>
      </c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3"/>
      <c r="BJ100" s="101"/>
      <c r="BK100" s="91">
        <f t="shared" ref="BK100:BK107" si="109">BK21+BK30+BK39+BK48+BK57+BK66+BK75+BK84</f>
        <v>1402400</v>
      </c>
      <c r="BL100" s="101"/>
      <c r="BM100" s="10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</row>
    <row r="101" spans="1:124" ht="12.75" customHeight="1">
      <c r="A101" s="60"/>
      <c r="B101" s="60"/>
      <c r="C101" s="60"/>
      <c r="D101" s="60">
        <v>1</v>
      </c>
      <c r="E101" s="60"/>
      <c r="F101" s="89" t="s">
        <v>191</v>
      </c>
      <c r="G101" s="81"/>
      <c r="H101" s="91">
        <f t="shared" si="96"/>
        <v>0</v>
      </c>
      <c r="I101" s="91">
        <f t="shared" si="97"/>
        <v>37350</v>
      </c>
      <c r="J101" s="91">
        <f t="shared" si="98"/>
        <v>-37350</v>
      </c>
      <c r="K101" s="92">
        <f t="shared" si="99"/>
        <v>-1</v>
      </c>
      <c r="L101" s="91">
        <f t="shared" si="100"/>
        <v>0</v>
      </c>
      <c r="M101" s="91">
        <f t="shared" si="101"/>
        <v>0</v>
      </c>
      <c r="N101" s="92">
        <f t="shared" si="102"/>
        <v>0</v>
      </c>
      <c r="O101" s="91">
        <f t="shared" si="103"/>
        <v>0</v>
      </c>
      <c r="P101" s="91">
        <f t="shared" si="104"/>
        <v>0</v>
      </c>
      <c r="Q101" s="92">
        <f t="shared" si="105"/>
        <v>0</v>
      </c>
      <c r="R101" s="101"/>
      <c r="S101" s="91">
        <f t="shared" ref="S101:AR101" si="110">S22+S31+S40+S49+S58+S67+S76+S85</f>
        <v>0</v>
      </c>
      <c r="T101" s="91">
        <f t="shared" si="110"/>
        <v>0</v>
      </c>
      <c r="U101" s="91">
        <f t="shared" si="110"/>
        <v>0</v>
      </c>
      <c r="V101" s="91">
        <f t="shared" si="110"/>
        <v>0</v>
      </c>
      <c r="W101" s="91">
        <f t="shared" si="110"/>
        <v>0</v>
      </c>
      <c r="X101" s="91">
        <f t="shared" si="110"/>
        <v>0</v>
      </c>
      <c r="Y101" s="91">
        <f t="shared" si="110"/>
        <v>0</v>
      </c>
      <c r="Z101" s="91">
        <f t="shared" si="110"/>
        <v>0</v>
      </c>
      <c r="AA101" s="91">
        <f t="shared" si="110"/>
        <v>0</v>
      </c>
      <c r="AB101" s="91">
        <f t="shared" si="110"/>
        <v>0</v>
      </c>
      <c r="AC101" s="91">
        <f t="shared" si="110"/>
        <v>0</v>
      </c>
      <c r="AD101" s="91">
        <f t="shared" si="110"/>
        <v>0</v>
      </c>
      <c r="AE101" s="91">
        <f t="shared" si="110"/>
        <v>19155.720000000005</v>
      </c>
      <c r="AF101" s="91">
        <f t="shared" si="110"/>
        <v>0</v>
      </c>
      <c r="AG101" s="91">
        <f t="shared" si="110"/>
        <v>3850</v>
      </c>
      <c r="AH101" s="91">
        <f t="shared" si="110"/>
        <v>0</v>
      </c>
      <c r="AI101" s="91">
        <f t="shared" si="110"/>
        <v>0</v>
      </c>
      <c r="AJ101" s="91">
        <f t="shared" si="110"/>
        <v>0</v>
      </c>
      <c r="AK101" s="91">
        <f t="shared" si="110"/>
        <v>0</v>
      </c>
      <c r="AL101" s="91">
        <f t="shared" si="110"/>
        <v>12480</v>
      </c>
      <c r="AM101" s="91">
        <f t="shared" si="110"/>
        <v>4380</v>
      </c>
      <c r="AN101" s="91">
        <f t="shared" si="110"/>
        <v>42720</v>
      </c>
      <c r="AO101" s="91">
        <f t="shared" si="110"/>
        <v>37350</v>
      </c>
      <c r="AP101" s="91">
        <f t="shared" si="110"/>
        <v>0</v>
      </c>
      <c r="AQ101" s="91">
        <f t="shared" si="110"/>
        <v>0</v>
      </c>
      <c r="AR101" s="82">
        <f t="shared" si="110"/>
        <v>100780</v>
      </c>
      <c r="AS101" s="82">
        <f t="shared" si="107"/>
        <v>-81624.28</v>
      </c>
      <c r="AT101" s="83">
        <f t="shared" si="108"/>
        <v>-0.80992538202024211</v>
      </c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3"/>
      <c r="BJ101" s="101"/>
      <c r="BK101" s="91">
        <f t="shared" si="109"/>
        <v>100780</v>
      </c>
      <c r="BL101" s="101"/>
      <c r="BM101" s="10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</row>
    <row r="102" spans="1:124" ht="12.75" customHeight="1">
      <c r="A102" s="60"/>
      <c r="B102" s="60"/>
      <c r="C102" s="60"/>
      <c r="D102" s="60">
        <v>3</v>
      </c>
      <c r="E102" s="60"/>
      <c r="F102" s="89" t="s">
        <v>61</v>
      </c>
      <c r="G102" s="81"/>
      <c r="H102" s="91">
        <f t="shared" si="96"/>
        <v>0</v>
      </c>
      <c r="I102" s="91">
        <f t="shared" si="97"/>
        <v>9875</v>
      </c>
      <c r="J102" s="91">
        <f t="shared" si="98"/>
        <v>-9875</v>
      </c>
      <c r="K102" s="92">
        <f t="shared" si="99"/>
        <v>-1</v>
      </c>
      <c r="L102" s="91">
        <f t="shared" si="100"/>
        <v>0</v>
      </c>
      <c r="M102" s="91">
        <f t="shared" si="101"/>
        <v>0</v>
      </c>
      <c r="N102" s="92">
        <f t="shared" si="102"/>
        <v>0</v>
      </c>
      <c r="O102" s="91">
        <f t="shared" si="103"/>
        <v>0</v>
      </c>
      <c r="P102" s="91">
        <f t="shared" si="104"/>
        <v>0</v>
      </c>
      <c r="Q102" s="92">
        <f t="shared" si="105"/>
        <v>0</v>
      </c>
      <c r="R102" s="101"/>
      <c r="S102" s="91">
        <f t="shared" ref="S102:AR102" si="111">S23+S32+S41+S50+S59+S68+S77+S86</f>
        <v>0</v>
      </c>
      <c r="T102" s="91">
        <f t="shared" si="111"/>
        <v>0</v>
      </c>
      <c r="U102" s="91">
        <f t="shared" si="111"/>
        <v>0</v>
      </c>
      <c r="V102" s="91">
        <f t="shared" si="111"/>
        <v>0</v>
      </c>
      <c r="W102" s="91">
        <f t="shared" si="111"/>
        <v>0</v>
      </c>
      <c r="X102" s="91">
        <f t="shared" si="111"/>
        <v>0</v>
      </c>
      <c r="Y102" s="91">
        <f t="shared" si="111"/>
        <v>0</v>
      </c>
      <c r="Z102" s="91">
        <f t="shared" si="111"/>
        <v>0</v>
      </c>
      <c r="AA102" s="91">
        <f t="shared" si="111"/>
        <v>0</v>
      </c>
      <c r="AB102" s="91">
        <f t="shared" si="111"/>
        <v>0</v>
      </c>
      <c r="AC102" s="91">
        <f t="shared" si="111"/>
        <v>0</v>
      </c>
      <c r="AD102" s="91">
        <f t="shared" si="111"/>
        <v>0</v>
      </c>
      <c r="AE102" s="91">
        <f t="shared" si="111"/>
        <v>55130.37</v>
      </c>
      <c r="AF102" s="91">
        <f t="shared" si="111"/>
        <v>9875</v>
      </c>
      <c r="AG102" s="91">
        <f t="shared" si="111"/>
        <v>9875</v>
      </c>
      <c r="AH102" s="91">
        <f t="shared" si="111"/>
        <v>10275</v>
      </c>
      <c r="AI102" s="91">
        <f t="shared" si="111"/>
        <v>9875</v>
      </c>
      <c r="AJ102" s="91">
        <f t="shared" si="111"/>
        <v>9875</v>
      </c>
      <c r="AK102" s="91">
        <f t="shared" si="111"/>
        <v>9875</v>
      </c>
      <c r="AL102" s="91">
        <f t="shared" si="111"/>
        <v>10275</v>
      </c>
      <c r="AM102" s="91">
        <f t="shared" si="111"/>
        <v>9875</v>
      </c>
      <c r="AN102" s="91">
        <f t="shared" si="111"/>
        <v>9875</v>
      </c>
      <c r="AO102" s="91">
        <f t="shared" si="111"/>
        <v>9875</v>
      </c>
      <c r="AP102" s="91">
        <f t="shared" si="111"/>
        <v>9875</v>
      </c>
      <c r="AQ102" s="91">
        <f t="shared" si="111"/>
        <v>10275</v>
      </c>
      <c r="AR102" s="82">
        <f t="shared" si="111"/>
        <v>119700</v>
      </c>
      <c r="AS102" s="82">
        <f t="shared" si="107"/>
        <v>-64569.63</v>
      </c>
      <c r="AT102" s="83">
        <f t="shared" si="108"/>
        <v>-0.53942882205513787</v>
      </c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3"/>
      <c r="BJ102" s="101"/>
      <c r="BK102" s="91">
        <f t="shared" si="109"/>
        <v>119700</v>
      </c>
      <c r="BL102" s="101"/>
      <c r="BM102" s="10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</row>
    <row r="103" spans="1:124" ht="12.75" customHeight="1">
      <c r="A103" s="60"/>
      <c r="B103" s="60"/>
      <c r="C103" s="60"/>
      <c r="D103" s="60">
        <v>4</v>
      </c>
      <c r="E103" s="60"/>
      <c r="F103" s="89" t="s">
        <v>58</v>
      </c>
      <c r="G103" s="81"/>
      <c r="H103" s="91">
        <f t="shared" si="96"/>
        <v>0</v>
      </c>
      <c r="I103" s="91">
        <f t="shared" si="97"/>
        <v>3500</v>
      </c>
      <c r="J103" s="91">
        <f t="shared" si="98"/>
        <v>-3500</v>
      </c>
      <c r="K103" s="92">
        <f t="shared" si="99"/>
        <v>-1</v>
      </c>
      <c r="L103" s="91">
        <f t="shared" si="100"/>
        <v>0</v>
      </c>
      <c r="M103" s="91">
        <f t="shared" si="101"/>
        <v>0</v>
      </c>
      <c r="N103" s="92">
        <f t="shared" si="102"/>
        <v>0</v>
      </c>
      <c r="O103" s="91">
        <f t="shared" si="103"/>
        <v>0</v>
      </c>
      <c r="P103" s="91">
        <f t="shared" si="104"/>
        <v>0</v>
      </c>
      <c r="Q103" s="92">
        <f t="shared" si="105"/>
        <v>0</v>
      </c>
      <c r="R103" s="101"/>
      <c r="S103" s="91">
        <f t="shared" ref="S103:AR103" si="112">S24+S33+S42+S51+S60+S69+S78+S87</f>
        <v>0</v>
      </c>
      <c r="T103" s="91">
        <f t="shared" si="112"/>
        <v>0</v>
      </c>
      <c r="U103" s="91">
        <f t="shared" si="112"/>
        <v>0</v>
      </c>
      <c r="V103" s="91">
        <f t="shared" si="112"/>
        <v>0</v>
      </c>
      <c r="W103" s="91">
        <f t="shared" si="112"/>
        <v>0</v>
      </c>
      <c r="X103" s="91">
        <f t="shared" si="112"/>
        <v>0</v>
      </c>
      <c r="Y103" s="91">
        <f t="shared" si="112"/>
        <v>0</v>
      </c>
      <c r="Z103" s="91">
        <f t="shared" si="112"/>
        <v>0</v>
      </c>
      <c r="AA103" s="91">
        <f t="shared" si="112"/>
        <v>0</v>
      </c>
      <c r="AB103" s="91">
        <f t="shared" si="112"/>
        <v>0</v>
      </c>
      <c r="AC103" s="91">
        <f t="shared" si="112"/>
        <v>0</v>
      </c>
      <c r="AD103" s="91">
        <f t="shared" si="112"/>
        <v>0</v>
      </c>
      <c r="AE103" s="91">
        <f t="shared" si="112"/>
        <v>8213.15</v>
      </c>
      <c r="AF103" s="91">
        <f t="shared" si="112"/>
        <v>3500</v>
      </c>
      <c r="AG103" s="91">
        <f t="shared" si="112"/>
        <v>3500</v>
      </c>
      <c r="AH103" s="91">
        <f t="shared" si="112"/>
        <v>3500</v>
      </c>
      <c r="AI103" s="91">
        <f t="shared" si="112"/>
        <v>3500</v>
      </c>
      <c r="AJ103" s="91">
        <f t="shared" si="112"/>
        <v>3500</v>
      </c>
      <c r="AK103" s="91">
        <f t="shared" si="112"/>
        <v>3500</v>
      </c>
      <c r="AL103" s="91">
        <f t="shared" si="112"/>
        <v>3500</v>
      </c>
      <c r="AM103" s="91">
        <f t="shared" si="112"/>
        <v>3500</v>
      </c>
      <c r="AN103" s="91">
        <f t="shared" si="112"/>
        <v>3500</v>
      </c>
      <c r="AO103" s="91">
        <f t="shared" si="112"/>
        <v>3500</v>
      </c>
      <c r="AP103" s="91">
        <f t="shared" si="112"/>
        <v>3500</v>
      </c>
      <c r="AQ103" s="91">
        <f t="shared" si="112"/>
        <v>3500</v>
      </c>
      <c r="AR103" s="82">
        <f t="shared" si="112"/>
        <v>42000</v>
      </c>
      <c r="AS103" s="82">
        <f t="shared" si="107"/>
        <v>-33786.85</v>
      </c>
      <c r="AT103" s="83">
        <f t="shared" si="108"/>
        <v>-0.80444880952380948</v>
      </c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3"/>
      <c r="BJ103" s="101"/>
      <c r="BK103" s="91">
        <f t="shared" si="109"/>
        <v>42000</v>
      </c>
      <c r="BL103" s="101"/>
      <c r="BM103" s="10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</row>
    <row r="104" spans="1:124" ht="12.75" customHeight="1">
      <c r="A104" s="60"/>
      <c r="B104" s="60"/>
      <c r="C104" s="60"/>
      <c r="D104" s="60">
        <v>5</v>
      </c>
      <c r="E104" s="60"/>
      <c r="F104" s="89" t="s">
        <v>97</v>
      </c>
      <c r="G104" s="81"/>
      <c r="H104" s="91">
        <f t="shared" si="96"/>
        <v>0</v>
      </c>
      <c r="I104" s="91">
        <f t="shared" si="97"/>
        <v>7585</v>
      </c>
      <c r="J104" s="91">
        <f t="shared" si="98"/>
        <v>-7585</v>
      </c>
      <c r="K104" s="92">
        <f t="shared" si="99"/>
        <v>-1</v>
      </c>
      <c r="L104" s="91">
        <f t="shared" si="100"/>
        <v>0</v>
      </c>
      <c r="M104" s="91">
        <f t="shared" si="101"/>
        <v>0</v>
      </c>
      <c r="N104" s="92">
        <f t="shared" si="102"/>
        <v>0</v>
      </c>
      <c r="O104" s="91">
        <f t="shared" si="103"/>
        <v>0</v>
      </c>
      <c r="P104" s="91">
        <f t="shared" si="104"/>
        <v>0</v>
      </c>
      <c r="Q104" s="92">
        <f t="shared" si="105"/>
        <v>0</v>
      </c>
      <c r="R104" s="101"/>
      <c r="S104" s="91">
        <f t="shared" ref="S104:AR104" si="113">S25+S34+S43+S52+S61+S70+S79+S88</f>
        <v>0</v>
      </c>
      <c r="T104" s="91">
        <f t="shared" si="113"/>
        <v>0</v>
      </c>
      <c r="U104" s="91">
        <f t="shared" si="113"/>
        <v>0</v>
      </c>
      <c r="V104" s="91">
        <f t="shared" si="113"/>
        <v>0</v>
      </c>
      <c r="W104" s="91">
        <f t="shared" si="113"/>
        <v>0</v>
      </c>
      <c r="X104" s="91">
        <f t="shared" si="113"/>
        <v>0</v>
      </c>
      <c r="Y104" s="91">
        <f t="shared" si="113"/>
        <v>0</v>
      </c>
      <c r="Z104" s="91">
        <f t="shared" si="113"/>
        <v>0</v>
      </c>
      <c r="AA104" s="91">
        <f t="shared" si="113"/>
        <v>0</v>
      </c>
      <c r="AB104" s="91">
        <f t="shared" si="113"/>
        <v>0</v>
      </c>
      <c r="AC104" s="91">
        <f t="shared" si="113"/>
        <v>0</v>
      </c>
      <c r="AD104" s="91">
        <f t="shared" si="113"/>
        <v>0</v>
      </c>
      <c r="AE104" s="91">
        <f t="shared" si="113"/>
        <v>4929.24</v>
      </c>
      <c r="AF104" s="91">
        <f t="shared" si="113"/>
        <v>3300</v>
      </c>
      <c r="AG104" s="91">
        <f t="shared" si="113"/>
        <v>3685</v>
      </c>
      <c r="AH104" s="91">
        <f t="shared" si="113"/>
        <v>3300</v>
      </c>
      <c r="AI104" s="91">
        <f t="shared" si="113"/>
        <v>4950</v>
      </c>
      <c r="AJ104" s="91">
        <f t="shared" si="113"/>
        <v>3300</v>
      </c>
      <c r="AK104" s="91">
        <f t="shared" si="113"/>
        <v>3300</v>
      </c>
      <c r="AL104" s="91">
        <f t="shared" si="113"/>
        <v>5098</v>
      </c>
      <c r="AM104" s="91">
        <f t="shared" si="113"/>
        <v>3738</v>
      </c>
      <c r="AN104" s="91">
        <f t="shared" si="113"/>
        <v>7572</v>
      </c>
      <c r="AO104" s="91">
        <f t="shared" si="113"/>
        <v>7585</v>
      </c>
      <c r="AP104" s="91">
        <f t="shared" si="113"/>
        <v>3300</v>
      </c>
      <c r="AQ104" s="91">
        <f t="shared" si="113"/>
        <v>3850</v>
      </c>
      <c r="AR104" s="82">
        <f t="shared" si="113"/>
        <v>52978</v>
      </c>
      <c r="AS104" s="82">
        <f t="shared" si="107"/>
        <v>-48048.76</v>
      </c>
      <c r="AT104" s="83">
        <f t="shared" si="108"/>
        <v>-0.90695685001321302</v>
      </c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3"/>
      <c r="BJ104" s="101"/>
      <c r="BK104" s="91">
        <f t="shared" si="109"/>
        <v>52978</v>
      </c>
      <c r="BL104" s="101"/>
      <c r="BM104" s="10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</row>
    <row r="105" spans="1:124" ht="12.75" customHeight="1">
      <c r="A105" s="87"/>
      <c r="B105" s="87"/>
      <c r="C105" s="87"/>
      <c r="D105" s="87">
        <v>6</v>
      </c>
      <c r="E105" s="87"/>
      <c r="F105" s="89" t="s">
        <v>51</v>
      </c>
      <c r="G105" s="90"/>
      <c r="H105" s="91">
        <f t="shared" si="96"/>
        <v>0</v>
      </c>
      <c r="I105" s="91">
        <f t="shared" si="97"/>
        <v>550</v>
      </c>
      <c r="J105" s="91">
        <f t="shared" si="98"/>
        <v>-550</v>
      </c>
      <c r="K105" s="92">
        <f t="shared" si="99"/>
        <v>-1</v>
      </c>
      <c r="L105" s="91">
        <f t="shared" si="100"/>
        <v>0</v>
      </c>
      <c r="M105" s="91">
        <f t="shared" si="101"/>
        <v>0</v>
      </c>
      <c r="N105" s="92">
        <f t="shared" si="102"/>
        <v>0</v>
      </c>
      <c r="O105" s="91">
        <f t="shared" si="103"/>
        <v>0</v>
      </c>
      <c r="P105" s="91">
        <f t="shared" si="104"/>
        <v>0</v>
      </c>
      <c r="Q105" s="92">
        <f t="shared" si="105"/>
        <v>0</v>
      </c>
      <c r="R105" s="103"/>
      <c r="S105" s="91">
        <f t="shared" ref="S105:AR105" si="114">S26+S35+S44+S53+S62+S71+S80+S89</f>
        <v>0</v>
      </c>
      <c r="T105" s="91">
        <f t="shared" si="114"/>
        <v>0</v>
      </c>
      <c r="U105" s="91">
        <f t="shared" si="114"/>
        <v>0</v>
      </c>
      <c r="V105" s="91">
        <f t="shared" si="114"/>
        <v>0</v>
      </c>
      <c r="W105" s="91">
        <f t="shared" si="114"/>
        <v>0</v>
      </c>
      <c r="X105" s="91">
        <f t="shared" si="114"/>
        <v>0</v>
      </c>
      <c r="Y105" s="91">
        <f t="shared" si="114"/>
        <v>0</v>
      </c>
      <c r="Z105" s="91">
        <f t="shared" si="114"/>
        <v>0</v>
      </c>
      <c r="AA105" s="91">
        <f t="shared" si="114"/>
        <v>0</v>
      </c>
      <c r="AB105" s="91">
        <f t="shared" si="114"/>
        <v>0</v>
      </c>
      <c r="AC105" s="91">
        <f t="shared" si="114"/>
        <v>0</v>
      </c>
      <c r="AD105" s="91">
        <f t="shared" si="114"/>
        <v>0</v>
      </c>
      <c r="AE105" s="91">
        <f t="shared" si="114"/>
        <v>31250.370000000003</v>
      </c>
      <c r="AF105" s="91">
        <f t="shared" si="114"/>
        <v>0</v>
      </c>
      <c r="AG105" s="91">
        <f t="shared" si="114"/>
        <v>0</v>
      </c>
      <c r="AH105" s="91">
        <f t="shared" si="114"/>
        <v>11550</v>
      </c>
      <c r="AI105" s="91">
        <f t="shared" si="114"/>
        <v>0</v>
      </c>
      <c r="AJ105" s="91">
        <f t="shared" si="114"/>
        <v>0</v>
      </c>
      <c r="AK105" s="91">
        <f t="shared" si="114"/>
        <v>550</v>
      </c>
      <c r="AL105" s="91">
        <f t="shared" si="114"/>
        <v>0</v>
      </c>
      <c r="AM105" s="91">
        <f t="shared" si="114"/>
        <v>0</v>
      </c>
      <c r="AN105" s="91">
        <f t="shared" si="114"/>
        <v>0</v>
      </c>
      <c r="AO105" s="91">
        <f t="shared" si="114"/>
        <v>550</v>
      </c>
      <c r="AP105" s="91">
        <f t="shared" si="114"/>
        <v>27500</v>
      </c>
      <c r="AQ105" s="91">
        <f t="shared" si="114"/>
        <v>5500</v>
      </c>
      <c r="AR105" s="82">
        <f t="shared" si="114"/>
        <v>45650</v>
      </c>
      <c r="AS105" s="82">
        <f t="shared" si="107"/>
        <v>-14399.629999999997</v>
      </c>
      <c r="AT105" s="83">
        <f t="shared" si="108"/>
        <v>-0.31543548740416205</v>
      </c>
      <c r="AU105" s="91"/>
      <c r="AV105" s="91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2"/>
      <c r="BJ105" s="103"/>
      <c r="BK105" s="91">
        <f t="shared" si="109"/>
        <v>45650</v>
      </c>
      <c r="BL105" s="103"/>
      <c r="BM105" s="104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/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H105" s="59"/>
      <c r="DI105" s="59"/>
      <c r="DJ105" s="59"/>
      <c r="DK105" s="59"/>
      <c r="DL105" s="59"/>
      <c r="DM105" s="59"/>
      <c r="DN105" s="59"/>
      <c r="DO105" s="59"/>
      <c r="DP105" s="59"/>
      <c r="DQ105" s="59"/>
      <c r="DR105" s="59"/>
      <c r="DS105" s="59"/>
      <c r="DT105" s="59"/>
    </row>
    <row r="106" spans="1:124" ht="12.75" customHeight="1">
      <c r="A106" s="87"/>
      <c r="B106" s="87"/>
      <c r="C106" s="87"/>
      <c r="D106" s="87">
        <v>7</v>
      </c>
      <c r="E106" s="87"/>
      <c r="F106" s="89" t="s">
        <v>81</v>
      </c>
      <c r="G106" s="90"/>
      <c r="H106" s="91">
        <f t="shared" si="96"/>
        <v>0</v>
      </c>
      <c r="I106" s="91">
        <f t="shared" si="97"/>
        <v>0</v>
      </c>
      <c r="J106" s="91">
        <f t="shared" si="98"/>
        <v>0</v>
      </c>
      <c r="K106" s="92">
        <f t="shared" si="99"/>
        <v>0</v>
      </c>
      <c r="L106" s="91">
        <f t="shared" si="100"/>
        <v>0</v>
      </c>
      <c r="M106" s="91">
        <f t="shared" si="101"/>
        <v>0</v>
      </c>
      <c r="N106" s="92">
        <f t="shared" si="102"/>
        <v>0</v>
      </c>
      <c r="O106" s="91">
        <f t="shared" si="103"/>
        <v>0</v>
      </c>
      <c r="P106" s="91">
        <f t="shared" si="104"/>
        <v>0</v>
      </c>
      <c r="Q106" s="92">
        <f t="shared" si="105"/>
        <v>0</v>
      </c>
      <c r="R106" s="103"/>
      <c r="S106" s="91">
        <f t="shared" ref="S106:AR106" si="115">S27+S36+S45+S54+S63+S72+S81+S90</f>
        <v>0</v>
      </c>
      <c r="T106" s="91">
        <f t="shared" si="115"/>
        <v>0</v>
      </c>
      <c r="U106" s="91">
        <f t="shared" si="115"/>
        <v>0</v>
      </c>
      <c r="V106" s="91">
        <f t="shared" si="115"/>
        <v>0</v>
      </c>
      <c r="W106" s="91">
        <f t="shared" si="115"/>
        <v>0</v>
      </c>
      <c r="X106" s="91">
        <f t="shared" si="115"/>
        <v>0</v>
      </c>
      <c r="Y106" s="91">
        <f t="shared" si="115"/>
        <v>0</v>
      </c>
      <c r="Z106" s="91">
        <f t="shared" si="115"/>
        <v>0</v>
      </c>
      <c r="AA106" s="91">
        <f t="shared" si="115"/>
        <v>0</v>
      </c>
      <c r="AB106" s="91">
        <f t="shared" si="115"/>
        <v>0</v>
      </c>
      <c r="AC106" s="91">
        <f t="shared" si="115"/>
        <v>0</v>
      </c>
      <c r="AD106" s="91">
        <f t="shared" si="115"/>
        <v>0</v>
      </c>
      <c r="AE106" s="91">
        <f t="shared" si="115"/>
        <v>73852.990000000005</v>
      </c>
      <c r="AF106" s="91">
        <f t="shared" si="115"/>
        <v>0</v>
      </c>
      <c r="AG106" s="91">
        <f t="shared" si="115"/>
        <v>0</v>
      </c>
      <c r="AH106" s="91">
        <f t="shared" si="115"/>
        <v>0</v>
      </c>
      <c r="AI106" s="91">
        <f t="shared" si="115"/>
        <v>0</v>
      </c>
      <c r="AJ106" s="91">
        <f t="shared" si="115"/>
        <v>0</v>
      </c>
      <c r="AK106" s="91">
        <f t="shared" si="115"/>
        <v>0</v>
      </c>
      <c r="AL106" s="91">
        <f t="shared" si="115"/>
        <v>0</v>
      </c>
      <c r="AM106" s="91">
        <f t="shared" si="115"/>
        <v>0</v>
      </c>
      <c r="AN106" s="91">
        <f t="shared" si="115"/>
        <v>0</v>
      </c>
      <c r="AO106" s="91">
        <f t="shared" si="115"/>
        <v>0</v>
      </c>
      <c r="AP106" s="91">
        <f t="shared" si="115"/>
        <v>0</v>
      </c>
      <c r="AQ106" s="91">
        <f t="shared" si="115"/>
        <v>0</v>
      </c>
      <c r="AR106" s="82">
        <f t="shared" si="115"/>
        <v>0</v>
      </c>
      <c r="AS106" s="82">
        <f t="shared" si="107"/>
        <v>73852.990000000005</v>
      </c>
      <c r="AT106" s="83">
        <f t="shared" si="108"/>
        <v>0</v>
      </c>
      <c r="AU106" s="91"/>
      <c r="AV106" s="91"/>
      <c r="AW106" s="91"/>
      <c r="AX106" s="91"/>
      <c r="AY106" s="91"/>
      <c r="AZ106" s="91"/>
      <c r="BA106" s="91"/>
      <c r="BB106" s="91"/>
      <c r="BC106" s="91"/>
      <c r="BD106" s="91"/>
      <c r="BE106" s="91"/>
      <c r="BF106" s="91"/>
      <c r="BG106" s="91"/>
      <c r="BH106" s="91"/>
      <c r="BI106" s="92"/>
      <c r="BJ106" s="103"/>
      <c r="BK106" s="91">
        <f t="shared" si="109"/>
        <v>0</v>
      </c>
      <c r="BL106" s="103"/>
      <c r="BM106" s="104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/>
      <c r="CW106" s="59"/>
      <c r="CX106" s="59"/>
      <c r="CY106" s="59"/>
      <c r="CZ106" s="59"/>
      <c r="DA106" s="59"/>
      <c r="DB106" s="59"/>
      <c r="DC106" s="59"/>
      <c r="DD106" s="59"/>
      <c r="DE106" s="59"/>
      <c r="DF106" s="59"/>
      <c r="DG106" s="59"/>
      <c r="DH106" s="59"/>
      <c r="DI106" s="59"/>
      <c r="DJ106" s="59"/>
      <c r="DK106" s="59"/>
      <c r="DL106" s="59"/>
      <c r="DM106" s="59"/>
      <c r="DN106" s="59"/>
      <c r="DO106" s="59"/>
      <c r="DP106" s="59"/>
      <c r="DQ106" s="59"/>
      <c r="DR106" s="59"/>
      <c r="DS106" s="59"/>
      <c r="DT106" s="59"/>
    </row>
    <row r="107" spans="1:124" ht="12.75" customHeight="1">
      <c r="A107" s="87"/>
      <c r="B107" s="87"/>
      <c r="C107" s="87"/>
      <c r="D107" s="87">
        <v>8</v>
      </c>
      <c r="E107" s="87"/>
      <c r="F107" s="89" t="s">
        <v>73</v>
      </c>
      <c r="G107" s="90"/>
      <c r="H107" s="91">
        <f t="shared" si="96"/>
        <v>0</v>
      </c>
      <c r="I107" s="91">
        <f t="shared" si="97"/>
        <v>0</v>
      </c>
      <c r="J107" s="91">
        <f t="shared" si="98"/>
        <v>0</v>
      </c>
      <c r="K107" s="92">
        <f t="shared" si="99"/>
        <v>0</v>
      </c>
      <c r="L107" s="91">
        <f t="shared" si="100"/>
        <v>0</v>
      </c>
      <c r="M107" s="91">
        <f t="shared" si="101"/>
        <v>0</v>
      </c>
      <c r="N107" s="92">
        <f t="shared" si="102"/>
        <v>0</v>
      </c>
      <c r="O107" s="91">
        <f t="shared" si="103"/>
        <v>0</v>
      </c>
      <c r="P107" s="91">
        <f t="shared" si="104"/>
        <v>0</v>
      </c>
      <c r="Q107" s="92">
        <f t="shared" si="105"/>
        <v>0</v>
      </c>
      <c r="R107" s="104"/>
      <c r="S107" s="91">
        <f t="shared" ref="S107:AR107" si="116">S28+S37+S46+S55+S64+S73+S82+S91</f>
        <v>0</v>
      </c>
      <c r="T107" s="91">
        <f t="shared" si="116"/>
        <v>0</v>
      </c>
      <c r="U107" s="91">
        <f t="shared" si="116"/>
        <v>0</v>
      </c>
      <c r="V107" s="91">
        <f t="shared" si="116"/>
        <v>0</v>
      </c>
      <c r="W107" s="91">
        <f t="shared" si="116"/>
        <v>0</v>
      </c>
      <c r="X107" s="91">
        <f t="shared" si="116"/>
        <v>0</v>
      </c>
      <c r="Y107" s="91">
        <f t="shared" si="116"/>
        <v>0</v>
      </c>
      <c r="Z107" s="91">
        <f t="shared" si="116"/>
        <v>0</v>
      </c>
      <c r="AA107" s="91">
        <f t="shared" si="116"/>
        <v>0</v>
      </c>
      <c r="AB107" s="91">
        <f t="shared" si="116"/>
        <v>0</v>
      </c>
      <c r="AC107" s="91">
        <f t="shared" si="116"/>
        <v>0</v>
      </c>
      <c r="AD107" s="91">
        <f t="shared" si="116"/>
        <v>0</v>
      </c>
      <c r="AE107" s="91">
        <f t="shared" si="116"/>
        <v>0</v>
      </c>
      <c r="AF107" s="91">
        <f t="shared" si="116"/>
        <v>0</v>
      </c>
      <c r="AG107" s="91">
        <f t="shared" si="116"/>
        <v>0</v>
      </c>
      <c r="AH107" s="91">
        <f t="shared" si="116"/>
        <v>0</v>
      </c>
      <c r="AI107" s="91">
        <f t="shared" si="116"/>
        <v>0</v>
      </c>
      <c r="AJ107" s="91">
        <f t="shared" si="116"/>
        <v>0</v>
      </c>
      <c r="AK107" s="91">
        <f t="shared" si="116"/>
        <v>0</v>
      </c>
      <c r="AL107" s="91">
        <f t="shared" si="116"/>
        <v>0</v>
      </c>
      <c r="AM107" s="91">
        <f t="shared" si="116"/>
        <v>0</v>
      </c>
      <c r="AN107" s="91">
        <f t="shared" si="116"/>
        <v>0</v>
      </c>
      <c r="AO107" s="91">
        <f t="shared" si="116"/>
        <v>0</v>
      </c>
      <c r="AP107" s="91">
        <f t="shared" si="116"/>
        <v>0</v>
      </c>
      <c r="AQ107" s="91">
        <f t="shared" si="116"/>
        <v>0</v>
      </c>
      <c r="AR107" s="82">
        <f t="shared" si="116"/>
        <v>0</v>
      </c>
      <c r="AS107" s="82">
        <f t="shared" si="107"/>
        <v>0</v>
      </c>
      <c r="AT107" s="83">
        <f t="shared" si="108"/>
        <v>0</v>
      </c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1"/>
      <c r="BH107" s="91"/>
      <c r="BI107" s="92"/>
      <c r="BJ107" s="104"/>
      <c r="BK107" s="91">
        <f t="shared" si="109"/>
        <v>0</v>
      </c>
      <c r="BL107" s="104"/>
      <c r="BM107" s="104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59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59"/>
      <c r="CV107" s="59"/>
      <c r="CW107" s="59"/>
      <c r="CX107" s="59"/>
      <c r="CY107" s="59"/>
      <c r="CZ107" s="59"/>
      <c r="DA107" s="59"/>
      <c r="DB107" s="59"/>
      <c r="DC107" s="59"/>
      <c r="DD107" s="59"/>
      <c r="DE107" s="59"/>
      <c r="DF107" s="59"/>
      <c r="DG107" s="59"/>
      <c r="DH107" s="59"/>
      <c r="DI107" s="59"/>
      <c r="DJ107" s="59"/>
      <c r="DK107" s="59"/>
      <c r="DL107" s="59"/>
      <c r="DM107" s="59"/>
      <c r="DN107" s="59"/>
      <c r="DO107" s="59"/>
      <c r="DP107" s="59"/>
      <c r="DQ107" s="59"/>
      <c r="DR107" s="59"/>
      <c r="DS107" s="59"/>
      <c r="DT107" s="59"/>
    </row>
    <row r="108" spans="1:124" ht="12.75" customHeight="1">
      <c r="A108" s="87"/>
      <c r="B108" s="87"/>
      <c r="C108" s="87"/>
      <c r="D108" s="87"/>
      <c r="E108" s="87"/>
      <c r="F108" s="95"/>
      <c r="G108" s="90"/>
      <c r="H108" s="91">
        <f t="shared" ref="H108:I108" si="117">SUM(H100:H107)-H96</f>
        <v>0</v>
      </c>
      <c r="I108" s="91">
        <f t="shared" si="117"/>
        <v>0</v>
      </c>
      <c r="J108" s="91">
        <f t="shared" si="98"/>
        <v>0</v>
      </c>
      <c r="K108" s="92">
        <f t="shared" si="99"/>
        <v>0</v>
      </c>
      <c r="L108" s="91">
        <f t="shared" si="100"/>
        <v>0</v>
      </c>
      <c r="M108" s="91">
        <f t="shared" si="101"/>
        <v>0</v>
      </c>
      <c r="N108" s="92">
        <f t="shared" si="102"/>
        <v>0</v>
      </c>
      <c r="O108" s="91">
        <f t="shared" si="103"/>
        <v>0</v>
      </c>
      <c r="P108" s="91">
        <f t="shared" si="104"/>
        <v>0</v>
      </c>
      <c r="Q108" s="92">
        <f t="shared" si="105"/>
        <v>0</v>
      </c>
      <c r="R108" s="104"/>
      <c r="S108" s="91">
        <f t="shared" ref="S108:AD108" si="118">SUM(S100:S107)-S96</f>
        <v>0</v>
      </c>
      <c r="T108" s="91">
        <f t="shared" si="118"/>
        <v>0</v>
      </c>
      <c r="U108" s="91">
        <f t="shared" si="118"/>
        <v>0</v>
      </c>
      <c r="V108" s="91">
        <f t="shared" si="118"/>
        <v>0</v>
      </c>
      <c r="W108" s="91">
        <f t="shared" si="118"/>
        <v>0</v>
      </c>
      <c r="X108" s="91">
        <f t="shared" si="118"/>
        <v>0</v>
      </c>
      <c r="Y108" s="91">
        <f t="shared" si="118"/>
        <v>0</v>
      </c>
      <c r="Z108" s="91">
        <f t="shared" si="118"/>
        <v>0</v>
      </c>
      <c r="AA108" s="91">
        <f t="shared" si="118"/>
        <v>0</v>
      </c>
      <c r="AB108" s="91">
        <f t="shared" si="118"/>
        <v>0</v>
      </c>
      <c r="AC108" s="91">
        <f t="shared" si="118"/>
        <v>0</v>
      </c>
      <c r="AD108" s="91">
        <f t="shared" si="118"/>
        <v>0</v>
      </c>
      <c r="AE108" s="91"/>
      <c r="AF108" s="91">
        <f t="shared" ref="AF108:AR108" si="119">SUM(AF100:AF107)-AF96</f>
        <v>0</v>
      </c>
      <c r="AG108" s="91">
        <f t="shared" si="119"/>
        <v>0</v>
      </c>
      <c r="AH108" s="91">
        <f t="shared" si="119"/>
        <v>0</v>
      </c>
      <c r="AI108" s="91">
        <f t="shared" si="119"/>
        <v>0</v>
      </c>
      <c r="AJ108" s="91">
        <f t="shared" si="119"/>
        <v>0</v>
      </c>
      <c r="AK108" s="91">
        <f t="shared" si="119"/>
        <v>0</v>
      </c>
      <c r="AL108" s="91">
        <f t="shared" si="119"/>
        <v>0</v>
      </c>
      <c r="AM108" s="91">
        <f t="shared" si="119"/>
        <v>0</v>
      </c>
      <c r="AN108" s="91">
        <f t="shared" si="119"/>
        <v>0</v>
      </c>
      <c r="AO108" s="91">
        <f t="shared" si="119"/>
        <v>0</v>
      </c>
      <c r="AP108" s="91">
        <f t="shared" si="119"/>
        <v>0</v>
      </c>
      <c r="AQ108" s="91">
        <f t="shared" si="119"/>
        <v>0</v>
      </c>
      <c r="AR108" s="91">
        <f t="shared" si="119"/>
        <v>0</v>
      </c>
      <c r="AS108" s="91"/>
      <c r="AT108" s="92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1"/>
      <c r="BH108" s="91"/>
      <c r="BI108" s="92"/>
      <c r="BJ108" s="104"/>
      <c r="BK108" s="91">
        <f>SUM(BK100:BK107)-BK96</f>
        <v>0</v>
      </c>
      <c r="BL108" s="104"/>
      <c r="BM108" s="104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</row>
    <row r="109" spans="1:124" ht="12.75" customHeight="1">
      <c r="A109" s="60"/>
      <c r="B109" s="60"/>
      <c r="C109" s="60"/>
      <c r="D109" s="60"/>
      <c r="E109" s="60"/>
      <c r="F109" s="95"/>
      <c r="G109" s="81"/>
      <c r="H109" s="105"/>
      <c r="I109" s="105"/>
      <c r="J109" s="82"/>
      <c r="K109" s="83"/>
      <c r="L109" s="82"/>
      <c r="M109" s="82"/>
      <c r="N109" s="83"/>
      <c r="O109" s="82"/>
      <c r="P109" s="82"/>
      <c r="Q109" s="83"/>
      <c r="R109" s="105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5"/>
      <c r="AS109" s="105"/>
      <c r="AT109" s="83"/>
      <c r="AU109" s="82"/>
      <c r="AV109" s="82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83"/>
      <c r="BJ109" s="105"/>
      <c r="BK109" s="106"/>
      <c r="BL109" s="105"/>
      <c r="BM109" s="10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</row>
    <row r="110" spans="1:124" ht="12.75" customHeight="1">
      <c r="A110" s="60"/>
      <c r="B110" s="60"/>
      <c r="C110" s="60"/>
      <c r="D110" s="60"/>
      <c r="E110" s="60"/>
      <c r="F110" s="95"/>
      <c r="G110" s="81"/>
      <c r="H110" s="105"/>
      <c r="I110" s="105"/>
      <c r="J110" s="105"/>
      <c r="K110" s="83"/>
      <c r="L110" s="105"/>
      <c r="M110" s="105"/>
      <c r="N110" s="83"/>
      <c r="O110" s="105"/>
      <c r="P110" s="105"/>
      <c r="Q110" s="83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83"/>
      <c r="AU110" s="82"/>
      <c r="AV110" s="82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83"/>
      <c r="BJ110" s="105"/>
      <c r="BK110" s="105"/>
      <c r="BL110" s="105"/>
      <c r="BM110" s="10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</row>
    <row r="111" spans="1:124" ht="15.75" customHeight="1">
      <c r="A111" s="98"/>
      <c r="B111" s="98"/>
      <c r="C111" s="98"/>
      <c r="D111" s="98"/>
      <c r="E111" s="98"/>
      <c r="F111" s="77"/>
      <c r="G111" s="78"/>
      <c r="H111" s="226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22"/>
      <c r="BL111" s="100"/>
      <c r="BM111" s="100"/>
      <c r="BN111" s="59"/>
      <c r="BO111" s="59"/>
      <c r="BP111" s="59"/>
      <c r="BQ111" s="59"/>
      <c r="BR111" s="59"/>
      <c r="BS111" s="59"/>
      <c r="BT111" s="59"/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M111" s="59"/>
      <c r="DN111" s="59"/>
      <c r="DO111" s="59"/>
      <c r="DP111" s="59"/>
      <c r="DQ111" s="59"/>
      <c r="DR111" s="59"/>
      <c r="DS111" s="59"/>
      <c r="DT111" s="59"/>
    </row>
    <row r="112" spans="1:124" ht="12.75" customHeight="1">
      <c r="A112" s="59"/>
      <c r="B112" s="59"/>
      <c r="C112" s="59"/>
      <c r="D112" s="59"/>
      <c r="E112" s="59"/>
      <c r="F112" s="107"/>
      <c r="G112" s="78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108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M112" s="59"/>
      <c r="DN112" s="59"/>
      <c r="DO112" s="59"/>
      <c r="DP112" s="59"/>
      <c r="DQ112" s="59"/>
      <c r="DR112" s="59"/>
      <c r="DS112" s="59"/>
      <c r="DT112" s="59"/>
    </row>
    <row r="113" spans="1:124" ht="9" customHeight="1">
      <c r="A113" s="59"/>
      <c r="B113" s="59"/>
      <c r="C113" s="59"/>
      <c r="D113" s="59"/>
      <c r="E113" s="59"/>
      <c r="F113" s="109" t="s">
        <v>201</v>
      </c>
      <c r="G113" s="78"/>
      <c r="H113" s="217" t="s">
        <v>202</v>
      </c>
      <c r="I113" s="212"/>
      <c r="J113" s="213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M113" s="59"/>
      <c r="DN113" s="59"/>
      <c r="DO113" s="59"/>
      <c r="DP113" s="59"/>
      <c r="DQ113" s="59"/>
      <c r="DR113" s="59"/>
      <c r="DS113" s="59"/>
      <c r="DT113" s="59"/>
    </row>
    <row r="114" spans="1:124" ht="12.75" customHeight="1">
      <c r="A114" s="59"/>
      <c r="B114" s="59"/>
      <c r="C114" s="59"/>
      <c r="D114" s="59"/>
      <c r="E114" s="59"/>
      <c r="F114" s="110"/>
      <c r="G114" s="111"/>
      <c r="H114" s="217" t="s">
        <v>203</v>
      </c>
      <c r="I114" s="212"/>
      <c r="J114" s="213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  <c r="DR114" s="59"/>
      <c r="DS114" s="59"/>
      <c r="DT114" s="59"/>
    </row>
    <row r="115" spans="1:124" ht="12.75" customHeight="1">
      <c r="A115" s="59"/>
      <c r="B115" s="59"/>
      <c r="C115" s="59"/>
      <c r="D115" s="59"/>
      <c r="E115" s="59"/>
      <c r="F115" s="110"/>
      <c r="G115" s="112"/>
      <c r="H115" s="217" t="s">
        <v>204</v>
      </c>
      <c r="I115" s="212"/>
      <c r="J115" s="213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59"/>
      <c r="CV115" s="59"/>
      <c r="CW115" s="59"/>
      <c r="CX115" s="59"/>
      <c r="CY115" s="59"/>
      <c r="CZ115" s="59"/>
      <c r="DA115" s="59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M115" s="59"/>
      <c r="DN115" s="59"/>
      <c r="DO115" s="59"/>
      <c r="DP115" s="59"/>
      <c r="DQ115" s="59"/>
      <c r="DR115" s="59"/>
      <c r="DS115" s="59"/>
      <c r="DT115" s="59"/>
    </row>
    <row r="116" spans="1:124" ht="12.75" customHeight="1">
      <c r="A116" s="59"/>
      <c r="B116" s="59"/>
      <c r="C116" s="59"/>
      <c r="D116" s="59"/>
      <c r="E116" s="59"/>
      <c r="F116" s="59"/>
      <c r="G116" s="105"/>
      <c r="H116" s="59" t="s">
        <v>205</v>
      </c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M116" s="59"/>
      <c r="DN116" s="59"/>
      <c r="DO116" s="59"/>
      <c r="DP116" s="59"/>
      <c r="DQ116" s="59"/>
      <c r="DR116" s="59"/>
      <c r="DS116" s="59"/>
      <c r="DT116" s="59"/>
    </row>
    <row r="117" spans="1:124" ht="12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  <c r="BO117" s="59"/>
      <c r="BP117" s="59"/>
      <c r="BQ117" s="59"/>
      <c r="BR117" s="59"/>
      <c r="BS117" s="59"/>
      <c r="BT117" s="59"/>
      <c r="BU117" s="59"/>
      <c r="BV117" s="59"/>
      <c r="BW117" s="59"/>
      <c r="BX117" s="59"/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M117" s="59"/>
      <c r="DN117" s="59"/>
      <c r="DO117" s="59"/>
      <c r="DP117" s="59"/>
      <c r="DQ117" s="59"/>
      <c r="DR117" s="59"/>
      <c r="DS117" s="59"/>
      <c r="DT117" s="59"/>
    </row>
    <row r="118" spans="1:124" ht="12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59"/>
      <c r="BX118" s="59"/>
      <c r="BY118" s="59"/>
      <c r="BZ118" s="59"/>
      <c r="CA118" s="59"/>
      <c r="CB118" s="59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M118" s="59"/>
      <c r="DN118" s="59"/>
      <c r="DO118" s="59"/>
      <c r="DP118" s="59"/>
      <c r="DQ118" s="59"/>
      <c r="DR118" s="59"/>
      <c r="DS118" s="59"/>
      <c r="DT118" s="59"/>
    </row>
    <row r="119" spans="1:124" ht="12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</row>
    <row r="120" spans="1:124" ht="13.5" customHeight="1">
      <c r="A120" s="59"/>
      <c r="B120" s="59"/>
      <c r="C120" s="59"/>
      <c r="D120" s="59"/>
      <c r="E120" s="59"/>
      <c r="F120" s="113"/>
      <c r="G120" s="73"/>
      <c r="H120" s="218" t="s">
        <v>206</v>
      </c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219"/>
      <c r="AN120" s="219"/>
      <c r="AO120" s="219"/>
      <c r="AP120" s="219"/>
      <c r="AQ120" s="219"/>
      <c r="AR120" s="219"/>
      <c r="AS120" s="219"/>
      <c r="AT120" s="219"/>
      <c r="AU120" s="219"/>
      <c r="AV120" s="219"/>
      <c r="AW120" s="219"/>
      <c r="AX120" s="219"/>
      <c r="AY120" s="219"/>
      <c r="AZ120" s="219"/>
      <c r="BA120" s="219"/>
      <c r="BB120" s="219"/>
      <c r="BC120" s="219"/>
      <c r="BD120" s="219"/>
      <c r="BE120" s="219"/>
      <c r="BF120" s="219"/>
      <c r="BG120" s="219"/>
      <c r="BH120" s="219"/>
      <c r="BI120" s="219"/>
      <c r="BJ120" s="219"/>
      <c r="BK120" s="219"/>
      <c r="BL120" s="219"/>
      <c r="BM120" s="220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</row>
    <row r="121" spans="1:124" ht="15.75" customHeight="1">
      <c r="A121" s="59"/>
      <c r="B121" s="59"/>
      <c r="C121" s="59"/>
      <c r="D121" s="59"/>
      <c r="E121" s="59"/>
      <c r="F121" s="114"/>
      <c r="G121" s="73"/>
      <c r="H121" s="221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22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M121" s="59"/>
      <c r="DN121" s="59"/>
      <c r="DO121" s="59"/>
      <c r="DP121" s="59"/>
      <c r="DQ121" s="59"/>
      <c r="DR121" s="59"/>
      <c r="DS121" s="59"/>
      <c r="DT121" s="59"/>
    </row>
    <row r="122" spans="1:124" ht="41.25" customHeight="1">
      <c r="A122" s="59"/>
      <c r="B122" s="59"/>
      <c r="C122" s="59"/>
      <c r="D122" s="59"/>
      <c r="E122" s="59"/>
      <c r="F122" s="115"/>
      <c r="G122" s="73"/>
      <c r="H122" s="214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6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M122" s="59"/>
      <c r="DN122" s="59"/>
      <c r="DO122" s="59"/>
      <c r="DP122" s="59"/>
      <c r="DQ122" s="59"/>
      <c r="DR122" s="59"/>
      <c r="DS122" s="59"/>
      <c r="DT122" s="59"/>
    </row>
    <row r="123" spans="1:124" ht="24.75" customHeight="1">
      <c r="A123" s="59"/>
      <c r="B123" s="59"/>
      <c r="C123" s="59"/>
      <c r="D123" s="59"/>
      <c r="E123" s="59"/>
      <c r="F123" s="115"/>
      <c r="G123" s="73"/>
      <c r="H123" s="214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  <c r="AZ123" s="215"/>
      <c r="BA123" s="215"/>
      <c r="BB123" s="215"/>
      <c r="BC123" s="215"/>
      <c r="BD123" s="215"/>
      <c r="BE123" s="215"/>
      <c r="BF123" s="215"/>
      <c r="BG123" s="215"/>
      <c r="BH123" s="215"/>
      <c r="BI123" s="215"/>
      <c r="BJ123" s="215"/>
      <c r="BK123" s="215"/>
      <c r="BL123" s="215"/>
      <c r="BM123" s="216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/>
      <c r="DT123" s="59"/>
    </row>
    <row r="124" spans="1:124" ht="27" customHeight="1">
      <c r="A124" s="59"/>
      <c r="B124" s="59"/>
      <c r="C124" s="59"/>
      <c r="D124" s="59"/>
      <c r="E124" s="59"/>
      <c r="F124" s="115"/>
      <c r="G124" s="73"/>
      <c r="H124" s="214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  <c r="BM124" s="216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M124" s="59"/>
      <c r="DN124" s="59"/>
      <c r="DO124" s="59"/>
      <c r="DP124" s="59"/>
      <c r="DQ124" s="59"/>
      <c r="DR124" s="59"/>
      <c r="DS124" s="59"/>
      <c r="DT124" s="59"/>
    </row>
    <row r="125" spans="1:124" ht="13.5" customHeight="1">
      <c r="A125" s="59"/>
      <c r="B125" s="59"/>
      <c r="C125" s="59"/>
      <c r="D125" s="59"/>
      <c r="E125" s="59"/>
      <c r="F125" s="115"/>
      <c r="G125" s="73"/>
      <c r="H125" s="214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  <c r="AZ125" s="215"/>
      <c r="BA125" s="215"/>
      <c r="BB125" s="215"/>
      <c r="BC125" s="215"/>
      <c r="BD125" s="215"/>
      <c r="BE125" s="215"/>
      <c r="BF125" s="215"/>
      <c r="BG125" s="215"/>
      <c r="BH125" s="215"/>
      <c r="BI125" s="215"/>
      <c r="BJ125" s="215"/>
      <c r="BK125" s="215"/>
      <c r="BL125" s="215"/>
      <c r="BM125" s="216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M125" s="59"/>
      <c r="DN125" s="59"/>
      <c r="DO125" s="59"/>
      <c r="DP125" s="59"/>
      <c r="DQ125" s="59"/>
      <c r="DR125" s="59"/>
      <c r="DS125" s="59"/>
      <c r="DT125" s="59"/>
    </row>
    <row r="126" spans="1:124" ht="13.5" customHeight="1">
      <c r="A126" s="59"/>
      <c r="B126" s="59"/>
      <c r="C126" s="59"/>
      <c r="D126" s="59"/>
      <c r="E126" s="59"/>
      <c r="F126" s="115"/>
      <c r="G126" s="73"/>
      <c r="H126" s="214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  <c r="AZ126" s="215"/>
      <c r="BA126" s="215"/>
      <c r="BB126" s="215"/>
      <c r="BC126" s="215"/>
      <c r="BD126" s="215"/>
      <c r="BE126" s="215"/>
      <c r="BF126" s="215"/>
      <c r="BG126" s="215"/>
      <c r="BH126" s="215"/>
      <c r="BI126" s="215"/>
      <c r="BJ126" s="215"/>
      <c r="BK126" s="215"/>
      <c r="BL126" s="215"/>
      <c r="BM126" s="216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</row>
    <row r="127" spans="1:124" ht="13.5" customHeight="1">
      <c r="A127" s="59"/>
      <c r="B127" s="59"/>
      <c r="C127" s="59"/>
      <c r="D127" s="59"/>
      <c r="E127" s="59"/>
      <c r="F127" s="115"/>
      <c r="G127" s="73"/>
      <c r="H127" s="214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  <c r="AZ127" s="215"/>
      <c r="BA127" s="215"/>
      <c r="BB127" s="215"/>
      <c r="BC127" s="215"/>
      <c r="BD127" s="215"/>
      <c r="BE127" s="215"/>
      <c r="BF127" s="215"/>
      <c r="BG127" s="215"/>
      <c r="BH127" s="215"/>
      <c r="BI127" s="215"/>
      <c r="BJ127" s="215"/>
      <c r="BK127" s="215"/>
      <c r="BL127" s="215"/>
      <c r="BM127" s="216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M127" s="59"/>
      <c r="DN127" s="59"/>
      <c r="DO127" s="59"/>
      <c r="DP127" s="59"/>
      <c r="DQ127" s="59"/>
      <c r="DR127" s="59"/>
      <c r="DS127" s="59"/>
      <c r="DT127" s="59"/>
    </row>
    <row r="128" spans="1:124" ht="13.5" customHeight="1">
      <c r="A128" s="59"/>
      <c r="B128" s="59"/>
      <c r="C128" s="59"/>
      <c r="D128" s="59"/>
      <c r="E128" s="59"/>
      <c r="F128" s="115"/>
      <c r="G128" s="73"/>
      <c r="H128" s="214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  <c r="AZ128" s="215"/>
      <c r="BA128" s="215"/>
      <c r="BB128" s="215"/>
      <c r="BC128" s="215"/>
      <c r="BD128" s="215"/>
      <c r="BE128" s="215"/>
      <c r="BF128" s="215"/>
      <c r="BG128" s="215"/>
      <c r="BH128" s="215"/>
      <c r="BI128" s="215"/>
      <c r="BJ128" s="215"/>
      <c r="BK128" s="215"/>
      <c r="BL128" s="215"/>
      <c r="BM128" s="216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M128" s="59"/>
      <c r="DN128" s="59"/>
      <c r="DO128" s="59"/>
      <c r="DP128" s="59"/>
      <c r="DQ128" s="59"/>
      <c r="DR128" s="59"/>
      <c r="DS128" s="59"/>
      <c r="DT128" s="59"/>
    </row>
    <row r="129" spans="1:124" ht="28.5" customHeight="1">
      <c r="A129" s="59"/>
      <c r="B129" s="59"/>
      <c r="C129" s="59"/>
      <c r="D129" s="59"/>
      <c r="E129" s="59"/>
      <c r="F129" s="115"/>
      <c r="G129" s="73"/>
      <c r="H129" s="214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  <c r="AZ129" s="215"/>
      <c r="BA129" s="215"/>
      <c r="BB129" s="215"/>
      <c r="BC129" s="215"/>
      <c r="BD129" s="215"/>
      <c r="BE129" s="215"/>
      <c r="BF129" s="215"/>
      <c r="BG129" s="215"/>
      <c r="BH129" s="215"/>
      <c r="BI129" s="215"/>
      <c r="BJ129" s="215"/>
      <c r="BK129" s="215"/>
      <c r="BL129" s="215"/>
      <c r="BM129" s="216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M129" s="59"/>
      <c r="DN129" s="59"/>
      <c r="DO129" s="59"/>
      <c r="DP129" s="59"/>
      <c r="DQ129" s="59"/>
      <c r="DR129" s="59"/>
      <c r="DS129" s="59"/>
      <c r="DT129" s="59"/>
    </row>
    <row r="130" spans="1:124" ht="28.5" customHeight="1">
      <c r="A130" s="59"/>
      <c r="B130" s="59"/>
      <c r="C130" s="59"/>
      <c r="D130" s="59"/>
      <c r="E130" s="59"/>
      <c r="F130" s="115"/>
      <c r="G130" s="73"/>
      <c r="H130" s="214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5"/>
      <c r="AJ130" s="215"/>
      <c r="AK130" s="215"/>
      <c r="AL130" s="215"/>
      <c r="AM130" s="215"/>
      <c r="AN130" s="215"/>
      <c r="AO130" s="215"/>
      <c r="AP130" s="215"/>
      <c r="AQ130" s="215"/>
      <c r="AR130" s="215"/>
      <c r="AS130" s="215"/>
      <c r="AT130" s="215"/>
      <c r="AU130" s="215"/>
      <c r="AV130" s="215"/>
      <c r="AW130" s="215"/>
      <c r="AX130" s="215"/>
      <c r="AY130" s="215"/>
      <c r="AZ130" s="215"/>
      <c r="BA130" s="215"/>
      <c r="BB130" s="215"/>
      <c r="BC130" s="215"/>
      <c r="BD130" s="215"/>
      <c r="BE130" s="215"/>
      <c r="BF130" s="215"/>
      <c r="BG130" s="215"/>
      <c r="BH130" s="215"/>
      <c r="BI130" s="215"/>
      <c r="BJ130" s="215"/>
      <c r="BK130" s="215"/>
      <c r="BL130" s="215"/>
      <c r="BM130" s="216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M130" s="59"/>
      <c r="DN130" s="59"/>
      <c r="DO130" s="59"/>
      <c r="DP130" s="59"/>
      <c r="DQ130" s="59"/>
      <c r="DR130" s="59"/>
      <c r="DS130" s="59"/>
      <c r="DT130" s="59"/>
    </row>
    <row r="131" spans="1:124" ht="13.5" customHeight="1">
      <c r="A131" s="59"/>
      <c r="B131" s="59"/>
      <c r="C131" s="59"/>
      <c r="D131" s="59"/>
      <c r="E131" s="59"/>
      <c r="F131" s="115"/>
      <c r="G131" s="73"/>
      <c r="H131" s="214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  <c r="AZ131" s="215"/>
      <c r="BA131" s="215"/>
      <c r="BB131" s="215"/>
      <c r="BC131" s="215"/>
      <c r="BD131" s="215"/>
      <c r="BE131" s="215"/>
      <c r="BF131" s="215"/>
      <c r="BG131" s="215"/>
      <c r="BH131" s="215"/>
      <c r="BI131" s="215"/>
      <c r="BJ131" s="215"/>
      <c r="BK131" s="215"/>
      <c r="BL131" s="215"/>
      <c r="BM131" s="216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M131" s="59"/>
      <c r="DN131" s="59"/>
      <c r="DO131" s="59"/>
      <c r="DP131" s="59"/>
      <c r="DQ131" s="59"/>
      <c r="DR131" s="59"/>
      <c r="DS131" s="59"/>
      <c r="DT131" s="59"/>
    </row>
    <row r="132" spans="1:124" ht="12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/>
      <c r="DR132" s="59"/>
      <c r="DS132" s="59"/>
      <c r="DT132" s="59"/>
    </row>
    <row r="133" spans="1:124" ht="12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59"/>
      <c r="BX133" s="59"/>
      <c r="BY133" s="59"/>
      <c r="BZ133" s="59"/>
      <c r="CA133" s="59"/>
      <c r="CB133" s="59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R133" s="59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M133" s="59"/>
      <c r="DN133" s="59"/>
      <c r="DO133" s="59"/>
      <c r="DP133" s="59"/>
      <c r="DQ133" s="59"/>
      <c r="DR133" s="59"/>
      <c r="DS133" s="59"/>
      <c r="DT133" s="59"/>
    </row>
    <row r="134" spans="1:124" ht="12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M134" s="59"/>
      <c r="DN134" s="59"/>
      <c r="DO134" s="59"/>
      <c r="DP134" s="59"/>
      <c r="DQ134" s="59"/>
      <c r="DR134" s="59"/>
      <c r="DS134" s="59"/>
      <c r="DT134" s="59"/>
    </row>
    <row r="135" spans="1:124" ht="12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M135" s="59"/>
      <c r="DN135" s="59"/>
      <c r="DO135" s="59"/>
      <c r="DP135" s="59"/>
      <c r="DQ135" s="59"/>
      <c r="DR135" s="59"/>
      <c r="DS135" s="59"/>
      <c r="DT135" s="59"/>
    </row>
    <row r="136" spans="1:124" ht="12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M136" s="59"/>
      <c r="DN136" s="59"/>
      <c r="DO136" s="59"/>
      <c r="DP136" s="59"/>
      <c r="DQ136" s="59"/>
      <c r="DR136" s="59"/>
      <c r="DS136" s="59"/>
      <c r="DT136" s="59"/>
    </row>
    <row r="137" spans="1:124" ht="12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M137" s="59"/>
      <c r="DN137" s="59"/>
      <c r="DO137" s="59"/>
      <c r="DP137" s="59"/>
      <c r="DQ137" s="59"/>
      <c r="DR137" s="59"/>
      <c r="DS137" s="59"/>
      <c r="DT137" s="59"/>
    </row>
    <row r="138" spans="1:124" ht="12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M138" s="59"/>
      <c r="DN138" s="59"/>
      <c r="DO138" s="59"/>
      <c r="DP138" s="59"/>
      <c r="DQ138" s="59"/>
      <c r="DR138" s="59"/>
      <c r="DS138" s="59"/>
      <c r="DT138" s="59"/>
    </row>
    <row r="139" spans="1:124" ht="12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M139" s="59"/>
      <c r="DN139" s="59"/>
      <c r="DO139" s="59"/>
      <c r="DP139" s="59"/>
      <c r="DQ139" s="59"/>
      <c r="DR139" s="59"/>
      <c r="DS139" s="59"/>
      <c r="DT139" s="59"/>
    </row>
    <row r="140" spans="1:124" ht="12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</row>
    <row r="141" spans="1:124" ht="12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M141" s="59"/>
      <c r="DN141" s="59"/>
      <c r="DO141" s="59"/>
      <c r="DP141" s="59"/>
      <c r="DQ141" s="59"/>
      <c r="DR141" s="59"/>
      <c r="DS141" s="59"/>
      <c r="DT141" s="59"/>
    </row>
    <row r="142" spans="1:124" ht="12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59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H142" s="59"/>
      <c r="DI142" s="59"/>
      <c r="DJ142" s="59"/>
      <c r="DK142" s="59"/>
      <c r="DL142" s="59"/>
      <c r="DM142" s="59"/>
      <c r="DN142" s="59"/>
      <c r="DO142" s="59"/>
      <c r="DP142" s="59"/>
      <c r="DQ142" s="59"/>
      <c r="DR142" s="59"/>
      <c r="DS142" s="59"/>
      <c r="DT142" s="59"/>
    </row>
    <row r="143" spans="1:124" ht="12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H143" s="59"/>
      <c r="DI143" s="59"/>
      <c r="DJ143" s="59"/>
      <c r="DK143" s="59"/>
      <c r="DL143" s="59"/>
      <c r="DM143" s="59"/>
      <c r="DN143" s="59"/>
      <c r="DO143" s="59"/>
      <c r="DP143" s="59"/>
      <c r="DQ143" s="59"/>
      <c r="DR143" s="59"/>
      <c r="DS143" s="59"/>
      <c r="DT143" s="59"/>
    </row>
    <row r="144" spans="1:124" ht="12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  <c r="DJ144" s="59"/>
      <c r="DK144" s="59"/>
      <c r="DL144" s="59"/>
      <c r="DM144" s="59"/>
      <c r="DN144" s="59"/>
      <c r="DO144" s="59"/>
      <c r="DP144" s="59"/>
      <c r="DQ144" s="59"/>
      <c r="DR144" s="59"/>
      <c r="DS144" s="59"/>
      <c r="DT144" s="59"/>
    </row>
    <row r="145" spans="1:124" ht="12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H145" s="59"/>
      <c r="DI145" s="59"/>
      <c r="DJ145" s="59"/>
      <c r="DK145" s="59"/>
      <c r="DL145" s="59"/>
      <c r="DM145" s="59"/>
      <c r="DN145" s="59"/>
      <c r="DO145" s="59"/>
      <c r="DP145" s="59"/>
      <c r="DQ145" s="59"/>
      <c r="DR145" s="59"/>
      <c r="DS145" s="59"/>
      <c r="DT145" s="59"/>
    </row>
    <row r="146" spans="1:124" ht="12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H146" s="59"/>
      <c r="DI146" s="59"/>
      <c r="DJ146" s="59"/>
      <c r="DK146" s="59"/>
      <c r="DL146" s="59"/>
      <c r="DM146" s="59"/>
      <c r="DN146" s="59"/>
      <c r="DO146" s="59"/>
      <c r="DP146" s="59"/>
      <c r="DQ146" s="59"/>
      <c r="DR146" s="59"/>
      <c r="DS146" s="59"/>
      <c r="DT146" s="59"/>
    </row>
    <row r="147" spans="1:124" ht="12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M147" s="59"/>
      <c r="DN147" s="59"/>
      <c r="DO147" s="59"/>
      <c r="DP147" s="59"/>
      <c r="DQ147" s="59"/>
      <c r="DR147" s="59"/>
      <c r="DS147" s="59"/>
      <c r="DT147" s="59"/>
    </row>
    <row r="148" spans="1:124" ht="12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H148" s="59"/>
      <c r="DI148" s="59"/>
      <c r="DJ148" s="59"/>
      <c r="DK148" s="59"/>
      <c r="DL148" s="59"/>
      <c r="DM148" s="59"/>
      <c r="DN148" s="59"/>
      <c r="DO148" s="59"/>
      <c r="DP148" s="59"/>
      <c r="DQ148" s="59"/>
      <c r="DR148" s="59"/>
      <c r="DS148" s="59"/>
      <c r="DT148" s="59"/>
    </row>
    <row r="149" spans="1:124" ht="12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H149" s="59"/>
      <c r="DI149" s="59"/>
      <c r="DJ149" s="59"/>
      <c r="DK149" s="59"/>
      <c r="DL149" s="59"/>
      <c r="DM149" s="59"/>
      <c r="DN149" s="59"/>
      <c r="DO149" s="59"/>
      <c r="DP149" s="59"/>
      <c r="DQ149" s="59"/>
      <c r="DR149" s="59"/>
      <c r="DS149" s="59"/>
      <c r="DT149" s="59"/>
    </row>
    <row r="150" spans="1:124" ht="12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H150" s="59"/>
      <c r="DI150" s="59"/>
      <c r="DJ150" s="59"/>
      <c r="DK150" s="59"/>
      <c r="DL150" s="59"/>
      <c r="DM150" s="59"/>
      <c r="DN150" s="59"/>
      <c r="DO150" s="59"/>
      <c r="DP150" s="59"/>
      <c r="DQ150" s="59"/>
      <c r="DR150" s="59"/>
      <c r="DS150" s="59"/>
      <c r="DT150" s="59"/>
    </row>
    <row r="151" spans="1:124" ht="12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59"/>
      <c r="DL151" s="59"/>
      <c r="DM151" s="59"/>
      <c r="DN151" s="59"/>
      <c r="DO151" s="59"/>
      <c r="DP151" s="59"/>
      <c r="DQ151" s="59"/>
      <c r="DR151" s="59"/>
      <c r="DS151" s="59"/>
      <c r="DT151" s="59"/>
    </row>
    <row r="152" spans="1:124" ht="12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59"/>
      <c r="DL152" s="59"/>
      <c r="DM152" s="59"/>
      <c r="DN152" s="59"/>
      <c r="DO152" s="59"/>
      <c r="DP152" s="59"/>
      <c r="DQ152" s="59"/>
      <c r="DR152" s="59"/>
      <c r="DS152" s="59"/>
      <c r="DT152" s="59"/>
    </row>
    <row r="153" spans="1:124" ht="12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59"/>
      <c r="DL153" s="59"/>
      <c r="DM153" s="59"/>
      <c r="DN153" s="59"/>
      <c r="DO153" s="59"/>
      <c r="DP153" s="59"/>
      <c r="DQ153" s="59"/>
      <c r="DR153" s="59"/>
      <c r="DS153" s="59"/>
      <c r="DT153" s="59"/>
    </row>
    <row r="154" spans="1:124" ht="12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H154" s="59"/>
      <c r="DI154" s="59"/>
      <c r="DJ154" s="59"/>
      <c r="DK154" s="59"/>
      <c r="DL154" s="59"/>
      <c r="DM154" s="59"/>
      <c r="DN154" s="59"/>
      <c r="DO154" s="59"/>
      <c r="DP154" s="59"/>
      <c r="DQ154" s="59"/>
      <c r="DR154" s="59"/>
      <c r="DS154" s="59"/>
      <c r="DT154" s="59"/>
    </row>
    <row r="155" spans="1:124" ht="12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59"/>
      <c r="DG155" s="59"/>
      <c r="DH155" s="59"/>
      <c r="DI155" s="59"/>
      <c r="DJ155" s="59"/>
      <c r="DK155" s="59"/>
      <c r="DL155" s="59"/>
      <c r="DM155" s="59"/>
      <c r="DN155" s="59"/>
      <c r="DO155" s="59"/>
      <c r="DP155" s="59"/>
      <c r="DQ155" s="59"/>
      <c r="DR155" s="59"/>
      <c r="DS155" s="59"/>
      <c r="DT155" s="59"/>
    </row>
    <row r="156" spans="1:124" ht="12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59"/>
      <c r="DG156" s="59"/>
      <c r="DH156" s="59"/>
      <c r="DI156" s="59"/>
      <c r="DJ156" s="59"/>
      <c r="DK156" s="59"/>
      <c r="DL156" s="59"/>
      <c r="DM156" s="59"/>
      <c r="DN156" s="59"/>
      <c r="DO156" s="59"/>
      <c r="DP156" s="59"/>
      <c r="DQ156" s="59"/>
      <c r="DR156" s="59"/>
      <c r="DS156" s="59"/>
      <c r="DT156" s="59"/>
    </row>
    <row r="157" spans="1:124" ht="12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H157" s="59"/>
      <c r="DI157" s="59"/>
      <c r="DJ157" s="59"/>
      <c r="DK157" s="59"/>
      <c r="DL157" s="59"/>
      <c r="DM157" s="59"/>
      <c r="DN157" s="59"/>
      <c r="DO157" s="59"/>
      <c r="DP157" s="59"/>
      <c r="DQ157" s="59"/>
      <c r="DR157" s="59"/>
      <c r="DS157" s="59"/>
      <c r="DT157" s="59"/>
    </row>
    <row r="158" spans="1:124" ht="12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M158" s="59"/>
      <c r="DN158" s="59"/>
      <c r="DO158" s="59"/>
      <c r="DP158" s="59"/>
      <c r="DQ158" s="59"/>
      <c r="DR158" s="59"/>
      <c r="DS158" s="59"/>
      <c r="DT158" s="59"/>
    </row>
    <row r="159" spans="1:124" ht="12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59"/>
      <c r="BX159" s="59"/>
      <c r="BY159" s="59"/>
      <c r="BZ159" s="59"/>
      <c r="CA159" s="59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R159" s="59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H159" s="59"/>
      <c r="DI159" s="59"/>
      <c r="DJ159" s="59"/>
      <c r="DK159" s="59"/>
      <c r="DL159" s="59"/>
      <c r="DM159" s="59"/>
      <c r="DN159" s="59"/>
      <c r="DO159" s="59"/>
      <c r="DP159" s="59"/>
      <c r="DQ159" s="59"/>
      <c r="DR159" s="59"/>
      <c r="DS159" s="59"/>
      <c r="DT159" s="59"/>
    </row>
    <row r="160" spans="1:124" ht="12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</row>
    <row r="161" spans="1:124" ht="12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</row>
    <row r="162" spans="1:124" ht="12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/>
      <c r="BO162" s="59"/>
      <c r="BP162" s="59"/>
      <c r="BQ162" s="59"/>
      <c r="BR162" s="59"/>
      <c r="BS162" s="59"/>
      <c r="BT162" s="59"/>
      <c r="BU162" s="59"/>
      <c r="BV162" s="59"/>
      <c r="BW162" s="59"/>
      <c r="BX162" s="59"/>
      <c r="BY162" s="59"/>
      <c r="BZ162" s="59"/>
      <c r="CA162" s="59"/>
      <c r="CB162" s="59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H162" s="59"/>
      <c r="DI162" s="59"/>
      <c r="DJ162" s="59"/>
      <c r="DK162" s="59"/>
      <c r="DL162" s="59"/>
      <c r="DM162" s="59"/>
      <c r="DN162" s="59"/>
      <c r="DO162" s="59"/>
      <c r="DP162" s="59"/>
      <c r="DQ162" s="59"/>
      <c r="DR162" s="59"/>
      <c r="DS162" s="59"/>
      <c r="DT162" s="59"/>
    </row>
    <row r="163" spans="1:124" ht="12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/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H163" s="59"/>
      <c r="DI163" s="59"/>
      <c r="DJ163" s="59"/>
      <c r="DK163" s="59"/>
      <c r="DL163" s="59"/>
      <c r="DM163" s="59"/>
      <c r="DN163" s="59"/>
      <c r="DO163" s="59"/>
      <c r="DP163" s="59"/>
      <c r="DQ163" s="59"/>
      <c r="DR163" s="59"/>
      <c r="DS163" s="59"/>
      <c r="DT163" s="59"/>
    </row>
    <row r="164" spans="1:124" ht="12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  <c r="BK164" s="59"/>
      <c r="BL164" s="59"/>
      <c r="BM164" s="59"/>
      <c r="BN164" s="59"/>
      <c r="BO164" s="59"/>
      <c r="BP164" s="59"/>
      <c r="BQ164" s="59"/>
      <c r="BR164" s="59"/>
      <c r="BS164" s="59"/>
      <c r="BT164" s="59"/>
      <c r="BU164" s="59"/>
      <c r="BV164" s="59"/>
      <c r="BW164" s="59"/>
      <c r="BX164" s="59"/>
      <c r="BY164" s="59"/>
      <c r="BZ164" s="59"/>
      <c r="CA164" s="59"/>
      <c r="CB164" s="59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R164" s="59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M164" s="59"/>
      <c r="DN164" s="59"/>
      <c r="DO164" s="59"/>
      <c r="DP164" s="59"/>
      <c r="DQ164" s="59"/>
      <c r="DR164" s="59"/>
      <c r="DS164" s="59"/>
      <c r="DT164" s="59"/>
    </row>
    <row r="165" spans="1:124" ht="12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59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H165" s="59"/>
      <c r="DI165" s="59"/>
      <c r="DJ165" s="59"/>
      <c r="DK165" s="59"/>
      <c r="DL165" s="59"/>
      <c r="DM165" s="59"/>
      <c r="DN165" s="59"/>
      <c r="DO165" s="59"/>
      <c r="DP165" s="59"/>
      <c r="DQ165" s="59"/>
      <c r="DR165" s="59"/>
      <c r="DS165" s="59"/>
      <c r="DT165" s="59"/>
    </row>
    <row r="166" spans="1:124" ht="12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/>
      <c r="BY166" s="59"/>
      <c r="BZ166" s="59"/>
      <c r="CA166" s="59"/>
      <c r="CB166" s="59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H166" s="59"/>
      <c r="DI166" s="59"/>
      <c r="DJ166" s="59"/>
      <c r="DK166" s="59"/>
      <c r="DL166" s="59"/>
      <c r="DM166" s="59"/>
      <c r="DN166" s="59"/>
      <c r="DO166" s="59"/>
      <c r="DP166" s="59"/>
      <c r="DQ166" s="59"/>
      <c r="DR166" s="59"/>
      <c r="DS166" s="59"/>
      <c r="DT166" s="59"/>
    </row>
    <row r="167" spans="1:124" ht="12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59"/>
      <c r="BX167" s="59"/>
      <c r="BY167" s="59"/>
      <c r="BZ167" s="59"/>
      <c r="CA167" s="59"/>
      <c r="CB167" s="59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R167" s="59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H167" s="59"/>
      <c r="DI167" s="59"/>
      <c r="DJ167" s="59"/>
      <c r="DK167" s="59"/>
      <c r="DL167" s="59"/>
      <c r="DM167" s="59"/>
      <c r="DN167" s="59"/>
      <c r="DO167" s="59"/>
      <c r="DP167" s="59"/>
      <c r="DQ167" s="59"/>
      <c r="DR167" s="59"/>
      <c r="DS167" s="59"/>
      <c r="DT167" s="59"/>
    </row>
    <row r="168" spans="1:124" ht="12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59"/>
      <c r="BX168" s="59"/>
      <c r="BY168" s="59"/>
      <c r="BZ168" s="59"/>
      <c r="CA168" s="59"/>
      <c r="CB168" s="59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R168" s="59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H168" s="59"/>
      <c r="DI168" s="59"/>
      <c r="DJ168" s="59"/>
      <c r="DK168" s="59"/>
      <c r="DL168" s="59"/>
      <c r="DM168" s="59"/>
      <c r="DN168" s="59"/>
      <c r="DO168" s="59"/>
      <c r="DP168" s="59"/>
      <c r="DQ168" s="59"/>
      <c r="DR168" s="59"/>
      <c r="DS168" s="59"/>
      <c r="DT168" s="59"/>
    </row>
    <row r="169" spans="1:124" ht="12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59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H169" s="59"/>
      <c r="DI169" s="59"/>
      <c r="DJ169" s="59"/>
      <c r="DK169" s="59"/>
      <c r="DL169" s="59"/>
      <c r="DM169" s="59"/>
      <c r="DN169" s="59"/>
      <c r="DO169" s="59"/>
      <c r="DP169" s="59"/>
      <c r="DQ169" s="59"/>
      <c r="DR169" s="59"/>
      <c r="DS169" s="59"/>
      <c r="DT169" s="59"/>
    </row>
    <row r="170" spans="1:124" ht="12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  <c r="BK170" s="59"/>
      <c r="BL170" s="59"/>
      <c r="BM170" s="59"/>
      <c r="BN170" s="59"/>
      <c r="BO170" s="59"/>
      <c r="BP170" s="59"/>
      <c r="BQ170" s="59"/>
      <c r="BR170" s="59"/>
      <c r="BS170" s="59"/>
      <c r="BT170" s="59"/>
      <c r="BU170" s="59"/>
      <c r="BV170" s="59"/>
      <c r="BW170" s="59"/>
      <c r="BX170" s="59"/>
      <c r="BY170" s="59"/>
      <c r="BZ170" s="59"/>
      <c r="CA170" s="59"/>
      <c r="CB170" s="59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R170" s="59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H170" s="59"/>
      <c r="DI170" s="59"/>
      <c r="DJ170" s="59"/>
      <c r="DK170" s="59"/>
      <c r="DL170" s="59"/>
      <c r="DM170" s="59"/>
      <c r="DN170" s="59"/>
      <c r="DO170" s="59"/>
      <c r="DP170" s="59"/>
      <c r="DQ170" s="59"/>
      <c r="DR170" s="59"/>
      <c r="DS170" s="59"/>
      <c r="DT170" s="59"/>
    </row>
    <row r="171" spans="1:124" ht="12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  <c r="BO171" s="59"/>
      <c r="BP171" s="59"/>
      <c r="BQ171" s="59"/>
      <c r="BR171" s="59"/>
      <c r="BS171" s="59"/>
      <c r="BT171" s="59"/>
      <c r="BU171" s="59"/>
      <c r="BV171" s="59"/>
      <c r="BW171" s="59"/>
      <c r="BX171" s="59"/>
      <c r="BY171" s="59"/>
      <c r="BZ171" s="59"/>
      <c r="CA171" s="59"/>
      <c r="CB171" s="59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R171" s="59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H171" s="59"/>
      <c r="DI171" s="59"/>
      <c r="DJ171" s="59"/>
      <c r="DK171" s="59"/>
      <c r="DL171" s="59"/>
      <c r="DM171" s="59"/>
      <c r="DN171" s="59"/>
      <c r="DO171" s="59"/>
      <c r="DP171" s="59"/>
      <c r="DQ171" s="59"/>
      <c r="DR171" s="59"/>
      <c r="DS171" s="59"/>
      <c r="DT171" s="59"/>
    </row>
    <row r="172" spans="1:124" ht="12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59"/>
      <c r="BX172" s="59"/>
      <c r="BY172" s="59"/>
      <c r="BZ172" s="59"/>
      <c r="CA172" s="59"/>
      <c r="CB172" s="59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R172" s="59"/>
      <c r="CS172" s="59"/>
      <c r="CT172" s="59"/>
      <c r="CU172" s="59"/>
      <c r="CV172" s="59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H172" s="59"/>
      <c r="DI172" s="59"/>
      <c r="DJ172" s="59"/>
      <c r="DK172" s="59"/>
      <c r="DL172" s="59"/>
      <c r="DM172" s="59"/>
      <c r="DN172" s="59"/>
      <c r="DO172" s="59"/>
      <c r="DP172" s="59"/>
      <c r="DQ172" s="59"/>
      <c r="DR172" s="59"/>
      <c r="DS172" s="59"/>
      <c r="DT172" s="59"/>
    </row>
    <row r="173" spans="1:124" ht="12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  <c r="BO173" s="59"/>
      <c r="BP173" s="59"/>
      <c r="BQ173" s="59"/>
      <c r="BR173" s="59"/>
      <c r="BS173" s="59"/>
      <c r="BT173" s="59"/>
      <c r="BU173" s="59"/>
      <c r="BV173" s="59"/>
      <c r="BW173" s="59"/>
      <c r="BX173" s="59"/>
      <c r="BY173" s="59"/>
      <c r="BZ173" s="59"/>
      <c r="CA173" s="59"/>
      <c r="CB173" s="59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R173" s="59"/>
      <c r="CS173" s="59"/>
      <c r="CT173" s="59"/>
      <c r="CU173" s="59"/>
      <c r="CV173" s="59"/>
      <c r="CW173" s="59"/>
      <c r="CX173" s="59"/>
      <c r="CY173" s="59"/>
      <c r="CZ173" s="59"/>
      <c r="DA173" s="59"/>
      <c r="DB173" s="59"/>
      <c r="DC173" s="59"/>
      <c r="DD173" s="59"/>
      <c r="DE173" s="59"/>
      <c r="DF173" s="59"/>
      <c r="DG173" s="59"/>
      <c r="DH173" s="59"/>
      <c r="DI173" s="59"/>
      <c r="DJ173" s="59"/>
      <c r="DK173" s="59"/>
      <c r="DL173" s="59"/>
      <c r="DM173" s="59"/>
      <c r="DN173" s="59"/>
      <c r="DO173" s="59"/>
      <c r="DP173" s="59"/>
      <c r="DQ173" s="59"/>
      <c r="DR173" s="59"/>
      <c r="DS173" s="59"/>
      <c r="DT173" s="59"/>
    </row>
    <row r="174" spans="1:124" ht="12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59"/>
      <c r="BX174" s="59"/>
      <c r="BY174" s="59"/>
      <c r="BZ174" s="59"/>
      <c r="CA174" s="59"/>
      <c r="CB174" s="59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R174" s="59"/>
      <c r="CS174" s="59"/>
      <c r="CT174" s="59"/>
      <c r="CU174" s="59"/>
      <c r="CV174" s="59"/>
      <c r="CW174" s="59"/>
      <c r="CX174" s="59"/>
      <c r="CY174" s="59"/>
      <c r="CZ174" s="59"/>
      <c r="DA174" s="59"/>
      <c r="DB174" s="59"/>
      <c r="DC174" s="59"/>
      <c r="DD174" s="59"/>
      <c r="DE174" s="59"/>
      <c r="DF174" s="59"/>
      <c r="DG174" s="59"/>
      <c r="DH174" s="59"/>
      <c r="DI174" s="59"/>
      <c r="DJ174" s="59"/>
      <c r="DK174" s="59"/>
      <c r="DL174" s="59"/>
      <c r="DM174" s="59"/>
      <c r="DN174" s="59"/>
      <c r="DO174" s="59"/>
      <c r="DP174" s="59"/>
      <c r="DQ174" s="59"/>
      <c r="DR174" s="59"/>
      <c r="DS174" s="59"/>
      <c r="DT174" s="59"/>
    </row>
    <row r="175" spans="1:124" ht="12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  <c r="BO175" s="59"/>
      <c r="BP175" s="59"/>
      <c r="BQ175" s="59"/>
      <c r="BR175" s="59"/>
      <c r="BS175" s="59"/>
      <c r="BT175" s="59"/>
      <c r="BU175" s="59"/>
      <c r="BV175" s="59"/>
      <c r="BW175" s="59"/>
      <c r="BX175" s="59"/>
      <c r="BY175" s="59"/>
      <c r="BZ175" s="59"/>
      <c r="CA175" s="59"/>
      <c r="CB175" s="59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/>
      <c r="CU175" s="59"/>
      <c r="CV175" s="59"/>
      <c r="CW175" s="59"/>
      <c r="CX175" s="59"/>
      <c r="CY175" s="59"/>
      <c r="CZ175" s="59"/>
      <c r="DA175" s="59"/>
      <c r="DB175" s="59"/>
      <c r="DC175" s="59"/>
      <c r="DD175" s="59"/>
      <c r="DE175" s="59"/>
      <c r="DF175" s="59"/>
      <c r="DG175" s="59"/>
      <c r="DH175" s="59"/>
      <c r="DI175" s="59"/>
      <c r="DJ175" s="59"/>
      <c r="DK175" s="59"/>
      <c r="DL175" s="59"/>
      <c r="DM175" s="59"/>
      <c r="DN175" s="59"/>
      <c r="DO175" s="59"/>
      <c r="DP175" s="59"/>
      <c r="DQ175" s="59"/>
      <c r="DR175" s="59"/>
      <c r="DS175" s="59"/>
      <c r="DT175" s="59"/>
    </row>
    <row r="176" spans="1:124" ht="12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  <c r="BO176" s="59"/>
      <c r="BP176" s="59"/>
      <c r="BQ176" s="59"/>
      <c r="BR176" s="59"/>
      <c r="BS176" s="59"/>
      <c r="BT176" s="59"/>
      <c r="BU176" s="59"/>
      <c r="BV176" s="59"/>
      <c r="BW176" s="59"/>
      <c r="BX176" s="59"/>
      <c r="BY176" s="59"/>
      <c r="BZ176" s="59"/>
      <c r="CA176" s="59"/>
      <c r="CB176" s="59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R176" s="59"/>
      <c r="CS176" s="59"/>
      <c r="CT176" s="59"/>
      <c r="CU176" s="59"/>
      <c r="CV176" s="59"/>
      <c r="CW176" s="59"/>
      <c r="CX176" s="59"/>
      <c r="CY176" s="59"/>
      <c r="CZ176" s="59"/>
      <c r="DA176" s="59"/>
      <c r="DB176" s="59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M176" s="59"/>
      <c r="DN176" s="59"/>
      <c r="DO176" s="59"/>
      <c r="DP176" s="59"/>
      <c r="DQ176" s="59"/>
      <c r="DR176" s="59"/>
      <c r="DS176" s="59"/>
      <c r="DT176" s="59"/>
    </row>
    <row r="177" spans="1:124" ht="12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  <c r="BO177" s="59"/>
      <c r="BP177" s="59"/>
      <c r="BQ177" s="59"/>
      <c r="BR177" s="59"/>
      <c r="BS177" s="59"/>
      <c r="BT177" s="59"/>
      <c r="BU177" s="59"/>
      <c r="BV177" s="59"/>
      <c r="BW177" s="59"/>
      <c r="BX177" s="59"/>
      <c r="BY177" s="59"/>
      <c r="BZ177" s="59"/>
      <c r="CA177" s="59"/>
      <c r="CB177" s="59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R177" s="59"/>
      <c r="CS177" s="59"/>
      <c r="CT177" s="59"/>
      <c r="CU177" s="59"/>
      <c r="CV177" s="59"/>
      <c r="CW177" s="59"/>
      <c r="CX177" s="59"/>
      <c r="CY177" s="59"/>
      <c r="CZ177" s="59"/>
      <c r="DA177" s="59"/>
      <c r="DB177" s="59"/>
      <c r="DC177" s="59"/>
      <c r="DD177" s="59"/>
      <c r="DE177" s="59"/>
      <c r="DF177" s="59"/>
      <c r="DG177" s="59"/>
      <c r="DH177" s="59"/>
      <c r="DI177" s="59"/>
      <c r="DJ177" s="59"/>
      <c r="DK177" s="59"/>
      <c r="DL177" s="59"/>
      <c r="DM177" s="59"/>
      <c r="DN177" s="59"/>
      <c r="DO177" s="59"/>
      <c r="DP177" s="59"/>
      <c r="DQ177" s="59"/>
      <c r="DR177" s="59"/>
      <c r="DS177" s="59"/>
      <c r="DT177" s="59"/>
    </row>
    <row r="178" spans="1:124" ht="12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  <c r="BO178" s="59"/>
      <c r="BP178" s="59"/>
      <c r="BQ178" s="59"/>
      <c r="BR178" s="59"/>
      <c r="BS178" s="59"/>
      <c r="BT178" s="59"/>
      <c r="BU178" s="59"/>
      <c r="BV178" s="59"/>
      <c r="BW178" s="59"/>
      <c r="BX178" s="59"/>
      <c r="BY178" s="59"/>
      <c r="BZ178" s="59"/>
      <c r="CA178" s="59"/>
      <c r="CB178" s="59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R178" s="59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M178" s="59"/>
      <c r="DN178" s="59"/>
      <c r="DO178" s="59"/>
      <c r="DP178" s="59"/>
      <c r="DQ178" s="59"/>
      <c r="DR178" s="59"/>
      <c r="DS178" s="59"/>
      <c r="DT178" s="59"/>
    </row>
    <row r="179" spans="1:124" ht="12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  <c r="DR179" s="59"/>
      <c r="DS179" s="59"/>
      <c r="DT179" s="59"/>
    </row>
    <row r="180" spans="1:124" ht="12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  <c r="BO180" s="59"/>
      <c r="BP180" s="59"/>
      <c r="BQ180" s="59"/>
      <c r="BR180" s="59"/>
      <c r="BS180" s="59"/>
      <c r="BT180" s="59"/>
      <c r="BU180" s="59"/>
      <c r="BV180" s="59"/>
      <c r="BW180" s="59"/>
      <c r="BX180" s="59"/>
      <c r="BY180" s="59"/>
      <c r="BZ180" s="59"/>
      <c r="CA180" s="59"/>
      <c r="CB180" s="59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R180" s="59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M180" s="59"/>
      <c r="DN180" s="59"/>
      <c r="DO180" s="59"/>
      <c r="DP180" s="59"/>
      <c r="DQ180" s="59"/>
      <c r="DR180" s="59"/>
      <c r="DS180" s="59"/>
      <c r="DT180" s="59"/>
    </row>
    <row r="181" spans="1:124" ht="12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  <c r="BO181" s="59"/>
      <c r="BP181" s="59"/>
      <c r="BQ181" s="59"/>
      <c r="BR181" s="59"/>
      <c r="BS181" s="59"/>
      <c r="BT181" s="59"/>
      <c r="BU181" s="59"/>
      <c r="BV181" s="59"/>
      <c r="BW181" s="59"/>
      <c r="BX181" s="59"/>
      <c r="BY181" s="59"/>
      <c r="BZ181" s="59"/>
      <c r="CA181" s="59"/>
      <c r="CB181" s="59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R181" s="59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M181" s="59"/>
      <c r="DN181" s="59"/>
      <c r="DO181" s="59"/>
      <c r="DP181" s="59"/>
      <c r="DQ181" s="59"/>
      <c r="DR181" s="59"/>
      <c r="DS181" s="59"/>
      <c r="DT181" s="59"/>
    </row>
    <row r="182" spans="1:124" ht="12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/>
      <c r="DE182" s="59"/>
      <c r="DF182" s="59"/>
      <c r="DG182" s="59"/>
      <c r="DH182" s="59"/>
      <c r="DI182" s="59"/>
      <c r="DJ182" s="59"/>
      <c r="DK182" s="59"/>
      <c r="DL182" s="59"/>
      <c r="DM182" s="59"/>
      <c r="DN182" s="59"/>
      <c r="DO182" s="59"/>
      <c r="DP182" s="59"/>
      <c r="DQ182" s="59"/>
      <c r="DR182" s="59"/>
      <c r="DS182" s="59"/>
      <c r="DT182" s="59"/>
    </row>
    <row r="183" spans="1:124" ht="12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  <c r="BO183" s="59"/>
      <c r="BP183" s="59"/>
      <c r="BQ183" s="59"/>
      <c r="BR183" s="59"/>
      <c r="BS183" s="59"/>
      <c r="BT183" s="59"/>
      <c r="BU183" s="59"/>
      <c r="BV183" s="59"/>
      <c r="BW183" s="59"/>
      <c r="BX183" s="59"/>
      <c r="BY183" s="59"/>
      <c r="BZ183" s="59"/>
      <c r="CA183" s="59"/>
      <c r="CB183" s="59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R183" s="59"/>
      <c r="CS183" s="59"/>
      <c r="CT183" s="59"/>
      <c r="CU183" s="59"/>
      <c r="CV183" s="59"/>
      <c r="CW183" s="59"/>
      <c r="CX183" s="59"/>
      <c r="CY183" s="59"/>
      <c r="CZ183" s="59"/>
      <c r="DA183" s="59"/>
      <c r="DB183" s="59"/>
      <c r="DC183" s="59"/>
      <c r="DD183" s="59"/>
      <c r="DE183" s="59"/>
      <c r="DF183" s="59"/>
      <c r="DG183" s="59"/>
      <c r="DH183" s="59"/>
      <c r="DI183" s="59"/>
      <c r="DJ183" s="59"/>
      <c r="DK183" s="59"/>
      <c r="DL183" s="59"/>
      <c r="DM183" s="59"/>
      <c r="DN183" s="59"/>
      <c r="DO183" s="59"/>
      <c r="DP183" s="59"/>
      <c r="DQ183" s="59"/>
      <c r="DR183" s="59"/>
      <c r="DS183" s="59"/>
      <c r="DT183" s="59"/>
    </row>
    <row r="184" spans="1:124" ht="12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H184" s="59"/>
      <c r="DI184" s="59"/>
      <c r="DJ184" s="59"/>
      <c r="DK184" s="59"/>
      <c r="DL184" s="59"/>
      <c r="DM184" s="59"/>
      <c r="DN184" s="59"/>
      <c r="DO184" s="59"/>
      <c r="DP184" s="59"/>
      <c r="DQ184" s="59"/>
      <c r="DR184" s="59"/>
      <c r="DS184" s="59"/>
      <c r="DT184" s="59"/>
    </row>
    <row r="185" spans="1:124" ht="12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  <c r="BO185" s="59"/>
      <c r="BP185" s="59"/>
      <c r="BQ185" s="59"/>
      <c r="BR185" s="59"/>
      <c r="BS185" s="59"/>
      <c r="BT185" s="59"/>
      <c r="BU185" s="59"/>
      <c r="BV185" s="59"/>
      <c r="BW185" s="59"/>
      <c r="BX185" s="59"/>
      <c r="BY185" s="59"/>
      <c r="BZ185" s="59"/>
      <c r="CA185" s="59"/>
      <c r="CB185" s="59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R185" s="59"/>
      <c r="CS185" s="59"/>
      <c r="CT185" s="59"/>
      <c r="CU185" s="59"/>
      <c r="CV185" s="59"/>
      <c r="CW185" s="59"/>
      <c r="CX185" s="59"/>
      <c r="CY185" s="59"/>
      <c r="CZ185" s="59"/>
      <c r="DA185" s="59"/>
      <c r="DB185" s="59"/>
      <c r="DC185" s="59"/>
      <c r="DD185" s="59"/>
      <c r="DE185" s="59"/>
      <c r="DF185" s="59"/>
      <c r="DG185" s="59"/>
      <c r="DH185" s="59"/>
      <c r="DI185" s="59"/>
      <c r="DJ185" s="59"/>
      <c r="DK185" s="59"/>
      <c r="DL185" s="59"/>
      <c r="DM185" s="59"/>
      <c r="DN185" s="59"/>
      <c r="DO185" s="59"/>
      <c r="DP185" s="59"/>
      <c r="DQ185" s="59"/>
      <c r="DR185" s="59"/>
      <c r="DS185" s="59"/>
      <c r="DT185" s="59"/>
    </row>
    <row r="186" spans="1:124" ht="12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R186" s="59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H186" s="59"/>
      <c r="DI186" s="59"/>
      <c r="DJ186" s="59"/>
      <c r="DK186" s="59"/>
      <c r="DL186" s="59"/>
      <c r="DM186" s="59"/>
      <c r="DN186" s="59"/>
      <c r="DO186" s="59"/>
      <c r="DP186" s="59"/>
      <c r="DQ186" s="59"/>
      <c r="DR186" s="59"/>
      <c r="DS186" s="59"/>
      <c r="DT186" s="59"/>
    </row>
    <row r="187" spans="1:124" ht="12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/>
      <c r="BY187" s="59"/>
      <c r="BZ187" s="59"/>
      <c r="CA187" s="59"/>
      <c r="CB187" s="59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R187" s="59"/>
      <c r="CS187" s="59"/>
      <c r="CT187" s="59"/>
      <c r="CU187" s="59"/>
      <c r="CV187" s="59"/>
      <c r="CW187" s="59"/>
      <c r="CX187" s="59"/>
      <c r="CY187" s="59"/>
      <c r="CZ187" s="59"/>
      <c r="DA187" s="59"/>
      <c r="DB187" s="59"/>
      <c r="DC187" s="59"/>
      <c r="DD187" s="59"/>
      <c r="DE187" s="59"/>
      <c r="DF187" s="59"/>
      <c r="DG187" s="59"/>
      <c r="DH187" s="59"/>
      <c r="DI187" s="59"/>
      <c r="DJ187" s="59"/>
      <c r="DK187" s="59"/>
      <c r="DL187" s="59"/>
      <c r="DM187" s="59"/>
      <c r="DN187" s="59"/>
      <c r="DO187" s="59"/>
      <c r="DP187" s="59"/>
      <c r="DQ187" s="59"/>
      <c r="DR187" s="59"/>
      <c r="DS187" s="59"/>
      <c r="DT187" s="59"/>
    </row>
    <row r="188" spans="1:124" ht="12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  <c r="BO188" s="59"/>
      <c r="BP188" s="59"/>
      <c r="BQ188" s="59"/>
      <c r="BR188" s="59"/>
      <c r="BS188" s="59"/>
      <c r="BT188" s="59"/>
      <c r="BU188" s="59"/>
      <c r="BV188" s="59"/>
      <c r="BW188" s="59"/>
      <c r="BX188" s="59"/>
      <c r="BY188" s="59"/>
      <c r="BZ188" s="59"/>
      <c r="CA188" s="59"/>
      <c r="CB188" s="59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R188" s="59"/>
      <c r="CS188" s="59"/>
      <c r="CT188" s="59"/>
      <c r="CU188" s="59"/>
      <c r="CV188" s="59"/>
      <c r="CW188" s="59"/>
      <c r="CX188" s="59"/>
      <c r="CY188" s="59"/>
      <c r="CZ188" s="59"/>
      <c r="DA188" s="59"/>
      <c r="DB188" s="59"/>
      <c r="DC188" s="59"/>
      <c r="DD188" s="59"/>
      <c r="DE188" s="59"/>
      <c r="DF188" s="59"/>
      <c r="DG188" s="59"/>
      <c r="DH188" s="59"/>
      <c r="DI188" s="59"/>
      <c r="DJ188" s="59"/>
      <c r="DK188" s="59"/>
      <c r="DL188" s="59"/>
      <c r="DM188" s="59"/>
      <c r="DN188" s="59"/>
      <c r="DO188" s="59"/>
      <c r="DP188" s="59"/>
      <c r="DQ188" s="59"/>
      <c r="DR188" s="59"/>
      <c r="DS188" s="59"/>
      <c r="DT188" s="59"/>
    </row>
    <row r="189" spans="1:124" ht="12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  <c r="BO189" s="59"/>
      <c r="BP189" s="59"/>
      <c r="BQ189" s="59"/>
      <c r="BR189" s="59"/>
      <c r="BS189" s="59"/>
      <c r="BT189" s="59"/>
      <c r="BU189" s="59"/>
      <c r="BV189" s="59"/>
      <c r="BW189" s="59"/>
      <c r="BX189" s="59"/>
      <c r="BY189" s="59"/>
      <c r="BZ189" s="59"/>
      <c r="CA189" s="59"/>
      <c r="CB189" s="59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R189" s="59"/>
      <c r="CS189" s="59"/>
      <c r="CT189" s="59"/>
      <c r="CU189" s="59"/>
      <c r="CV189" s="59"/>
      <c r="CW189" s="59"/>
      <c r="CX189" s="59"/>
      <c r="CY189" s="59"/>
      <c r="CZ189" s="59"/>
      <c r="DA189" s="59"/>
      <c r="DB189" s="59"/>
      <c r="DC189" s="59"/>
      <c r="DD189" s="59"/>
      <c r="DE189" s="59"/>
      <c r="DF189" s="59"/>
      <c r="DG189" s="59"/>
      <c r="DH189" s="59"/>
      <c r="DI189" s="59"/>
      <c r="DJ189" s="59"/>
      <c r="DK189" s="59"/>
      <c r="DL189" s="59"/>
      <c r="DM189" s="59"/>
      <c r="DN189" s="59"/>
      <c r="DO189" s="59"/>
      <c r="DP189" s="59"/>
      <c r="DQ189" s="59"/>
      <c r="DR189" s="59"/>
      <c r="DS189" s="59"/>
      <c r="DT189" s="59"/>
    </row>
    <row r="190" spans="1:124" ht="12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59"/>
      <c r="BX190" s="59"/>
      <c r="BY190" s="59"/>
      <c r="BZ190" s="59"/>
      <c r="CA190" s="59"/>
      <c r="CB190" s="59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R190" s="59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M190" s="59"/>
      <c r="DN190" s="59"/>
      <c r="DO190" s="59"/>
      <c r="DP190" s="59"/>
      <c r="DQ190" s="59"/>
      <c r="DR190" s="59"/>
      <c r="DS190" s="59"/>
      <c r="DT190" s="59"/>
    </row>
    <row r="191" spans="1:124" ht="12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59"/>
      <c r="BX191" s="59"/>
      <c r="BY191" s="59"/>
      <c r="BZ191" s="59"/>
      <c r="CA191" s="59"/>
      <c r="CB191" s="59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R191" s="59"/>
      <c r="CS191" s="59"/>
      <c r="CT191" s="59"/>
      <c r="CU191" s="59"/>
      <c r="CV191" s="59"/>
      <c r="CW191" s="59"/>
      <c r="CX191" s="59"/>
      <c r="CY191" s="59"/>
      <c r="CZ191" s="59"/>
      <c r="DA191" s="59"/>
      <c r="DB191" s="59"/>
      <c r="DC191" s="59"/>
      <c r="DD191" s="59"/>
      <c r="DE191" s="59"/>
      <c r="DF191" s="59"/>
      <c r="DG191" s="59"/>
      <c r="DH191" s="59"/>
      <c r="DI191" s="59"/>
      <c r="DJ191" s="59"/>
      <c r="DK191" s="59"/>
      <c r="DL191" s="59"/>
      <c r="DM191" s="59"/>
      <c r="DN191" s="59"/>
      <c r="DO191" s="59"/>
      <c r="DP191" s="59"/>
      <c r="DQ191" s="59"/>
      <c r="DR191" s="59"/>
      <c r="DS191" s="59"/>
      <c r="DT191" s="59"/>
    </row>
    <row r="192" spans="1:124" ht="12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B192" s="59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R192" s="59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/>
      <c r="DE192" s="59"/>
      <c r="DF192" s="59"/>
      <c r="DG192" s="59"/>
      <c r="DH192" s="59"/>
      <c r="DI192" s="59"/>
      <c r="DJ192" s="59"/>
      <c r="DK192" s="59"/>
      <c r="DL192" s="59"/>
      <c r="DM192" s="59"/>
      <c r="DN192" s="59"/>
      <c r="DO192" s="59"/>
      <c r="DP192" s="59"/>
      <c r="DQ192" s="59"/>
      <c r="DR192" s="59"/>
      <c r="DS192" s="59"/>
      <c r="DT192" s="59"/>
    </row>
    <row r="193" spans="1:124" ht="12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B193" s="59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R193" s="59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/>
      <c r="DE193" s="59"/>
      <c r="DF193" s="59"/>
      <c r="DG193" s="59"/>
      <c r="DH193" s="59"/>
      <c r="DI193" s="59"/>
      <c r="DJ193" s="59"/>
      <c r="DK193" s="59"/>
      <c r="DL193" s="59"/>
      <c r="DM193" s="59"/>
      <c r="DN193" s="59"/>
      <c r="DO193" s="59"/>
      <c r="DP193" s="59"/>
      <c r="DQ193" s="59"/>
      <c r="DR193" s="59"/>
      <c r="DS193" s="59"/>
      <c r="DT193" s="59"/>
    </row>
    <row r="194" spans="1:124" ht="12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/>
      <c r="BY194" s="59"/>
      <c r="BZ194" s="59"/>
      <c r="CA194" s="59"/>
      <c r="CB194" s="59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/>
      <c r="DD194" s="59"/>
      <c r="DE194" s="59"/>
      <c r="DF194" s="59"/>
      <c r="DG194" s="59"/>
      <c r="DH194" s="59"/>
      <c r="DI194" s="59"/>
      <c r="DJ194" s="59"/>
      <c r="DK194" s="59"/>
      <c r="DL194" s="59"/>
      <c r="DM194" s="59"/>
      <c r="DN194" s="59"/>
      <c r="DO194" s="59"/>
      <c r="DP194" s="59"/>
      <c r="DQ194" s="59"/>
      <c r="DR194" s="59"/>
      <c r="DS194" s="59"/>
      <c r="DT194" s="59"/>
    </row>
    <row r="195" spans="1:124" ht="12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R195" s="59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  <c r="DR195" s="59"/>
      <c r="DS195" s="59"/>
      <c r="DT195" s="59"/>
    </row>
    <row r="196" spans="1:124" ht="12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</row>
    <row r="197" spans="1:124" ht="12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59"/>
      <c r="CA197" s="59"/>
      <c r="CB197" s="59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R197" s="59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H197" s="59"/>
      <c r="DI197" s="59"/>
      <c r="DJ197" s="59"/>
      <c r="DK197" s="59"/>
      <c r="DL197" s="59"/>
      <c r="DM197" s="59"/>
      <c r="DN197" s="59"/>
      <c r="DO197" s="59"/>
      <c r="DP197" s="59"/>
      <c r="DQ197" s="59"/>
      <c r="DR197" s="59"/>
      <c r="DS197" s="59"/>
      <c r="DT197" s="59"/>
    </row>
    <row r="198" spans="1:124" ht="12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B198" s="59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R198" s="59"/>
      <c r="CS198" s="59"/>
      <c r="CT198" s="59"/>
      <c r="CU198" s="59"/>
      <c r="CV198" s="59"/>
      <c r="CW198" s="59"/>
      <c r="CX198" s="59"/>
      <c r="CY198" s="59"/>
      <c r="CZ198" s="59"/>
      <c r="DA198" s="59"/>
      <c r="DB198" s="59"/>
      <c r="DC198" s="59"/>
      <c r="DD198" s="59"/>
      <c r="DE198" s="59"/>
      <c r="DF198" s="59"/>
      <c r="DG198" s="59"/>
      <c r="DH198" s="59"/>
      <c r="DI198" s="59"/>
      <c r="DJ198" s="59"/>
      <c r="DK198" s="59"/>
      <c r="DL198" s="59"/>
      <c r="DM198" s="59"/>
      <c r="DN198" s="59"/>
      <c r="DO198" s="59"/>
      <c r="DP198" s="59"/>
      <c r="DQ198" s="59"/>
      <c r="DR198" s="59"/>
      <c r="DS198" s="59"/>
      <c r="DT198" s="59"/>
    </row>
    <row r="199" spans="1:124" ht="12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59"/>
      <c r="CA199" s="59"/>
      <c r="CB199" s="59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R199" s="59"/>
      <c r="CS199" s="59"/>
      <c r="CT199" s="59"/>
      <c r="CU199" s="59"/>
      <c r="CV199" s="59"/>
      <c r="CW199" s="59"/>
      <c r="CX199" s="59"/>
      <c r="CY199" s="59"/>
      <c r="CZ199" s="59"/>
      <c r="DA199" s="59"/>
      <c r="DB199" s="59"/>
      <c r="DC199" s="59"/>
      <c r="DD199" s="59"/>
      <c r="DE199" s="59"/>
      <c r="DF199" s="59"/>
      <c r="DG199" s="59"/>
      <c r="DH199" s="59"/>
      <c r="DI199" s="59"/>
      <c r="DJ199" s="59"/>
      <c r="DK199" s="59"/>
      <c r="DL199" s="59"/>
      <c r="DM199" s="59"/>
      <c r="DN199" s="59"/>
      <c r="DO199" s="59"/>
      <c r="DP199" s="59"/>
      <c r="DQ199" s="59"/>
      <c r="DR199" s="59"/>
      <c r="DS199" s="59"/>
      <c r="DT199" s="59"/>
    </row>
    <row r="200" spans="1:124" ht="12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59"/>
      <c r="CA200" s="59"/>
      <c r="CB200" s="59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R200" s="59"/>
      <c r="CS200" s="59"/>
      <c r="CT200" s="59"/>
      <c r="CU200" s="59"/>
      <c r="CV200" s="59"/>
      <c r="CW200" s="59"/>
      <c r="CX200" s="59"/>
      <c r="CY200" s="59"/>
      <c r="CZ200" s="59"/>
      <c r="DA200" s="59"/>
      <c r="DB200" s="59"/>
      <c r="DC200" s="59"/>
      <c r="DD200" s="59"/>
      <c r="DE200" s="59"/>
      <c r="DF200" s="59"/>
      <c r="DG200" s="59"/>
      <c r="DH200" s="59"/>
      <c r="DI200" s="59"/>
      <c r="DJ200" s="59"/>
      <c r="DK200" s="59"/>
      <c r="DL200" s="59"/>
      <c r="DM200" s="59"/>
      <c r="DN200" s="59"/>
      <c r="DO200" s="59"/>
      <c r="DP200" s="59"/>
      <c r="DQ200" s="59"/>
      <c r="DR200" s="59"/>
      <c r="DS200" s="59"/>
      <c r="DT200" s="59"/>
    </row>
    <row r="201" spans="1:124" ht="12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59"/>
      <c r="CA201" s="59"/>
      <c r="CB201" s="59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R201" s="59"/>
      <c r="CS201" s="59"/>
      <c r="CT201" s="59"/>
      <c r="CU201" s="59"/>
      <c r="CV201" s="59"/>
      <c r="CW201" s="59"/>
      <c r="CX201" s="59"/>
      <c r="CY201" s="59"/>
      <c r="CZ201" s="59"/>
      <c r="DA201" s="59"/>
      <c r="DB201" s="59"/>
      <c r="DC201" s="59"/>
      <c r="DD201" s="59"/>
      <c r="DE201" s="59"/>
      <c r="DF201" s="59"/>
      <c r="DG201" s="59"/>
      <c r="DH201" s="59"/>
      <c r="DI201" s="59"/>
      <c r="DJ201" s="59"/>
      <c r="DK201" s="59"/>
      <c r="DL201" s="59"/>
      <c r="DM201" s="59"/>
      <c r="DN201" s="59"/>
      <c r="DO201" s="59"/>
      <c r="DP201" s="59"/>
      <c r="DQ201" s="59"/>
      <c r="DR201" s="59"/>
      <c r="DS201" s="59"/>
      <c r="DT201" s="59"/>
    </row>
    <row r="202" spans="1:124" ht="12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B202" s="59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R202" s="59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/>
      <c r="DE202" s="59"/>
      <c r="DF202" s="59"/>
      <c r="DG202" s="59"/>
      <c r="DH202" s="59"/>
      <c r="DI202" s="59"/>
      <c r="DJ202" s="59"/>
      <c r="DK202" s="59"/>
      <c r="DL202" s="59"/>
      <c r="DM202" s="59"/>
      <c r="DN202" s="59"/>
      <c r="DO202" s="59"/>
      <c r="DP202" s="59"/>
      <c r="DQ202" s="59"/>
      <c r="DR202" s="59"/>
      <c r="DS202" s="59"/>
      <c r="DT202" s="59"/>
    </row>
    <row r="203" spans="1:124" ht="12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B203" s="59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R203" s="59"/>
      <c r="CS203" s="59"/>
      <c r="CT203" s="59"/>
      <c r="CU203" s="59"/>
      <c r="CV203" s="59"/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H203" s="59"/>
      <c r="DI203" s="59"/>
      <c r="DJ203" s="59"/>
      <c r="DK203" s="59"/>
      <c r="DL203" s="59"/>
      <c r="DM203" s="59"/>
      <c r="DN203" s="59"/>
      <c r="DO203" s="59"/>
      <c r="DP203" s="59"/>
      <c r="DQ203" s="59"/>
      <c r="DR203" s="59"/>
      <c r="DS203" s="59"/>
      <c r="DT203" s="59"/>
    </row>
    <row r="204" spans="1:124" ht="12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R204" s="59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H204" s="59"/>
      <c r="DI204" s="59"/>
      <c r="DJ204" s="59"/>
      <c r="DK204" s="59"/>
      <c r="DL204" s="59"/>
      <c r="DM204" s="59"/>
      <c r="DN204" s="59"/>
      <c r="DO204" s="59"/>
      <c r="DP204" s="59"/>
      <c r="DQ204" s="59"/>
      <c r="DR204" s="59"/>
      <c r="DS204" s="59"/>
      <c r="DT204" s="59"/>
    </row>
    <row r="205" spans="1:124" ht="12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/>
      <c r="BY205" s="59"/>
      <c r="BZ205" s="59"/>
      <c r="CA205" s="59"/>
      <c r="CB205" s="59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R205" s="59"/>
      <c r="CS205" s="59"/>
      <c r="CT205" s="59"/>
      <c r="CU205" s="59"/>
      <c r="CV205" s="59"/>
      <c r="CW205" s="59"/>
      <c r="CX205" s="59"/>
      <c r="CY205" s="59"/>
      <c r="CZ205" s="59"/>
      <c r="DA205" s="59"/>
      <c r="DB205" s="59"/>
      <c r="DC205" s="59"/>
      <c r="DD205" s="59"/>
      <c r="DE205" s="59"/>
      <c r="DF205" s="59"/>
      <c r="DG205" s="59"/>
      <c r="DH205" s="59"/>
      <c r="DI205" s="59"/>
      <c r="DJ205" s="59"/>
      <c r="DK205" s="59"/>
      <c r="DL205" s="59"/>
      <c r="DM205" s="59"/>
      <c r="DN205" s="59"/>
      <c r="DO205" s="59"/>
      <c r="DP205" s="59"/>
      <c r="DQ205" s="59"/>
      <c r="DR205" s="59"/>
      <c r="DS205" s="59"/>
      <c r="DT205" s="59"/>
    </row>
    <row r="206" spans="1:124" ht="12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  <c r="BT206" s="59"/>
      <c r="BU206" s="59"/>
      <c r="BV206" s="59"/>
      <c r="BW206" s="59"/>
      <c r="BX206" s="59"/>
      <c r="BY206" s="59"/>
      <c r="BZ206" s="59"/>
      <c r="CA206" s="59"/>
      <c r="CB206" s="59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R206" s="59"/>
      <c r="CS206" s="59"/>
      <c r="CT206" s="59"/>
      <c r="CU206" s="59"/>
      <c r="CV206" s="59"/>
      <c r="CW206" s="59"/>
      <c r="CX206" s="59"/>
      <c r="CY206" s="59"/>
      <c r="CZ206" s="59"/>
      <c r="DA206" s="59"/>
      <c r="DB206" s="59"/>
      <c r="DC206" s="59"/>
      <c r="DD206" s="59"/>
      <c r="DE206" s="59"/>
      <c r="DF206" s="59"/>
      <c r="DG206" s="59"/>
      <c r="DH206" s="59"/>
      <c r="DI206" s="59"/>
      <c r="DJ206" s="59"/>
      <c r="DK206" s="59"/>
      <c r="DL206" s="59"/>
      <c r="DM206" s="59"/>
      <c r="DN206" s="59"/>
      <c r="DO206" s="59"/>
      <c r="DP206" s="59"/>
      <c r="DQ206" s="59"/>
      <c r="DR206" s="59"/>
      <c r="DS206" s="59"/>
      <c r="DT206" s="59"/>
    </row>
    <row r="207" spans="1:124" ht="12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B207" s="59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R207" s="59"/>
      <c r="CS207" s="59"/>
      <c r="CT207" s="59"/>
      <c r="CU207" s="59"/>
      <c r="CV207" s="59"/>
      <c r="CW207" s="59"/>
      <c r="CX207" s="59"/>
      <c r="CY207" s="59"/>
      <c r="CZ207" s="59"/>
      <c r="DA207" s="59"/>
      <c r="DB207" s="59"/>
      <c r="DC207" s="59"/>
      <c r="DD207" s="59"/>
      <c r="DE207" s="59"/>
      <c r="DF207" s="59"/>
      <c r="DG207" s="59"/>
      <c r="DH207" s="59"/>
      <c r="DI207" s="59"/>
      <c r="DJ207" s="59"/>
      <c r="DK207" s="59"/>
      <c r="DL207" s="59"/>
      <c r="DM207" s="59"/>
      <c r="DN207" s="59"/>
      <c r="DO207" s="59"/>
      <c r="DP207" s="59"/>
      <c r="DQ207" s="59"/>
      <c r="DR207" s="59"/>
      <c r="DS207" s="59"/>
      <c r="DT207" s="59"/>
    </row>
    <row r="208" spans="1:124" ht="12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59"/>
      <c r="BX208" s="59"/>
      <c r="BY208" s="59"/>
      <c r="BZ208" s="59"/>
      <c r="CA208" s="59"/>
      <c r="CB208" s="59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R208" s="59"/>
      <c r="CS208" s="59"/>
      <c r="CT208" s="59"/>
      <c r="CU208" s="59"/>
      <c r="CV208" s="59"/>
      <c r="CW208" s="59"/>
      <c r="CX208" s="59"/>
      <c r="CY208" s="59"/>
      <c r="CZ208" s="59"/>
      <c r="DA208" s="59"/>
      <c r="DB208" s="59"/>
      <c r="DC208" s="59"/>
      <c r="DD208" s="59"/>
      <c r="DE208" s="59"/>
      <c r="DF208" s="59"/>
      <c r="DG208" s="59"/>
      <c r="DH208" s="59"/>
      <c r="DI208" s="59"/>
      <c r="DJ208" s="59"/>
      <c r="DK208" s="59"/>
      <c r="DL208" s="59"/>
      <c r="DM208" s="59"/>
      <c r="DN208" s="59"/>
      <c r="DO208" s="59"/>
      <c r="DP208" s="59"/>
      <c r="DQ208" s="59"/>
      <c r="DR208" s="59"/>
      <c r="DS208" s="59"/>
      <c r="DT208" s="59"/>
    </row>
    <row r="209" spans="1:124" ht="12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59"/>
      <c r="BX209" s="59"/>
      <c r="BY209" s="59"/>
      <c r="BZ209" s="59"/>
      <c r="CA209" s="59"/>
      <c r="CB209" s="59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R209" s="59"/>
      <c r="CS209" s="59"/>
      <c r="CT209" s="59"/>
      <c r="CU209" s="59"/>
      <c r="CV209" s="59"/>
      <c r="CW209" s="59"/>
      <c r="CX209" s="59"/>
      <c r="CY209" s="59"/>
      <c r="CZ209" s="59"/>
      <c r="DA209" s="59"/>
      <c r="DB209" s="59"/>
      <c r="DC209" s="59"/>
      <c r="DD209" s="59"/>
      <c r="DE209" s="59"/>
      <c r="DF209" s="59"/>
      <c r="DG209" s="59"/>
      <c r="DH209" s="59"/>
      <c r="DI209" s="59"/>
      <c r="DJ209" s="59"/>
      <c r="DK209" s="59"/>
      <c r="DL209" s="59"/>
      <c r="DM209" s="59"/>
      <c r="DN209" s="59"/>
      <c r="DO209" s="59"/>
      <c r="DP209" s="59"/>
      <c r="DQ209" s="59"/>
      <c r="DR209" s="59"/>
      <c r="DS209" s="59"/>
      <c r="DT209" s="59"/>
    </row>
    <row r="210" spans="1:124" ht="12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59"/>
      <c r="BX210" s="59"/>
      <c r="BY210" s="59"/>
      <c r="BZ210" s="59"/>
      <c r="CA210" s="59"/>
      <c r="CB210" s="59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R210" s="59"/>
      <c r="CS210" s="59"/>
      <c r="CT210" s="59"/>
      <c r="CU210" s="59"/>
      <c r="CV210" s="59"/>
      <c r="CW210" s="59"/>
      <c r="CX210" s="59"/>
      <c r="CY210" s="59"/>
      <c r="CZ210" s="59"/>
      <c r="DA210" s="59"/>
      <c r="DB210" s="59"/>
      <c r="DC210" s="59"/>
      <c r="DD210" s="59"/>
      <c r="DE210" s="59"/>
      <c r="DF210" s="59"/>
      <c r="DG210" s="59"/>
      <c r="DH210" s="59"/>
      <c r="DI210" s="59"/>
      <c r="DJ210" s="59"/>
      <c r="DK210" s="59"/>
      <c r="DL210" s="59"/>
      <c r="DM210" s="59"/>
      <c r="DN210" s="59"/>
      <c r="DO210" s="59"/>
      <c r="DP210" s="59"/>
      <c r="DQ210" s="59"/>
      <c r="DR210" s="59"/>
      <c r="DS210" s="59"/>
      <c r="DT210" s="59"/>
    </row>
    <row r="211" spans="1:124" ht="12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59"/>
      <c r="BX211" s="59"/>
      <c r="BY211" s="59"/>
      <c r="BZ211" s="59"/>
      <c r="CA211" s="59"/>
      <c r="CB211" s="59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R211" s="59"/>
      <c r="CS211" s="59"/>
      <c r="CT211" s="59"/>
      <c r="CU211" s="59"/>
      <c r="CV211" s="59"/>
      <c r="CW211" s="59"/>
      <c r="CX211" s="59"/>
      <c r="CY211" s="59"/>
      <c r="CZ211" s="59"/>
      <c r="DA211" s="59"/>
      <c r="DB211" s="59"/>
      <c r="DC211" s="59"/>
      <c r="DD211" s="59"/>
      <c r="DE211" s="59"/>
      <c r="DF211" s="59"/>
      <c r="DG211" s="59"/>
      <c r="DH211" s="59"/>
      <c r="DI211" s="59"/>
      <c r="DJ211" s="59"/>
      <c r="DK211" s="59"/>
      <c r="DL211" s="59"/>
      <c r="DM211" s="59"/>
      <c r="DN211" s="59"/>
      <c r="DO211" s="59"/>
      <c r="DP211" s="59"/>
      <c r="DQ211" s="59"/>
      <c r="DR211" s="59"/>
      <c r="DS211" s="59"/>
      <c r="DT211" s="59"/>
    </row>
    <row r="212" spans="1:124" ht="12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  <c r="BT212" s="59"/>
      <c r="BU212" s="59"/>
      <c r="BV212" s="59"/>
      <c r="BW212" s="59"/>
      <c r="BX212" s="59"/>
      <c r="BY212" s="59"/>
      <c r="BZ212" s="59"/>
      <c r="CA212" s="59"/>
      <c r="CB212" s="59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R212" s="59"/>
      <c r="CS212" s="59"/>
      <c r="CT212" s="59"/>
      <c r="CU212" s="59"/>
      <c r="CV212" s="59"/>
      <c r="CW212" s="59"/>
      <c r="CX212" s="59"/>
      <c r="CY212" s="59"/>
      <c r="CZ212" s="59"/>
      <c r="DA212" s="59"/>
      <c r="DB212" s="59"/>
      <c r="DC212" s="59"/>
      <c r="DD212" s="59"/>
      <c r="DE212" s="59"/>
      <c r="DF212" s="59"/>
      <c r="DG212" s="59"/>
      <c r="DH212" s="59"/>
      <c r="DI212" s="59"/>
      <c r="DJ212" s="59"/>
      <c r="DK212" s="59"/>
      <c r="DL212" s="59"/>
      <c r="DM212" s="59"/>
      <c r="DN212" s="59"/>
      <c r="DO212" s="59"/>
      <c r="DP212" s="59"/>
      <c r="DQ212" s="59"/>
      <c r="DR212" s="59"/>
      <c r="DS212" s="59"/>
      <c r="DT212" s="59"/>
    </row>
    <row r="213" spans="1:124" ht="12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59"/>
      <c r="BX213" s="59"/>
      <c r="BY213" s="59"/>
      <c r="BZ213" s="59"/>
      <c r="CA213" s="59"/>
      <c r="CB213" s="59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R213" s="59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  <c r="DR213" s="59"/>
      <c r="DS213" s="59"/>
      <c r="DT213" s="59"/>
    </row>
    <row r="214" spans="1:124" ht="12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59"/>
      <c r="BX214" s="59"/>
      <c r="BY214" s="59"/>
      <c r="BZ214" s="59"/>
      <c r="CA214" s="59"/>
      <c r="CB214" s="59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R214" s="59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9"/>
      <c r="DE214" s="59"/>
      <c r="DF214" s="59"/>
      <c r="DG214" s="59"/>
      <c r="DH214" s="59"/>
      <c r="DI214" s="59"/>
      <c r="DJ214" s="59"/>
      <c r="DK214" s="59"/>
      <c r="DL214" s="59"/>
      <c r="DM214" s="59"/>
      <c r="DN214" s="59"/>
      <c r="DO214" s="59"/>
      <c r="DP214" s="59"/>
      <c r="DQ214" s="59"/>
      <c r="DR214" s="59"/>
      <c r="DS214" s="59"/>
      <c r="DT214" s="59"/>
    </row>
    <row r="215" spans="1:124" ht="12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59"/>
      <c r="BT215" s="59"/>
      <c r="BU215" s="59"/>
      <c r="BV215" s="59"/>
      <c r="BW215" s="59"/>
      <c r="BX215" s="59"/>
      <c r="BY215" s="59"/>
      <c r="BZ215" s="59"/>
      <c r="CA215" s="59"/>
      <c r="CB215" s="59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R215" s="59"/>
      <c r="CS215" s="59"/>
      <c r="CT215" s="59"/>
      <c r="CU215" s="59"/>
      <c r="CV215" s="59"/>
      <c r="CW215" s="59"/>
      <c r="CX215" s="59"/>
      <c r="CY215" s="59"/>
      <c r="CZ215" s="59"/>
      <c r="DA215" s="59"/>
      <c r="DB215" s="59"/>
      <c r="DC215" s="59"/>
      <c r="DD215" s="59"/>
      <c r="DE215" s="59"/>
      <c r="DF215" s="59"/>
      <c r="DG215" s="59"/>
      <c r="DH215" s="59"/>
      <c r="DI215" s="59"/>
      <c r="DJ215" s="59"/>
      <c r="DK215" s="59"/>
      <c r="DL215" s="59"/>
      <c r="DM215" s="59"/>
      <c r="DN215" s="59"/>
      <c r="DO215" s="59"/>
      <c r="DP215" s="59"/>
      <c r="DQ215" s="59"/>
      <c r="DR215" s="59"/>
      <c r="DS215" s="59"/>
      <c r="DT215" s="59"/>
    </row>
    <row r="216" spans="1:124" ht="12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  <c r="BT216" s="59"/>
      <c r="BU216" s="59"/>
      <c r="BV216" s="59"/>
      <c r="BW216" s="59"/>
      <c r="BX216" s="59"/>
      <c r="BY216" s="59"/>
      <c r="BZ216" s="59"/>
      <c r="CA216" s="59"/>
      <c r="CB216" s="59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R216" s="59"/>
      <c r="CS216" s="59"/>
      <c r="CT216" s="59"/>
      <c r="CU216" s="59"/>
      <c r="CV216" s="59"/>
      <c r="CW216" s="59"/>
      <c r="CX216" s="59"/>
      <c r="CY216" s="59"/>
      <c r="CZ216" s="59"/>
      <c r="DA216" s="59"/>
      <c r="DB216" s="59"/>
      <c r="DC216" s="59"/>
      <c r="DD216" s="59"/>
      <c r="DE216" s="59"/>
      <c r="DF216" s="59"/>
      <c r="DG216" s="59"/>
      <c r="DH216" s="59"/>
      <c r="DI216" s="59"/>
      <c r="DJ216" s="59"/>
      <c r="DK216" s="59"/>
      <c r="DL216" s="59"/>
      <c r="DM216" s="59"/>
      <c r="DN216" s="59"/>
      <c r="DO216" s="59"/>
      <c r="DP216" s="59"/>
      <c r="DQ216" s="59"/>
      <c r="DR216" s="59"/>
      <c r="DS216" s="59"/>
      <c r="DT216" s="59"/>
    </row>
    <row r="217" spans="1:124" ht="12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  <c r="BT217" s="59"/>
      <c r="BU217" s="59"/>
      <c r="BV217" s="59"/>
      <c r="BW217" s="59"/>
      <c r="BX217" s="59"/>
      <c r="BY217" s="59"/>
      <c r="BZ217" s="59"/>
      <c r="CA217" s="59"/>
      <c r="CB217" s="59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R217" s="59"/>
      <c r="CS217" s="59"/>
      <c r="CT217" s="59"/>
      <c r="CU217" s="59"/>
      <c r="CV217" s="59"/>
      <c r="CW217" s="59"/>
      <c r="CX217" s="59"/>
      <c r="CY217" s="59"/>
      <c r="CZ217" s="59"/>
      <c r="DA217" s="59"/>
      <c r="DB217" s="59"/>
      <c r="DC217" s="59"/>
      <c r="DD217" s="59"/>
      <c r="DE217" s="59"/>
      <c r="DF217" s="59"/>
      <c r="DG217" s="59"/>
      <c r="DH217" s="59"/>
      <c r="DI217" s="59"/>
      <c r="DJ217" s="59"/>
      <c r="DK217" s="59"/>
      <c r="DL217" s="59"/>
      <c r="DM217" s="59"/>
      <c r="DN217" s="59"/>
      <c r="DO217" s="59"/>
      <c r="DP217" s="59"/>
      <c r="DQ217" s="59"/>
      <c r="DR217" s="59"/>
      <c r="DS217" s="59"/>
      <c r="DT217" s="59"/>
    </row>
    <row r="218" spans="1:124" ht="12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59"/>
      <c r="BX218" s="59"/>
      <c r="BY218" s="59"/>
      <c r="BZ218" s="59"/>
      <c r="CA218" s="59"/>
      <c r="CB218" s="59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R218" s="59"/>
      <c r="CS218" s="59"/>
      <c r="CT218" s="59"/>
      <c r="CU218" s="59"/>
      <c r="CV218" s="59"/>
      <c r="CW218" s="59"/>
      <c r="CX218" s="59"/>
      <c r="CY218" s="59"/>
      <c r="CZ218" s="59"/>
      <c r="DA218" s="59"/>
      <c r="DB218" s="59"/>
      <c r="DC218" s="59"/>
      <c r="DD218" s="59"/>
      <c r="DE218" s="59"/>
      <c r="DF218" s="59"/>
      <c r="DG218" s="59"/>
      <c r="DH218" s="59"/>
      <c r="DI218" s="59"/>
      <c r="DJ218" s="59"/>
      <c r="DK218" s="59"/>
      <c r="DL218" s="59"/>
      <c r="DM218" s="59"/>
      <c r="DN218" s="59"/>
      <c r="DO218" s="59"/>
      <c r="DP218" s="59"/>
      <c r="DQ218" s="59"/>
      <c r="DR218" s="59"/>
      <c r="DS218" s="59"/>
      <c r="DT218" s="59"/>
    </row>
    <row r="219" spans="1:124" ht="12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  <c r="BT219" s="59"/>
      <c r="BU219" s="59"/>
      <c r="BV219" s="59"/>
      <c r="BW219" s="59"/>
      <c r="BX219" s="59"/>
      <c r="BY219" s="59"/>
      <c r="BZ219" s="59"/>
      <c r="CA219" s="59"/>
      <c r="CB219" s="59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R219" s="59"/>
      <c r="CS219" s="59"/>
      <c r="CT219" s="59"/>
      <c r="CU219" s="59"/>
      <c r="CV219" s="59"/>
      <c r="CW219" s="59"/>
      <c r="CX219" s="59"/>
      <c r="CY219" s="59"/>
      <c r="CZ219" s="59"/>
      <c r="DA219" s="59"/>
      <c r="DB219" s="59"/>
      <c r="DC219" s="59"/>
      <c r="DD219" s="59"/>
      <c r="DE219" s="59"/>
      <c r="DF219" s="59"/>
      <c r="DG219" s="59"/>
      <c r="DH219" s="59"/>
      <c r="DI219" s="59"/>
      <c r="DJ219" s="59"/>
      <c r="DK219" s="59"/>
      <c r="DL219" s="59"/>
      <c r="DM219" s="59"/>
      <c r="DN219" s="59"/>
      <c r="DO219" s="59"/>
      <c r="DP219" s="59"/>
      <c r="DQ219" s="59"/>
      <c r="DR219" s="59"/>
      <c r="DS219" s="59"/>
      <c r="DT219" s="59"/>
    </row>
    <row r="220" spans="1:124" ht="12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  <c r="BT220" s="59"/>
      <c r="BU220" s="59"/>
      <c r="BV220" s="59"/>
      <c r="BW220" s="59"/>
      <c r="BX220" s="59"/>
      <c r="BY220" s="59"/>
      <c r="BZ220" s="59"/>
      <c r="CA220" s="59"/>
      <c r="CB220" s="59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R220" s="59"/>
      <c r="CS220" s="59"/>
      <c r="CT220" s="59"/>
      <c r="CU220" s="59"/>
      <c r="CV220" s="59"/>
      <c r="CW220" s="59"/>
      <c r="CX220" s="59"/>
      <c r="CY220" s="59"/>
      <c r="CZ220" s="59"/>
      <c r="DA220" s="59"/>
      <c r="DB220" s="59"/>
      <c r="DC220" s="59"/>
      <c r="DD220" s="59"/>
      <c r="DE220" s="59"/>
      <c r="DF220" s="59"/>
      <c r="DG220" s="59"/>
      <c r="DH220" s="59"/>
      <c r="DI220" s="59"/>
      <c r="DJ220" s="59"/>
      <c r="DK220" s="59"/>
      <c r="DL220" s="59"/>
      <c r="DM220" s="59"/>
      <c r="DN220" s="59"/>
      <c r="DO220" s="59"/>
      <c r="DP220" s="59"/>
      <c r="DQ220" s="59"/>
      <c r="DR220" s="59"/>
      <c r="DS220" s="59"/>
      <c r="DT220" s="59"/>
    </row>
    <row r="221" spans="1:124" ht="12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  <c r="BT221" s="59"/>
      <c r="BU221" s="59"/>
      <c r="BV221" s="59"/>
      <c r="BW221" s="59"/>
      <c r="BX221" s="59"/>
      <c r="BY221" s="59"/>
      <c r="BZ221" s="59"/>
      <c r="CA221" s="59"/>
      <c r="CB221" s="59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R221" s="59"/>
      <c r="CS221" s="59"/>
      <c r="CT221" s="59"/>
      <c r="CU221" s="59"/>
      <c r="CV221" s="59"/>
      <c r="CW221" s="59"/>
      <c r="CX221" s="59"/>
      <c r="CY221" s="59"/>
      <c r="CZ221" s="59"/>
      <c r="DA221" s="59"/>
      <c r="DB221" s="59"/>
      <c r="DC221" s="59"/>
      <c r="DD221" s="59"/>
      <c r="DE221" s="59"/>
      <c r="DF221" s="59"/>
      <c r="DG221" s="59"/>
      <c r="DH221" s="59"/>
      <c r="DI221" s="59"/>
      <c r="DJ221" s="59"/>
      <c r="DK221" s="59"/>
      <c r="DL221" s="59"/>
      <c r="DM221" s="59"/>
      <c r="DN221" s="59"/>
      <c r="DO221" s="59"/>
      <c r="DP221" s="59"/>
      <c r="DQ221" s="59"/>
      <c r="DR221" s="59"/>
      <c r="DS221" s="59"/>
      <c r="DT221" s="59"/>
    </row>
    <row r="222" spans="1:124" ht="12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/>
      <c r="BY222" s="59"/>
      <c r="BZ222" s="59"/>
      <c r="CA222" s="59"/>
      <c r="CB222" s="59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R222" s="59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M222" s="59"/>
      <c r="DN222" s="59"/>
      <c r="DO222" s="59"/>
      <c r="DP222" s="59"/>
      <c r="DQ222" s="59"/>
      <c r="DR222" s="59"/>
      <c r="DS222" s="59"/>
      <c r="DT222" s="59"/>
    </row>
    <row r="223" spans="1:124" ht="12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/>
      <c r="BY223" s="59"/>
      <c r="BZ223" s="59"/>
      <c r="CA223" s="59"/>
      <c r="CB223" s="59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R223" s="59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/>
      <c r="DD223" s="59"/>
      <c r="DE223" s="59"/>
      <c r="DF223" s="59"/>
      <c r="DG223" s="59"/>
      <c r="DH223" s="59"/>
      <c r="DI223" s="59"/>
      <c r="DJ223" s="59"/>
      <c r="DK223" s="59"/>
      <c r="DL223" s="59"/>
      <c r="DM223" s="59"/>
      <c r="DN223" s="59"/>
      <c r="DO223" s="59"/>
      <c r="DP223" s="59"/>
      <c r="DQ223" s="59"/>
      <c r="DR223" s="59"/>
      <c r="DS223" s="59"/>
      <c r="DT223" s="59"/>
    </row>
    <row r="224" spans="1:124" ht="12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R224" s="59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/>
      <c r="DE224" s="59"/>
      <c r="DF224" s="59"/>
      <c r="DG224" s="59"/>
      <c r="DH224" s="59"/>
      <c r="DI224" s="59"/>
      <c r="DJ224" s="59"/>
      <c r="DK224" s="59"/>
      <c r="DL224" s="59"/>
      <c r="DM224" s="59"/>
      <c r="DN224" s="59"/>
      <c r="DO224" s="59"/>
      <c r="DP224" s="59"/>
      <c r="DQ224" s="59"/>
      <c r="DR224" s="59"/>
      <c r="DS224" s="59"/>
      <c r="DT224" s="59"/>
    </row>
    <row r="225" spans="1:124" ht="12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59"/>
      <c r="BT225" s="59"/>
      <c r="BU225" s="59"/>
      <c r="BV225" s="59"/>
      <c r="BW225" s="59"/>
      <c r="BX225" s="59"/>
      <c r="BY225" s="59"/>
      <c r="BZ225" s="59"/>
      <c r="CA225" s="59"/>
      <c r="CB225" s="59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R225" s="59"/>
      <c r="CS225" s="59"/>
      <c r="CT225" s="59"/>
      <c r="CU225" s="59"/>
      <c r="CV225" s="59"/>
      <c r="CW225" s="59"/>
      <c r="CX225" s="59"/>
      <c r="CY225" s="59"/>
      <c r="CZ225" s="59"/>
      <c r="DA225" s="59"/>
      <c r="DB225" s="59"/>
      <c r="DC225" s="59"/>
      <c r="DD225" s="59"/>
      <c r="DE225" s="59"/>
      <c r="DF225" s="59"/>
      <c r="DG225" s="59"/>
      <c r="DH225" s="59"/>
      <c r="DI225" s="59"/>
      <c r="DJ225" s="59"/>
      <c r="DK225" s="59"/>
      <c r="DL225" s="59"/>
      <c r="DM225" s="59"/>
      <c r="DN225" s="59"/>
      <c r="DO225" s="59"/>
      <c r="DP225" s="59"/>
      <c r="DQ225" s="59"/>
      <c r="DR225" s="59"/>
      <c r="DS225" s="59"/>
      <c r="DT225" s="59"/>
    </row>
    <row r="226" spans="1:124" ht="12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  <c r="BT226" s="59"/>
      <c r="BU226" s="59"/>
      <c r="BV226" s="59"/>
      <c r="BW226" s="59"/>
      <c r="BX226" s="59"/>
      <c r="BY226" s="59"/>
      <c r="BZ226" s="59"/>
      <c r="CA226" s="59"/>
      <c r="CB226" s="59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R226" s="59"/>
      <c r="CS226" s="59"/>
      <c r="CT226" s="59"/>
      <c r="CU226" s="59"/>
      <c r="CV226" s="59"/>
      <c r="CW226" s="59"/>
      <c r="CX226" s="59"/>
      <c r="CY226" s="59"/>
      <c r="CZ226" s="59"/>
      <c r="DA226" s="59"/>
      <c r="DB226" s="59"/>
      <c r="DC226" s="59"/>
      <c r="DD226" s="59"/>
      <c r="DE226" s="59"/>
      <c r="DF226" s="59"/>
      <c r="DG226" s="59"/>
      <c r="DH226" s="59"/>
      <c r="DI226" s="59"/>
      <c r="DJ226" s="59"/>
      <c r="DK226" s="59"/>
      <c r="DL226" s="59"/>
      <c r="DM226" s="59"/>
      <c r="DN226" s="59"/>
      <c r="DO226" s="59"/>
      <c r="DP226" s="59"/>
      <c r="DQ226" s="59"/>
      <c r="DR226" s="59"/>
      <c r="DS226" s="59"/>
      <c r="DT226" s="59"/>
    </row>
    <row r="227" spans="1:124" ht="12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/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9"/>
      <c r="DO227" s="59"/>
      <c r="DP227" s="59"/>
      <c r="DQ227" s="59"/>
      <c r="DR227" s="59"/>
      <c r="DS227" s="59"/>
      <c r="DT227" s="59"/>
    </row>
    <row r="228" spans="1:124" ht="12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  <c r="BT228" s="59"/>
      <c r="BU228" s="59"/>
      <c r="BV228" s="59"/>
      <c r="BW228" s="59"/>
      <c r="BX228" s="59"/>
      <c r="BY228" s="59"/>
      <c r="BZ228" s="59"/>
      <c r="CA228" s="59"/>
      <c r="CB228" s="59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R228" s="59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H228" s="59"/>
      <c r="DI228" s="59"/>
      <c r="DJ228" s="59"/>
      <c r="DK228" s="59"/>
      <c r="DL228" s="59"/>
      <c r="DM228" s="59"/>
      <c r="DN228" s="59"/>
      <c r="DO228" s="59"/>
      <c r="DP228" s="59"/>
      <c r="DQ228" s="59"/>
      <c r="DR228" s="59"/>
      <c r="DS228" s="59"/>
      <c r="DT228" s="59"/>
    </row>
    <row r="229" spans="1:124" ht="12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  <c r="BT229" s="59"/>
      <c r="BU229" s="59"/>
      <c r="BV229" s="59"/>
      <c r="BW229" s="59"/>
      <c r="BX229" s="59"/>
      <c r="BY229" s="59"/>
      <c r="BZ229" s="59"/>
      <c r="CA229" s="59"/>
      <c r="CB229" s="59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R229" s="59"/>
      <c r="CS229" s="59"/>
      <c r="CT229" s="59"/>
      <c r="CU229" s="59"/>
      <c r="CV229" s="59"/>
      <c r="CW229" s="59"/>
      <c r="CX229" s="59"/>
      <c r="CY229" s="59"/>
      <c r="CZ229" s="59"/>
      <c r="DA229" s="59"/>
      <c r="DB229" s="59"/>
      <c r="DC229" s="59"/>
      <c r="DD229" s="59"/>
      <c r="DE229" s="59"/>
      <c r="DF229" s="59"/>
      <c r="DG229" s="59"/>
      <c r="DH229" s="59"/>
      <c r="DI229" s="59"/>
      <c r="DJ229" s="59"/>
      <c r="DK229" s="59"/>
      <c r="DL229" s="59"/>
      <c r="DM229" s="59"/>
      <c r="DN229" s="59"/>
      <c r="DO229" s="59"/>
      <c r="DP229" s="59"/>
      <c r="DQ229" s="59"/>
      <c r="DR229" s="59"/>
      <c r="DS229" s="59"/>
      <c r="DT229" s="59"/>
    </row>
    <row r="230" spans="1:124" ht="12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  <c r="BT230" s="59"/>
      <c r="BU230" s="59"/>
      <c r="BV230" s="59"/>
      <c r="BW230" s="59"/>
      <c r="BX230" s="59"/>
      <c r="BY230" s="59"/>
      <c r="BZ230" s="59"/>
      <c r="CA230" s="59"/>
      <c r="CB230" s="59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R230" s="59"/>
      <c r="CS230" s="59"/>
      <c r="CT230" s="59"/>
      <c r="CU230" s="59"/>
      <c r="CV230" s="59"/>
      <c r="CW230" s="59"/>
      <c r="CX230" s="59"/>
      <c r="CY230" s="59"/>
      <c r="CZ230" s="59"/>
      <c r="DA230" s="59"/>
      <c r="DB230" s="59"/>
      <c r="DC230" s="59"/>
      <c r="DD230" s="59"/>
      <c r="DE230" s="59"/>
      <c r="DF230" s="59"/>
      <c r="DG230" s="59"/>
      <c r="DH230" s="59"/>
      <c r="DI230" s="59"/>
      <c r="DJ230" s="59"/>
      <c r="DK230" s="59"/>
      <c r="DL230" s="59"/>
      <c r="DM230" s="59"/>
      <c r="DN230" s="59"/>
      <c r="DO230" s="59"/>
      <c r="DP230" s="59"/>
      <c r="DQ230" s="59"/>
      <c r="DR230" s="59"/>
      <c r="DS230" s="59"/>
      <c r="DT230" s="59"/>
    </row>
    <row r="231" spans="1:124" ht="12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H231" s="59"/>
      <c r="DI231" s="59"/>
      <c r="DJ231" s="59"/>
      <c r="DK231" s="59"/>
      <c r="DL231" s="59"/>
      <c r="DM231" s="59"/>
      <c r="DN231" s="59"/>
      <c r="DO231" s="59"/>
      <c r="DP231" s="59"/>
      <c r="DQ231" s="59"/>
      <c r="DR231" s="59"/>
      <c r="DS231" s="59"/>
      <c r="DT231" s="59"/>
    </row>
    <row r="232" spans="1:124" ht="12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  <c r="BT232" s="59"/>
      <c r="BU232" s="59"/>
      <c r="BV232" s="59"/>
      <c r="BW232" s="59"/>
      <c r="BX232" s="59"/>
      <c r="BY232" s="59"/>
      <c r="BZ232" s="59"/>
      <c r="CA232" s="59"/>
      <c r="CB232" s="59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R232" s="59"/>
      <c r="CS232" s="59"/>
      <c r="CT232" s="59"/>
      <c r="CU232" s="59"/>
      <c r="CV232" s="59"/>
      <c r="CW232" s="59"/>
      <c r="CX232" s="59"/>
      <c r="CY232" s="59"/>
      <c r="CZ232" s="59"/>
      <c r="DA232" s="59"/>
      <c r="DB232" s="59"/>
      <c r="DC232" s="59"/>
      <c r="DD232" s="59"/>
      <c r="DE232" s="59"/>
      <c r="DF232" s="59"/>
      <c r="DG232" s="59"/>
      <c r="DH232" s="59"/>
      <c r="DI232" s="59"/>
      <c r="DJ232" s="59"/>
      <c r="DK232" s="59"/>
      <c r="DL232" s="59"/>
      <c r="DM232" s="59"/>
      <c r="DN232" s="59"/>
      <c r="DO232" s="59"/>
      <c r="DP232" s="59"/>
      <c r="DQ232" s="59"/>
      <c r="DR232" s="59"/>
      <c r="DS232" s="59"/>
      <c r="DT232" s="59"/>
    </row>
    <row r="233" spans="1:124" ht="12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/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  <c r="DC233" s="59"/>
      <c r="DD233" s="59"/>
      <c r="DE233" s="59"/>
      <c r="DF233" s="59"/>
      <c r="DG233" s="59"/>
      <c r="DH233" s="59"/>
      <c r="DI233" s="59"/>
      <c r="DJ233" s="59"/>
      <c r="DK233" s="59"/>
      <c r="DL233" s="59"/>
      <c r="DM233" s="59"/>
      <c r="DN233" s="59"/>
      <c r="DO233" s="59"/>
      <c r="DP233" s="59"/>
      <c r="DQ233" s="59"/>
      <c r="DR233" s="59"/>
      <c r="DS233" s="59"/>
      <c r="DT233" s="59"/>
    </row>
    <row r="234" spans="1:124" ht="12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/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  <c r="DC234" s="59"/>
      <c r="DD234" s="59"/>
      <c r="DE234" s="59"/>
      <c r="DF234" s="59"/>
      <c r="DG234" s="59"/>
      <c r="DH234" s="59"/>
      <c r="DI234" s="59"/>
      <c r="DJ234" s="59"/>
      <c r="DK234" s="59"/>
      <c r="DL234" s="59"/>
      <c r="DM234" s="59"/>
      <c r="DN234" s="59"/>
      <c r="DO234" s="59"/>
      <c r="DP234" s="59"/>
      <c r="DQ234" s="59"/>
      <c r="DR234" s="59"/>
      <c r="DS234" s="59"/>
      <c r="DT234" s="59"/>
    </row>
    <row r="235" spans="1:124" ht="12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  <c r="BT235" s="59"/>
      <c r="BU235" s="59"/>
      <c r="BV235" s="59"/>
      <c r="BW235" s="59"/>
      <c r="BX235" s="59"/>
      <c r="BY235" s="59"/>
      <c r="BZ235" s="59"/>
      <c r="CA235" s="59"/>
      <c r="CB235" s="59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R235" s="59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  <c r="DC235" s="59"/>
      <c r="DD235" s="59"/>
      <c r="DE235" s="59"/>
      <c r="DF235" s="59"/>
      <c r="DG235" s="59"/>
      <c r="DH235" s="59"/>
      <c r="DI235" s="59"/>
      <c r="DJ235" s="59"/>
      <c r="DK235" s="59"/>
      <c r="DL235" s="59"/>
      <c r="DM235" s="59"/>
      <c r="DN235" s="59"/>
      <c r="DO235" s="59"/>
      <c r="DP235" s="59"/>
      <c r="DQ235" s="59"/>
      <c r="DR235" s="59"/>
      <c r="DS235" s="59"/>
      <c r="DT235" s="59"/>
    </row>
    <row r="236" spans="1:124" ht="12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  <c r="BN236" s="59"/>
      <c r="BO236" s="59"/>
      <c r="BP236" s="59"/>
      <c r="BQ236" s="59"/>
      <c r="BR236" s="59"/>
      <c r="BS236" s="59"/>
      <c r="BT236" s="59"/>
      <c r="BU236" s="59"/>
      <c r="BV236" s="59"/>
      <c r="BW236" s="59"/>
      <c r="BX236" s="59"/>
      <c r="BY236" s="59"/>
      <c r="BZ236" s="59"/>
      <c r="CA236" s="59"/>
      <c r="CB236" s="59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R236" s="59"/>
      <c r="CS236" s="59"/>
      <c r="CT236" s="59"/>
      <c r="CU236" s="59"/>
      <c r="CV236" s="59"/>
      <c r="CW236" s="59"/>
      <c r="CX236" s="59"/>
      <c r="CY236" s="59"/>
      <c r="CZ236" s="59"/>
      <c r="DA236" s="59"/>
      <c r="DB236" s="59"/>
      <c r="DC236" s="59"/>
      <c r="DD236" s="59"/>
      <c r="DE236" s="59"/>
      <c r="DF236" s="59"/>
      <c r="DG236" s="59"/>
      <c r="DH236" s="59"/>
      <c r="DI236" s="59"/>
      <c r="DJ236" s="59"/>
      <c r="DK236" s="59"/>
      <c r="DL236" s="59"/>
      <c r="DM236" s="59"/>
      <c r="DN236" s="59"/>
      <c r="DO236" s="59"/>
      <c r="DP236" s="59"/>
      <c r="DQ236" s="59"/>
      <c r="DR236" s="59"/>
      <c r="DS236" s="59"/>
      <c r="DT236" s="59"/>
    </row>
    <row r="237" spans="1:124" ht="12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B237" s="59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R237" s="59"/>
      <c r="CS237" s="59"/>
      <c r="CT237" s="59"/>
      <c r="CU237" s="59"/>
      <c r="CV237" s="59"/>
      <c r="CW237" s="59"/>
      <c r="CX237" s="59"/>
      <c r="CY237" s="59"/>
      <c r="CZ237" s="59"/>
      <c r="DA237" s="59"/>
      <c r="DB237" s="59"/>
      <c r="DC237" s="59"/>
      <c r="DD237" s="59"/>
      <c r="DE237" s="59"/>
      <c r="DF237" s="59"/>
      <c r="DG237" s="59"/>
      <c r="DH237" s="59"/>
      <c r="DI237" s="59"/>
      <c r="DJ237" s="59"/>
      <c r="DK237" s="59"/>
      <c r="DL237" s="59"/>
      <c r="DM237" s="59"/>
      <c r="DN237" s="59"/>
      <c r="DO237" s="59"/>
      <c r="DP237" s="59"/>
      <c r="DQ237" s="59"/>
      <c r="DR237" s="59"/>
      <c r="DS237" s="59"/>
      <c r="DT237" s="59"/>
    </row>
    <row r="238" spans="1:124" ht="12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9"/>
      <c r="BZ238" s="59"/>
      <c r="CA238" s="59"/>
      <c r="CB238" s="59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R238" s="59"/>
      <c r="CS238" s="59"/>
      <c r="CT238" s="59"/>
      <c r="CU238" s="59"/>
      <c r="CV238" s="59"/>
      <c r="CW238" s="59"/>
      <c r="CX238" s="59"/>
      <c r="CY238" s="59"/>
      <c r="CZ238" s="59"/>
      <c r="DA238" s="59"/>
      <c r="DB238" s="59"/>
      <c r="DC238" s="59"/>
      <c r="DD238" s="59"/>
      <c r="DE238" s="59"/>
      <c r="DF238" s="59"/>
      <c r="DG238" s="59"/>
      <c r="DH238" s="59"/>
      <c r="DI238" s="59"/>
      <c r="DJ238" s="59"/>
      <c r="DK238" s="59"/>
      <c r="DL238" s="59"/>
      <c r="DM238" s="59"/>
      <c r="DN238" s="59"/>
      <c r="DO238" s="59"/>
      <c r="DP238" s="59"/>
      <c r="DQ238" s="59"/>
      <c r="DR238" s="59"/>
      <c r="DS238" s="59"/>
      <c r="DT238" s="59"/>
    </row>
    <row r="239" spans="1:124" ht="12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9"/>
      <c r="BZ239" s="59"/>
      <c r="CA239" s="59"/>
      <c r="CB239" s="59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R239" s="59"/>
      <c r="CS239" s="59"/>
      <c r="CT239" s="59"/>
      <c r="CU239" s="59"/>
      <c r="CV239" s="59"/>
      <c r="CW239" s="59"/>
      <c r="CX239" s="59"/>
      <c r="CY239" s="59"/>
      <c r="CZ239" s="59"/>
      <c r="DA239" s="59"/>
      <c r="DB239" s="59"/>
      <c r="DC239" s="59"/>
      <c r="DD239" s="59"/>
      <c r="DE239" s="59"/>
      <c r="DF239" s="59"/>
      <c r="DG239" s="59"/>
      <c r="DH239" s="59"/>
      <c r="DI239" s="59"/>
      <c r="DJ239" s="59"/>
      <c r="DK239" s="59"/>
      <c r="DL239" s="59"/>
      <c r="DM239" s="59"/>
      <c r="DN239" s="59"/>
      <c r="DO239" s="59"/>
      <c r="DP239" s="59"/>
      <c r="DQ239" s="59"/>
      <c r="DR239" s="59"/>
      <c r="DS239" s="59"/>
      <c r="DT239" s="59"/>
    </row>
    <row r="240" spans="1:124" ht="12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9"/>
      <c r="BZ240" s="59"/>
      <c r="CA240" s="59"/>
      <c r="CB240" s="59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R240" s="59"/>
      <c r="CS240" s="59"/>
      <c r="CT240" s="59"/>
      <c r="CU240" s="59"/>
      <c r="CV240" s="59"/>
      <c r="CW240" s="59"/>
      <c r="CX240" s="59"/>
      <c r="CY240" s="59"/>
      <c r="CZ240" s="59"/>
      <c r="DA240" s="59"/>
      <c r="DB240" s="59"/>
      <c r="DC240" s="59"/>
      <c r="DD240" s="59"/>
      <c r="DE240" s="59"/>
      <c r="DF240" s="59"/>
      <c r="DG240" s="59"/>
      <c r="DH240" s="59"/>
      <c r="DI240" s="59"/>
      <c r="DJ240" s="59"/>
      <c r="DK240" s="59"/>
      <c r="DL240" s="59"/>
      <c r="DM240" s="59"/>
      <c r="DN240" s="59"/>
      <c r="DO240" s="59"/>
      <c r="DP240" s="59"/>
      <c r="DQ240" s="59"/>
      <c r="DR240" s="59"/>
      <c r="DS240" s="59"/>
      <c r="DT240" s="59"/>
    </row>
    <row r="241" spans="1:124" ht="12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B241" s="59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R241" s="59"/>
      <c r="CS241" s="59"/>
      <c r="CT241" s="59"/>
      <c r="CU241" s="59"/>
      <c r="CV241" s="59"/>
      <c r="CW241" s="59"/>
      <c r="CX241" s="59"/>
      <c r="CY241" s="59"/>
      <c r="CZ241" s="59"/>
      <c r="DA241" s="59"/>
      <c r="DB241" s="59"/>
      <c r="DC241" s="59"/>
      <c r="DD241" s="59"/>
      <c r="DE241" s="59"/>
      <c r="DF241" s="59"/>
      <c r="DG241" s="59"/>
      <c r="DH241" s="59"/>
      <c r="DI241" s="59"/>
      <c r="DJ241" s="59"/>
      <c r="DK241" s="59"/>
      <c r="DL241" s="59"/>
      <c r="DM241" s="59"/>
      <c r="DN241" s="59"/>
      <c r="DO241" s="59"/>
      <c r="DP241" s="59"/>
      <c r="DQ241" s="59"/>
      <c r="DR241" s="59"/>
      <c r="DS241" s="59"/>
      <c r="DT241" s="59"/>
    </row>
    <row r="242" spans="1:124" ht="12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9"/>
      <c r="BZ242" s="59"/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R242" s="59"/>
      <c r="CS242" s="59"/>
      <c r="CT242" s="59"/>
      <c r="CU242" s="59"/>
      <c r="CV242" s="59"/>
      <c r="CW242" s="59"/>
      <c r="CX242" s="59"/>
      <c r="CY242" s="59"/>
      <c r="CZ242" s="59"/>
      <c r="DA242" s="59"/>
      <c r="DB242" s="59"/>
      <c r="DC242" s="59"/>
      <c r="DD242" s="59"/>
      <c r="DE242" s="59"/>
      <c r="DF242" s="59"/>
      <c r="DG242" s="59"/>
      <c r="DH242" s="59"/>
      <c r="DI242" s="59"/>
      <c r="DJ242" s="59"/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</row>
    <row r="243" spans="1:124" ht="12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R243" s="59"/>
      <c r="CS243" s="59"/>
      <c r="CT243" s="59"/>
      <c r="CU243" s="59"/>
      <c r="CV243" s="59"/>
      <c r="CW243" s="59"/>
      <c r="CX243" s="59"/>
      <c r="CY243" s="59"/>
      <c r="CZ243" s="59"/>
      <c r="DA243" s="59"/>
      <c r="DB243" s="59"/>
      <c r="DC243" s="59"/>
      <c r="DD243" s="59"/>
      <c r="DE243" s="59"/>
      <c r="DF243" s="59"/>
      <c r="DG243" s="59"/>
      <c r="DH243" s="59"/>
      <c r="DI243" s="59"/>
      <c r="DJ243" s="59"/>
      <c r="DK243" s="59"/>
      <c r="DL243" s="59"/>
      <c r="DM243" s="59"/>
      <c r="DN243" s="59"/>
      <c r="DO243" s="59"/>
      <c r="DP243" s="59"/>
      <c r="DQ243" s="59"/>
      <c r="DR243" s="59"/>
      <c r="DS243" s="59"/>
      <c r="DT243" s="59"/>
    </row>
    <row r="244" spans="1:124" ht="12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59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/>
      <c r="DM244" s="59"/>
      <c r="DN244" s="59"/>
      <c r="DO244" s="59"/>
      <c r="DP244" s="59"/>
      <c r="DQ244" s="59"/>
      <c r="DR244" s="59"/>
      <c r="DS244" s="59"/>
      <c r="DT244" s="59"/>
    </row>
    <row r="245" spans="1:124" ht="12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59"/>
      <c r="CA245" s="59"/>
      <c r="CB245" s="59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R245" s="59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H245" s="59"/>
      <c r="DI245" s="59"/>
      <c r="DJ245" s="59"/>
      <c r="DK245" s="59"/>
      <c r="DL245" s="59"/>
      <c r="DM245" s="59"/>
      <c r="DN245" s="59"/>
      <c r="DO245" s="59"/>
      <c r="DP245" s="59"/>
      <c r="DQ245" s="59"/>
      <c r="DR245" s="59"/>
      <c r="DS245" s="59"/>
      <c r="DT245" s="59"/>
    </row>
    <row r="246" spans="1:124" ht="12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59"/>
      <c r="CA246" s="59"/>
      <c r="CB246" s="59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R246" s="59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H246" s="59"/>
      <c r="DI246" s="59"/>
      <c r="DJ246" s="59"/>
      <c r="DK246" s="59"/>
      <c r="DL246" s="59"/>
      <c r="DM246" s="59"/>
      <c r="DN246" s="59"/>
      <c r="DO246" s="59"/>
      <c r="DP246" s="59"/>
      <c r="DQ246" s="59"/>
      <c r="DR246" s="59"/>
      <c r="DS246" s="59"/>
      <c r="DT246" s="59"/>
    </row>
    <row r="247" spans="1:124" ht="12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B247" s="59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R247" s="59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/>
      <c r="DF247" s="59"/>
      <c r="DG247" s="59"/>
      <c r="DH247" s="59"/>
      <c r="DI247" s="59"/>
      <c r="DJ247" s="59"/>
      <c r="DK247" s="59"/>
      <c r="DL247" s="59"/>
      <c r="DM247" s="59"/>
      <c r="DN247" s="59"/>
      <c r="DO247" s="59"/>
      <c r="DP247" s="59"/>
      <c r="DQ247" s="59"/>
      <c r="DR247" s="59"/>
      <c r="DS247" s="59"/>
      <c r="DT247" s="59"/>
    </row>
    <row r="248" spans="1:124" ht="12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B248" s="59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M248" s="59"/>
      <c r="DN248" s="59"/>
      <c r="DO248" s="59"/>
      <c r="DP248" s="59"/>
      <c r="DQ248" s="59"/>
      <c r="DR248" s="59"/>
      <c r="DS248" s="59"/>
      <c r="DT248" s="59"/>
    </row>
    <row r="249" spans="1:124" ht="12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9"/>
      <c r="BZ249" s="59"/>
      <c r="CA249" s="59"/>
      <c r="CB249" s="59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R249" s="59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/>
      <c r="DF249" s="59"/>
      <c r="DG249" s="59"/>
      <c r="DH249" s="59"/>
      <c r="DI249" s="59"/>
      <c r="DJ249" s="59"/>
      <c r="DK249" s="59"/>
      <c r="DL249" s="59"/>
      <c r="DM249" s="59"/>
      <c r="DN249" s="59"/>
      <c r="DO249" s="59"/>
      <c r="DP249" s="59"/>
      <c r="DQ249" s="59"/>
      <c r="DR249" s="59"/>
      <c r="DS249" s="59"/>
      <c r="DT249" s="59"/>
    </row>
    <row r="250" spans="1:124" ht="12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R250" s="59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/>
      <c r="DF250" s="59"/>
      <c r="DG250" s="59"/>
      <c r="DH250" s="59"/>
      <c r="DI250" s="59"/>
      <c r="DJ250" s="59"/>
      <c r="DK250" s="59"/>
      <c r="DL250" s="59"/>
      <c r="DM250" s="59"/>
      <c r="DN250" s="59"/>
      <c r="DO250" s="59"/>
      <c r="DP250" s="59"/>
      <c r="DQ250" s="59"/>
      <c r="DR250" s="59"/>
      <c r="DS250" s="59"/>
      <c r="DT250" s="59"/>
    </row>
    <row r="251" spans="1:124" ht="12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  <c r="DR251" s="59"/>
      <c r="DS251" s="59"/>
      <c r="DT251" s="59"/>
    </row>
    <row r="252" spans="1:124" ht="12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R252" s="59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/>
      <c r="DF252" s="59"/>
      <c r="DG252" s="59"/>
      <c r="DH252" s="59"/>
      <c r="DI252" s="59"/>
      <c r="DJ252" s="59"/>
      <c r="DK252" s="59"/>
      <c r="DL252" s="59"/>
      <c r="DM252" s="59"/>
      <c r="DN252" s="59"/>
      <c r="DO252" s="59"/>
      <c r="DP252" s="59"/>
      <c r="DQ252" s="59"/>
      <c r="DR252" s="59"/>
      <c r="DS252" s="59"/>
      <c r="DT252" s="59"/>
    </row>
    <row r="253" spans="1:124" ht="12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R253" s="59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H253" s="59"/>
      <c r="DI253" s="59"/>
      <c r="DJ253" s="59"/>
      <c r="DK253" s="59"/>
      <c r="DL253" s="59"/>
      <c r="DM253" s="59"/>
      <c r="DN253" s="59"/>
      <c r="DO253" s="59"/>
      <c r="DP253" s="59"/>
      <c r="DQ253" s="59"/>
      <c r="DR253" s="59"/>
      <c r="DS253" s="59"/>
      <c r="DT253" s="59"/>
    </row>
    <row r="254" spans="1:124" ht="12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  <c r="BT254" s="59"/>
      <c r="BU254" s="59"/>
      <c r="BV254" s="59"/>
      <c r="BW254" s="59"/>
      <c r="BX254" s="59"/>
      <c r="BY254" s="59"/>
      <c r="BZ254" s="59"/>
      <c r="CA254" s="59"/>
      <c r="CB254" s="59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R254" s="59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M254" s="59"/>
      <c r="DN254" s="59"/>
      <c r="DO254" s="59"/>
      <c r="DP254" s="59"/>
      <c r="DQ254" s="59"/>
      <c r="DR254" s="59"/>
      <c r="DS254" s="59"/>
      <c r="DT254" s="59"/>
    </row>
    <row r="255" spans="1:124" ht="12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/>
      <c r="BW255" s="59"/>
      <c r="BX255" s="59"/>
      <c r="BY255" s="59"/>
      <c r="BZ255" s="59"/>
      <c r="CA255" s="59"/>
      <c r="CB255" s="59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R255" s="59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/>
      <c r="DF255" s="59"/>
      <c r="DG255" s="59"/>
      <c r="DH255" s="59"/>
      <c r="DI255" s="59"/>
      <c r="DJ255" s="59"/>
      <c r="DK255" s="59"/>
      <c r="DL255" s="59"/>
      <c r="DM255" s="59"/>
      <c r="DN255" s="59"/>
      <c r="DO255" s="59"/>
      <c r="DP255" s="59"/>
      <c r="DQ255" s="59"/>
      <c r="DR255" s="59"/>
      <c r="DS255" s="59"/>
      <c r="DT255" s="59"/>
    </row>
    <row r="256" spans="1:124" ht="12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/>
      <c r="BW256" s="59"/>
      <c r="BX256" s="59"/>
      <c r="BY256" s="59"/>
      <c r="BZ256" s="59"/>
      <c r="CA256" s="59"/>
      <c r="CB256" s="59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R256" s="59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H256" s="59"/>
      <c r="DI256" s="59"/>
      <c r="DJ256" s="59"/>
      <c r="DK256" s="59"/>
      <c r="DL256" s="59"/>
      <c r="DM256" s="59"/>
      <c r="DN256" s="59"/>
      <c r="DO256" s="59"/>
      <c r="DP256" s="59"/>
      <c r="DQ256" s="59"/>
      <c r="DR256" s="59"/>
      <c r="DS256" s="59"/>
      <c r="DT256" s="59"/>
    </row>
    <row r="257" spans="1:124" ht="12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/>
      <c r="BW257" s="59"/>
      <c r="BX257" s="59"/>
      <c r="BY257" s="59"/>
      <c r="BZ257" s="59"/>
      <c r="CA257" s="59"/>
      <c r="CB257" s="59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R257" s="59"/>
      <c r="CS257" s="59"/>
      <c r="CT257" s="59"/>
      <c r="CU257" s="59"/>
      <c r="CV257" s="59"/>
      <c r="CW257" s="59"/>
      <c r="CX257" s="59"/>
      <c r="CY257" s="59"/>
      <c r="CZ257" s="59"/>
      <c r="DA257" s="59"/>
      <c r="DB257" s="59"/>
      <c r="DC257" s="59"/>
      <c r="DD257" s="59"/>
      <c r="DE257" s="59"/>
      <c r="DF257" s="59"/>
      <c r="DG257" s="59"/>
      <c r="DH257" s="59"/>
      <c r="DI257" s="59"/>
      <c r="DJ257" s="59"/>
      <c r="DK257" s="59"/>
      <c r="DL257" s="59"/>
      <c r="DM257" s="59"/>
      <c r="DN257" s="59"/>
      <c r="DO257" s="59"/>
      <c r="DP257" s="59"/>
      <c r="DQ257" s="59"/>
      <c r="DR257" s="59"/>
      <c r="DS257" s="59"/>
      <c r="DT257" s="59"/>
    </row>
    <row r="258" spans="1:124" ht="12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/>
      <c r="BW258" s="59"/>
      <c r="BX258" s="59"/>
      <c r="BY258" s="59"/>
      <c r="BZ258" s="59"/>
      <c r="CA258" s="59"/>
      <c r="CB258" s="59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R258" s="59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H258" s="59"/>
      <c r="DI258" s="59"/>
      <c r="DJ258" s="59"/>
      <c r="DK258" s="59"/>
      <c r="DL258" s="59"/>
      <c r="DM258" s="59"/>
      <c r="DN258" s="59"/>
      <c r="DO258" s="59"/>
      <c r="DP258" s="59"/>
      <c r="DQ258" s="59"/>
      <c r="DR258" s="59"/>
      <c r="DS258" s="59"/>
      <c r="DT258" s="59"/>
    </row>
    <row r="259" spans="1:124" ht="12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  <c r="DR259" s="59"/>
      <c r="DS259" s="59"/>
      <c r="DT259" s="59"/>
    </row>
    <row r="260" spans="1:124" ht="12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/>
      <c r="BW260" s="59"/>
      <c r="BX260" s="59"/>
      <c r="BY260" s="59"/>
      <c r="BZ260" s="59"/>
      <c r="CA260" s="59"/>
      <c r="CB260" s="59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M260" s="59"/>
      <c r="DN260" s="59"/>
      <c r="DO260" s="59"/>
      <c r="DP260" s="59"/>
      <c r="DQ260" s="59"/>
      <c r="DR260" s="59"/>
      <c r="DS260" s="59"/>
      <c r="DT260" s="59"/>
    </row>
    <row r="261" spans="1:124" ht="12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/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</row>
    <row r="262" spans="1:124" ht="12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/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  <c r="DR262" s="59"/>
      <c r="DS262" s="59"/>
      <c r="DT262" s="59"/>
    </row>
    <row r="263" spans="1:124" ht="12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R263" s="59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/>
      <c r="DJ263" s="59"/>
      <c r="DK263" s="59"/>
      <c r="DL263" s="59"/>
      <c r="DM263" s="59"/>
      <c r="DN263" s="59"/>
      <c r="DO263" s="59"/>
      <c r="DP263" s="59"/>
      <c r="DQ263" s="59"/>
      <c r="DR263" s="59"/>
      <c r="DS263" s="59"/>
      <c r="DT263" s="59"/>
    </row>
    <row r="264" spans="1:124" ht="12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  <c r="BT264" s="59"/>
      <c r="BU264" s="59"/>
      <c r="BV264" s="59"/>
      <c r="BW264" s="59"/>
      <c r="BX264" s="59"/>
      <c r="BY264" s="59"/>
      <c r="BZ264" s="59"/>
      <c r="CA264" s="59"/>
      <c r="CB264" s="59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R264" s="59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M264" s="59"/>
      <c r="DN264" s="59"/>
      <c r="DO264" s="59"/>
      <c r="DP264" s="59"/>
      <c r="DQ264" s="59"/>
      <c r="DR264" s="59"/>
      <c r="DS264" s="59"/>
      <c r="DT264" s="59"/>
    </row>
    <row r="265" spans="1:124" ht="12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  <c r="BT265" s="59"/>
      <c r="BU265" s="59"/>
      <c r="BV265" s="59"/>
      <c r="BW265" s="59"/>
      <c r="BX265" s="59"/>
      <c r="BY265" s="59"/>
      <c r="BZ265" s="59"/>
      <c r="CA265" s="59"/>
      <c r="CB265" s="59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R265" s="59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M265" s="59"/>
      <c r="DN265" s="59"/>
      <c r="DO265" s="59"/>
      <c r="DP265" s="59"/>
      <c r="DQ265" s="59"/>
      <c r="DR265" s="59"/>
      <c r="DS265" s="59"/>
      <c r="DT265" s="59"/>
    </row>
    <row r="266" spans="1:124" ht="12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  <c r="BT266" s="59"/>
      <c r="BU266" s="59"/>
      <c r="BV266" s="59"/>
      <c r="BW266" s="59"/>
      <c r="BX266" s="59"/>
      <c r="BY266" s="59"/>
      <c r="BZ266" s="59"/>
      <c r="CA266" s="59"/>
      <c r="CB266" s="59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R266" s="59"/>
      <c r="CS266" s="59"/>
      <c r="CT266" s="59"/>
      <c r="CU266" s="59"/>
      <c r="CV266" s="59"/>
      <c r="CW266" s="59"/>
      <c r="CX266" s="59"/>
      <c r="CY266" s="59"/>
      <c r="CZ266" s="59"/>
      <c r="DA266" s="59"/>
      <c r="DB266" s="59"/>
      <c r="DC266" s="59"/>
      <c r="DD266" s="59"/>
      <c r="DE266" s="59"/>
      <c r="DF266" s="59"/>
      <c r="DG266" s="59"/>
      <c r="DH266" s="59"/>
      <c r="DI266" s="59"/>
      <c r="DJ266" s="59"/>
      <c r="DK266" s="59"/>
      <c r="DL266" s="59"/>
      <c r="DM266" s="59"/>
      <c r="DN266" s="59"/>
      <c r="DO266" s="59"/>
      <c r="DP266" s="59"/>
      <c r="DQ266" s="59"/>
      <c r="DR266" s="59"/>
      <c r="DS266" s="59"/>
      <c r="DT266" s="59"/>
    </row>
    <row r="267" spans="1:124" ht="12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  <c r="BT267" s="59"/>
      <c r="BU267" s="59"/>
      <c r="BV267" s="59"/>
      <c r="BW267" s="59"/>
      <c r="BX267" s="59"/>
      <c r="BY267" s="59"/>
      <c r="BZ267" s="59"/>
      <c r="CA267" s="59"/>
      <c r="CB267" s="59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R267" s="59"/>
      <c r="CS267" s="59"/>
      <c r="CT267" s="59"/>
      <c r="CU267" s="59"/>
      <c r="CV267" s="59"/>
      <c r="CW267" s="59"/>
      <c r="CX267" s="59"/>
      <c r="CY267" s="59"/>
      <c r="CZ267" s="59"/>
      <c r="DA267" s="59"/>
      <c r="DB267" s="59"/>
      <c r="DC267" s="59"/>
      <c r="DD267" s="59"/>
      <c r="DE267" s="59"/>
      <c r="DF267" s="59"/>
      <c r="DG267" s="59"/>
      <c r="DH267" s="59"/>
      <c r="DI267" s="59"/>
      <c r="DJ267" s="59"/>
      <c r="DK267" s="59"/>
      <c r="DL267" s="59"/>
      <c r="DM267" s="59"/>
      <c r="DN267" s="59"/>
      <c r="DO267" s="59"/>
      <c r="DP267" s="59"/>
      <c r="DQ267" s="59"/>
      <c r="DR267" s="59"/>
      <c r="DS267" s="59"/>
      <c r="DT267" s="59"/>
    </row>
    <row r="268" spans="1:124" ht="12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  <c r="BT268" s="59"/>
      <c r="BU268" s="59"/>
      <c r="BV268" s="59"/>
      <c r="BW268" s="59"/>
      <c r="BX268" s="59"/>
      <c r="BY268" s="59"/>
      <c r="BZ268" s="59"/>
      <c r="CA268" s="59"/>
      <c r="CB268" s="59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R268" s="59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H268" s="59"/>
      <c r="DI268" s="59"/>
      <c r="DJ268" s="59"/>
      <c r="DK268" s="59"/>
      <c r="DL268" s="59"/>
      <c r="DM268" s="59"/>
      <c r="DN268" s="59"/>
      <c r="DO268" s="59"/>
      <c r="DP268" s="59"/>
      <c r="DQ268" s="59"/>
      <c r="DR268" s="59"/>
      <c r="DS268" s="59"/>
      <c r="DT268" s="59"/>
    </row>
    <row r="269" spans="1:124" ht="12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  <c r="BT269" s="59"/>
      <c r="BU269" s="59"/>
      <c r="BV269" s="59"/>
      <c r="BW269" s="59"/>
      <c r="BX269" s="59"/>
      <c r="BY269" s="59"/>
      <c r="BZ269" s="59"/>
      <c r="CA269" s="59"/>
      <c r="CB269" s="59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R269" s="59"/>
      <c r="CS269" s="59"/>
      <c r="CT269" s="59"/>
      <c r="CU269" s="59"/>
      <c r="CV269" s="59"/>
      <c r="CW269" s="59"/>
      <c r="CX269" s="59"/>
      <c r="CY269" s="59"/>
      <c r="CZ269" s="59"/>
      <c r="DA269" s="59"/>
      <c r="DB269" s="59"/>
      <c r="DC269" s="59"/>
      <c r="DD269" s="59"/>
      <c r="DE269" s="59"/>
      <c r="DF269" s="59"/>
      <c r="DG269" s="59"/>
      <c r="DH269" s="59"/>
      <c r="DI269" s="59"/>
      <c r="DJ269" s="59"/>
      <c r="DK269" s="59"/>
      <c r="DL269" s="59"/>
      <c r="DM269" s="59"/>
      <c r="DN269" s="59"/>
      <c r="DO269" s="59"/>
      <c r="DP269" s="59"/>
      <c r="DQ269" s="59"/>
      <c r="DR269" s="59"/>
      <c r="DS269" s="59"/>
      <c r="DT269" s="59"/>
    </row>
    <row r="270" spans="1:124" ht="12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  <c r="BT270" s="59"/>
      <c r="BU270" s="59"/>
      <c r="BV270" s="59"/>
      <c r="BW270" s="59"/>
      <c r="BX270" s="59"/>
      <c r="BY270" s="59"/>
      <c r="BZ270" s="59"/>
      <c r="CA270" s="59"/>
      <c r="CB270" s="59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R270" s="59"/>
      <c r="CS270" s="59"/>
      <c r="CT270" s="59"/>
      <c r="CU270" s="59"/>
      <c r="CV270" s="59"/>
      <c r="CW270" s="59"/>
      <c r="CX270" s="59"/>
      <c r="CY270" s="59"/>
      <c r="CZ270" s="59"/>
      <c r="DA270" s="59"/>
      <c r="DB270" s="59"/>
      <c r="DC270" s="59"/>
      <c r="DD270" s="59"/>
      <c r="DE270" s="59"/>
      <c r="DF270" s="59"/>
      <c r="DG270" s="59"/>
      <c r="DH270" s="59"/>
      <c r="DI270" s="59"/>
      <c r="DJ270" s="59"/>
      <c r="DK270" s="59"/>
      <c r="DL270" s="59"/>
      <c r="DM270" s="59"/>
      <c r="DN270" s="59"/>
      <c r="DO270" s="59"/>
      <c r="DP270" s="59"/>
      <c r="DQ270" s="59"/>
      <c r="DR270" s="59"/>
      <c r="DS270" s="59"/>
      <c r="DT270" s="59"/>
    </row>
    <row r="271" spans="1:124" ht="12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  <c r="BM271" s="59"/>
      <c r="BN271" s="59"/>
      <c r="BO271" s="59"/>
      <c r="BP271" s="59"/>
      <c r="BQ271" s="59"/>
      <c r="BR271" s="59"/>
      <c r="BS271" s="59"/>
      <c r="BT271" s="59"/>
      <c r="BU271" s="59"/>
      <c r="BV271" s="59"/>
      <c r="BW271" s="59"/>
      <c r="BX271" s="59"/>
      <c r="BY271" s="59"/>
      <c r="BZ271" s="59"/>
      <c r="CA271" s="59"/>
      <c r="CB271" s="59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R271" s="59"/>
      <c r="CS271" s="59"/>
      <c r="CT271" s="59"/>
      <c r="CU271" s="59"/>
      <c r="CV271" s="59"/>
      <c r="CW271" s="59"/>
      <c r="CX271" s="59"/>
      <c r="CY271" s="59"/>
      <c r="CZ271" s="59"/>
      <c r="DA271" s="59"/>
      <c r="DB271" s="59"/>
      <c r="DC271" s="59"/>
      <c r="DD271" s="59"/>
      <c r="DE271" s="59"/>
      <c r="DF271" s="59"/>
      <c r="DG271" s="59"/>
      <c r="DH271" s="59"/>
      <c r="DI271" s="59"/>
      <c r="DJ271" s="59"/>
      <c r="DK271" s="59"/>
      <c r="DL271" s="59"/>
      <c r="DM271" s="59"/>
      <c r="DN271" s="59"/>
      <c r="DO271" s="59"/>
      <c r="DP271" s="59"/>
      <c r="DQ271" s="59"/>
      <c r="DR271" s="59"/>
      <c r="DS271" s="59"/>
      <c r="DT271" s="59"/>
    </row>
    <row r="272" spans="1:124" ht="12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  <c r="BT272" s="59"/>
      <c r="BU272" s="59"/>
      <c r="BV272" s="59"/>
      <c r="BW272" s="59"/>
      <c r="BX272" s="59"/>
      <c r="BY272" s="59"/>
      <c r="BZ272" s="59"/>
      <c r="CA272" s="59"/>
      <c r="CB272" s="59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R272" s="59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  <c r="DC272" s="59"/>
      <c r="DD272" s="59"/>
      <c r="DE272" s="59"/>
      <c r="DF272" s="59"/>
      <c r="DG272" s="59"/>
      <c r="DH272" s="59"/>
      <c r="DI272" s="59"/>
      <c r="DJ272" s="59"/>
      <c r="DK272" s="59"/>
      <c r="DL272" s="59"/>
      <c r="DM272" s="59"/>
      <c r="DN272" s="59"/>
      <c r="DO272" s="59"/>
      <c r="DP272" s="59"/>
      <c r="DQ272" s="59"/>
      <c r="DR272" s="59"/>
      <c r="DS272" s="59"/>
      <c r="DT272" s="59"/>
    </row>
    <row r="273" spans="1:124" ht="12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  <c r="BT273" s="59"/>
      <c r="BU273" s="59"/>
      <c r="BV273" s="59"/>
      <c r="BW273" s="59"/>
      <c r="BX273" s="59"/>
      <c r="BY273" s="59"/>
      <c r="BZ273" s="59"/>
      <c r="CA273" s="59"/>
      <c r="CB273" s="59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R273" s="59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  <c r="DC273" s="59"/>
      <c r="DD273" s="59"/>
      <c r="DE273" s="59"/>
      <c r="DF273" s="59"/>
      <c r="DG273" s="59"/>
      <c r="DH273" s="59"/>
      <c r="DI273" s="59"/>
      <c r="DJ273" s="59"/>
      <c r="DK273" s="59"/>
      <c r="DL273" s="59"/>
      <c r="DM273" s="59"/>
      <c r="DN273" s="59"/>
      <c r="DO273" s="59"/>
      <c r="DP273" s="59"/>
      <c r="DQ273" s="59"/>
      <c r="DR273" s="59"/>
      <c r="DS273" s="59"/>
      <c r="DT273" s="59"/>
    </row>
    <row r="274" spans="1:124" ht="12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  <c r="BT274" s="59"/>
      <c r="BU274" s="59"/>
      <c r="BV274" s="59"/>
      <c r="BW274" s="59"/>
      <c r="BX274" s="59"/>
      <c r="BY274" s="59"/>
      <c r="BZ274" s="59"/>
      <c r="CA274" s="59"/>
      <c r="CB274" s="59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R274" s="59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  <c r="DC274" s="59"/>
      <c r="DD274" s="59"/>
      <c r="DE274" s="59"/>
      <c r="DF274" s="59"/>
      <c r="DG274" s="59"/>
      <c r="DH274" s="59"/>
      <c r="DI274" s="59"/>
      <c r="DJ274" s="59"/>
      <c r="DK274" s="59"/>
      <c r="DL274" s="59"/>
      <c r="DM274" s="59"/>
      <c r="DN274" s="59"/>
      <c r="DO274" s="59"/>
      <c r="DP274" s="59"/>
      <c r="DQ274" s="59"/>
      <c r="DR274" s="59"/>
      <c r="DS274" s="59"/>
      <c r="DT274" s="59"/>
    </row>
    <row r="275" spans="1:124" ht="12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  <c r="BT275" s="59"/>
      <c r="BU275" s="59"/>
      <c r="BV275" s="59"/>
      <c r="BW275" s="59"/>
      <c r="BX275" s="59"/>
      <c r="BY275" s="59"/>
      <c r="BZ275" s="59"/>
      <c r="CA275" s="59"/>
      <c r="CB275" s="59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R275" s="59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  <c r="DC275" s="59"/>
      <c r="DD275" s="59"/>
      <c r="DE275" s="59"/>
      <c r="DF275" s="59"/>
      <c r="DG275" s="59"/>
      <c r="DH275" s="59"/>
      <c r="DI275" s="59"/>
      <c r="DJ275" s="59"/>
      <c r="DK275" s="59"/>
      <c r="DL275" s="59"/>
      <c r="DM275" s="59"/>
      <c r="DN275" s="59"/>
      <c r="DO275" s="59"/>
      <c r="DP275" s="59"/>
      <c r="DQ275" s="59"/>
      <c r="DR275" s="59"/>
      <c r="DS275" s="59"/>
      <c r="DT275" s="59"/>
    </row>
    <row r="276" spans="1:124" ht="12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  <c r="BT276" s="59"/>
      <c r="BU276" s="59"/>
      <c r="BV276" s="59"/>
      <c r="BW276" s="59"/>
      <c r="BX276" s="59"/>
      <c r="BY276" s="59"/>
      <c r="BZ276" s="59"/>
      <c r="CA276" s="59"/>
      <c r="CB276" s="59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R276" s="59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  <c r="DC276" s="59"/>
      <c r="DD276" s="59"/>
      <c r="DE276" s="59"/>
      <c r="DF276" s="59"/>
      <c r="DG276" s="59"/>
      <c r="DH276" s="59"/>
      <c r="DI276" s="59"/>
      <c r="DJ276" s="59"/>
      <c r="DK276" s="59"/>
      <c r="DL276" s="59"/>
      <c r="DM276" s="59"/>
      <c r="DN276" s="59"/>
      <c r="DO276" s="59"/>
      <c r="DP276" s="59"/>
      <c r="DQ276" s="59"/>
      <c r="DR276" s="59"/>
      <c r="DS276" s="59"/>
      <c r="DT276" s="59"/>
    </row>
    <row r="277" spans="1:124" ht="12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  <c r="BT277" s="59"/>
      <c r="BU277" s="59"/>
      <c r="BV277" s="59"/>
      <c r="BW277" s="59"/>
      <c r="BX277" s="59"/>
      <c r="BY277" s="59"/>
      <c r="BZ277" s="59"/>
      <c r="CA277" s="59"/>
      <c r="CB277" s="59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R277" s="59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  <c r="DC277" s="59"/>
      <c r="DD277" s="59"/>
      <c r="DE277" s="59"/>
      <c r="DF277" s="59"/>
      <c r="DG277" s="59"/>
      <c r="DH277" s="59"/>
      <c r="DI277" s="59"/>
      <c r="DJ277" s="59"/>
      <c r="DK277" s="59"/>
      <c r="DL277" s="59"/>
      <c r="DM277" s="59"/>
      <c r="DN277" s="59"/>
      <c r="DO277" s="59"/>
      <c r="DP277" s="59"/>
      <c r="DQ277" s="59"/>
      <c r="DR277" s="59"/>
      <c r="DS277" s="59"/>
      <c r="DT277" s="59"/>
    </row>
    <row r="278" spans="1:124" ht="12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  <c r="BT278" s="59"/>
      <c r="BU278" s="59"/>
      <c r="BV278" s="59"/>
      <c r="BW278" s="59"/>
      <c r="BX278" s="59"/>
      <c r="BY278" s="59"/>
      <c r="BZ278" s="59"/>
      <c r="CA278" s="59"/>
      <c r="CB278" s="59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R278" s="59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  <c r="DC278" s="59"/>
      <c r="DD278" s="59"/>
      <c r="DE278" s="59"/>
      <c r="DF278" s="59"/>
      <c r="DG278" s="59"/>
      <c r="DH278" s="59"/>
      <c r="DI278" s="59"/>
      <c r="DJ278" s="59"/>
      <c r="DK278" s="59"/>
      <c r="DL278" s="59"/>
      <c r="DM278" s="59"/>
      <c r="DN278" s="59"/>
      <c r="DO278" s="59"/>
      <c r="DP278" s="59"/>
      <c r="DQ278" s="59"/>
      <c r="DR278" s="59"/>
      <c r="DS278" s="59"/>
      <c r="DT278" s="59"/>
    </row>
    <row r="279" spans="1:124" ht="12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  <c r="BT279" s="59"/>
      <c r="BU279" s="59"/>
      <c r="BV279" s="59"/>
      <c r="BW279" s="59"/>
      <c r="BX279" s="59"/>
      <c r="BY279" s="59"/>
      <c r="BZ279" s="59"/>
      <c r="CA279" s="59"/>
      <c r="CB279" s="59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R279" s="59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  <c r="DC279" s="59"/>
      <c r="DD279" s="59"/>
      <c r="DE279" s="59"/>
      <c r="DF279" s="59"/>
      <c r="DG279" s="59"/>
      <c r="DH279" s="59"/>
      <c r="DI279" s="59"/>
      <c r="DJ279" s="59"/>
      <c r="DK279" s="59"/>
      <c r="DL279" s="59"/>
      <c r="DM279" s="59"/>
      <c r="DN279" s="59"/>
      <c r="DO279" s="59"/>
      <c r="DP279" s="59"/>
      <c r="DQ279" s="59"/>
      <c r="DR279" s="59"/>
      <c r="DS279" s="59"/>
      <c r="DT279" s="59"/>
    </row>
    <row r="280" spans="1:124" ht="12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  <c r="BT280" s="59"/>
      <c r="BU280" s="59"/>
      <c r="BV280" s="59"/>
      <c r="BW280" s="59"/>
      <c r="BX280" s="59"/>
      <c r="BY280" s="59"/>
      <c r="BZ280" s="59"/>
      <c r="CA280" s="59"/>
      <c r="CB280" s="59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R280" s="59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  <c r="DC280" s="59"/>
      <c r="DD280" s="59"/>
      <c r="DE280" s="59"/>
      <c r="DF280" s="59"/>
      <c r="DG280" s="59"/>
      <c r="DH280" s="59"/>
      <c r="DI280" s="59"/>
      <c r="DJ280" s="59"/>
      <c r="DK280" s="59"/>
      <c r="DL280" s="59"/>
      <c r="DM280" s="59"/>
      <c r="DN280" s="59"/>
      <c r="DO280" s="59"/>
      <c r="DP280" s="59"/>
      <c r="DQ280" s="59"/>
      <c r="DR280" s="59"/>
      <c r="DS280" s="59"/>
      <c r="DT280" s="59"/>
    </row>
    <row r="281" spans="1:124" ht="12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  <c r="BT281" s="59"/>
      <c r="BU281" s="59"/>
      <c r="BV281" s="59"/>
      <c r="BW281" s="59"/>
      <c r="BX281" s="59"/>
      <c r="BY281" s="59"/>
      <c r="BZ281" s="59"/>
      <c r="CA281" s="59"/>
      <c r="CB281" s="59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R281" s="59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  <c r="DC281" s="59"/>
      <c r="DD281" s="59"/>
      <c r="DE281" s="59"/>
      <c r="DF281" s="59"/>
      <c r="DG281" s="59"/>
      <c r="DH281" s="59"/>
      <c r="DI281" s="59"/>
      <c r="DJ281" s="59"/>
      <c r="DK281" s="59"/>
      <c r="DL281" s="59"/>
      <c r="DM281" s="59"/>
      <c r="DN281" s="59"/>
      <c r="DO281" s="59"/>
      <c r="DP281" s="59"/>
      <c r="DQ281" s="59"/>
      <c r="DR281" s="59"/>
      <c r="DS281" s="59"/>
      <c r="DT281" s="59"/>
    </row>
    <row r="282" spans="1:124" ht="12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  <c r="BT282" s="59"/>
      <c r="BU282" s="59"/>
      <c r="BV282" s="59"/>
      <c r="BW282" s="59"/>
      <c r="BX282" s="59"/>
      <c r="BY282" s="59"/>
      <c r="BZ282" s="59"/>
      <c r="CA282" s="59"/>
      <c r="CB282" s="59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R282" s="59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  <c r="DC282" s="59"/>
      <c r="DD282" s="59"/>
      <c r="DE282" s="59"/>
      <c r="DF282" s="59"/>
      <c r="DG282" s="59"/>
      <c r="DH282" s="59"/>
      <c r="DI282" s="59"/>
      <c r="DJ282" s="59"/>
      <c r="DK282" s="59"/>
      <c r="DL282" s="59"/>
      <c r="DM282" s="59"/>
      <c r="DN282" s="59"/>
      <c r="DO282" s="59"/>
      <c r="DP282" s="59"/>
      <c r="DQ282" s="59"/>
      <c r="DR282" s="59"/>
      <c r="DS282" s="59"/>
      <c r="DT282" s="59"/>
    </row>
    <row r="283" spans="1:124" ht="12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  <c r="BT283" s="59"/>
      <c r="BU283" s="59"/>
      <c r="BV283" s="59"/>
      <c r="BW283" s="59"/>
      <c r="BX283" s="59"/>
      <c r="BY283" s="59"/>
      <c r="BZ283" s="59"/>
      <c r="CA283" s="59"/>
      <c r="CB283" s="59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R283" s="59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  <c r="DC283" s="59"/>
      <c r="DD283" s="59"/>
      <c r="DE283" s="59"/>
      <c r="DF283" s="59"/>
      <c r="DG283" s="59"/>
      <c r="DH283" s="59"/>
      <c r="DI283" s="59"/>
      <c r="DJ283" s="59"/>
      <c r="DK283" s="59"/>
      <c r="DL283" s="59"/>
      <c r="DM283" s="59"/>
      <c r="DN283" s="59"/>
      <c r="DO283" s="59"/>
      <c r="DP283" s="59"/>
      <c r="DQ283" s="59"/>
      <c r="DR283" s="59"/>
      <c r="DS283" s="59"/>
      <c r="DT283" s="59"/>
    </row>
    <row r="284" spans="1:124" ht="12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  <c r="BK284" s="59"/>
      <c r="BL284" s="59"/>
      <c r="BM284" s="59"/>
      <c r="BN284" s="59"/>
      <c r="BO284" s="59"/>
      <c r="BP284" s="59"/>
      <c r="BQ284" s="59"/>
      <c r="BR284" s="59"/>
      <c r="BS284" s="59"/>
      <c r="BT284" s="59"/>
      <c r="BU284" s="59"/>
      <c r="BV284" s="59"/>
      <c r="BW284" s="59"/>
      <c r="BX284" s="59"/>
      <c r="BY284" s="59"/>
      <c r="BZ284" s="59"/>
      <c r="CA284" s="59"/>
      <c r="CB284" s="59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R284" s="59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  <c r="DC284" s="59"/>
      <c r="DD284" s="59"/>
      <c r="DE284" s="59"/>
      <c r="DF284" s="59"/>
      <c r="DG284" s="59"/>
      <c r="DH284" s="59"/>
      <c r="DI284" s="59"/>
      <c r="DJ284" s="59"/>
      <c r="DK284" s="59"/>
      <c r="DL284" s="59"/>
      <c r="DM284" s="59"/>
      <c r="DN284" s="59"/>
      <c r="DO284" s="59"/>
      <c r="DP284" s="59"/>
      <c r="DQ284" s="59"/>
      <c r="DR284" s="59"/>
      <c r="DS284" s="59"/>
      <c r="DT284" s="59"/>
    </row>
    <row r="285" spans="1:124" ht="12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59"/>
      <c r="CA285" s="59"/>
      <c r="CB285" s="59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R285" s="59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  <c r="DC285" s="59"/>
      <c r="DD285" s="59"/>
      <c r="DE285" s="59"/>
      <c r="DF285" s="59"/>
      <c r="DG285" s="59"/>
      <c r="DH285" s="59"/>
      <c r="DI285" s="59"/>
      <c r="DJ285" s="59"/>
      <c r="DK285" s="59"/>
      <c r="DL285" s="59"/>
      <c r="DM285" s="59"/>
      <c r="DN285" s="59"/>
      <c r="DO285" s="59"/>
      <c r="DP285" s="59"/>
      <c r="DQ285" s="59"/>
      <c r="DR285" s="59"/>
      <c r="DS285" s="59"/>
      <c r="DT285" s="59"/>
    </row>
    <row r="286" spans="1:124" ht="12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59"/>
      <c r="CA286" s="59"/>
      <c r="CB286" s="59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R286" s="59"/>
      <c r="CS286" s="59"/>
      <c r="CT286" s="59"/>
      <c r="CU286" s="59"/>
      <c r="CV286" s="59"/>
      <c r="CW286" s="59"/>
      <c r="CX286" s="59"/>
      <c r="CY286" s="59"/>
      <c r="CZ286" s="59"/>
      <c r="DA286" s="59"/>
      <c r="DB286" s="59"/>
      <c r="DC286" s="59"/>
      <c r="DD286" s="59"/>
      <c r="DE286" s="59"/>
      <c r="DF286" s="59"/>
      <c r="DG286" s="59"/>
      <c r="DH286" s="59"/>
      <c r="DI286" s="59"/>
      <c r="DJ286" s="59"/>
      <c r="DK286" s="59"/>
      <c r="DL286" s="59"/>
      <c r="DM286" s="59"/>
      <c r="DN286" s="59"/>
      <c r="DO286" s="59"/>
      <c r="DP286" s="59"/>
      <c r="DQ286" s="59"/>
      <c r="DR286" s="59"/>
      <c r="DS286" s="59"/>
      <c r="DT286" s="59"/>
    </row>
    <row r="287" spans="1:124" ht="12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9"/>
      <c r="CA287" s="59"/>
      <c r="CB287" s="59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R287" s="59"/>
      <c r="CS287" s="59"/>
      <c r="CT287" s="59"/>
      <c r="CU287" s="59"/>
      <c r="CV287" s="59"/>
      <c r="CW287" s="59"/>
      <c r="CX287" s="59"/>
      <c r="CY287" s="59"/>
      <c r="CZ287" s="59"/>
      <c r="DA287" s="59"/>
      <c r="DB287" s="59"/>
      <c r="DC287" s="59"/>
      <c r="DD287" s="59"/>
      <c r="DE287" s="59"/>
      <c r="DF287" s="59"/>
      <c r="DG287" s="59"/>
      <c r="DH287" s="59"/>
      <c r="DI287" s="59"/>
      <c r="DJ287" s="59"/>
      <c r="DK287" s="59"/>
      <c r="DL287" s="59"/>
      <c r="DM287" s="59"/>
      <c r="DN287" s="59"/>
      <c r="DO287" s="59"/>
      <c r="DP287" s="59"/>
      <c r="DQ287" s="59"/>
      <c r="DR287" s="59"/>
      <c r="DS287" s="59"/>
      <c r="DT287" s="59"/>
    </row>
    <row r="288" spans="1:124" ht="12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  <c r="BT288" s="59"/>
      <c r="BU288" s="59"/>
      <c r="BV288" s="59"/>
      <c r="BW288" s="59"/>
      <c r="BX288" s="59"/>
      <c r="BY288" s="59"/>
      <c r="BZ288" s="59"/>
      <c r="CA288" s="59"/>
      <c r="CB288" s="59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R288" s="59"/>
      <c r="CS288" s="59"/>
      <c r="CT288" s="59"/>
      <c r="CU288" s="59"/>
      <c r="CV288" s="59"/>
      <c r="CW288" s="59"/>
      <c r="CX288" s="59"/>
      <c r="CY288" s="59"/>
      <c r="CZ288" s="59"/>
      <c r="DA288" s="59"/>
      <c r="DB288" s="59"/>
      <c r="DC288" s="59"/>
      <c r="DD288" s="59"/>
      <c r="DE288" s="59"/>
      <c r="DF288" s="59"/>
      <c r="DG288" s="59"/>
      <c r="DH288" s="59"/>
      <c r="DI288" s="59"/>
      <c r="DJ288" s="59"/>
      <c r="DK288" s="59"/>
      <c r="DL288" s="59"/>
      <c r="DM288" s="59"/>
      <c r="DN288" s="59"/>
      <c r="DO288" s="59"/>
      <c r="DP288" s="59"/>
      <c r="DQ288" s="59"/>
      <c r="DR288" s="59"/>
      <c r="DS288" s="59"/>
      <c r="DT288" s="59"/>
    </row>
    <row r="289" spans="1:124" ht="12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  <c r="BT289" s="59"/>
      <c r="BU289" s="59"/>
      <c r="BV289" s="59"/>
      <c r="BW289" s="59"/>
      <c r="BX289" s="59"/>
      <c r="BY289" s="59"/>
      <c r="BZ289" s="59"/>
      <c r="CA289" s="59"/>
      <c r="CB289" s="59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R289" s="59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  <c r="DC289" s="59"/>
      <c r="DD289" s="59"/>
      <c r="DE289" s="59"/>
      <c r="DF289" s="59"/>
      <c r="DG289" s="59"/>
      <c r="DH289" s="59"/>
      <c r="DI289" s="59"/>
      <c r="DJ289" s="59"/>
      <c r="DK289" s="59"/>
      <c r="DL289" s="59"/>
      <c r="DM289" s="59"/>
      <c r="DN289" s="59"/>
      <c r="DO289" s="59"/>
      <c r="DP289" s="59"/>
      <c r="DQ289" s="59"/>
      <c r="DR289" s="59"/>
      <c r="DS289" s="59"/>
      <c r="DT289" s="59"/>
    </row>
    <row r="290" spans="1:124" ht="12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  <c r="BT290" s="59"/>
      <c r="BU290" s="59"/>
      <c r="BV290" s="59"/>
      <c r="BW290" s="59"/>
      <c r="BX290" s="59"/>
      <c r="BY290" s="59"/>
      <c r="BZ290" s="59"/>
      <c r="CA290" s="59"/>
      <c r="CB290" s="59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R290" s="59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  <c r="DC290" s="59"/>
      <c r="DD290" s="59"/>
      <c r="DE290" s="59"/>
      <c r="DF290" s="59"/>
      <c r="DG290" s="59"/>
      <c r="DH290" s="59"/>
      <c r="DI290" s="59"/>
      <c r="DJ290" s="59"/>
      <c r="DK290" s="59"/>
      <c r="DL290" s="59"/>
      <c r="DM290" s="59"/>
      <c r="DN290" s="59"/>
      <c r="DO290" s="59"/>
      <c r="DP290" s="59"/>
      <c r="DQ290" s="59"/>
      <c r="DR290" s="59"/>
      <c r="DS290" s="59"/>
      <c r="DT290" s="59"/>
    </row>
    <row r="291" spans="1:124" ht="12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  <c r="BT291" s="59"/>
      <c r="BU291" s="59"/>
      <c r="BV291" s="59"/>
      <c r="BW291" s="59"/>
      <c r="BX291" s="59"/>
      <c r="BY291" s="59"/>
      <c r="BZ291" s="59"/>
      <c r="CA291" s="59"/>
      <c r="CB291" s="59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R291" s="59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  <c r="DC291" s="59"/>
      <c r="DD291" s="59"/>
      <c r="DE291" s="59"/>
      <c r="DF291" s="59"/>
      <c r="DG291" s="59"/>
      <c r="DH291" s="59"/>
      <c r="DI291" s="59"/>
      <c r="DJ291" s="59"/>
      <c r="DK291" s="59"/>
      <c r="DL291" s="59"/>
      <c r="DM291" s="59"/>
      <c r="DN291" s="59"/>
      <c r="DO291" s="59"/>
      <c r="DP291" s="59"/>
      <c r="DQ291" s="59"/>
      <c r="DR291" s="59"/>
      <c r="DS291" s="59"/>
      <c r="DT291" s="59"/>
    </row>
    <row r="292" spans="1:124" ht="12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  <c r="BT292" s="59"/>
      <c r="BU292" s="59"/>
      <c r="BV292" s="59"/>
      <c r="BW292" s="59"/>
      <c r="BX292" s="59"/>
      <c r="BY292" s="59"/>
      <c r="BZ292" s="59"/>
      <c r="CA292" s="59"/>
      <c r="CB292" s="59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R292" s="59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  <c r="DC292" s="59"/>
      <c r="DD292" s="59"/>
      <c r="DE292" s="59"/>
      <c r="DF292" s="59"/>
      <c r="DG292" s="59"/>
      <c r="DH292" s="59"/>
      <c r="DI292" s="59"/>
      <c r="DJ292" s="59"/>
      <c r="DK292" s="59"/>
      <c r="DL292" s="59"/>
      <c r="DM292" s="59"/>
      <c r="DN292" s="59"/>
      <c r="DO292" s="59"/>
      <c r="DP292" s="59"/>
      <c r="DQ292" s="59"/>
      <c r="DR292" s="59"/>
      <c r="DS292" s="59"/>
      <c r="DT292" s="59"/>
    </row>
    <row r="293" spans="1:124" ht="12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  <c r="BT293" s="59"/>
      <c r="BU293" s="59"/>
      <c r="BV293" s="59"/>
      <c r="BW293" s="59"/>
      <c r="BX293" s="59"/>
      <c r="BY293" s="59"/>
      <c r="BZ293" s="59"/>
      <c r="CA293" s="59"/>
      <c r="CB293" s="59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R293" s="59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  <c r="DC293" s="59"/>
      <c r="DD293" s="59"/>
      <c r="DE293" s="59"/>
      <c r="DF293" s="59"/>
      <c r="DG293" s="59"/>
      <c r="DH293" s="59"/>
      <c r="DI293" s="59"/>
      <c r="DJ293" s="59"/>
      <c r="DK293" s="59"/>
      <c r="DL293" s="59"/>
      <c r="DM293" s="59"/>
      <c r="DN293" s="59"/>
      <c r="DO293" s="59"/>
      <c r="DP293" s="59"/>
      <c r="DQ293" s="59"/>
      <c r="DR293" s="59"/>
      <c r="DS293" s="59"/>
      <c r="DT293" s="59"/>
    </row>
    <row r="294" spans="1:124" ht="12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  <c r="BT294" s="59"/>
      <c r="BU294" s="59"/>
      <c r="BV294" s="59"/>
      <c r="BW294" s="59"/>
      <c r="BX294" s="59"/>
      <c r="BY294" s="59"/>
      <c r="BZ294" s="59"/>
      <c r="CA294" s="59"/>
      <c r="CB294" s="59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R294" s="59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  <c r="DC294" s="59"/>
      <c r="DD294" s="59"/>
      <c r="DE294" s="59"/>
      <c r="DF294" s="59"/>
      <c r="DG294" s="59"/>
      <c r="DH294" s="59"/>
      <c r="DI294" s="59"/>
      <c r="DJ294" s="59"/>
      <c r="DK294" s="59"/>
      <c r="DL294" s="59"/>
      <c r="DM294" s="59"/>
      <c r="DN294" s="59"/>
      <c r="DO294" s="59"/>
      <c r="DP294" s="59"/>
      <c r="DQ294" s="59"/>
      <c r="DR294" s="59"/>
      <c r="DS294" s="59"/>
      <c r="DT294" s="59"/>
    </row>
    <row r="295" spans="1:124" ht="12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  <c r="BT295" s="59"/>
      <c r="BU295" s="59"/>
      <c r="BV295" s="59"/>
      <c r="BW295" s="59"/>
      <c r="BX295" s="59"/>
      <c r="BY295" s="59"/>
      <c r="BZ295" s="59"/>
      <c r="CA295" s="59"/>
      <c r="CB295" s="59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R295" s="59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  <c r="DC295" s="59"/>
      <c r="DD295" s="59"/>
      <c r="DE295" s="59"/>
      <c r="DF295" s="59"/>
      <c r="DG295" s="59"/>
      <c r="DH295" s="59"/>
      <c r="DI295" s="59"/>
      <c r="DJ295" s="59"/>
      <c r="DK295" s="59"/>
      <c r="DL295" s="59"/>
      <c r="DM295" s="59"/>
      <c r="DN295" s="59"/>
      <c r="DO295" s="59"/>
      <c r="DP295" s="59"/>
      <c r="DQ295" s="59"/>
      <c r="DR295" s="59"/>
      <c r="DS295" s="59"/>
      <c r="DT295" s="59"/>
    </row>
    <row r="296" spans="1:124" ht="12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  <c r="BT296" s="59"/>
      <c r="BU296" s="59"/>
      <c r="BV296" s="59"/>
      <c r="BW296" s="59"/>
      <c r="BX296" s="59"/>
      <c r="BY296" s="59"/>
      <c r="BZ296" s="59"/>
      <c r="CA296" s="59"/>
      <c r="CB296" s="59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R296" s="59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  <c r="DC296" s="59"/>
      <c r="DD296" s="59"/>
      <c r="DE296" s="59"/>
      <c r="DF296" s="59"/>
      <c r="DG296" s="59"/>
      <c r="DH296" s="59"/>
      <c r="DI296" s="59"/>
      <c r="DJ296" s="59"/>
      <c r="DK296" s="59"/>
      <c r="DL296" s="59"/>
      <c r="DM296" s="59"/>
      <c r="DN296" s="59"/>
      <c r="DO296" s="59"/>
      <c r="DP296" s="59"/>
      <c r="DQ296" s="59"/>
      <c r="DR296" s="59"/>
      <c r="DS296" s="59"/>
      <c r="DT296" s="59"/>
    </row>
    <row r="297" spans="1:124" ht="12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  <c r="BT297" s="59"/>
      <c r="BU297" s="59"/>
      <c r="BV297" s="59"/>
      <c r="BW297" s="59"/>
      <c r="BX297" s="59"/>
      <c r="BY297" s="59"/>
      <c r="BZ297" s="59"/>
      <c r="CA297" s="59"/>
      <c r="CB297" s="59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R297" s="59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  <c r="DC297" s="59"/>
      <c r="DD297" s="59"/>
      <c r="DE297" s="59"/>
      <c r="DF297" s="59"/>
      <c r="DG297" s="59"/>
      <c r="DH297" s="59"/>
      <c r="DI297" s="59"/>
      <c r="DJ297" s="59"/>
      <c r="DK297" s="59"/>
      <c r="DL297" s="59"/>
      <c r="DM297" s="59"/>
      <c r="DN297" s="59"/>
      <c r="DO297" s="59"/>
      <c r="DP297" s="59"/>
      <c r="DQ297" s="59"/>
      <c r="DR297" s="59"/>
      <c r="DS297" s="59"/>
      <c r="DT297" s="59"/>
    </row>
    <row r="298" spans="1:124" ht="12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  <c r="BT298" s="59"/>
      <c r="BU298" s="59"/>
      <c r="BV298" s="59"/>
      <c r="BW298" s="59"/>
      <c r="BX298" s="59"/>
      <c r="BY298" s="59"/>
      <c r="BZ298" s="59"/>
      <c r="CA298" s="59"/>
      <c r="CB298" s="59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R298" s="59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  <c r="DC298" s="59"/>
      <c r="DD298" s="59"/>
      <c r="DE298" s="59"/>
      <c r="DF298" s="59"/>
      <c r="DG298" s="59"/>
      <c r="DH298" s="59"/>
      <c r="DI298" s="59"/>
      <c r="DJ298" s="59"/>
      <c r="DK298" s="59"/>
      <c r="DL298" s="59"/>
      <c r="DM298" s="59"/>
      <c r="DN298" s="59"/>
      <c r="DO298" s="59"/>
      <c r="DP298" s="59"/>
      <c r="DQ298" s="59"/>
      <c r="DR298" s="59"/>
      <c r="DS298" s="59"/>
      <c r="DT298" s="59"/>
    </row>
    <row r="299" spans="1:124" ht="12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  <c r="BT299" s="59"/>
      <c r="BU299" s="59"/>
      <c r="BV299" s="59"/>
      <c r="BW299" s="59"/>
      <c r="BX299" s="59"/>
      <c r="BY299" s="59"/>
      <c r="BZ299" s="59"/>
      <c r="CA299" s="59"/>
      <c r="CB299" s="59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R299" s="59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  <c r="DC299" s="59"/>
      <c r="DD299" s="59"/>
      <c r="DE299" s="59"/>
      <c r="DF299" s="59"/>
      <c r="DG299" s="59"/>
      <c r="DH299" s="59"/>
      <c r="DI299" s="59"/>
      <c r="DJ299" s="59"/>
      <c r="DK299" s="59"/>
      <c r="DL299" s="59"/>
      <c r="DM299" s="59"/>
      <c r="DN299" s="59"/>
      <c r="DO299" s="59"/>
      <c r="DP299" s="59"/>
      <c r="DQ299" s="59"/>
      <c r="DR299" s="59"/>
      <c r="DS299" s="59"/>
      <c r="DT299" s="59"/>
    </row>
    <row r="300" spans="1:124" ht="12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  <c r="BT300" s="59"/>
      <c r="BU300" s="59"/>
      <c r="BV300" s="59"/>
      <c r="BW300" s="59"/>
      <c r="BX300" s="59"/>
      <c r="BY300" s="59"/>
      <c r="BZ300" s="59"/>
      <c r="CA300" s="59"/>
      <c r="CB300" s="59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R300" s="59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  <c r="DC300" s="59"/>
      <c r="DD300" s="59"/>
      <c r="DE300" s="59"/>
      <c r="DF300" s="59"/>
      <c r="DG300" s="59"/>
      <c r="DH300" s="59"/>
      <c r="DI300" s="59"/>
      <c r="DJ300" s="59"/>
      <c r="DK300" s="59"/>
      <c r="DL300" s="59"/>
      <c r="DM300" s="59"/>
      <c r="DN300" s="59"/>
      <c r="DO300" s="59"/>
      <c r="DP300" s="59"/>
      <c r="DQ300" s="59"/>
      <c r="DR300" s="59"/>
      <c r="DS300" s="59"/>
      <c r="DT300" s="59"/>
    </row>
    <row r="301" spans="1:124" ht="12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  <c r="BT301" s="59"/>
      <c r="BU301" s="59"/>
      <c r="BV301" s="59"/>
      <c r="BW301" s="59"/>
      <c r="BX301" s="59"/>
      <c r="BY301" s="59"/>
      <c r="BZ301" s="59"/>
      <c r="CA301" s="59"/>
      <c r="CB301" s="59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R301" s="59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  <c r="DC301" s="59"/>
      <c r="DD301" s="59"/>
      <c r="DE301" s="59"/>
      <c r="DF301" s="59"/>
      <c r="DG301" s="59"/>
      <c r="DH301" s="59"/>
      <c r="DI301" s="59"/>
      <c r="DJ301" s="59"/>
      <c r="DK301" s="59"/>
      <c r="DL301" s="59"/>
      <c r="DM301" s="59"/>
      <c r="DN301" s="59"/>
      <c r="DO301" s="59"/>
      <c r="DP301" s="59"/>
      <c r="DQ301" s="59"/>
      <c r="DR301" s="59"/>
      <c r="DS301" s="59"/>
      <c r="DT301" s="59"/>
    </row>
    <row r="302" spans="1:124" ht="12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  <c r="BT302" s="59"/>
      <c r="BU302" s="59"/>
      <c r="BV302" s="59"/>
      <c r="BW302" s="59"/>
      <c r="BX302" s="59"/>
      <c r="BY302" s="59"/>
      <c r="BZ302" s="59"/>
      <c r="CA302" s="59"/>
      <c r="CB302" s="59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R302" s="59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  <c r="DC302" s="59"/>
      <c r="DD302" s="59"/>
      <c r="DE302" s="59"/>
      <c r="DF302" s="59"/>
      <c r="DG302" s="59"/>
      <c r="DH302" s="59"/>
      <c r="DI302" s="59"/>
      <c r="DJ302" s="59"/>
      <c r="DK302" s="59"/>
      <c r="DL302" s="59"/>
      <c r="DM302" s="59"/>
      <c r="DN302" s="59"/>
      <c r="DO302" s="59"/>
      <c r="DP302" s="59"/>
      <c r="DQ302" s="59"/>
      <c r="DR302" s="59"/>
      <c r="DS302" s="59"/>
      <c r="DT302" s="59"/>
    </row>
    <row r="303" spans="1:124" ht="12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  <c r="BT303" s="59"/>
      <c r="BU303" s="59"/>
      <c r="BV303" s="59"/>
      <c r="BW303" s="59"/>
      <c r="BX303" s="59"/>
      <c r="BY303" s="59"/>
      <c r="BZ303" s="59"/>
      <c r="CA303" s="59"/>
      <c r="CB303" s="59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R303" s="59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  <c r="DC303" s="59"/>
      <c r="DD303" s="59"/>
      <c r="DE303" s="59"/>
      <c r="DF303" s="59"/>
      <c r="DG303" s="59"/>
      <c r="DH303" s="59"/>
      <c r="DI303" s="59"/>
      <c r="DJ303" s="59"/>
      <c r="DK303" s="59"/>
      <c r="DL303" s="59"/>
      <c r="DM303" s="59"/>
      <c r="DN303" s="59"/>
      <c r="DO303" s="59"/>
      <c r="DP303" s="59"/>
      <c r="DQ303" s="59"/>
      <c r="DR303" s="59"/>
      <c r="DS303" s="59"/>
      <c r="DT303" s="59"/>
    </row>
    <row r="304" spans="1:124" ht="12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  <c r="BT304" s="59"/>
      <c r="BU304" s="59"/>
      <c r="BV304" s="59"/>
      <c r="BW304" s="59"/>
      <c r="BX304" s="59"/>
      <c r="BY304" s="59"/>
      <c r="BZ304" s="59"/>
      <c r="CA304" s="59"/>
      <c r="CB304" s="59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R304" s="59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  <c r="DC304" s="59"/>
      <c r="DD304" s="59"/>
      <c r="DE304" s="59"/>
      <c r="DF304" s="59"/>
      <c r="DG304" s="59"/>
      <c r="DH304" s="59"/>
      <c r="DI304" s="59"/>
      <c r="DJ304" s="59"/>
      <c r="DK304" s="59"/>
      <c r="DL304" s="59"/>
      <c r="DM304" s="59"/>
      <c r="DN304" s="59"/>
      <c r="DO304" s="59"/>
      <c r="DP304" s="59"/>
      <c r="DQ304" s="59"/>
      <c r="DR304" s="59"/>
      <c r="DS304" s="59"/>
      <c r="DT304" s="59"/>
    </row>
    <row r="305" spans="1:124" ht="12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  <c r="BT305" s="59"/>
      <c r="BU305" s="59"/>
      <c r="BV305" s="59"/>
      <c r="BW305" s="59"/>
      <c r="BX305" s="59"/>
      <c r="BY305" s="59"/>
      <c r="BZ305" s="59"/>
      <c r="CA305" s="59"/>
      <c r="CB305" s="59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R305" s="59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  <c r="DC305" s="59"/>
      <c r="DD305" s="59"/>
      <c r="DE305" s="59"/>
      <c r="DF305" s="59"/>
      <c r="DG305" s="59"/>
      <c r="DH305" s="59"/>
      <c r="DI305" s="59"/>
      <c r="DJ305" s="59"/>
      <c r="DK305" s="59"/>
      <c r="DL305" s="59"/>
      <c r="DM305" s="59"/>
      <c r="DN305" s="59"/>
      <c r="DO305" s="59"/>
      <c r="DP305" s="59"/>
      <c r="DQ305" s="59"/>
      <c r="DR305" s="59"/>
      <c r="DS305" s="59"/>
      <c r="DT305" s="59"/>
    </row>
    <row r="306" spans="1:124" ht="12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  <c r="BT306" s="59"/>
      <c r="BU306" s="59"/>
      <c r="BV306" s="59"/>
      <c r="BW306" s="59"/>
      <c r="BX306" s="59"/>
      <c r="BY306" s="59"/>
      <c r="BZ306" s="59"/>
      <c r="CA306" s="59"/>
      <c r="CB306" s="59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R306" s="59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  <c r="DC306" s="59"/>
      <c r="DD306" s="59"/>
      <c r="DE306" s="59"/>
      <c r="DF306" s="59"/>
      <c r="DG306" s="59"/>
      <c r="DH306" s="59"/>
      <c r="DI306" s="59"/>
      <c r="DJ306" s="59"/>
      <c r="DK306" s="59"/>
      <c r="DL306" s="59"/>
      <c r="DM306" s="59"/>
      <c r="DN306" s="59"/>
      <c r="DO306" s="59"/>
      <c r="DP306" s="59"/>
      <c r="DQ306" s="59"/>
      <c r="DR306" s="59"/>
      <c r="DS306" s="59"/>
      <c r="DT306" s="59"/>
    </row>
    <row r="307" spans="1:124" ht="12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  <c r="BT307" s="59"/>
      <c r="BU307" s="59"/>
      <c r="BV307" s="59"/>
      <c r="BW307" s="59"/>
      <c r="BX307" s="59"/>
      <c r="BY307" s="59"/>
      <c r="BZ307" s="59"/>
      <c r="CA307" s="59"/>
      <c r="CB307" s="59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R307" s="59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  <c r="DC307" s="59"/>
      <c r="DD307" s="59"/>
      <c r="DE307" s="59"/>
      <c r="DF307" s="59"/>
      <c r="DG307" s="59"/>
      <c r="DH307" s="59"/>
      <c r="DI307" s="59"/>
      <c r="DJ307" s="59"/>
      <c r="DK307" s="59"/>
      <c r="DL307" s="59"/>
      <c r="DM307" s="59"/>
      <c r="DN307" s="59"/>
      <c r="DO307" s="59"/>
      <c r="DP307" s="59"/>
      <c r="DQ307" s="59"/>
      <c r="DR307" s="59"/>
      <c r="DS307" s="59"/>
      <c r="DT307" s="59"/>
    </row>
    <row r="308" spans="1:124" ht="12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  <c r="BT308" s="59"/>
      <c r="BU308" s="59"/>
      <c r="BV308" s="59"/>
      <c r="BW308" s="59"/>
      <c r="BX308" s="59"/>
      <c r="BY308" s="59"/>
      <c r="BZ308" s="59"/>
      <c r="CA308" s="59"/>
      <c r="CB308" s="59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R308" s="59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  <c r="DC308" s="59"/>
      <c r="DD308" s="59"/>
      <c r="DE308" s="59"/>
      <c r="DF308" s="59"/>
      <c r="DG308" s="59"/>
      <c r="DH308" s="59"/>
      <c r="DI308" s="59"/>
      <c r="DJ308" s="59"/>
      <c r="DK308" s="59"/>
      <c r="DL308" s="59"/>
      <c r="DM308" s="59"/>
      <c r="DN308" s="59"/>
      <c r="DO308" s="59"/>
      <c r="DP308" s="59"/>
      <c r="DQ308" s="59"/>
      <c r="DR308" s="59"/>
      <c r="DS308" s="59"/>
      <c r="DT308" s="59"/>
    </row>
    <row r="309" spans="1:124" ht="12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  <c r="BT309" s="59"/>
      <c r="BU309" s="59"/>
      <c r="BV309" s="59"/>
      <c r="BW309" s="59"/>
      <c r="BX309" s="59"/>
      <c r="BY309" s="59"/>
      <c r="BZ309" s="59"/>
      <c r="CA309" s="59"/>
      <c r="CB309" s="59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R309" s="59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  <c r="DC309" s="59"/>
      <c r="DD309" s="59"/>
      <c r="DE309" s="59"/>
      <c r="DF309" s="59"/>
      <c r="DG309" s="59"/>
      <c r="DH309" s="59"/>
      <c r="DI309" s="59"/>
      <c r="DJ309" s="59"/>
      <c r="DK309" s="59"/>
      <c r="DL309" s="59"/>
      <c r="DM309" s="59"/>
      <c r="DN309" s="59"/>
      <c r="DO309" s="59"/>
      <c r="DP309" s="59"/>
      <c r="DQ309" s="59"/>
      <c r="DR309" s="59"/>
      <c r="DS309" s="59"/>
      <c r="DT309" s="59"/>
    </row>
    <row r="310" spans="1:124" ht="12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  <c r="BT310" s="59"/>
      <c r="BU310" s="59"/>
      <c r="BV310" s="59"/>
      <c r="BW310" s="59"/>
      <c r="BX310" s="59"/>
      <c r="BY310" s="59"/>
      <c r="BZ310" s="59"/>
      <c r="CA310" s="59"/>
      <c r="CB310" s="59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R310" s="59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  <c r="DC310" s="59"/>
      <c r="DD310" s="59"/>
      <c r="DE310" s="59"/>
      <c r="DF310" s="59"/>
      <c r="DG310" s="59"/>
      <c r="DH310" s="59"/>
      <c r="DI310" s="59"/>
      <c r="DJ310" s="59"/>
      <c r="DK310" s="59"/>
      <c r="DL310" s="59"/>
      <c r="DM310" s="59"/>
      <c r="DN310" s="59"/>
      <c r="DO310" s="59"/>
      <c r="DP310" s="59"/>
      <c r="DQ310" s="59"/>
      <c r="DR310" s="59"/>
      <c r="DS310" s="59"/>
      <c r="DT310" s="59"/>
    </row>
    <row r="311" spans="1:124" ht="12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  <c r="BT311" s="59"/>
      <c r="BU311" s="59"/>
      <c r="BV311" s="59"/>
      <c r="BW311" s="59"/>
      <c r="BX311" s="59"/>
      <c r="BY311" s="59"/>
      <c r="BZ311" s="59"/>
      <c r="CA311" s="59"/>
      <c r="CB311" s="59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R311" s="59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  <c r="DC311" s="59"/>
      <c r="DD311" s="59"/>
      <c r="DE311" s="59"/>
      <c r="DF311" s="59"/>
      <c r="DG311" s="59"/>
      <c r="DH311" s="59"/>
      <c r="DI311" s="59"/>
      <c r="DJ311" s="59"/>
      <c r="DK311" s="59"/>
      <c r="DL311" s="59"/>
      <c r="DM311" s="59"/>
      <c r="DN311" s="59"/>
      <c r="DO311" s="59"/>
      <c r="DP311" s="59"/>
      <c r="DQ311" s="59"/>
      <c r="DR311" s="59"/>
      <c r="DS311" s="59"/>
      <c r="DT311" s="59"/>
    </row>
    <row r="312" spans="1:124" ht="12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  <c r="BT312" s="59"/>
      <c r="BU312" s="59"/>
      <c r="BV312" s="59"/>
      <c r="BW312" s="59"/>
      <c r="BX312" s="59"/>
      <c r="BY312" s="59"/>
      <c r="BZ312" s="59"/>
      <c r="CA312" s="59"/>
      <c r="CB312" s="59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R312" s="59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  <c r="DC312" s="59"/>
      <c r="DD312" s="59"/>
      <c r="DE312" s="59"/>
      <c r="DF312" s="59"/>
      <c r="DG312" s="59"/>
      <c r="DH312" s="59"/>
      <c r="DI312" s="59"/>
      <c r="DJ312" s="59"/>
      <c r="DK312" s="59"/>
      <c r="DL312" s="59"/>
      <c r="DM312" s="59"/>
      <c r="DN312" s="59"/>
      <c r="DO312" s="59"/>
      <c r="DP312" s="59"/>
      <c r="DQ312" s="59"/>
      <c r="DR312" s="59"/>
      <c r="DS312" s="59"/>
      <c r="DT312" s="59"/>
    </row>
    <row r="313" spans="1:124" ht="12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  <c r="BT313" s="59"/>
      <c r="BU313" s="59"/>
      <c r="BV313" s="59"/>
      <c r="BW313" s="59"/>
      <c r="BX313" s="59"/>
      <c r="BY313" s="59"/>
      <c r="BZ313" s="59"/>
      <c r="CA313" s="59"/>
      <c r="CB313" s="59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R313" s="59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  <c r="DC313" s="59"/>
      <c r="DD313" s="59"/>
      <c r="DE313" s="59"/>
      <c r="DF313" s="59"/>
      <c r="DG313" s="59"/>
      <c r="DH313" s="59"/>
      <c r="DI313" s="59"/>
      <c r="DJ313" s="59"/>
      <c r="DK313" s="59"/>
      <c r="DL313" s="59"/>
      <c r="DM313" s="59"/>
      <c r="DN313" s="59"/>
      <c r="DO313" s="59"/>
      <c r="DP313" s="59"/>
      <c r="DQ313" s="59"/>
      <c r="DR313" s="59"/>
      <c r="DS313" s="59"/>
      <c r="DT313" s="59"/>
    </row>
    <row r="314" spans="1:124" ht="12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  <c r="BT314" s="59"/>
      <c r="BU314" s="59"/>
      <c r="BV314" s="59"/>
      <c r="BW314" s="59"/>
      <c r="BX314" s="59"/>
      <c r="BY314" s="59"/>
      <c r="BZ314" s="59"/>
      <c r="CA314" s="59"/>
      <c r="CB314" s="59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R314" s="59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  <c r="DC314" s="59"/>
      <c r="DD314" s="59"/>
      <c r="DE314" s="59"/>
      <c r="DF314" s="59"/>
      <c r="DG314" s="59"/>
      <c r="DH314" s="59"/>
      <c r="DI314" s="59"/>
      <c r="DJ314" s="59"/>
      <c r="DK314" s="59"/>
      <c r="DL314" s="59"/>
      <c r="DM314" s="59"/>
      <c r="DN314" s="59"/>
      <c r="DO314" s="59"/>
      <c r="DP314" s="59"/>
      <c r="DQ314" s="59"/>
      <c r="DR314" s="59"/>
      <c r="DS314" s="59"/>
      <c r="DT314" s="59"/>
    </row>
    <row r="315" spans="1:124" ht="12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  <c r="BT315" s="59"/>
      <c r="BU315" s="59"/>
      <c r="BV315" s="59"/>
      <c r="BW315" s="59"/>
      <c r="BX315" s="59"/>
      <c r="BY315" s="59"/>
      <c r="BZ315" s="59"/>
      <c r="CA315" s="59"/>
      <c r="CB315" s="59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R315" s="59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  <c r="DC315" s="59"/>
      <c r="DD315" s="59"/>
      <c r="DE315" s="59"/>
      <c r="DF315" s="59"/>
      <c r="DG315" s="59"/>
      <c r="DH315" s="59"/>
      <c r="DI315" s="59"/>
      <c r="DJ315" s="59"/>
      <c r="DK315" s="59"/>
      <c r="DL315" s="59"/>
      <c r="DM315" s="59"/>
      <c r="DN315" s="59"/>
      <c r="DO315" s="59"/>
      <c r="DP315" s="59"/>
      <c r="DQ315" s="59"/>
      <c r="DR315" s="59"/>
      <c r="DS315" s="59"/>
      <c r="DT315" s="59"/>
    </row>
    <row r="316" spans="1:124" ht="12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  <c r="BT316" s="59"/>
      <c r="BU316" s="59"/>
      <c r="BV316" s="59"/>
      <c r="BW316" s="59"/>
      <c r="BX316" s="59"/>
      <c r="BY316" s="59"/>
      <c r="BZ316" s="59"/>
      <c r="CA316" s="59"/>
      <c r="CB316" s="59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R316" s="59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  <c r="DC316" s="59"/>
      <c r="DD316" s="59"/>
      <c r="DE316" s="59"/>
      <c r="DF316" s="59"/>
      <c r="DG316" s="59"/>
      <c r="DH316" s="59"/>
      <c r="DI316" s="59"/>
      <c r="DJ316" s="59"/>
      <c r="DK316" s="59"/>
      <c r="DL316" s="59"/>
      <c r="DM316" s="59"/>
      <c r="DN316" s="59"/>
      <c r="DO316" s="59"/>
      <c r="DP316" s="59"/>
      <c r="DQ316" s="59"/>
      <c r="DR316" s="59"/>
      <c r="DS316" s="59"/>
      <c r="DT316" s="59"/>
    </row>
    <row r="317" spans="1:124" ht="12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  <c r="BT317" s="59"/>
      <c r="BU317" s="59"/>
      <c r="BV317" s="59"/>
      <c r="BW317" s="59"/>
      <c r="BX317" s="59"/>
      <c r="BY317" s="59"/>
      <c r="BZ317" s="59"/>
      <c r="CA317" s="59"/>
      <c r="CB317" s="59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R317" s="59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  <c r="DC317" s="59"/>
      <c r="DD317" s="59"/>
      <c r="DE317" s="59"/>
      <c r="DF317" s="59"/>
      <c r="DG317" s="59"/>
      <c r="DH317" s="59"/>
      <c r="DI317" s="59"/>
      <c r="DJ317" s="59"/>
      <c r="DK317" s="59"/>
      <c r="DL317" s="59"/>
      <c r="DM317" s="59"/>
      <c r="DN317" s="59"/>
      <c r="DO317" s="59"/>
      <c r="DP317" s="59"/>
      <c r="DQ317" s="59"/>
      <c r="DR317" s="59"/>
      <c r="DS317" s="59"/>
      <c r="DT317" s="59"/>
    </row>
    <row r="318" spans="1:124" ht="12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9"/>
      <c r="BZ318" s="59"/>
      <c r="CA318" s="59"/>
      <c r="CB318" s="59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R318" s="59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  <c r="DC318" s="59"/>
      <c r="DD318" s="59"/>
      <c r="DE318" s="59"/>
      <c r="DF318" s="59"/>
      <c r="DG318" s="59"/>
      <c r="DH318" s="59"/>
      <c r="DI318" s="59"/>
      <c r="DJ318" s="59"/>
      <c r="DK318" s="59"/>
      <c r="DL318" s="59"/>
      <c r="DM318" s="59"/>
      <c r="DN318" s="59"/>
      <c r="DO318" s="59"/>
      <c r="DP318" s="59"/>
      <c r="DQ318" s="59"/>
      <c r="DR318" s="59"/>
      <c r="DS318" s="59"/>
      <c r="DT318" s="59"/>
    </row>
    <row r="319" spans="1:124" ht="12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9"/>
      <c r="BZ319" s="59"/>
      <c r="CA319" s="59"/>
      <c r="CB319" s="59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R319" s="59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  <c r="DC319" s="59"/>
      <c r="DD319" s="59"/>
      <c r="DE319" s="59"/>
      <c r="DF319" s="59"/>
      <c r="DG319" s="59"/>
      <c r="DH319" s="59"/>
      <c r="DI319" s="59"/>
      <c r="DJ319" s="59"/>
      <c r="DK319" s="59"/>
      <c r="DL319" s="59"/>
      <c r="DM319" s="59"/>
      <c r="DN319" s="59"/>
      <c r="DO319" s="59"/>
      <c r="DP319" s="59"/>
      <c r="DQ319" s="59"/>
      <c r="DR319" s="59"/>
      <c r="DS319" s="59"/>
      <c r="DT319" s="59"/>
    </row>
    <row r="320" spans="1:124" ht="12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9"/>
      <c r="BZ320" s="59"/>
      <c r="CA320" s="59"/>
      <c r="CB320" s="59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R320" s="59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H320" s="59"/>
      <c r="DI320" s="59"/>
      <c r="DJ320" s="59"/>
      <c r="DK320" s="59"/>
      <c r="DL320" s="59"/>
      <c r="DM320" s="59"/>
      <c r="DN320" s="59"/>
      <c r="DO320" s="59"/>
      <c r="DP320" s="59"/>
      <c r="DQ320" s="59"/>
      <c r="DR320" s="59"/>
      <c r="DS320" s="59"/>
      <c r="DT320" s="59"/>
    </row>
  </sheetData>
  <mergeCells count="20">
    <mergeCell ref="H4:I4"/>
    <mergeCell ref="F10:F11"/>
    <mergeCell ref="H12:BK12"/>
    <mergeCell ref="H94:BK94"/>
    <mergeCell ref="H111:BK111"/>
    <mergeCell ref="H113:J113"/>
    <mergeCell ref="H114:J114"/>
    <mergeCell ref="H126:BM126"/>
    <mergeCell ref="H127:BM127"/>
    <mergeCell ref="H128:BM128"/>
    <mergeCell ref="H129:BM129"/>
    <mergeCell ref="H130:BM130"/>
    <mergeCell ref="H131:BM131"/>
    <mergeCell ref="H115:J115"/>
    <mergeCell ref="H120:BM120"/>
    <mergeCell ref="H121:BM121"/>
    <mergeCell ref="H122:BM122"/>
    <mergeCell ref="H123:BM123"/>
    <mergeCell ref="H124:BM124"/>
    <mergeCell ref="H125:BM125"/>
  </mergeCells>
  <conditionalFormatting sqref="G114">
    <cfRule type="cellIs" dxfId="49" priority="1" operator="equal">
      <formula>0</formula>
    </cfRule>
    <cfRule type="cellIs" dxfId="48" priority="2" stopIfTrue="1" operator="equal">
      <formula>0%</formula>
    </cfRule>
    <cfRule type="cellIs" dxfId="47" priority="3" operator="between">
      <formula>0.05</formula>
      <formula>-0.05</formula>
    </cfRule>
    <cfRule type="cellIs" dxfId="46" priority="4" operator="greaterThan">
      <formula>0.05</formula>
    </cfRule>
    <cfRule type="cellIs" dxfId="45" priority="5" operator="lessThan">
      <formula>0.05</formula>
    </cfRule>
  </conditionalFormatting>
  <conditionalFormatting sqref="K13:K93 AT13:AT93">
    <cfRule type="cellIs" dxfId="44" priority="6" operator="equal">
      <formula>0</formula>
    </cfRule>
    <cfRule type="cellIs" dxfId="43" priority="7" stopIfTrue="1" operator="equal">
      <formula>0</formula>
    </cfRule>
    <cfRule type="cellIs" dxfId="42" priority="8" operator="lessThan">
      <formula>-0.05</formula>
    </cfRule>
    <cfRule type="cellIs" dxfId="41" priority="9" operator="greaterThan">
      <formula>0.05</formula>
    </cfRule>
    <cfRule type="cellIs" dxfId="40" priority="10" operator="between">
      <formula>-0.05</formula>
      <formula>0.05</formula>
    </cfRule>
  </conditionalFormatting>
  <conditionalFormatting sqref="K95:K110">
    <cfRule type="cellIs" dxfId="39" priority="11" operator="equal">
      <formula>0</formula>
    </cfRule>
    <cfRule type="cellIs" dxfId="38" priority="12" stopIfTrue="1" operator="equal">
      <formula>0</formula>
    </cfRule>
    <cfRule type="cellIs" dxfId="37" priority="13" operator="lessThan">
      <formula>-0.05</formula>
    </cfRule>
    <cfRule type="cellIs" dxfId="36" priority="14" operator="greaterThan">
      <formula>0.05</formula>
    </cfRule>
    <cfRule type="cellIs" dxfId="35" priority="15" operator="between">
      <formula>-0.05</formula>
      <formula>0.05</formula>
    </cfRule>
  </conditionalFormatting>
  <conditionalFormatting sqref="N13:N93">
    <cfRule type="cellIs" dxfId="34" priority="16" operator="equal">
      <formula>0</formula>
    </cfRule>
    <cfRule type="cellIs" dxfId="33" priority="17" stopIfTrue="1" operator="equal">
      <formula>0</formula>
    </cfRule>
    <cfRule type="cellIs" dxfId="32" priority="18" operator="lessThan">
      <formula>-0.05</formula>
    </cfRule>
    <cfRule type="cellIs" dxfId="31" priority="19" operator="greaterThan">
      <formula>0.05</formula>
    </cfRule>
    <cfRule type="cellIs" dxfId="30" priority="20" operator="between">
      <formula>-0.05</formula>
      <formula>0.05</formula>
    </cfRule>
  </conditionalFormatting>
  <conditionalFormatting sqref="N95:N110">
    <cfRule type="cellIs" dxfId="29" priority="21" operator="equal">
      <formula>0</formula>
    </cfRule>
    <cfRule type="cellIs" dxfId="28" priority="22" stopIfTrue="1" operator="equal">
      <formula>0</formula>
    </cfRule>
    <cfRule type="cellIs" dxfId="27" priority="23" operator="lessThan">
      <formula>-0.05</formula>
    </cfRule>
    <cfRule type="cellIs" dxfId="26" priority="24" operator="greaterThan">
      <formula>0.05</formula>
    </cfRule>
    <cfRule type="cellIs" dxfId="25" priority="25" operator="between">
      <formula>-0.05</formula>
      <formula>0.05</formula>
    </cfRule>
  </conditionalFormatting>
  <conditionalFormatting sqref="Q13:Q93">
    <cfRule type="cellIs" dxfId="24" priority="26" operator="equal">
      <formula>0</formula>
    </cfRule>
    <cfRule type="cellIs" dxfId="23" priority="27" stopIfTrue="1" operator="equal">
      <formula>0</formula>
    </cfRule>
    <cfRule type="cellIs" dxfId="22" priority="28" operator="lessThan">
      <formula>-0.05</formula>
    </cfRule>
    <cfRule type="cellIs" dxfId="21" priority="29" operator="greaterThan">
      <formula>0.05</formula>
    </cfRule>
    <cfRule type="cellIs" dxfId="20" priority="30" operator="between">
      <formula>-0.05</formula>
      <formula>0.05</formula>
    </cfRule>
  </conditionalFormatting>
  <conditionalFormatting sqref="Q95:Q110">
    <cfRule type="cellIs" dxfId="19" priority="31" operator="equal">
      <formula>0</formula>
    </cfRule>
    <cfRule type="cellIs" dxfId="18" priority="32" stopIfTrue="1" operator="equal">
      <formula>0</formula>
    </cfRule>
    <cfRule type="cellIs" dxfId="17" priority="33" operator="lessThan">
      <formula>-0.05</formula>
    </cfRule>
    <cfRule type="cellIs" dxfId="16" priority="34" operator="greaterThan">
      <formula>0.05</formula>
    </cfRule>
    <cfRule type="cellIs" dxfId="15" priority="35" operator="between">
      <formula>-0.05</formula>
      <formula>0.05</formula>
    </cfRule>
  </conditionalFormatting>
  <conditionalFormatting sqref="AT95:AT110">
    <cfRule type="cellIs" dxfId="14" priority="36" operator="equal">
      <formula>0</formula>
    </cfRule>
    <cfRule type="cellIs" dxfId="13" priority="37" stopIfTrue="1" operator="equal">
      <formula>0</formula>
    </cfRule>
    <cfRule type="cellIs" dxfId="12" priority="38" operator="lessThan">
      <formula>-0.05</formula>
    </cfRule>
    <cfRule type="cellIs" dxfId="11" priority="39" operator="greaterThan">
      <formula>0.05</formula>
    </cfRule>
    <cfRule type="cellIs" dxfId="10" priority="40" operator="between">
      <formula>-0.05</formula>
      <formula>0.05</formula>
    </cfRule>
  </conditionalFormatting>
  <conditionalFormatting sqref="BI13:BI93">
    <cfRule type="cellIs" dxfId="9" priority="41" operator="equal">
      <formula>0</formula>
    </cfRule>
    <cfRule type="cellIs" dxfId="8" priority="42" stopIfTrue="1" operator="equal">
      <formula>0</formula>
    </cfRule>
    <cfRule type="cellIs" dxfId="7" priority="43" operator="lessThan">
      <formula>-0.05</formula>
    </cfRule>
    <cfRule type="cellIs" dxfId="6" priority="44" operator="greaterThan">
      <formula>0.05</formula>
    </cfRule>
    <cfRule type="cellIs" dxfId="5" priority="45" operator="between">
      <formula>-0.05</formula>
      <formula>0.05</formula>
    </cfRule>
  </conditionalFormatting>
  <conditionalFormatting sqref="BI95:BI110">
    <cfRule type="cellIs" dxfId="4" priority="46" operator="equal">
      <formula>0</formula>
    </cfRule>
    <cfRule type="cellIs" dxfId="3" priority="47" stopIfTrue="1" operator="equal">
      <formula>0</formula>
    </cfRule>
    <cfRule type="cellIs" dxfId="2" priority="48" operator="lessThan">
      <formula>-0.05</formula>
    </cfRule>
    <cfRule type="cellIs" dxfId="1" priority="49" operator="greaterThan">
      <formula>0.05</formula>
    </cfRule>
    <cfRule type="cellIs" dxfId="0" priority="50" operator="between">
      <formula>-0.05</formula>
      <formula>0.05</formula>
    </cfRule>
  </conditionalFormatting>
  <dataValidations count="1">
    <dataValidation type="list" allowBlank="1" showErrorMessage="1" sqref="H6:I6 L6 O6 AE6 AR6 BG6" xr:uid="{00000000-0002-0000-0200-000000000000}">
      <formula1>$CZ$1:$CZ$12</formula1>
    </dataValidation>
  </dataValidation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2.6640625" defaultRowHeight="15" customHeight="1"/>
  <cols>
    <col min="1" max="26" width="8.77734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9.77734375" customWidth="1"/>
    <col min="2" max="2" width="5.109375" customWidth="1"/>
    <col min="3" max="3" width="18.109375" customWidth="1"/>
    <col min="4" max="4" width="16.33203125" customWidth="1"/>
    <col min="5" max="5" width="22.77734375" customWidth="1"/>
    <col min="6" max="6" width="26.33203125" customWidth="1"/>
    <col min="7" max="7" width="23.33203125" customWidth="1"/>
    <col min="8" max="8" width="25.33203125" customWidth="1"/>
    <col min="9" max="9" width="24.77734375" customWidth="1"/>
    <col min="10" max="10" width="26.77734375" customWidth="1"/>
    <col min="11" max="26" width="9.77734375" customWidth="1"/>
  </cols>
  <sheetData>
    <row r="1" spans="1:26" ht="17.25" customHeight="1">
      <c r="A1" s="116"/>
      <c r="B1" s="116"/>
      <c r="C1" s="117"/>
      <c r="D1" s="118" t="s">
        <v>207</v>
      </c>
      <c r="E1" s="118" t="s">
        <v>208</v>
      </c>
      <c r="F1" s="118" t="s">
        <v>209</v>
      </c>
      <c r="G1" s="118" t="s">
        <v>210</v>
      </c>
      <c r="H1" s="118" t="s">
        <v>211</v>
      </c>
      <c r="I1" s="118" t="s">
        <v>212</v>
      </c>
      <c r="J1" s="118" t="s">
        <v>213</v>
      </c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 spans="1:26" ht="17.25" customHeight="1">
      <c r="A2" s="116"/>
      <c r="B2" s="116"/>
      <c r="C2" s="119" t="s">
        <v>214</v>
      </c>
      <c r="D2" s="119"/>
      <c r="E2" s="119" t="s">
        <v>215</v>
      </c>
      <c r="F2" s="120" t="s">
        <v>216</v>
      </c>
      <c r="G2" s="121" t="s">
        <v>217</v>
      </c>
      <c r="H2" s="121" t="s">
        <v>218</v>
      </c>
      <c r="I2" s="121" t="s">
        <v>219</v>
      </c>
      <c r="J2" s="121" t="s">
        <v>220</v>
      </c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</row>
    <row r="3" spans="1:26" ht="251.25" customHeight="1">
      <c r="A3" s="116"/>
      <c r="B3" s="116"/>
      <c r="C3" s="119" t="s">
        <v>221</v>
      </c>
      <c r="D3" s="121" t="s">
        <v>222</v>
      </c>
      <c r="E3" s="121" t="s">
        <v>223</v>
      </c>
      <c r="F3" s="122" t="s">
        <v>224</v>
      </c>
      <c r="G3" s="121" t="s">
        <v>225</v>
      </c>
      <c r="H3" s="121" t="s">
        <v>226</v>
      </c>
      <c r="I3" s="122" t="s">
        <v>227</v>
      </c>
      <c r="J3" s="122" t="s">
        <v>228</v>
      </c>
      <c r="K3" s="123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</row>
    <row r="4" spans="1:26" ht="17.25" customHeight="1">
      <c r="A4" s="116"/>
      <c r="B4" s="116"/>
      <c r="C4" s="119" t="s">
        <v>193</v>
      </c>
      <c r="D4" s="119"/>
      <c r="E4" s="121" t="s">
        <v>229</v>
      </c>
      <c r="F4" s="121" t="s">
        <v>230</v>
      </c>
      <c r="G4" s="121" t="s">
        <v>231</v>
      </c>
      <c r="H4" s="121" t="s">
        <v>232</v>
      </c>
      <c r="I4" s="121" t="s">
        <v>233</v>
      </c>
      <c r="J4" s="121" t="s">
        <v>234</v>
      </c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</row>
    <row r="5" spans="1:26" ht="17.25" customHeight="1">
      <c r="A5" s="116"/>
      <c r="B5" s="116"/>
      <c r="C5" s="119" t="s">
        <v>194</v>
      </c>
      <c r="D5" s="119"/>
      <c r="E5" s="121" t="s">
        <v>235</v>
      </c>
      <c r="F5" s="121" t="s">
        <v>236</v>
      </c>
      <c r="G5" s="121" t="s">
        <v>237</v>
      </c>
      <c r="H5" s="121" t="s">
        <v>238</v>
      </c>
      <c r="I5" s="121" t="s">
        <v>239</v>
      </c>
      <c r="J5" s="121" t="s">
        <v>240</v>
      </c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</row>
    <row r="6" spans="1:26" ht="17.25" customHeight="1">
      <c r="A6" s="116"/>
      <c r="B6" s="116"/>
      <c r="C6" s="119" t="s">
        <v>241</v>
      </c>
      <c r="D6" s="119"/>
      <c r="E6" s="121" t="s">
        <v>242</v>
      </c>
      <c r="F6" s="121" t="s">
        <v>243</v>
      </c>
      <c r="G6" s="121" t="s">
        <v>244</v>
      </c>
      <c r="H6" s="121" t="s">
        <v>245</v>
      </c>
      <c r="I6" s="121" t="s">
        <v>246</v>
      </c>
      <c r="J6" s="121" t="s">
        <v>247</v>
      </c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</row>
    <row r="7" spans="1:26" ht="17.25" customHeight="1">
      <c r="A7" s="116"/>
      <c r="B7" s="116"/>
      <c r="C7" s="119" t="s">
        <v>196</v>
      </c>
      <c r="D7" s="119" t="s">
        <v>248</v>
      </c>
      <c r="E7" s="121" t="s">
        <v>249</v>
      </c>
      <c r="F7" s="121" t="s">
        <v>250</v>
      </c>
      <c r="G7" s="121"/>
      <c r="H7" s="117"/>
      <c r="I7" s="117" t="s">
        <v>251</v>
      </c>
      <c r="J7" s="117" t="s">
        <v>252</v>
      </c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</row>
    <row r="8" spans="1:26" ht="119.25" customHeight="1">
      <c r="A8" s="116"/>
      <c r="B8" s="116"/>
      <c r="C8" s="117" t="s">
        <v>253</v>
      </c>
      <c r="D8" s="117"/>
      <c r="E8" s="117"/>
      <c r="F8" s="117" t="s">
        <v>254</v>
      </c>
      <c r="G8" s="120" t="s">
        <v>255</v>
      </c>
      <c r="H8" s="120" t="s">
        <v>256</v>
      </c>
      <c r="I8" s="120" t="s">
        <v>257</v>
      </c>
      <c r="J8" s="120" t="s">
        <v>258</v>
      </c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</row>
    <row r="9" spans="1:26" ht="17.25" customHeight="1">
      <c r="A9" s="116"/>
      <c r="B9" s="116"/>
      <c r="C9" s="117" t="s">
        <v>259</v>
      </c>
      <c r="D9" s="117"/>
      <c r="E9" s="117" t="s">
        <v>260</v>
      </c>
      <c r="F9" s="117" t="s">
        <v>261</v>
      </c>
      <c r="G9" s="117" t="s">
        <v>262</v>
      </c>
      <c r="H9" s="117" t="s">
        <v>263</v>
      </c>
      <c r="I9" s="117" t="s">
        <v>264</v>
      </c>
      <c r="J9" s="117" t="s">
        <v>265</v>
      </c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</row>
    <row r="10" spans="1:26" ht="17.25" customHeight="1">
      <c r="A10" s="116"/>
      <c r="B10" s="116"/>
      <c r="C10" s="117" t="s">
        <v>266</v>
      </c>
      <c r="D10" s="117"/>
      <c r="E10" s="117" t="s">
        <v>267</v>
      </c>
      <c r="F10" s="120" t="s">
        <v>268</v>
      </c>
      <c r="G10" s="119"/>
      <c r="H10" s="117"/>
      <c r="I10" s="120" t="s">
        <v>269</v>
      </c>
      <c r="J10" s="120" t="s">
        <v>270</v>
      </c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</row>
    <row r="11" spans="1:26" ht="17.25" customHeight="1">
      <c r="A11" s="116"/>
      <c r="B11" s="116"/>
      <c r="C11" s="117"/>
      <c r="D11" s="117"/>
      <c r="E11" s="117"/>
      <c r="F11" s="117"/>
      <c r="G11" s="117"/>
      <c r="H11" s="117"/>
      <c r="I11" s="117"/>
      <c r="J11" s="117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</row>
    <row r="12" spans="1:26" ht="17.25" customHeight="1">
      <c r="A12" s="116"/>
      <c r="B12" s="116"/>
      <c r="C12" s="117" t="s">
        <v>271</v>
      </c>
      <c r="D12" s="117"/>
      <c r="E12" s="118" t="s">
        <v>272</v>
      </c>
      <c r="F12" s="118" t="s">
        <v>273</v>
      </c>
      <c r="G12" s="118" t="s">
        <v>274</v>
      </c>
      <c r="H12" s="118" t="s">
        <v>275</v>
      </c>
      <c r="I12" s="118" t="s">
        <v>276</v>
      </c>
      <c r="J12" s="118" t="s">
        <v>277</v>
      </c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</row>
    <row r="13" spans="1:26" ht="17.25" customHeight="1">
      <c r="A13" s="116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</row>
    <row r="14" spans="1:26" ht="17.25" customHeight="1">
      <c r="A14" s="116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</row>
    <row r="15" spans="1:26" ht="17.25" customHeight="1">
      <c r="A15" s="11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ht="17.25" customHeight="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</row>
    <row r="17" spans="1:26" ht="17.25" customHeight="1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</row>
    <row r="18" spans="1:26" ht="17.25" customHeight="1">
      <c r="A18" s="116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</row>
    <row r="19" spans="1:26" ht="17.25" customHeight="1">
      <c r="A19" s="116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</row>
    <row r="20" spans="1:26" ht="17.25" customHeight="1">
      <c r="A20" s="11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</row>
    <row r="21" spans="1:26" ht="17.25" customHeight="1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</row>
    <row r="22" spans="1:26" ht="17.25" customHeight="1">
      <c r="A22" s="116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</row>
    <row r="23" spans="1:26" ht="17.25" customHeight="1">
      <c r="A23" s="116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</row>
    <row r="24" spans="1:26" ht="17.25" customHeight="1">
      <c r="A24" s="11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</row>
    <row r="25" spans="1:26" ht="17.25" customHeight="1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</row>
    <row r="26" spans="1:26" ht="17.25" customHeight="1">
      <c r="A26" s="11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</row>
    <row r="27" spans="1:26" ht="17.25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</row>
    <row r="28" spans="1:26" ht="17.25" customHeight="1">
      <c r="A28" s="11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</row>
    <row r="29" spans="1:26" ht="17.25" customHeight="1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</row>
    <row r="30" spans="1:26" ht="17.25" customHeight="1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</row>
    <row r="31" spans="1:26" ht="17.25" customHeight="1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</row>
    <row r="32" spans="1:26" ht="17.25" customHeight="1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</row>
    <row r="33" spans="1:26" ht="17.25" customHeight="1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</row>
    <row r="34" spans="1:26" ht="17.25" customHeight="1">
      <c r="A34" s="11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</row>
    <row r="35" spans="1:26" ht="17.25" customHeight="1">
      <c r="A35" s="116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ht="17.25" customHeight="1">
      <c r="A36" s="116"/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ht="17.25" customHeight="1">
      <c r="A37" s="11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7.25" customHeight="1">
      <c r="A38" s="11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</row>
    <row r="39" spans="1:26" ht="17.25" customHeight="1">
      <c r="A39" s="11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</row>
    <row r="40" spans="1:26" ht="17.25" customHeight="1">
      <c r="A40" s="11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</row>
    <row r="41" spans="1:26" ht="17.25" customHeight="1">
      <c r="A41" s="116"/>
      <c r="B41" s="116"/>
      <c r="C41" s="116"/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</row>
    <row r="42" spans="1:26" ht="17.25" customHeight="1">
      <c r="A42" s="116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</row>
    <row r="43" spans="1:26" ht="17.25" customHeight="1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</row>
    <row r="44" spans="1:26" ht="17.25" customHeight="1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</row>
    <row r="45" spans="1:26" ht="17.25" customHeight="1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</row>
    <row r="46" spans="1:26" ht="17.25" customHeight="1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</row>
    <row r="47" spans="1:26" ht="17.25" customHeight="1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</row>
    <row r="48" spans="1:26" ht="17.25" customHeight="1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ht="17.25" customHeight="1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ht="17.25" customHeight="1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7.25" customHeight="1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</row>
    <row r="52" spans="1:26" ht="17.25" customHeight="1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</row>
    <row r="53" spans="1:26" ht="17.25" customHeight="1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</row>
    <row r="54" spans="1:26" ht="17.25" customHeight="1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</row>
    <row r="55" spans="1:26" ht="17.25" customHeight="1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</row>
    <row r="56" spans="1:26" ht="17.25" customHeight="1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</row>
    <row r="57" spans="1:26" ht="17.25" customHeight="1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 spans="1:26" ht="17.25" customHeight="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</row>
    <row r="59" spans="1:26" ht="17.25" customHeight="1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</row>
    <row r="60" spans="1:26" ht="17.25" customHeight="1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</row>
    <row r="61" spans="1:26" ht="17.25" customHeight="1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</row>
    <row r="62" spans="1:26" ht="17.25" customHeight="1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</row>
    <row r="63" spans="1:26" ht="17.25" customHeight="1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</row>
    <row r="64" spans="1:26" ht="17.25" customHeight="1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</row>
    <row r="65" spans="1:26" ht="17.25" customHeight="1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</row>
    <row r="66" spans="1:26" ht="17.25" customHeight="1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</row>
    <row r="67" spans="1:26" ht="17.25" customHeight="1">
      <c r="A67" s="116"/>
      <c r="B67" s="116"/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</row>
    <row r="68" spans="1:26" ht="17.25" customHeight="1">
      <c r="A68" s="116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</row>
    <row r="69" spans="1:26" ht="17.25" customHeight="1">
      <c r="A69" s="116"/>
      <c r="B69" s="116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</row>
    <row r="70" spans="1:26" ht="17.25" customHeight="1">
      <c r="A70" s="116"/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</row>
    <row r="71" spans="1:26" ht="17.25" customHeight="1">
      <c r="A71" s="116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</row>
    <row r="72" spans="1:26" ht="17.25" customHeight="1">
      <c r="A72" s="116"/>
      <c r="B72" s="116"/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</row>
    <row r="73" spans="1:26" ht="17.25" customHeight="1">
      <c r="A73" s="116"/>
      <c r="B73" s="116"/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</row>
    <row r="74" spans="1:26" ht="17.25" customHeight="1">
      <c r="A74" s="116"/>
      <c r="B74" s="116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</row>
    <row r="75" spans="1:26" ht="17.25" customHeight="1">
      <c r="A75" s="116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</row>
    <row r="76" spans="1:26" ht="17.25" customHeight="1">
      <c r="A76" s="116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</row>
    <row r="77" spans="1:26" ht="17.25" customHeight="1">
      <c r="A77" s="116"/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</row>
    <row r="78" spans="1:26" ht="17.25" customHeight="1">
      <c r="A78" s="116"/>
      <c r="B78" s="116"/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</row>
    <row r="79" spans="1:26" ht="17.25" customHeight="1">
      <c r="A79" s="116"/>
      <c r="B79" s="116"/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</row>
    <row r="80" spans="1:26" ht="17.25" customHeight="1">
      <c r="A80" s="116"/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</row>
    <row r="81" spans="1:26" ht="17.25" customHeight="1">
      <c r="A81" s="116"/>
      <c r="B81" s="116"/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</row>
    <row r="82" spans="1:26" ht="17.25" customHeight="1">
      <c r="A82" s="116"/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</row>
    <row r="83" spans="1:26" ht="17.25" customHeight="1">
      <c r="A83" s="116"/>
      <c r="B83" s="116"/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</row>
    <row r="84" spans="1:26" ht="17.25" customHeight="1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</row>
    <row r="85" spans="1:26" ht="17.25" customHeight="1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</row>
    <row r="86" spans="1:26" ht="17.25" customHeight="1">
      <c r="A86" s="116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</row>
    <row r="87" spans="1:26" ht="17.25" customHeight="1">
      <c r="A87" s="116"/>
      <c r="B87" s="116"/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</row>
    <row r="88" spans="1:26" ht="17.25" customHeight="1">
      <c r="A88" s="116"/>
      <c r="B88" s="116"/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</row>
    <row r="89" spans="1:26" ht="17.25" customHeight="1">
      <c r="A89" s="116"/>
      <c r="B89" s="116"/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</row>
    <row r="90" spans="1:26" ht="17.25" customHeight="1">
      <c r="A90" s="116"/>
      <c r="B90" s="116"/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</row>
    <row r="91" spans="1:26" ht="17.25" customHeight="1">
      <c r="A91" s="116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</row>
    <row r="92" spans="1:26" ht="17.25" customHeight="1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</row>
    <row r="93" spans="1:26" ht="17.25" customHeight="1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</row>
    <row r="94" spans="1:26" ht="17.25" customHeight="1">
      <c r="A94" s="116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</row>
    <row r="95" spans="1:26" ht="17.25" customHeight="1">
      <c r="A95" s="116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</row>
    <row r="96" spans="1:26" ht="17.25" customHeight="1">
      <c r="A96" s="116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</row>
    <row r="97" spans="1:26" ht="17.25" customHeight="1">
      <c r="A97" s="116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</row>
    <row r="98" spans="1:26" ht="17.25" customHeight="1">
      <c r="A98" s="116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</row>
    <row r="99" spans="1:26" ht="17.25" customHeight="1">
      <c r="A99" s="116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</row>
    <row r="100" spans="1:26" ht="17.25" customHeight="1">
      <c r="A100" s="116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</row>
    <row r="101" spans="1:26" ht="17.25" customHeight="1">
      <c r="A101" s="116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</row>
    <row r="102" spans="1:26" ht="17.25" customHeight="1">
      <c r="A102" s="116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</row>
    <row r="103" spans="1:26" ht="17.25" customHeight="1">
      <c r="A103" s="116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</row>
    <row r="104" spans="1:26" ht="17.25" customHeight="1">
      <c r="A104" s="116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</row>
    <row r="105" spans="1:26" ht="17.25" customHeight="1">
      <c r="A105" s="116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</row>
    <row r="106" spans="1:26" ht="17.25" customHeight="1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</row>
    <row r="107" spans="1:26" ht="17.25" customHeight="1">
      <c r="A107" s="116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</row>
    <row r="108" spans="1:26" ht="17.25" customHeight="1">
      <c r="A108" s="116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</row>
    <row r="109" spans="1:26" ht="17.25" customHeight="1">
      <c r="A109" s="116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</row>
    <row r="110" spans="1:26" ht="17.25" customHeight="1">
      <c r="A110" s="116"/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</row>
    <row r="111" spans="1:26" ht="17.25" customHeight="1">
      <c r="A111" s="116"/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</row>
    <row r="112" spans="1:26" ht="17.25" customHeight="1">
      <c r="A112" s="116"/>
      <c r="B112" s="116"/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  <c r="Y112" s="116"/>
      <c r="Z112" s="116"/>
    </row>
    <row r="113" spans="1:26" ht="17.25" customHeight="1">
      <c r="A113" s="116"/>
      <c r="B113" s="116"/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  <c r="Y113" s="116"/>
      <c r="Z113" s="116"/>
    </row>
    <row r="114" spans="1:26" ht="17.25" customHeight="1">
      <c r="A114" s="116"/>
      <c r="B114" s="116"/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  <c r="S114" s="116"/>
      <c r="T114" s="116"/>
      <c r="U114" s="116"/>
      <c r="V114" s="116"/>
      <c r="W114" s="116"/>
      <c r="X114" s="116"/>
      <c r="Y114" s="116"/>
      <c r="Z114" s="116"/>
    </row>
    <row r="115" spans="1:26" ht="17.25" customHeight="1">
      <c r="A115" s="116"/>
      <c r="B115" s="116"/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  <c r="S115" s="116"/>
      <c r="T115" s="116"/>
      <c r="U115" s="116"/>
      <c r="V115" s="116"/>
      <c r="W115" s="116"/>
      <c r="X115" s="116"/>
      <c r="Y115" s="116"/>
      <c r="Z115" s="116"/>
    </row>
    <row r="116" spans="1:26" ht="17.25" customHeight="1">
      <c r="A116" s="116"/>
      <c r="B116" s="116"/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  <c r="V116" s="116"/>
      <c r="W116" s="116"/>
      <c r="X116" s="116"/>
      <c r="Y116" s="116"/>
      <c r="Z116" s="116"/>
    </row>
    <row r="117" spans="1:26" ht="17.25" customHeight="1">
      <c r="A117" s="116"/>
      <c r="B117" s="116"/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  <c r="S117" s="116"/>
      <c r="T117" s="116"/>
      <c r="U117" s="116"/>
      <c r="V117" s="116"/>
      <c r="W117" s="116"/>
      <c r="X117" s="116"/>
      <c r="Y117" s="116"/>
      <c r="Z117" s="116"/>
    </row>
    <row r="118" spans="1:26" ht="17.25" customHeight="1">
      <c r="A118" s="116"/>
      <c r="B118" s="116"/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  <c r="S118" s="116"/>
      <c r="T118" s="116"/>
      <c r="U118" s="116"/>
      <c r="V118" s="116"/>
      <c r="W118" s="116"/>
      <c r="X118" s="116"/>
      <c r="Y118" s="116"/>
      <c r="Z118" s="116"/>
    </row>
    <row r="119" spans="1:26" ht="17.25" customHeight="1">
      <c r="A119" s="116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</row>
    <row r="120" spans="1:26" ht="17.25" customHeight="1">
      <c r="A120" s="116"/>
      <c r="B120" s="116"/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</row>
    <row r="121" spans="1:26" ht="17.25" customHeight="1">
      <c r="A121" s="116"/>
      <c r="B121" s="116"/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  <c r="S121" s="116"/>
      <c r="T121" s="116"/>
      <c r="U121" s="116"/>
      <c r="V121" s="116"/>
      <c r="W121" s="116"/>
      <c r="X121" s="116"/>
      <c r="Y121" s="116"/>
      <c r="Z121" s="116"/>
    </row>
    <row r="122" spans="1:26" ht="17.25" customHeight="1">
      <c r="A122" s="116"/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</row>
    <row r="123" spans="1:26" ht="17.25" customHeight="1">
      <c r="A123" s="116"/>
      <c r="B123" s="116"/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</row>
    <row r="124" spans="1:26" ht="17.25" customHeight="1">
      <c r="A124" s="116"/>
      <c r="B124" s="116"/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  <c r="S124" s="116"/>
      <c r="T124" s="116"/>
      <c r="U124" s="116"/>
      <c r="V124" s="116"/>
      <c r="W124" s="116"/>
      <c r="X124" s="116"/>
      <c r="Y124" s="116"/>
      <c r="Z124" s="116"/>
    </row>
    <row r="125" spans="1:26" ht="17.25" customHeight="1">
      <c r="A125" s="116"/>
      <c r="B125" s="116"/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  <c r="S125" s="116"/>
      <c r="T125" s="116"/>
      <c r="U125" s="116"/>
      <c r="V125" s="116"/>
      <c r="W125" s="116"/>
      <c r="X125" s="116"/>
      <c r="Y125" s="116"/>
      <c r="Z125" s="116"/>
    </row>
    <row r="126" spans="1:26" ht="17.25" customHeight="1">
      <c r="A126" s="116"/>
      <c r="B126" s="116"/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  <c r="S126" s="116"/>
      <c r="T126" s="116"/>
      <c r="U126" s="116"/>
      <c r="V126" s="116"/>
      <c r="W126" s="116"/>
      <c r="X126" s="116"/>
      <c r="Y126" s="116"/>
      <c r="Z126" s="116"/>
    </row>
    <row r="127" spans="1:26" ht="17.25" customHeight="1">
      <c r="A127" s="116"/>
      <c r="B127" s="116"/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</row>
    <row r="128" spans="1:26" ht="17.25" customHeight="1">
      <c r="A128" s="116"/>
      <c r="B128" s="116"/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  <c r="S128" s="116"/>
      <c r="T128" s="116"/>
      <c r="U128" s="116"/>
      <c r="V128" s="116"/>
      <c r="W128" s="116"/>
      <c r="X128" s="116"/>
      <c r="Y128" s="116"/>
      <c r="Z128" s="116"/>
    </row>
    <row r="129" spans="1:26" ht="17.25" customHeight="1">
      <c r="A129" s="116"/>
      <c r="B129" s="116"/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</row>
    <row r="130" spans="1:26" ht="17.25" customHeight="1">
      <c r="A130" s="116"/>
      <c r="B130" s="116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</row>
    <row r="131" spans="1:26" ht="17.25" customHeight="1">
      <c r="A131" s="116"/>
      <c r="B131" s="116"/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</row>
    <row r="132" spans="1:26" ht="17.25" customHeight="1">
      <c r="A132" s="116"/>
      <c r="B132" s="116"/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</row>
    <row r="133" spans="1:26" ht="17.25" customHeight="1">
      <c r="A133" s="116"/>
      <c r="B133" s="116"/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  <c r="S133" s="116"/>
      <c r="T133" s="116"/>
      <c r="U133" s="116"/>
      <c r="V133" s="116"/>
      <c r="W133" s="116"/>
      <c r="X133" s="116"/>
      <c r="Y133" s="116"/>
      <c r="Z133" s="116"/>
    </row>
    <row r="134" spans="1:26" ht="17.25" customHeight="1">
      <c r="A134" s="116"/>
      <c r="B134" s="116"/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16"/>
      <c r="Z134" s="116"/>
    </row>
    <row r="135" spans="1:26" ht="17.25" customHeight="1">
      <c r="A135" s="116"/>
      <c r="B135" s="116"/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</row>
    <row r="136" spans="1:26" ht="17.25" customHeight="1">
      <c r="A136" s="116"/>
      <c r="B136" s="116"/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</row>
    <row r="137" spans="1:26" ht="17.25" customHeight="1">
      <c r="A137" s="116"/>
      <c r="B137" s="116"/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</row>
    <row r="138" spans="1:26" ht="17.25" customHeight="1">
      <c r="A138" s="116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</row>
    <row r="139" spans="1:26" ht="17.25" customHeight="1">
      <c r="A139" s="116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</row>
    <row r="140" spans="1:26" ht="17.25" customHeight="1">
      <c r="A140" s="116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</row>
    <row r="141" spans="1:26" ht="17.25" customHeight="1">
      <c r="A141" s="116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</row>
    <row r="142" spans="1:26" ht="17.25" customHeight="1">
      <c r="A142" s="116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</row>
    <row r="143" spans="1:26" ht="17.25" customHeight="1">
      <c r="A143" s="116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</row>
    <row r="144" spans="1:26" ht="17.25" customHeight="1">
      <c r="A144" s="116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 spans="1:26" ht="17.25" customHeight="1">
      <c r="A145" s="116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</row>
    <row r="146" spans="1:26" ht="17.25" customHeight="1">
      <c r="A146" s="116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</row>
    <row r="147" spans="1:26" ht="17.25" customHeight="1">
      <c r="A147" s="116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</row>
    <row r="148" spans="1:26" ht="17.25" customHeight="1">
      <c r="A148" s="116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</row>
    <row r="149" spans="1:26" ht="17.25" customHeight="1">
      <c r="A149" s="116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</row>
    <row r="150" spans="1:26" ht="17.25" customHeight="1">
      <c r="A150" s="116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</row>
    <row r="151" spans="1:26" ht="17.25" customHeight="1">
      <c r="A151" s="116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</row>
    <row r="152" spans="1:26" ht="17.25" customHeight="1">
      <c r="A152" s="116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</row>
    <row r="153" spans="1:26" ht="17.25" customHeight="1">
      <c r="A153" s="116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</row>
    <row r="154" spans="1:26" ht="17.25" customHeight="1">
      <c r="A154" s="116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6"/>
      <c r="S154" s="116"/>
      <c r="T154" s="116"/>
      <c r="U154" s="116"/>
      <c r="V154" s="116"/>
      <c r="W154" s="116"/>
      <c r="X154" s="116"/>
      <c r="Y154" s="116"/>
      <c r="Z154" s="116"/>
    </row>
    <row r="155" spans="1:26" ht="17.25" customHeight="1">
      <c r="A155" s="116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</row>
    <row r="156" spans="1:26" ht="17.25" customHeight="1">
      <c r="A156" s="116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6"/>
      <c r="S156" s="116"/>
      <c r="T156" s="116"/>
      <c r="U156" s="116"/>
      <c r="V156" s="116"/>
      <c r="W156" s="116"/>
      <c r="X156" s="116"/>
      <c r="Y156" s="116"/>
      <c r="Z156" s="116"/>
    </row>
    <row r="157" spans="1:26" ht="17.25" customHeight="1">
      <c r="A157" s="116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</row>
    <row r="158" spans="1:26" ht="17.25" customHeight="1">
      <c r="A158" s="116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6"/>
      <c r="S158" s="116"/>
      <c r="T158" s="116"/>
      <c r="U158" s="116"/>
      <c r="V158" s="116"/>
      <c r="W158" s="116"/>
      <c r="X158" s="116"/>
      <c r="Y158" s="116"/>
      <c r="Z158" s="116"/>
    </row>
    <row r="159" spans="1:26" ht="17.25" customHeight="1">
      <c r="A159" s="116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</row>
    <row r="160" spans="1:26" ht="17.25" customHeight="1">
      <c r="A160" s="116"/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  <c r="O160" s="116"/>
      <c r="P160" s="116"/>
      <c r="Q160" s="116"/>
      <c r="R160" s="116"/>
      <c r="S160" s="116"/>
      <c r="T160" s="116"/>
      <c r="U160" s="116"/>
      <c r="V160" s="116"/>
      <c r="W160" s="116"/>
      <c r="X160" s="116"/>
      <c r="Y160" s="116"/>
      <c r="Z160" s="116"/>
    </row>
    <row r="161" spans="1:26" ht="17.25" customHeight="1">
      <c r="A161" s="116"/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  <c r="O161" s="116"/>
      <c r="P161" s="116"/>
      <c r="Q161" s="116"/>
      <c r="R161" s="116"/>
      <c r="S161" s="116"/>
      <c r="T161" s="116"/>
      <c r="U161" s="116"/>
      <c r="V161" s="116"/>
      <c r="W161" s="116"/>
      <c r="X161" s="116"/>
      <c r="Y161" s="116"/>
      <c r="Z161" s="116"/>
    </row>
    <row r="162" spans="1:26" ht="17.25" customHeight="1">
      <c r="A162" s="116"/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  <c r="O162" s="116"/>
      <c r="P162" s="116"/>
      <c r="Q162" s="116"/>
      <c r="R162" s="116"/>
      <c r="S162" s="116"/>
      <c r="T162" s="116"/>
      <c r="U162" s="116"/>
      <c r="V162" s="116"/>
      <c r="W162" s="116"/>
      <c r="X162" s="116"/>
      <c r="Y162" s="116"/>
      <c r="Z162" s="116"/>
    </row>
    <row r="163" spans="1:26" ht="17.25" customHeight="1">
      <c r="A163" s="116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</row>
    <row r="164" spans="1:26" ht="17.25" customHeight="1">
      <c r="A164" s="116"/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  <c r="O164" s="116"/>
      <c r="P164" s="116"/>
      <c r="Q164" s="116"/>
      <c r="R164" s="116"/>
      <c r="S164" s="116"/>
      <c r="T164" s="116"/>
      <c r="U164" s="116"/>
      <c r="V164" s="116"/>
      <c r="W164" s="116"/>
      <c r="X164" s="116"/>
      <c r="Y164" s="116"/>
      <c r="Z164" s="116"/>
    </row>
    <row r="165" spans="1:26" ht="17.25" customHeight="1">
      <c r="A165" s="116"/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</row>
    <row r="166" spans="1:26" ht="17.25" customHeight="1">
      <c r="A166" s="116"/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</row>
    <row r="167" spans="1:26" ht="17.25" customHeight="1">
      <c r="A167" s="116"/>
      <c r="B167" s="116"/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</row>
    <row r="168" spans="1:26" ht="17.25" customHeight="1">
      <c r="A168" s="116"/>
      <c r="B168" s="116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116"/>
      <c r="O168" s="116"/>
      <c r="P168" s="116"/>
      <c r="Q168" s="116"/>
      <c r="R168" s="116"/>
      <c r="S168" s="116"/>
      <c r="T168" s="116"/>
      <c r="U168" s="116"/>
      <c r="V168" s="116"/>
      <c r="W168" s="116"/>
      <c r="X168" s="116"/>
      <c r="Y168" s="116"/>
      <c r="Z168" s="116"/>
    </row>
    <row r="169" spans="1:26" ht="17.25" customHeight="1">
      <c r="A169" s="116"/>
      <c r="B169" s="116"/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</row>
    <row r="170" spans="1:26" ht="17.25" customHeight="1">
      <c r="A170" s="116"/>
      <c r="B170" s="116"/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</row>
    <row r="171" spans="1:26" ht="17.25" customHeight="1">
      <c r="A171" s="116"/>
      <c r="B171" s="116"/>
      <c r="C171" s="116"/>
      <c r="D171" s="116"/>
      <c r="E171" s="116"/>
      <c r="F171" s="116"/>
      <c r="G171" s="116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  <c r="Y171" s="116"/>
      <c r="Z171" s="116"/>
    </row>
    <row r="172" spans="1:26" ht="17.25" customHeight="1">
      <c r="A172" s="116"/>
      <c r="B172" s="116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</row>
    <row r="173" spans="1:26" ht="17.25" customHeight="1">
      <c r="A173" s="116"/>
      <c r="B173" s="116"/>
      <c r="C173" s="116"/>
      <c r="D173" s="116"/>
      <c r="E173" s="116"/>
      <c r="F173" s="116"/>
      <c r="G173" s="116"/>
      <c r="H173" s="116"/>
      <c r="I173" s="116"/>
      <c r="J173" s="116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</row>
    <row r="174" spans="1:26" ht="17.25" customHeight="1">
      <c r="A174" s="116"/>
      <c r="B174" s="116"/>
      <c r="C174" s="116"/>
      <c r="D174" s="116"/>
      <c r="E174" s="116"/>
      <c r="F174" s="116"/>
      <c r="G174" s="116"/>
      <c r="H174" s="116"/>
      <c r="I174" s="116"/>
      <c r="J174" s="116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</row>
    <row r="175" spans="1:26" ht="17.25" customHeight="1">
      <c r="A175" s="116"/>
      <c r="B175" s="116"/>
      <c r="C175" s="116"/>
      <c r="D175" s="116"/>
      <c r="E175" s="116"/>
      <c r="F175" s="116"/>
      <c r="G175" s="116"/>
      <c r="H175" s="116"/>
      <c r="I175" s="116"/>
      <c r="J175" s="116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</row>
    <row r="176" spans="1:26" ht="17.25" customHeight="1">
      <c r="A176" s="116"/>
      <c r="B176" s="116"/>
      <c r="C176" s="116"/>
      <c r="D176" s="116"/>
      <c r="E176" s="116"/>
      <c r="F176" s="116"/>
      <c r="G176" s="116"/>
      <c r="H176" s="116"/>
      <c r="I176" s="116"/>
      <c r="J176" s="116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</row>
    <row r="177" spans="1:26" ht="17.25" customHeight="1">
      <c r="A177" s="116"/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</row>
    <row r="178" spans="1:26" ht="17.25" customHeight="1">
      <c r="A178" s="116"/>
      <c r="B178" s="116"/>
      <c r="C178" s="116"/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</row>
    <row r="179" spans="1:26" ht="17.25" customHeight="1">
      <c r="A179" s="116"/>
      <c r="B179" s="116"/>
      <c r="C179" s="116"/>
      <c r="D179" s="116"/>
      <c r="E179" s="116"/>
      <c r="F179" s="116"/>
      <c r="G179" s="116"/>
      <c r="H179" s="116"/>
      <c r="I179" s="116"/>
      <c r="J179" s="116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</row>
    <row r="180" spans="1:26" ht="17.25" customHeight="1">
      <c r="A180" s="116"/>
      <c r="B180" s="116"/>
      <c r="C180" s="116"/>
      <c r="D180" s="116"/>
      <c r="E180" s="116"/>
      <c r="F180" s="116"/>
      <c r="G180" s="116"/>
      <c r="H180" s="116"/>
      <c r="I180" s="116"/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</row>
    <row r="181" spans="1:26" ht="17.25" customHeight="1">
      <c r="A181" s="116"/>
      <c r="B181" s="116"/>
      <c r="C181" s="116"/>
      <c r="D181" s="116"/>
      <c r="E181" s="116"/>
      <c r="F181" s="116"/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</row>
    <row r="182" spans="1:26" ht="17.25" customHeight="1">
      <c r="A182" s="116"/>
      <c r="B182" s="116"/>
      <c r="C182" s="116"/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</row>
    <row r="183" spans="1:26" ht="17.25" customHeight="1">
      <c r="A183" s="116"/>
      <c r="B183" s="116"/>
      <c r="C183" s="116"/>
      <c r="D183" s="116"/>
      <c r="E183" s="116"/>
      <c r="F183" s="116"/>
      <c r="G183" s="116"/>
      <c r="H183" s="116"/>
      <c r="I183" s="116"/>
      <c r="J183" s="116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</row>
    <row r="184" spans="1:26" ht="17.25" customHeight="1">
      <c r="A184" s="116"/>
      <c r="B184" s="116"/>
      <c r="C184" s="116"/>
      <c r="D184" s="116"/>
      <c r="E184" s="116"/>
      <c r="F184" s="116"/>
      <c r="G184" s="116"/>
      <c r="H184" s="116"/>
      <c r="I184" s="116"/>
      <c r="J184" s="116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</row>
    <row r="185" spans="1:26" ht="17.25" customHeight="1">
      <c r="A185" s="116"/>
      <c r="B185" s="116"/>
      <c r="C185" s="116"/>
      <c r="D185" s="116"/>
      <c r="E185" s="116"/>
      <c r="F185" s="116"/>
      <c r="G185" s="116"/>
      <c r="H185" s="116"/>
      <c r="I185" s="116"/>
      <c r="J185" s="116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</row>
    <row r="186" spans="1:26" ht="17.25" customHeight="1">
      <c r="A186" s="116"/>
      <c r="B186" s="116"/>
      <c r="C186" s="116"/>
      <c r="D186" s="116"/>
      <c r="E186" s="116"/>
      <c r="F186" s="116"/>
      <c r="G186" s="116"/>
      <c r="H186" s="116"/>
      <c r="I186" s="116"/>
      <c r="J186" s="116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</row>
    <row r="187" spans="1:26" ht="17.25" customHeight="1">
      <c r="A187" s="116"/>
      <c r="B187" s="116"/>
      <c r="C187" s="116"/>
      <c r="D187" s="116"/>
      <c r="E187" s="116"/>
      <c r="F187" s="116"/>
      <c r="G187" s="116"/>
      <c r="H187" s="116"/>
      <c r="I187" s="116"/>
      <c r="J187" s="116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</row>
    <row r="188" spans="1:26" ht="17.25" customHeight="1">
      <c r="A188" s="116"/>
      <c r="B188" s="116"/>
      <c r="C188" s="116"/>
      <c r="D188" s="116"/>
      <c r="E188" s="116"/>
      <c r="F188" s="116"/>
      <c r="G188" s="116"/>
      <c r="H188" s="116"/>
      <c r="I188" s="116"/>
      <c r="J188" s="116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</row>
    <row r="189" spans="1:26" ht="17.25" customHeight="1">
      <c r="A189" s="116"/>
      <c r="B189" s="116"/>
      <c r="C189" s="116"/>
      <c r="D189" s="116"/>
      <c r="E189" s="116"/>
      <c r="F189" s="116"/>
      <c r="G189" s="116"/>
      <c r="H189" s="116"/>
      <c r="I189" s="116"/>
      <c r="J189" s="116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</row>
    <row r="190" spans="1:26" ht="17.25" customHeight="1">
      <c r="A190" s="116"/>
      <c r="B190" s="116"/>
      <c r="C190" s="116"/>
      <c r="D190" s="116"/>
      <c r="E190" s="116"/>
      <c r="F190" s="116"/>
      <c r="G190" s="116"/>
      <c r="H190" s="116"/>
      <c r="I190" s="116"/>
      <c r="J190" s="116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</row>
    <row r="191" spans="1:26" ht="17.25" customHeight="1">
      <c r="A191" s="116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</row>
    <row r="192" spans="1:26" ht="17.25" customHeight="1">
      <c r="A192" s="116"/>
      <c r="B192" s="116"/>
      <c r="C192" s="116"/>
      <c r="D192" s="116"/>
      <c r="E192" s="116"/>
      <c r="F192" s="116"/>
      <c r="G192" s="116"/>
      <c r="H192" s="116"/>
      <c r="I192" s="116"/>
      <c r="J192" s="116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</row>
    <row r="193" spans="1:26" ht="17.25" customHeight="1">
      <c r="A193" s="116"/>
      <c r="B193" s="116"/>
      <c r="C193" s="116"/>
      <c r="D193" s="116"/>
      <c r="E193" s="116"/>
      <c r="F193" s="116"/>
      <c r="G193" s="116"/>
      <c r="H193" s="116"/>
      <c r="I193" s="116"/>
      <c r="J193" s="116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</row>
    <row r="194" spans="1:26" ht="17.25" customHeight="1">
      <c r="A194" s="116"/>
      <c r="B194" s="116"/>
      <c r="C194" s="116"/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</row>
    <row r="195" spans="1:26" ht="17.25" customHeight="1">
      <c r="A195" s="116"/>
      <c r="B195" s="116"/>
      <c r="C195" s="116"/>
      <c r="D195" s="116"/>
      <c r="E195" s="116"/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</row>
    <row r="196" spans="1:26" ht="17.25" customHeight="1">
      <c r="A196" s="116"/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</row>
    <row r="197" spans="1:26" ht="17.25" customHeight="1">
      <c r="A197" s="116"/>
      <c r="B197" s="116"/>
      <c r="C197" s="116"/>
      <c r="D197" s="116"/>
      <c r="E197" s="116"/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</row>
    <row r="198" spans="1:26" ht="17.25" customHeight="1">
      <c r="A198" s="116"/>
      <c r="B198" s="116"/>
      <c r="C198" s="116"/>
      <c r="D198" s="116"/>
      <c r="E198" s="116"/>
      <c r="F198" s="116"/>
      <c r="G198" s="116"/>
      <c r="H198" s="116"/>
      <c r="I198" s="116"/>
      <c r="J198" s="116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</row>
    <row r="199" spans="1:26" ht="17.25" customHeight="1">
      <c r="A199" s="116"/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</row>
    <row r="200" spans="1:26" ht="17.25" customHeight="1">
      <c r="A200" s="116"/>
      <c r="B200" s="116"/>
      <c r="C200" s="116"/>
      <c r="D200" s="116"/>
      <c r="E200" s="116"/>
      <c r="F200" s="116"/>
      <c r="G200" s="116"/>
      <c r="H200" s="116"/>
      <c r="I200" s="116"/>
      <c r="J200" s="116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</row>
    <row r="201" spans="1:26" ht="17.25" customHeight="1">
      <c r="A201" s="116"/>
      <c r="B201" s="116"/>
      <c r="C201" s="116"/>
      <c r="D201" s="116"/>
      <c r="E201" s="116"/>
      <c r="F201" s="116"/>
      <c r="G201" s="116"/>
      <c r="H201" s="116"/>
      <c r="I201" s="116"/>
      <c r="J201" s="116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</row>
    <row r="202" spans="1:26" ht="17.25" customHeight="1">
      <c r="A202" s="116"/>
      <c r="B202" s="116"/>
      <c r="C202" s="116"/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</row>
    <row r="203" spans="1:26" ht="17.25" customHeight="1">
      <c r="A203" s="116"/>
      <c r="B203" s="116"/>
      <c r="C203" s="116"/>
      <c r="D203" s="116"/>
      <c r="E203" s="116"/>
      <c r="F203" s="116"/>
      <c r="G203" s="116"/>
      <c r="H203" s="116"/>
      <c r="I203" s="116"/>
      <c r="J203" s="116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</row>
    <row r="204" spans="1:26" ht="17.25" customHeight="1">
      <c r="A204" s="116"/>
      <c r="B204" s="116"/>
      <c r="C204" s="116"/>
      <c r="D204" s="116"/>
      <c r="E204" s="116"/>
      <c r="F204" s="116"/>
      <c r="G204" s="116"/>
      <c r="H204" s="116"/>
      <c r="I204" s="116"/>
      <c r="J204" s="116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</row>
    <row r="205" spans="1:26" ht="17.25" customHeight="1">
      <c r="A205" s="116"/>
      <c r="B205" s="116"/>
      <c r="C205" s="116"/>
      <c r="D205" s="116"/>
      <c r="E205" s="116"/>
      <c r="F205" s="116"/>
      <c r="G205" s="116"/>
      <c r="H205" s="116"/>
      <c r="I205" s="116"/>
      <c r="J205" s="116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</row>
    <row r="206" spans="1:26" ht="17.25" customHeight="1">
      <c r="A206" s="116"/>
      <c r="B206" s="116"/>
      <c r="C206" s="116"/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</row>
    <row r="207" spans="1:26" ht="17.25" customHeight="1">
      <c r="A207" s="116"/>
      <c r="B207" s="116"/>
      <c r="C207" s="116"/>
      <c r="D207" s="116"/>
      <c r="E207" s="116"/>
      <c r="F207" s="116"/>
      <c r="G207" s="116"/>
      <c r="H207" s="116"/>
      <c r="I207" s="116"/>
      <c r="J207" s="116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</row>
    <row r="208" spans="1:26" ht="17.25" customHeight="1">
      <c r="A208" s="116"/>
      <c r="B208" s="116"/>
      <c r="C208" s="116"/>
      <c r="D208" s="116"/>
      <c r="E208" s="116"/>
      <c r="F208" s="116"/>
      <c r="G208" s="116"/>
      <c r="H208" s="116"/>
      <c r="I208" s="116"/>
      <c r="J208" s="116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</row>
    <row r="209" spans="1:26" ht="17.25" customHeight="1">
      <c r="A209" s="116"/>
      <c r="B209" s="116"/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</row>
    <row r="210" spans="1:26" ht="17.25" customHeight="1">
      <c r="A210" s="116"/>
      <c r="B210" s="116"/>
      <c r="C210" s="116"/>
      <c r="D210" s="116"/>
      <c r="E210" s="116"/>
      <c r="F210" s="116"/>
      <c r="G210" s="116"/>
      <c r="H210" s="116"/>
      <c r="I210" s="116"/>
      <c r="J210" s="116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</row>
    <row r="211" spans="1:26" ht="17.25" customHeight="1">
      <c r="A211" s="116"/>
      <c r="B211" s="116"/>
      <c r="C211" s="116"/>
      <c r="D211" s="116"/>
      <c r="E211" s="116"/>
      <c r="F211" s="116"/>
      <c r="G211" s="116"/>
      <c r="H211" s="116"/>
      <c r="I211" s="116"/>
      <c r="J211" s="116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</row>
    <row r="212" spans="1:26" ht="17.25" customHeight="1">
      <c r="A212" s="116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</row>
    <row r="213" spans="1:26" ht="17.25" customHeight="1">
      <c r="A213" s="116"/>
      <c r="B213" s="116"/>
      <c r="C213" s="116"/>
      <c r="D213" s="116"/>
      <c r="E213" s="116"/>
      <c r="F213" s="116"/>
      <c r="G213" s="116"/>
      <c r="H213" s="116"/>
      <c r="I213" s="116"/>
      <c r="J213" s="116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</row>
    <row r="214" spans="1:26" ht="17.25" customHeight="1">
      <c r="A214" s="116"/>
      <c r="B214" s="116"/>
      <c r="C214" s="116"/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</row>
    <row r="215" spans="1:26" ht="17.25" customHeight="1">
      <c r="A215" s="116"/>
      <c r="B215" s="116"/>
      <c r="C215" s="116"/>
      <c r="D215" s="116"/>
      <c r="E215" s="116"/>
      <c r="F215" s="116"/>
      <c r="G215" s="116"/>
      <c r="H215" s="116"/>
      <c r="I215" s="116"/>
      <c r="J215" s="116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</row>
    <row r="216" spans="1:26" ht="17.25" customHeight="1">
      <c r="A216" s="116"/>
      <c r="B216" s="116"/>
      <c r="C216" s="116"/>
      <c r="D216" s="116"/>
      <c r="E216" s="116"/>
      <c r="F216" s="116"/>
      <c r="G216" s="116"/>
      <c r="H216" s="116"/>
      <c r="I216" s="116"/>
      <c r="J216" s="116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</row>
    <row r="217" spans="1:26" ht="17.25" customHeight="1">
      <c r="A217" s="116"/>
      <c r="B217" s="116"/>
      <c r="C217" s="116"/>
      <c r="D217" s="116"/>
      <c r="E217" s="116"/>
      <c r="F217" s="116"/>
      <c r="G217" s="116"/>
      <c r="H217" s="116"/>
      <c r="I217" s="116"/>
      <c r="J217" s="116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</row>
    <row r="218" spans="1:26" ht="17.25" customHeight="1">
      <c r="A218" s="116"/>
      <c r="B218" s="116"/>
      <c r="C218" s="116"/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</row>
    <row r="219" spans="1:26" ht="17.25" customHeight="1">
      <c r="A219" s="116"/>
      <c r="B219" s="116"/>
      <c r="C219" s="116"/>
      <c r="D219" s="116"/>
      <c r="E219" s="116"/>
      <c r="F219" s="116"/>
      <c r="G219" s="116"/>
      <c r="H219" s="116"/>
      <c r="I219" s="116"/>
      <c r="J219" s="116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</row>
    <row r="220" spans="1:26" ht="17.25" customHeight="1">
      <c r="A220" s="116"/>
      <c r="B220" s="116"/>
      <c r="C220" s="116"/>
      <c r="D220" s="116"/>
      <c r="E220" s="116"/>
      <c r="F220" s="116"/>
      <c r="G220" s="116"/>
      <c r="H220" s="116"/>
      <c r="I220" s="116"/>
      <c r="J220" s="116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</row>
    <row r="221" spans="1:26" ht="17.25" customHeight="1">
      <c r="A221" s="116"/>
      <c r="B221" s="116"/>
      <c r="C221" s="116"/>
      <c r="D221" s="116"/>
      <c r="E221" s="116"/>
      <c r="F221" s="116"/>
      <c r="G221" s="116"/>
      <c r="H221" s="116"/>
      <c r="I221" s="116"/>
      <c r="J221" s="116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</row>
    <row r="222" spans="1:26" ht="17.25" customHeight="1">
      <c r="A222" s="116"/>
      <c r="B222" s="116"/>
      <c r="C222" s="116"/>
      <c r="D222" s="116"/>
      <c r="E222" s="116"/>
      <c r="F222" s="116"/>
      <c r="G222" s="116"/>
      <c r="H222" s="116"/>
      <c r="I222" s="116"/>
      <c r="J222" s="116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</row>
    <row r="223" spans="1:26" ht="17.25" customHeight="1">
      <c r="A223" s="116"/>
      <c r="B223" s="116"/>
      <c r="C223" s="116"/>
      <c r="D223" s="116"/>
      <c r="E223" s="116"/>
      <c r="F223" s="116"/>
      <c r="G223" s="116"/>
      <c r="H223" s="116"/>
      <c r="I223" s="116"/>
      <c r="J223" s="116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</row>
    <row r="224" spans="1:26" ht="17.25" customHeight="1">
      <c r="A224" s="116"/>
      <c r="B224" s="116"/>
      <c r="C224" s="116"/>
      <c r="D224" s="116"/>
      <c r="E224" s="116"/>
      <c r="F224" s="116"/>
      <c r="G224" s="116"/>
      <c r="H224" s="116"/>
      <c r="I224" s="116"/>
      <c r="J224" s="116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</row>
    <row r="225" spans="1:26" ht="17.25" customHeight="1">
      <c r="A225" s="116"/>
      <c r="B225" s="116"/>
      <c r="C225" s="116"/>
      <c r="D225" s="116"/>
      <c r="E225" s="116"/>
      <c r="F225" s="116"/>
      <c r="G225" s="116"/>
      <c r="H225" s="116"/>
      <c r="I225" s="116"/>
      <c r="J225" s="116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</row>
    <row r="226" spans="1:26" ht="17.25" customHeight="1">
      <c r="A226" s="116"/>
      <c r="B226" s="116"/>
      <c r="C226" s="116"/>
      <c r="D226" s="116"/>
      <c r="E226" s="116"/>
      <c r="F226" s="116"/>
      <c r="G226" s="116"/>
      <c r="H226" s="116"/>
      <c r="I226" s="116"/>
      <c r="J226" s="116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</row>
    <row r="227" spans="1:26" ht="17.25" customHeight="1">
      <c r="A227" s="116"/>
      <c r="B227" s="116"/>
      <c r="C227" s="116"/>
      <c r="D227" s="116"/>
      <c r="E227" s="116"/>
      <c r="F227" s="116"/>
      <c r="G227" s="116"/>
      <c r="H227" s="116"/>
      <c r="I227" s="116"/>
      <c r="J227" s="116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</row>
    <row r="228" spans="1:26" ht="17.25" customHeight="1">
      <c r="A228" s="116"/>
      <c r="B228" s="116"/>
      <c r="C228" s="116"/>
      <c r="D228" s="116"/>
      <c r="E228" s="116"/>
      <c r="F228" s="116"/>
      <c r="G228" s="116"/>
      <c r="H228" s="116"/>
      <c r="I228" s="116"/>
      <c r="J228" s="116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</row>
    <row r="229" spans="1:26" ht="17.25" customHeight="1">
      <c r="A229" s="116"/>
      <c r="B229" s="116"/>
      <c r="C229" s="116"/>
      <c r="D229" s="116"/>
      <c r="E229" s="116"/>
      <c r="F229" s="116"/>
      <c r="G229" s="116"/>
      <c r="H229" s="116"/>
      <c r="I229" s="116"/>
      <c r="J229" s="116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</row>
    <row r="230" spans="1:26" ht="17.25" customHeight="1">
      <c r="A230" s="116"/>
      <c r="B230" s="116"/>
      <c r="C230" s="116"/>
      <c r="D230" s="116"/>
      <c r="E230" s="116"/>
      <c r="F230" s="116"/>
      <c r="G230" s="116"/>
      <c r="H230" s="116"/>
      <c r="I230" s="116"/>
      <c r="J230" s="116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</row>
    <row r="231" spans="1:26" ht="17.25" customHeight="1">
      <c r="A231" s="116"/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</row>
    <row r="232" spans="1:26" ht="17.25" customHeight="1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</row>
    <row r="233" spans="1:26" ht="17.25" customHeight="1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</row>
    <row r="234" spans="1:26" ht="17.25" customHeight="1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</row>
    <row r="235" spans="1:26" ht="17.25" customHeight="1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</row>
    <row r="236" spans="1:26" ht="17.25" customHeight="1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</row>
    <row r="237" spans="1:26" ht="17.25" customHeight="1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</row>
    <row r="238" spans="1:26" ht="17.25" customHeight="1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</row>
    <row r="239" spans="1:26" ht="17.25" customHeight="1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</row>
    <row r="240" spans="1:26" ht="17.25" customHeight="1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</row>
    <row r="241" spans="1:26" ht="17.25" customHeight="1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</row>
    <row r="242" spans="1:26" ht="17.25" customHeight="1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</row>
    <row r="243" spans="1:26" ht="17.25" customHeight="1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</row>
    <row r="244" spans="1:26" ht="17.25" customHeight="1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</row>
    <row r="245" spans="1:26" ht="17.25" customHeight="1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</row>
    <row r="246" spans="1:26" ht="17.25" customHeight="1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</row>
    <row r="247" spans="1:26" ht="17.25" customHeight="1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</row>
    <row r="248" spans="1:26" ht="17.25" customHeight="1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</row>
    <row r="249" spans="1:26" ht="17.25" customHeight="1">
      <c r="A249" s="116"/>
      <c r="B249" s="116"/>
      <c r="C249" s="116"/>
      <c r="D249" s="116"/>
      <c r="E249" s="116"/>
      <c r="F249" s="116"/>
      <c r="G249" s="116"/>
      <c r="H249" s="116"/>
      <c r="I249" s="116"/>
      <c r="J249" s="116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</row>
    <row r="250" spans="1:26" ht="17.25" customHeight="1">
      <c r="A250" s="116"/>
      <c r="B250" s="116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</row>
    <row r="251" spans="1:26" ht="17.25" customHeight="1">
      <c r="A251" s="116"/>
      <c r="B251" s="116"/>
      <c r="C251" s="116"/>
      <c r="D251" s="116"/>
      <c r="E251" s="116"/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</row>
    <row r="252" spans="1:26" ht="17.25" customHeight="1">
      <c r="A252" s="116"/>
      <c r="B252" s="116"/>
      <c r="C252" s="116"/>
      <c r="D252" s="116"/>
      <c r="E252" s="116"/>
      <c r="F252" s="116"/>
      <c r="G252" s="116"/>
      <c r="H252" s="116"/>
      <c r="I252" s="116"/>
      <c r="J252" s="116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</row>
    <row r="253" spans="1:26" ht="17.25" customHeight="1">
      <c r="A253" s="116"/>
      <c r="B253" s="116"/>
      <c r="C253" s="116"/>
      <c r="D253" s="116"/>
      <c r="E253" s="116"/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</row>
    <row r="254" spans="1:26" ht="17.25" customHeight="1">
      <c r="A254" s="116"/>
      <c r="B254" s="116"/>
      <c r="C254" s="116"/>
      <c r="D254" s="116"/>
      <c r="E254" s="116"/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</row>
    <row r="255" spans="1:26" ht="17.25" customHeight="1">
      <c r="A255" s="116"/>
      <c r="B255" s="116"/>
      <c r="C255" s="116"/>
      <c r="D255" s="116"/>
      <c r="E255" s="116"/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</row>
    <row r="256" spans="1:26" ht="17.25" customHeight="1">
      <c r="A256" s="116"/>
      <c r="B256" s="116"/>
      <c r="C256" s="116"/>
      <c r="D256" s="116"/>
      <c r="E256" s="116"/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</row>
    <row r="257" spans="1:26" ht="17.25" customHeight="1">
      <c r="A257" s="116"/>
      <c r="B257" s="116"/>
      <c r="C257" s="116"/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</row>
    <row r="258" spans="1:26" ht="17.25" customHeight="1">
      <c r="A258" s="116"/>
      <c r="B258" s="116"/>
      <c r="C258" s="116"/>
      <c r="D258" s="116"/>
      <c r="E258" s="116"/>
      <c r="F258" s="116"/>
      <c r="G258" s="116"/>
      <c r="H258" s="116"/>
      <c r="I258" s="116"/>
      <c r="J258" s="116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</row>
    <row r="259" spans="1:26" ht="17.25" customHeight="1">
      <c r="A259" s="116"/>
      <c r="B259" s="116"/>
      <c r="C259" s="116"/>
      <c r="D259" s="116"/>
      <c r="E259" s="116"/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</row>
    <row r="260" spans="1:26" ht="17.25" customHeight="1">
      <c r="A260" s="116"/>
      <c r="B260" s="116"/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</row>
    <row r="261" spans="1:26" ht="17.25" customHeight="1">
      <c r="A261" s="116"/>
      <c r="B261" s="116"/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</row>
    <row r="262" spans="1:26" ht="17.25" customHeight="1">
      <c r="A262" s="116"/>
      <c r="B262" s="116"/>
      <c r="C262" s="116"/>
      <c r="D262" s="116"/>
      <c r="E262" s="116"/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</row>
    <row r="263" spans="1:26" ht="17.25" customHeight="1">
      <c r="A263" s="116"/>
      <c r="B263" s="116"/>
      <c r="C263" s="116"/>
      <c r="D263" s="116"/>
      <c r="E263" s="116"/>
      <c r="F263" s="116"/>
      <c r="G263" s="116"/>
      <c r="H263" s="116"/>
      <c r="I263" s="116"/>
      <c r="J263" s="116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</row>
    <row r="264" spans="1:26" ht="17.25" customHeight="1">
      <c r="A264" s="116"/>
      <c r="B264" s="116"/>
      <c r="C264" s="116"/>
      <c r="D264" s="116"/>
      <c r="E264" s="116"/>
      <c r="F264" s="116"/>
      <c r="G264" s="116"/>
      <c r="H264" s="116"/>
      <c r="I264" s="116"/>
      <c r="J264" s="116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</row>
    <row r="265" spans="1:26" ht="17.25" customHeight="1">
      <c r="A265" s="116"/>
      <c r="B265" s="116"/>
      <c r="C265" s="116"/>
      <c r="D265" s="116"/>
      <c r="E265" s="116"/>
      <c r="F265" s="116"/>
      <c r="G265" s="116"/>
      <c r="H265" s="116"/>
      <c r="I265" s="116"/>
      <c r="J265" s="116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</row>
    <row r="266" spans="1:26" ht="17.25" customHeight="1">
      <c r="A266" s="116"/>
      <c r="B266" s="116"/>
      <c r="C266" s="116"/>
      <c r="D266" s="116"/>
      <c r="E266" s="116"/>
      <c r="F266" s="116"/>
      <c r="G266" s="116"/>
      <c r="H266" s="116"/>
      <c r="I266" s="116"/>
      <c r="J266" s="116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</row>
    <row r="267" spans="1:26" ht="17.25" customHeight="1">
      <c r="A267" s="116"/>
      <c r="B267" s="116"/>
      <c r="C267" s="116"/>
      <c r="D267" s="116"/>
      <c r="E267" s="116"/>
      <c r="F267" s="116"/>
      <c r="G267" s="116"/>
      <c r="H267" s="116"/>
      <c r="I267" s="116"/>
      <c r="J267" s="116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</row>
    <row r="268" spans="1:26" ht="17.25" customHeight="1">
      <c r="A268" s="116"/>
      <c r="B268" s="116"/>
      <c r="C268" s="116"/>
      <c r="D268" s="116"/>
      <c r="E268" s="116"/>
      <c r="F268" s="116"/>
      <c r="G268" s="116"/>
      <c r="H268" s="116"/>
      <c r="I268" s="116"/>
      <c r="J268" s="116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</row>
    <row r="269" spans="1:26" ht="17.25" customHeight="1">
      <c r="A269" s="116"/>
      <c r="B269" s="116"/>
      <c r="C269" s="116"/>
      <c r="D269" s="116"/>
      <c r="E269" s="116"/>
      <c r="F269" s="116"/>
      <c r="G269" s="116"/>
      <c r="H269" s="116"/>
      <c r="I269" s="116"/>
      <c r="J269" s="116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</row>
    <row r="270" spans="1:26" ht="17.25" customHeight="1">
      <c r="A270" s="116"/>
      <c r="B270" s="116"/>
      <c r="C270" s="116"/>
      <c r="D270" s="116"/>
      <c r="E270" s="116"/>
      <c r="F270" s="116"/>
      <c r="G270" s="116"/>
      <c r="H270" s="116"/>
      <c r="I270" s="116"/>
      <c r="J270" s="116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</row>
    <row r="271" spans="1:26" ht="17.25" customHeight="1">
      <c r="A271" s="116"/>
      <c r="B271" s="116"/>
      <c r="C271" s="116"/>
      <c r="D271" s="116"/>
      <c r="E271" s="116"/>
      <c r="F271" s="116"/>
      <c r="G271" s="116"/>
      <c r="H271" s="116"/>
      <c r="I271" s="116"/>
      <c r="J271" s="116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</row>
    <row r="272" spans="1:26" ht="17.25" customHeight="1">
      <c r="A272" s="116"/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</row>
    <row r="273" spans="1:26" ht="17.25" customHeight="1">
      <c r="A273" s="116"/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</row>
    <row r="274" spans="1:26" ht="17.25" customHeight="1">
      <c r="A274" s="116"/>
      <c r="B274" s="116"/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</row>
    <row r="275" spans="1:26" ht="17.25" customHeight="1">
      <c r="A275" s="116"/>
      <c r="B275" s="116"/>
      <c r="C275" s="116"/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</row>
    <row r="276" spans="1:26" ht="17.25" customHeight="1">
      <c r="A276" s="116"/>
      <c r="B276" s="116"/>
      <c r="C276" s="116"/>
      <c r="D276" s="116"/>
      <c r="E276" s="116"/>
      <c r="F276" s="116"/>
      <c r="G276" s="116"/>
      <c r="H276" s="116"/>
      <c r="I276" s="116"/>
      <c r="J276" s="116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</row>
    <row r="277" spans="1:26" ht="17.25" customHeight="1">
      <c r="A277" s="116"/>
      <c r="B277" s="116"/>
      <c r="C277" s="116"/>
      <c r="D277" s="116"/>
      <c r="E277" s="116"/>
      <c r="F277" s="116"/>
      <c r="G277" s="116"/>
      <c r="H277" s="116"/>
      <c r="I277" s="116"/>
      <c r="J277" s="116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</row>
    <row r="278" spans="1:26" ht="17.25" customHeight="1">
      <c r="A278" s="116"/>
      <c r="B278" s="116"/>
      <c r="C278" s="116"/>
      <c r="D278" s="116"/>
      <c r="E278" s="116"/>
      <c r="F278" s="116"/>
      <c r="G278" s="116"/>
      <c r="H278" s="116"/>
      <c r="I278" s="116"/>
      <c r="J278" s="116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</row>
    <row r="279" spans="1:26" ht="17.25" customHeight="1">
      <c r="A279" s="116"/>
      <c r="B279" s="116"/>
      <c r="C279" s="116"/>
      <c r="D279" s="116"/>
      <c r="E279" s="116"/>
      <c r="F279" s="116"/>
      <c r="G279" s="116"/>
      <c r="H279" s="116"/>
      <c r="I279" s="116"/>
      <c r="J279" s="116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</row>
    <row r="280" spans="1:26" ht="17.25" customHeight="1">
      <c r="A280" s="116"/>
      <c r="B280" s="116"/>
      <c r="C280" s="116"/>
      <c r="D280" s="116"/>
      <c r="E280" s="116"/>
      <c r="F280" s="116"/>
      <c r="G280" s="116"/>
      <c r="H280" s="116"/>
      <c r="I280" s="116"/>
      <c r="J280" s="116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</row>
    <row r="281" spans="1:26" ht="17.25" customHeight="1">
      <c r="A281" s="116"/>
      <c r="B281" s="116"/>
      <c r="C281" s="116"/>
      <c r="D281" s="116"/>
      <c r="E281" s="116"/>
      <c r="F281" s="116"/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</row>
    <row r="282" spans="1:26" ht="17.25" customHeight="1">
      <c r="A282" s="116"/>
      <c r="B282" s="116"/>
      <c r="C282" s="116"/>
      <c r="D282" s="116"/>
      <c r="E282" s="116"/>
      <c r="F282" s="116"/>
      <c r="G282" s="116"/>
      <c r="H282" s="116"/>
      <c r="I282" s="116"/>
      <c r="J282" s="116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</row>
    <row r="283" spans="1:26" ht="17.25" customHeight="1">
      <c r="A283" s="116"/>
      <c r="B283" s="116"/>
      <c r="C283" s="116"/>
      <c r="D283" s="116"/>
      <c r="E283" s="116"/>
      <c r="F283" s="116"/>
      <c r="G283" s="116"/>
      <c r="H283" s="116"/>
      <c r="I283" s="116"/>
      <c r="J283" s="116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</row>
    <row r="284" spans="1:26" ht="17.25" customHeight="1">
      <c r="A284" s="116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</row>
    <row r="285" spans="1:26" ht="17.25" customHeight="1">
      <c r="A285" s="116"/>
      <c r="B285" s="116"/>
      <c r="C285" s="116"/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</row>
    <row r="286" spans="1:26" ht="17.25" customHeight="1">
      <c r="A286" s="116"/>
      <c r="B286" s="116"/>
      <c r="C286" s="116"/>
      <c r="D286" s="116"/>
      <c r="E286" s="116"/>
      <c r="F286" s="116"/>
      <c r="G286" s="116"/>
      <c r="H286" s="116"/>
      <c r="I286" s="116"/>
      <c r="J286" s="116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</row>
    <row r="287" spans="1:26" ht="17.25" customHeight="1">
      <c r="A287" s="116"/>
      <c r="B287" s="116"/>
      <c r="C287" s="116"/>
      <c r="D287" s="116"/>
      <c r="E287" s="116"/>
      <c r="F287" s="116"/>
      <c r="G287" s="116"/>
      <c r="H287" s="116"/>
      <c r="I287" s="116"/>
      <c r="J287" s="116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</row>
    <row r="288" spans="1:26" ht="17.25" customHeight="1">
      <c r="A288" s="116"/>
      <c r="B288" s="116"/>
      <c r="C288" s="116"/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</row>
    <row r="289" spans="1:26" ht="17.25" customHeight="1">
      <c r="A289" s="116"/>
      <c r="B289" s="116"/>
      <c r="C289" s="116"/>
      <c r="D289" s="116"/>
      <c r="E289" s="116"/>
      <c r="F289" s="116"/>
      <c r="G289" s="116"/>
      <c r="H289" s="116"/>
      <c r="I289" s="116"/>
      <c r="J289" s="116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</row>
    <row r="290" spans="1:26" ht="17.25" customHeight="1">
      <c r="A290" s="116"/>
      <c r="B290" s="116"/>
      <c r="C290" s="116"/>
      <c r="D290" s="116"/>
      <c r="E290" s="116"/>
      <c r="F290" s="116"/>
      <c r="G290" s="116"/>
      <c r="H290" s="116"/>
      <c r="I290" s="116"/>
      <c r="J290" s="116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</row>
    <row r="291" spans="1:26" ht="17.25" customHeight="1">
      <c r="A291" s="116"/>
      <c r="B291" s="116"/>
      <c r="C291" s="116"/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</row>
    <row r="292" spans="1:26" ht="17.25" customHeight="1">
      <c r="A292" s="116"/>
      <c r="B292" s="116"/>
      <c r="C292" s="116"/>
      <c r="D292" s="116"/>
      <c r="E292" s="116"/>
      <c r="F292" s="116"/>
      <c r="G292" s="116"/>
      <c r="H292" s="116"/>
      <c r="I292" s="116"/>
      <c r="J292" s="116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</row>
    <row r="293" spans="1:26" ht="17.25" customHeight="1">
      <c r="A293" s="116"/>
      <c r="B293" s="116"/>
      <c r="C293" s="116"/>
      <c r="D293" s="116"/>
      <c r="E293" s="116"/>
      <c r="F293" s="116"/>
      <c r="G293" s="116"/>
      <c r="H293" s="116"/>
      <c r="I293" s="116"/>
      <c r="J293" s="116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</row>
    <row r="294" spans="1:26" ht="17.25" customHeight="1">
      <c r="A294" s="116"/>
      <c r="B294" s="116"/>
      <c r="C294" s="116"/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</row>
    <row r="295" spans="1:26" ht="17.25" customHeight="1">
      <c r="A295" s="116"/>
      <c r="B295" s="116"/>
      <c r="C295" s="116"/>
      <c r="D295" s="116"/>
      <c r="E295" s="116"/>
      <c r="F295" s="116"/>
      <c r="G295" s="116"/>
      <c r="H295" s="116"/>
      <c r="I295" s="116"/>
      <c r="J295" s="116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</row>
    <row r="296" spans="1:26" ht="17.25" customHeight="1">
      <c r="A296" s="116"/>
      <c r="B296" s="116"/>
      <c r="C296" s="116"/>
      <c r="D296" s="116"/>
      <c r="E296" s="116"/>
      <c r="F296" s="116"/>
      <c r="G296" s="116"/>
      <c r="H296" s="116"/>
      <c r="I296" s="116"/>
      <c r="J296" s="116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</row>
    <row r="297" spans="1:26" ht="17.25" customHeight="1">
      <c r="A297" s="116"/>
      <c r="B297" s="116"/>
      <c r="C297" s="116"/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</row>
    <row r="298" spans="1:26" ht="17.25" customHeight="1">
      <c r="A298" s="116"/>
      <c r="B298" s="116"/>
      <c r="C298" s="116"/>
      <c r="D298" s="116"/>
      <c r="E298" s="116"/>
      <c r="F298" s="116"/>
      <c r="G298" s="116"/>
      <c r="H298" s="116"/>
      <c r="I298" s="116"/>
      <c r="J298" s="116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</row>
    <row r="299" spans="1:26" ht="17.25" customHeight="1">
      <c r="A299" s="116"/>
      <c r="B299" s="116"/>
      <c r="C299" s="116"/>
      <c r="D299" s="116"/>
      <c r="E299" s="116"/>
      <c r="F299" s="116"/>
      <c r="G299" s="116"/>
      <c r="H299" s="116"/>
      <c r="I299" s="116"/>
      <c r="J299" s="116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</row>
    <row r="300" spans="1:26" ht="17.25" customHeight="1">
      <c r="A300" s="116"/>
      <c r="B300" s="116"/>
      <c r="C300" s="116"/>
      <c r="D300" s="116"/>
      <c r="E300" s="116"/>
      <c r="F300" s="116"/>
      <c r="G300" s="116"/>
      <c r="H300" s="116"/>
      <c r="I300" s="116"/>
      <c r="J300" s="116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</row>
    <row r="301" spans="1:26" ht="17.25" customHeight="1">
      <c r="A301" s="116"/>
      <c r="B301" s="116"/>
      <c r="C301" s="116"/>
      <c r="D301" s="116"/>
      <c r="E301" s="116"/>
      <c r="F301" s="116"/>
      <c r="G301" s="116"/>
      <c r="H301" s="116"/>
      <c r="I301" s="116"/>
      <c r="J301" s="116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</row>
    <row r="302" spans="1:26" ht="17.25" customHeight="1">
      <c r="A302" s="116"/>
      <c r="B302" s="116"/>
      <c r="C302" s="116"/>
      <c r="D302" s="116"/>
      <c r="E302" s="116"/>
      <c r="F302" s="116"/>
      <c r="G302" s="116"/>
      <c r="H302" s="116"/>
      <c r="I302" s="116"/>
      <c r="J302" s="116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</row>
    <row r="303" spans="1:26" ht="17.25" customHeight="1">
      <c r="A303" s="116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</row>
    <row r="304" spans="1:26" ht="17.25" customHeight="1">
      <c r="A304" s="116"/>
      <c r="B304" s="116"/>
      <c r="C304" s="116"/>
      <c r="D304" s="116"/>
      <c r="E304" s="116"/>
      <c r="F304" s="116"/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</row>
    <row r="305" spans="1:26" ht="17.25" customHeight="1">
      <c r="A305" s="116"/>
      <c r="B305" s="116"/>
      <c r="C305" s="116"/>
      <c r="D305" s="116"/>
      <c r="E305" s="116"/>
      <c r="F305" s="116"/>
      <c r="G305" s="116"/>
      <c r="H305" s="116"/>
      <c r="I305" s="116"/>
      <c r="J305" s="116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</row>
    <row r="306" spans="1:26" ht="17.25" customHeight="1">
      <c r="A306" s="116"/>
      <c r="B306" s="116"/>
      <c r="C306" s="116"/>
      <c r="D306" s="116"/>
      <c r="E306" s="116"/>
      <c r="F306" s="116"/>
      <c r="G306" s="116"/>
      <c r="H306" s="116"/>
      <c r="I306" s="116"/>
      <c r="J306" s="116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</row>
    <row r="307" spans="1:26" ht="17.25" customHeight="1">
      <c r="A307" s="116"/>
      <c r="B307" s="116"/>
      <c r="C307" s="116"/>
      <c r="D307" s="116"/>
      <c r="E307" s="116"/>
      <c r="F307" s="116"/>
      <c r="G307" s="116"/>
      <c r="H307" s="116"/>
      <c r="I307" s="116"/>
      <c r="J307" s="116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</row>
    <row r="308" spans="1:26" ht="17.25" customHeight="1">
      <c r="A308" s="116"/>
      <c r="B308" s="116"/>
      <c r="C308" s="116"/>
      <c r="D308" s="116"/>
      <c r="E308" s="116"/>
      <c r="F308" s="116"/>
      <c r="G308" s="116"/>
      <c r="H308" s="116"/>
      <c r="I308" s="116"/>
      <c r="J308" s="116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</row>
    <row r="309" spans="1:26" ht="17.25" customHeight="1">
      <c r="A309" s="116"/>
      <c r="B309" s="116"/>
      <c r="C309" s="116"/>
      <c r="D309" s="116"/>
      <c r="E309" s="116"/>
      <c r="F309" s="116"/>
      <c r="G309" s="116"/>
      <c r="H309" s="116"/>
      <c r="I309" s="116"/>
      <c r="J309" s="116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</row>
    <row r="310" spans="1:26" ht="17.25" customHeight="1">
      <c r="A310" s="116"/>
      <c r="B310" s="116"/>
      <c r="C310" s="116"/>
      <c r="D310" s="116"/>
      <c r="E310" s="116"/>
      <c r="F310" s="116"/>
      <c r="G310" s="116"/>
      <c r="H310" s="116"/>
      <c r="I310" s="116"/>
      <c r="J310" s="116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</row>
    <row r="311" spans="1:26" ht="17.25" customHeight="1">
      <c r="A311" s="116"/>
      <c r="B311" s="116"/>
      <c r="C311" s="116"/>
      <c r="D311" s="116"/>
      <c r="E311" s="116"/>
      <c r="F311" s="116"/>
      <c r="G311" s="116"/>
      <c r="H311" s="116"/>
      <c r="I311" s="116"/>
      <c r="J311" s="116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</row>
    <row r="312" spans="1:26" ht="17.25" customHeight="1">
      <c r="A312" s="116"/>
      <c r="B312" s="116"/>
      <c r="C312" s="116"/>
      <c r="D312" s="116"/>
      <c r="E312" s="116"/>
      <c r="F312" s="116"/>
      <c r="G312" s="116"/>
      <c r="H312" s="116"/>
      <c r="I312" s="116"/>
      <c r="J312" s="116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</row>
    <row r="313" spans="1:26" ht="17.25" customHeight="1">
      <c r="A313" s="116"/>
      <c r="B313" s="116"/>
      <c r="C313" s="116"/>
      <c r="D313" s="116"/>
      <c r="E313" s="116"/>
      <c r="F313" s="116"/>
      <c r="G313" s="116"/>
      <c r="H313" s="116"/>
      <c r="I313" s="116"/>
      <c r="J313" s="116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</row>
    <row r="314" spans="1:26" ht="17.25" customHeight="1">
      <c r="A314" s="116"/>
      <c r="B314" s="116"/>
      <c r="C314" s="116"/>
      <c r="D314" s="116"/>
      <c r="E314" s="116"/>
      <c r="F314" s="116"/>
      <c r="G314" s="116"/>
      <c r="H314" s="116"/>
      <c r="I314" s="116"/>
      <c r="J314" s="116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</row>
    <row r="315" spans="1:26" ht="17.25" customHeight="1">
      <c r="A315" s="116"/>
      <c r="B315" s="116"/>
      <c r="C315" s="116"/>
      <c r="D315" s="116"/>
      <c r="E315" s="116"/>
      <c r="F315" s="116"/>
      <c r="G315" s="116"/>
      <c r="H315" s="116"/>
      <c r="I315" s="116"/>
      <c r="J315" s="116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</row>
    <row r="316" spans="1:26" ht="17.25" customHeight="1">
      <c r="A316" s="116"/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</row>
    <row r="317" spans="1:26" ht="17.25" customHeight="1">
      <c r="A317" s="116"/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</row>
    <row r="318" spans="1:26" ht="17.25" customHeight="1">
      <c r="A318" s="116"/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</row>
    <row r="319" spans="1:26" ht="17.25" customHeight="1">
      <c r="A319" s="116"/>
      <c r="B319" s="116"/>
      <c r="C319" s="116"/>
      <c r="D319" s="116"/>
      <c r="E319" s="116"/>
      <c r="F319" s="116"/>
      <c r="G319" s="116"/>
      <c r="H319" s="116"/>
      <c r="I319" s="116"/>
      <c r="J319" s="116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</row>
    <row r="320" spans="1:26" ht="17.25" customHeight="1">
      <c r="A320" s="116"/>
      <c r="B320" s="116"/>
      <c r="C320" s="116"/>
      <c r="D320" s="116"/>
      <c r="E320" s="116"/>
      <c r="F320" s="116"/>
      <c r="G320" s="116"/>
      <c r="H320" s="116"/>
      <c r="I320" s="116"/>
      <c r="J320" s="116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</row>
    <row r="321" spans="1:26" ht="17.25" customHeight="1">
      <c r="A321" s="116"/>
      <c r="B321" s="116"/>
      <c r="C321" s="116"/>
      <c r="D321" s="116"/>
      <c r="E321" s="116"/>
      <c r="F321" s="116"/>
      <c r="G321" s="116"/>
      <c r="H321" s="116"/>
      <c r="I321" s="116"/>
      <c r="J321" s="116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</row>
    <row r="322" spans="1:26" ht="17.25" customHeight="1">
      <c r="A322" s="116"/>
      <c r="B322" s="116"/>
      <c r="C322" s="116"/>
      <c r="D322" s="116"/>
      <c r="E322" s="116"/>
      <c r="F322" s="116"/>
      <c r="G322" s="116"/>
      <c r="H322" s="116"/>
      <c r="I322" s="116"/>
      <c r="J322" s="116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</row>
    <row r="323" spans="1:26" ht="17.25" customHeight="1">
      <c r="A323" s="116"/>
      <c r="B323" s="116"/>
      <c r="C323" s="116"/>
      <c r="D323" s="116"/>
      <c r="E323" s="116"/>
      <c r="F323" s="116"/>
      <c r="G323" s="116"/>
      <c r="H323" s="116"/>
      <c r="I323" s="116"/>
      <c r="J323" s="116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</row>
    <row r="324" spans="1:26" ht="17.25" customHeight="1">
      <c r="A324" s="116"/>
      <c r="B324" s="116"/>
      <c r="C324" s="116"/>
      <c r="D324" s="116"/>
      <c r="E324" s="116"/>
      <c r="F324" s="116"/>
      <c r="G324" s="116"/>
      <c r="H324" s="116"/>
      <c r="I324" s="116"/>
      <c r="J324" s="116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</row>
    <row r="325" spans="1:26" ht="17.25" customHeight="1">
      <c r="A325" s="116"/>
      <c r="B325" s="116"/>
      <c r="C325" s="116"/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</row>
    <row r="326" spans="1:26" ht="17.25" customHeight="1">
      <c r="A326" s="116"/>
      <c r="B326" s="116"/>
      <c r="C326" s="116"/>
      <c r="D326" s="116"/>
      <c r="E326" s="116"/>
      <c r="F326" s="116"/>
      <c r="G326" s="116"/>
      <c r="H326" s="116"/>
      <c r="I326" s="116"/>
      <c r="J326" s="116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</row>
    <row r="327" spans="1:26" ht="17.25" customHeight="1">
      <c r="A327" s="116"/>
      <c r="B327" s="116"/>
      <c r="C327" s="116"/>
      <c r="D327" s="116"/>
      <c r="E327" s="116"/>
      <c r="F327" s="116"/>
      <c r="G327" s="116"/>
      <c r="H327" s="116"/>
      <c r="I327" s="116"/>
      <c r="J327" s="116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</row>
    <row r="328" spans="1:26" ht="17.25" customHeight="1">
      <c r="A328" s="116"/>
      <c r="B328" s="116"/>
      <c r="C328" s="116"/>
      <c r="D328" s="116"/>
      <c r="E328" s="116"/>
      <c r="F328" s="116"/>
      <c r="G328" s="116"/>
      <c r="H328" s="116"/>
      <c r="I328" s="116"/>
      <c r="J328" s="116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</row>
    <row r="329" spans="1:26" ht="17.25" customHeight="1">
      <c r="A329" s="116"/>
      <c r="B329" s="116"/>
      <c r="C329" s="116"/>
      <c r="D329" s="116"/>
      <c r="E329" s="116"/>
      <c r="F329" s="116"/>
      <c r="G329" s="116"/>
      <c r="H329" s="116"/>
      <c r="I329" s="116"/>
      <c r="J329" s="116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</row>
    <row r="330" spans="1:26" ht="17.25" customHeight="1">
      <c r="A330" s="116"/>
      <c r="B330" s="116"/>
      <c r="C330" s="116"/>
      <c r="D330" s="116"/>
      <c r="E330" s="116"/>
      <c r="F330" s="116"/>
      <c r="G330" s="116"/>
      <c r="H330" s="116"/>
      <c r="I330" s="116"/>
      <c r="J330" s="116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</row>
    <row r="331" spans="1:26" ht="17.25" customHeight="1">
      <c r="A331" s="116"/>
      <c r="B331" s="116"/>
      <c r="C331" s="116"/>
      <c r="D331" s="116"/>
      <c r="E331" s="116"/>
      <c r="F331" s="116"/>
      <c r="G331" s="116"/>
      <c r="H331" s="116"/>
      <c r="I331" s="116"/>
      <c r="J331" s="116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</row>
    <row r="332" spans="1:26" ht="17.25" customHeight="1">
      <c r="A332" s="116"/>
      <c r="B332" s="116"/>
      <c r="C332" s="116"/>
      <c r="D332" s="116"/>
      <c r="E332" s="116"/>
      <c r="F332" s="116"/>
      <c r="G332" s="116"/>
      <c r="H332" s="116"/>
      <c r="I332" s="116"/>
      <c r="J332" s="116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</row>
    <row r="333" spans="1:26" ht="17.25" customHeight="1">
      <c r="A333" s="116"/>
      <c r="B333" s="116"/>
      <c r="C333" s="116"/>
      <c r="D333" s="116"/>
      <c r="E333" s="116"/>
      <c r="F333" s="116"/>
      <c r="G333" s="116"/>
      <c r="H333" s="116"/>
      <c r="I333" s="116"/>
      <c r="J333" s="116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</row>
    <row r="334" spans="1:26" ht="17.25" customHeight="1">
      <c r="A334" s="116"/>
      <c r="B334" s="116"/>
      <c r="C334" s="116"/>
      <c r="D334" s="116"/>
      <c r="E334" s="116"/>
      <c r="F334" s="116"/>
      <c r="G334" s="116"/>
      <c r="H334" s="116"/>
      <c r="I334" s="116"/>
      <c r="J334" s="116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</row>
    <row r="335" spans="1:26" ht="17.25" customHeight="1">
      <c r="A335" s="116"/>
      <c r="B335" s="116"/>
      <c r="C335" s="116"/>
      <c r="D335" s="116"/>
      <c r="E335" s="116"/>
      <c r="F335" s="116"/>
      <c r="G335" s="116"/>
      <c r="H335" s="116"/>
      <c r="I335" s="116"/>
      <c r="J335" s="116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</row>
    <row r="336" spans="1:26" ht="17.25" customHeight="1">
      <c r="A336" s="116"/>
      <c r="B336" s="116"/>
      <c r="C336" s="116"/>
      <c r="D336" s="116"/>
      <c r="E336" s="116"/>
      <c r="F336" s="116"/>
      <c r="G336" s="116"/>
      <c r="H336" s="116"/>
      <c r="I336" s="116"/>
      <c r="J336" s="116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</row>
    <row r="337" spans="1:26" ht="17.25" customHeight="1">
      <c r="A337" s="116"/>
      <c r="B337" s="116"/>
      <c r="C337" s="116"/>
      <c r="D337" s="116"/>
      <c r="E337" s="116"/>
      <c r="F337" s="116"/>
      <c r="G337" s="116"/>
      <c r="H337" s="116"/>
      <c r="I337" s="116"/>
      <c r="J337" s="116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</row>
    <row r="338" spans="1:26" ht="17.25" customHeight="1">
      <c r="A338" s="116"/>
      <c r="B338" s="116"/>
      <c r="C338" s="116"/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</row>
    <row r="339" spans="1:26" ht="17.25" customHeight="1">
      <c r="A339" s="116"/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</row>
    <row r="340" spans="1:26" ht="17.25" customHeight="1">
      <c r="A340" s="116"/>
      <c r="B340" s="116"/>
      <c r="C340" s="116"/>
      <c r="D340" s="116"/>
      <c r="E340" s="116"/>
      <c r="F340" s="116"/>
      <c r="G340" s="116"/>
      <c r="H340" s="116"/>
      <c r="I340" s="116"/>
      <c r="J340" s="116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</row>
    <row r="341" spans="1:26" ht="17.25" customHeight="1">
      <c r="A341" s="116"/>
      <c r="B341" s="116"/>
      <c r="C341" s="116"/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</row>
    <row r="342" spans="1:26" ht="17.25" customHeight="1">
      <c r="A342" s="116"/>
      <c r="B342" s="116"/>
      <c r="C342" s="116"/>
      <c r="D342" s="116"/>
      <c r="E342" s="116"/>
      <c r="F342" s="116"/>
      <c r="G342" s="116"/>
      <c r="H342" s="116"/>
      <c r="I342" s="116"/>
      <c r="J342" s="116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</row>
    <row r="343" spans="1:26" ht="17.25" customHeight="1">
      <c r="A343" s="116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</row>
    <row r="344" spans="1:26" ht="17.25" customHeight="1">
      <c r="A344" s="116"/>
      <c r="B344" s="116"/>
      <c r="C344" s="116"/>
      <c r="D344" s="116"/>
      <c r="E344" s="116"/>
      <c r="F344" s="116"/>
      <c r="G344" s="116"/>
      <c r="H344" s="116"/>
      <c r="I344" s="116"/>
      <c r="J344" s="116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</row>
    <row r="345" spans="1:26" ht="17.25" customHeight="1">
      <c r="A345" s="116"/>
      <c r="B345" s="116"/>
      <c r="C345" s="116"/>
      <c r="D345" s="116"/>
      <c r="E345" s="116"/>
      <c r="F345" s="116"/>
      <c r="G345" s="116"/>
      <c r="H345" s="116"/>
      <c r="I345" s="116"/>
      <c r="J345" s="116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</row>
    <row r="346" spans="1:26" ht="17.25" customHeight="1">
      <c r="A346" s="116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</row>
    <row r="347" spans="1:26" ht="17.25" customHeight="1">
      <c r="A347" s="116"/>
      <c r="B347" s="116"/>
      <c r="C347" s="116"/>
      <c r="D347" s="116"/>
      <c r="E347" s="116"/>
      <c r="F347" s="116"/>
      <c r="G347" s="116"/>
      <c r="H347" s="116"/>
      <c r="I347" s="116"/>
      <c r="J347" s="116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</row>
    <row r="348" spans="1:26" ht="17.25" customHeight="1">
      <c r="A348" s="116"/>
      <c r="B348" s="116"/>
      <c r="C348" s="116"/>
      <c r="D348" s="116"/>
      <c r="E348" s="116"/>
      <c r="F348" s="116"/>
      <c r="G348" s="116"/>
      <c r="H348" s="116"/>
      <c r="I348" s="116"/>
      <c r="J348" s="116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</row>
    <row r="349" spans="1:26" ht="17.25" customHeight="1">
      <c r="A349" s="116"/>
      <c r="B349" s="116"/>
      <c r="C349" s="116"/>
      <c r="D349" s="116"/>
      <c r="E349" s="116"/>
      <c r="F349" s="116"/>
      <c r="G349" s="116"/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</row>
    <row r="350" spans="1:26" ht="17.25" customHeight="1">
      <c r="A350" s="116"/>
      <c r="B350" s="116"/>
      <c r="C350" s="116"/>
      <c r="D350" s="116"/>
      <c r="E350" s="116"/>
      <c r="F350" s="116"/>
      <c r="G350" s="116"/>
      <c r="H350" s="116"/>
      <c r="I350" s="116"/>
      <c r="J350" s="116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</row>
    <row r="351" spans="1:26" ht="17.25" customHeight="1">
      <c r="A351" s="116"/>
      <c r="B351" s="116"/>
      <c r="C351" s="116"/>
      <c r="D351" s="116"/>
      <c r="E351" s="116"/>
      <c r="F351" s="116"/>
      <c r="G351" s="116"/>
      <c r="H351" s="116"/>
      <c r="I351" s="116"/>
      <c r="J351" s="116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</row>
    <row r="352" spans="1:26" ht="17.25" customHeight="1">
      <c r="A352" s="116"/>
      <c r="B352" s="116"/>
      <c r="C352" s="116"/>
      <c r="D352" s="116"/>
      <c r="E352" s="116"/>
      <c r="F352" s="116"/>
      <c r="G352" s="116"/>
      <c r="H352" s="116"/>
      <c r="I352" s="116"/>
      <c r="J352" s="116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</row>
    <row r="353" spans="1:26" ht="17.25" customHeight="1">
      <c r="A353" s="116"/>
      <c r="B353" s="116"/>
      <c r="C353" s="116"/>
      <c r="D353" s="116"/>
      <c r="E353" s="116"/>
      <c r="F353" s="116"/>
      <c r="G353" s="116"/>
      <c r="H353" s="116"/>
      <c r="I353" s="116"/>
      <c r="J353" s="116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</row>
    <row r="354" spans="1:26" ht="17.25" customHeight="1">
      <c r="A354" s="116"/>
      <c r="B354" s="116"/>
      <c r="C354" s="116"/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</row>
    <row r="355" spans="1:26" ht="17.25" customHeight="1">
      <c r="A355" s="116"/>
      <c r="B355" s="116"/>
      <c r="C355" s="116"/>
      <c r="D355" s="116"/>
      <c r="E355" s="116"/>
      <c r="F355" s="116"/>
      <c r="G355" s="116"/>
      <c r="H355" s="116"/>
      <c r="I355" s="116"/>
      <c r="J355" s="116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</row>
    <row r="356" spans="1:26" ht="17.25" customHeight="1">
      <c r="A356" s="116"/>
      <c r="B356" s="116"/>
      <c r="C356" s="116"/>
      <c r="D356" s="116"/>
      <c r="E356" s="116"/>
      <c r="F356" s="116"/>
      <c r="G356" s="116"/>
      <c r="H356" s="116"/>
      <c r="I356" s="116"/>
      <c r="J356" s="116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</row>
    <row r="357" spans="1:26" ht="17.25" customHeight="1">
      <c r="A357" s="116"/>
      <c r="B357" s="116"/>
      <c r="C357" s="116"/>
      <c r="D357" s="116"/>
      <c r="E357" s="116"/>
      <c r="F357" s="116"/>
      <c r="G357" s="116"/>
      <c r="H357" s="116"/>
      <c r="I357" s="116"/>
      <c r="J357" s="116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</row>
    <row r="358" spans="1:26" ht="17.25" customHeight="1">
      <c r="A358" s="116"/>
      <c r="B358" s="116"/>
      <c r="C358" s="116"/>
      <c r="D358" s="116"/>
      <c r="E358" s="116"/>
      <c r="F358" s="116"/>
      <c r="G358" s="116"/>
      <c r="H358" s="116"/>
      <c r="I358" s="116"/>
      <c r="J358" s="116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</row>
    <row r="359" spans="1:26" ht="17.25" customHeight="1">
      <c r="A359" s="116"/>
      <c r="B359" s="116"/>
      <c r="C359" s="116"/>
      <c r="D359" s="116"/>
      <c r="E359" s="116"/>
      <c r="F359" s="116"/>
      <c r="G359" s="116"/>
      <c r="H359" s="116"/>
      <c r="I359" s="116"/>
      <c r="J359" s="116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</row>
    <row r="360" spans="1:26" ht="17.25" customHeight="1">
      <c r="A360" s="116"/>
      <c r="B360" s="116"/>
      <c r="C360" s="116"/>
      <c r="D360" s="116"/>
      <c r="E360" s="116"/>
      <c r="F360" s="116"/>
      <c r="G360" s="116"/>
      <c r="H360" s="116"/>
      <c r="I360" s="116"/>
      <c r="J360" s="116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</row>
    <row r="361" spans="1:26" ht="17.25" customHeight="1">
      <c r="A361" s="116"/>
      <c r="B361" s="116"/>
      <c r="C361" s="116"/>
      <c r="D361" s="116"/>
      <c r="E361" s="116"/>
      <c r="F361" s="116"/>
      <c r="G361" s="116"/>
      <c r="H361" s="116"/>
      <c r="I361" s="116"/>
      <c r="J361" s="116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</row>
    <row r="362" spans="1:26" ht="17.25" customHeight="1">
      <c r="A362" s="116"/>
      <c r="B362" s="116"/>
      <c r="C362" s="116"/>
      <c r="D362" s="116"/>
      <c r="E362" s="116"/>
      <c r="F362" s="116"/>
      <c r="G362" s="116"/>
      <c r="H362" s="116"/>
      <c r="I362" s="116"/>
      <c r="J362" s="116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</row>
    <row r="363" spans="1:26" ht="17.25" customHeight="1">
      <c r="A363" s="116"/>
      <c r="B363" s="116"/>
      <c r="C363" s="116"/>
      <c r="D363" s="116"/>
      <c r="E363" s="116"/>
      <c r="F363" s="116"/>
      <c r="G363" s="116"/>
      <c r="H363" s="116"/>
      <c r="I363" s="116"/>
      <c r="J363" s="116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</row>
    <row r="364" spans="1:26" ht="17.25" customHeight="1">
      <c r="A364" s="116"/>
      <c r="B364" s="116"/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</row>
    <row r="365" spans="1:26" ht="17.25" customHeight="1">
      <c r="A365" s="116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</row>
    <row r="366" spans="1:26" ht="17.25" customHeight="1">
      <c r="A366" s="116"/>
      <c r="B366" s="116"/>
      <c r="C366" s="116"/>
      <c r="D366" s="116"/>
      <c r="E366" s="116"/>
      <c r="F366" s="116"/>
      <c r="G366" s="116"/>
      <c r="H366" s="116"/>
      <c r="I366" s="116"/>
      <c r="J366" s="116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</row>
    <row r="367" spans="1:26" ht="17.25" customHeight="1">
      <c r="A367" s="116"/>
      <c r="B367" s="116"/>
      <c r="C367" s="116"/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</row>
    <row r="368" spans="1:26" ht="17.25" customHeight="1">
      <c r="A368" s="116"/>
      <c r="B368" s="116"/>
      <c r="C368" s="116"/>
      <c r="D368" s="116"/>
      <c r="E368" s="116"/>
      <c r="F368" s="116"/>
      <c r="G368" s="116"/>
      <c r="H368" s="116"/>
      <c r="I368" s="116"/>
      <c r="J368" s="116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</row>
    <row r="369" spans="1:26" ht="17.25" customHeight="1">
      <c r="A369" s="116"/>
      <c r="B369" s="116"/>
      <c r="C369" s="116"/>
      <c r="D369" s="116"/>
      <c r="E369" s="116"/>
      <c r="F369" s="116"/>
      <c r="G369" s="116"/>
      <c r="H369" s="116"/>
      <c r="I369" s="116"/>
      <c r="J369" s="116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</row>
    <row r="370" spans="1:26" ht="17.25" customHeight="1">
      <c r="A370" s="116"/>
      <c r="B370" s="116"/>
      <c r="C370" s="116"/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</row>
    <row r="371" spans="1:26" ht="17.25" customHeight="1">
      <c r="A371" s="116"/>
      <c r="B371" s="116"/>
      <c r="C371" s="116"/>
      <c r="D371" s="116"/>
      <c r="E371" s="116"/>
      <c r="F371" s="116"/>
      <c r="G371" s="116"/>
      <c r="H371" s="116"/>
      <c r="I371" s="116"/>
      <c r="J371" s="116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</row>
    <row r="372" spans="1:26" ht="17.25" customHeight="1">
      <c r="A372" s="116"/>
      <c r="B372" s="116"/>
      <c r="C372" s="116"/>
      <c r="D372" s="116"/>
      <c r="E372" s="116"/>
      <c r="F372" s="116"/>
      <c r="G372" s="116"/>
      <c r="H372" s="116"/>
      <c r="I372" s="116"/>
      <c r="J372" s="116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</row>
    <row r="373" spans="1:26" ht="17.25" customHeight="1">
      <c r="A373" s="116"/>
      <c r="B373" s="116"/>
      <c r="C373" s="116"/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</row>
    <row r="374" spans="1:26" ht="17.25" customHeight="1">
      <c r="A374" s="116"/>
      <c r="B374" s="116"/>
      <c r="C374" s="116"/>
      <c r="D374" s="116"/>
      <c r="E374" s="116"/>
      <c r="F374" s="116"/>
      <c r="G374" s="116"/>
      <c r="H374" s="116"/>
      <c r="I374" s="116"/>
      <c r="J374" s="116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</row>
    <row r="375" spans="1:26" ht="17.25" customHeight="1">
      <c r="A375" s="116"/>
      <c r="B375" s="116"/>
      <c r="C375" s="116"/>
      <c r="D375" s="116"/>
      <c r="E375" s="116"/>
      <c r="F375" s="116"/>
      <c r="G375" s="116"/>
      <c r="H375" s="116"/>
      <c r="I375" s="116"/>
      <c r="J375" s="116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</row>
    <row r="376" spans="1:26" ht="17.25" customHeight="1">
      <c r="A376" s="116"/>
      <c r="B376" s="116"/>
      <c r="C376" s="116"/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</row>
    <row r="377" spans="1:26" ht="17.25" customHeight="1">
      <c r="A377" s="116"/>
      <c r="B377" s="116"/>
      <c r="C377" s="116"/>
      <c r="D377" s="116"/>
      <c r="E377" s="116"/>
      <c r="F377" s="116"/>
      <c r="G377" s="116"/>
      <c r="H377" s="116"/>
      <c r="I377" s="116"/>
      <c r="J377" s="116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</row>
    <row r="378" spans="1:26" ht="17.25" customHeight="1">
      <c r="A378" s="116"/>
      <c r="B378" s="116"/>
      <c r="C378" s="116"/>
      <c r="D378" s="116"/>
      <c r="E378" s="116"/>
      <c r="F378" s="116"/>
      <c r="G378" s="116"/>
      <c r="H378" s="116"/>
      <c r="I378" s="116"/>
      <c r="J378" s="116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</row>
    <row r="379" spans="1:26" ht="17.25" customHeight="1">
      <c r="A379" s="116"/>
      <c r="B379" s="116"/>
      <c r="C379" s="116"/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</row>
    <row r="380" spans="1:26" ht="17.25" customHeight="1">
      <c r="A380" s="116"/>
      <c r="B380" s="116"/>
      <c r="C380" s="116"/>
      <c r="D380" s="116"/>
      <c r="E380" s="116"/>
      <c r="F380" s="116"/>
      <c r="G380" s="116"/>
      <c r="H380" s="116"/>
      <c r="I380" s="116"/>
      <c r="J380" s="116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</row>
    <row r="381" spans="1:26" ht="17.25" customHeight="1">
      <c r="A381" s="116"/>
      <c r="B381" s="116"/>
      <c r="C381" s="116"/>
      <c r="D381" s="116"/>
      <c r="E381" s="116"/>
      <c r="F381" s="116"/>
      <c r="G381" s="116"/>
      <c r="H381" s="116"/>
      <c r="I381" s="116"/>
      <c r="J381" s="116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</row>
    <row r="382" spans="1:26" ht="17.25" customHeight="1">
      <c r="A382" s="116"/>
      <c r="B382" s="116"/>
      <c r="C382" s="116"/>
      <c r="D382" s="116"/>
      <c r="E382" s="116"/>
      <c r="F382" s="116"/>
      <c r="G382" s="116"/>
      <c r="H382" s="116"/>
      <c r="I382" s="116"/>
      <c r="J382" s="116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</row>
    <row r="383" spans="1:26" ht="17.25" customHeight="1">
      <c r="A383" s="116"/>
      <c r="B383" s="116"/>
      <c r="C383" s="116"/>
      <c r="D383" s="116"/>
      <c r="E383" s="116"/>
      <c r="F383" s="116"/>
      <c r="G383" s="116"/>
      <c r="H383" s="116"/>
      <c r="I383" s="116"/>
      <c r="J383" s="116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</row>
    <row r="384" spans="1:26" ht="17.25" customHeight="1">
      <c r="A384" s="116"/>
      <c r="B384" s="116"/>
      <c r="C384" s="116"/>
      <c r="D384" s="116"/>
      <c r="E384" s="116"/>
      <c r="F384" s="116"/>
      <c r="G384" s="116"/>
      <c r="H384" s="116"/>
      <c r="I384" s="116"/>
      <c r="J384" s="116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</row>
    <row r="385" spans="1:26" ht="17.25" customHeight="1">
      <c r="A385" s="116"/>
      <c r="B385" s="116"/>
      <c r="C385" s="116"/>
      <c r="D385" s="116"/>
      <c r="E385" s="116"/>
      <c r="F385" s="116"/>
      <c r="G385" s="116"/>
      <c r="H385" s="116"/>
      <c r="I385" s="116"/>
      <c r="J385" s="116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</row>
    <row r="386" spans="1:26" ht="17.25" customHeight="1">
      <c r="A386" s="116"/>
      <c r="B386" s="116"/>
      <c r="C386" s="116"/>
      <c r="D386" s="116"/>
      <c r="E386" s="116"/>
      <c r="F386" s="116"/>
      <c r="G386" s="116"/>
      <c r="H386" s="116"/>
      <c r="I386" s="116"/>
      <c r="J386" s="116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</row>
    <row r="387" spans="1:26" ht="17.25" customHeight="1">
      <c r="A387" s="116"/>
      <c r="B387" s="116"/>
      <c r="C387" s="116"/>
      <c r="D387" s="116"/>
      <c r="E387" s="116"/>
      <c r="F387" s="116"/>
      <c r="G387" s="116"/>
      <c r="H387" s="116"/>
      <c r="I387" s="116"/>
      <c r="J387" s="116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</row>
    <row r="388" spans="1:26" ht="17.25" customHeight="1">
      <c r="A388" s="116"/>
      <c r="B388" s="116"/>
      <c r="C388" s="116"/>
      <c r="D388" s="116"/>
      <c r="E388" s="116"/>
      <c r="F388" s="116"/>
      <c r="G388" s="116"/>
      <c r="H388" s="116"/>
      <c r="I388" s="116"/>
      <c r="J388" s="116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</row>
    <row r="389" spans="1:26" ht="17.25" customHeight="1">
      <c r="A389" s="116"/>
      <c r="B389" s="116"/>
      <c r="C389" s="116"/>
      <c r="D389" s="116"/>
      <c r="E389" s="116"/>
      <c r="F389" s="116"/>
      <c r="G389" s="116"/>
      <c r="H389" s="116"/>
      <c r="I389" s="116"/>
      <c r="J389" s="116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</row>
    <row r="390" spans="1:26" ht="17.25" customHeight="1">
      <c r="A390" s="116"/>
      <c r="B390" s="116"/>
      <c r="C390" s="116"/>
      <c r="D390" s="116"/>
      <c r="E390" s="116"/>
      <c r="F390" s="116"/>
      <c r="G390" s="116"/>
      <c r="H390" s="116"/>
      <c r="I390" s="116"/>
      <c r="J390" s="116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</row>
    <row r="391" spans="1:26" ht="17.25" customHeight="1">
      <c r="A391" s="116"/>
      <c r="B391" s="116"/>
      <c r="C391" s="116"/>
      <c r="D391" s="116"/>
      <c r="E391" s="116"/>
      <c r="F391" s="116"/>
      <c r="G391" s="116"/>
      <c r="H391" s="116"/>
      <c r="I391" s="116"/>
      <c r="J391" s="116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</row>
    <row r="392" spans="1:26" ht="17.25" customHeight="1">
      <c r="A392" s="116"/>
      <c r="B392" s="116"/>
      <c r="C392" s="116"/>
      <c r="D392" s="116"/>
      <c r="E392" s="116"/>
      <c r="F392" s="116"/>
      <c r="G392" s="116"/>
      <c r="H392" s="116"/>
      <c r="I392" s="116"/>
      <c r="J392" s="116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</row>
    <row r="393" spans="1:26" ht="17.25" customHeight="1">
      <c r="A393" s="116"/>
      <c r="B393" s="116"/>
      <c r="C393" s="116"/>
      <c r="D393" s="116"/>
      <c r="E393" s="116"/>
      <c r="F393" s="116"/>
      <c r="G393" s="116"/>
      <c r="H393" s="116"/>
      <c r="I393" s="116"/>
      <c r="J393" s="116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</row>
    <row r="394" spans="1:26" ht="17.25" customHeight="1">
      <c r="A394" s="116"/>
      <c r="B394" s="116"/>
      <c r="C394" s="116"/>
      <c r="D394" s="116"/>
      <c r="E394" s="116"/>
      <c r="F394" s="116"/>
      <c r="G394" s="116"/>
      <c r="H394" s="116"/>
      <c r="I394" s="116"/>
      <c r="J394" s="116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</row>
    <row r="395" spans="1:26" ht="17.25" customHeight="1">
      <c r="A395" s="116"/>
      <c r="B395" s="116"/>
      <c r="C395" s="116"/>
      <c r="D395" s="116"/>
      <c r="E395" s="116"/>
      <c r="F395" s="116"/>
      <c r="G395" s="116"/>
      <c r="H395" s="116"/>
      <c r="I395" s="116"/>
      <c r="J395" s="116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</row>
    <row r="396" spans="1:26" ht="17.25" customHeight="1">
      <c r="A396" s="116"/>
      <c r="B396" s="116"/>
      <c r="C396" s="116"/>
      <c r="D396" s="116"/>
      <c r="E396" s="116"/>
      <c r="F396" s="116"/>
      <c r="G396" s="116"/>
      <c r="H396" s="116"/>
      <c r="I396" s="116"/>
      <c r="J396" s="116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</row>
    <row r="397" spans="1:26" ht="17.25" customHeight="1">
      <c r="A397" s="116"/>
      <c r="B397" s="116"/>
      <c r="C397" s="116"/>
      <c r="D397" s="116"/>
      <c r="E397" s="116"/>
      <c r="F397" s="116"/>
      <c r="G397" s="116"/>
      <c r="H397" s="116"/>
      <c r="I397" s="116"/>
      <c r="J397" s="116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</row>
    <row r="398" spans="1:26" ht="17.25" customHeight="1">
      <c r="A398" s="116"/>
      <c r="B398" s="116"/>
      <c r="C398" s="116"/>
      <c r="D398" s="116"/>
      <c r="E398" s="116"/>
      <c r="F398" s="116"/>
      <c r="G398" s="116"/>
      <c r="H398" s="116"/>
      <c r="I398" s="116"/>
      <c r="J398" s="116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</row>
    <row r="399" spans="1:26" ht="17.25" customHeight="1">
      <c r="A399" s="116"/>
      <c r="B399" s="116"/>
      <c r="C399" s="116"/>
      <c r="D399" s="116"/>
      <c r="E399" s="116"/>
      <c r="F399" s="116"/>
      <c r="G399" s="116"/>
      <c r="H399" s="116"/>
      <c r="I399" s="116"/>
      <c r="J399" s="116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</row>
    <row r="400" spans="1:26" ht="17.25" customHeight="1">
      <c r="A400" s="116"/>
      <c r="B400" s="116"/>
      <c r="C400" s="116"/>
      <c r="D400" s="116"/>
      <c r="E400" s="116"/>
      <c r="F400" s="116"/>
      <c r="G400" s="116"/>
      <c r="H400" s="116"/>
      <c r="I400" s="116"/>
      <c r="J400" s="116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</row>
    <row r="401" spans="1:26" ht="17.25" customHeight="1">
      <c r="A401" s="116"/>
      <c r="B401" s="116"/>
      <c r="C401" s="116"/>
      <c r="D401" s="116"/>
      <c r="E401" s="116"/>
      <c r="F401" s="116"/>
      <c r="G401" s="116"/>
      <c r="H401" s="116"/>
      <c r="I401" s="116"/>
      <c r="J401" s="116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</row>
    <row r="402" spans="1:26" ht="17.25" customHeight="1">
      <c r="A402" s="116"/>
      <c r="B402" s="116"/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</row>
    <row r="403" spans="1:26" ht="17.25" customHeight="1">
      <c r="A403" s="116"/>
      <c r="B403" s="116"/>
      <c r="C403" s="116"/>
      <c r="D403" s="116"/>
      <c r="E403" s="116"/>
      <c r="F403" s="116"/>
      <c r="G403" s="116"/>
      <c r="H403" s="116"/>
      <c r="I403" s="116"/>
      <c r="J403" s="116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</row>
    <row r="404" spans="1:26" ht="17.25" customHeight="1">
      <c r="A404" s="116"/>
      <c r="B404" s="116"/>
      <c r="C404" s="116"/>
      <c r="D404" s="116"/>
      <c r="E404" s="116"/>
      <c r="F404" s="116"/>
      <c r="G404" s="116"/>
      <c r="H404" s="116"/>
      <c r="I404" s="116"/>
      <c r="J404" s="116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</row>
    <row r="405" spans="1:26" ht="17.25" customHeight="1">
      <c r="A405" s="116"/>
      <c r="B405" s="116"/>
      <c r="C405" s="116"/>
      <c r="D405" s="116"/>
      <c r="E405" s="116"/>
      <c r="F405" s="116"/>
      <c r="G405" s="116"/>
      <c r="H405" s="116"/>
      <c r="I405" s="116"/>
      <c r="J405" s="116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</row>
    <row r="406" spans="1:26" ht="17.25" customHeight="1">
      <c r="A406" s="116"/>
      <c r="B406" s="116"/>
      <c r="C406" s="116"/>
      <c r="D406" s="116"/>
      <c r="E406" s="116"/>
      <c r="F406" s="116"/>
      <c r="G406" s="116"/>
      <c r="H406" s="116"/>
      <c r="I406" s="116"/>
      <c r="J406" s="116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</row>
    <row r="407" spans="1:26" ht="17.25" customHeight="1">
      <c r="A407" s="116"/>
      <c r="B407" s="116"/>
      <c r="C407" s="116"/>
      <c r="D407" s="116"/>
      <c r="E407" s="116"/>
      <c r="F407" s="116"/>
      <c r="G407" s="116"/>
      <c r="H407" s="116"/>
      <c r="I407" s="116"/>
      <c r="J407" s="116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</row>
    <row r="408" spans="1:26" ht="17.25" customHeight="1">
      <c r="A408" s="116"/>
      <c r="B408" s="116"/>
      <c r="C408" s="116"/>
      <c r="D408" s="116"/>
      <c r="E408" s="116"/>
      <c r="F408" s="116"/>
      <c r="G408" s="116"/>
      <c r="H408" s="116"/>
      <c r="I408" s="116"/>
      <c r="J408" s="116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</row>
    <row r="409" spans="1:26" ht="17.25" customHeight="1">
      <c r="A409" s="116"/>
      <c r="B409" s="116"/>
      <c r="C409" s="116"/>
      <c r="D409" s="116"/>
      <c r="E409" s="116"/>
      <c r="F409" s="116"/>
      <c r="G409" s="116"/>
      <c r="H409" s="116"/>
      <c r="I409" s="116"/>
      <c r="J409" s="116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</row>
    <row r="410" spans="1:26" ht="17.25" customHeight="1">
      <c r="A410" s="116"/>
      <c r="B410" s="116"/>
      <c r="C410" s="116"/>
      <c r="D410" s="116"/>
      <c r="E410" s="116"/>
      <c r="F410" s="116"/>
      <c r="G410" s="116"/>
      <c r="H410" s="116"/>
      <c r="I410" s="116"/>
      <c r="J410" s="116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</row>
    <row r="411" spans="1:26" ht="17.25" customHeight="1">
      <c r="A411" s="116"/>
      <c r="B411" s="116"/>
      <c r="C411" s="116"/>
      <c r="D411" s="116"/>
      <c r="E411" s="116"/>
      <c r="F411" s="116"/>
      <c r="G411" s="116"/>
      <c r="H411" s="116"/>
      <c r="I411" s="116"/>
      <c r="J411" s="116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</row>
    <row r="412" spans="1:26" ht="17.25" customHeight="1">
      <c r="A412" s="116"/>
      <c r="B412" s="116"/>
      <c r="C412" s="116"/>
      <c r="D412" s="116"/>
      <c r="E412" s="116"/>
      <c r="F412" s="116"/>
      <c r="G412" s="116"/>
      <c r="H412" s="116"/>
      <c r="I412" s="116"/>
      <c r="J412" s="116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</row>
    <row r="413" spans="1:26" ht="17.25" customHeight="1">
      <c r="A413" s="116"/>
      <c r="B413" s="116"/>
      <c r="C413" s="116"/>
      <c r="D413" s="116"/>
      <c r="E413" s="116"/>
      <c r="F413" s="116"/>
      <c r="G413" s="116"/>
      <c r="H413" s="116"/>
      <c r="I413" s="116"/>
      <c r="J413" s="116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</row>
    <row r="414" spans="1:26" ht="17.25" customHeight="1">
      <c r="A414" s="116"/>
      <c r="B414" s="116"/>
      <c r="C414" s="116"/>
      <c r="D414" s="116"/>
      <c r="E414" s="116"/>
      <c r="F414" s="116"/>
      <c r="G414" s="116"/>
      <c r="H414" s="116"/>
      <c r="I414" s="116"/>
      <c r="J414" s="116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</row>
    <row r="415" spans="1:26" ht="17.25" customHeight="1">
      <c r="A415" s="116"/>
      <c r="B415" s="116"/>
      <c r="C415" s="116"/>
      <c r="D415" s="116"/>
      <c r="E415" s="116"/>
      <c r="F415" s="116"/>
      <c r="G415" s="116"/>
      <c r="H415" s="116"/>
      <c r="I415" s="116"/>
      <c r="J415" s="116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</row>
    <row r="416" spans="1:26" ht="17.25" customHeight="1">
      <c r="A416" s="116"/>
      <c r="B416" s="116"/>
      <c r="C416" s="116"/>
      <c r="D416" s="116"/>
      <c r="E416" s="116"/>
      <c r="F416" s="116"/>
      <c r="G416" s="116"/>
      <c r="H416" s="116"/>
      <c r="I416" s="116"/>
      <c r="J416" s="116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</row>
    <row r="417" spans="1:26" ht="17.25" customHeight="1">
      <c r="A417" s="116"/>
      <c r="B417" s="116"/>
      <c r="C417" s="116"/>
      <c r="D417" s="116"/>
      <c r="E417" s="116"/>
      <c r="F417" s="116"/>
      <c r="G417" s="116"/>
      <c r="H417" s="116"/>
      <c r="I417" s="116"/>
      <c r="J417" s="116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</row>
    <row r="418" spans="1:26" ht="17.25" customHeight="1">
      <c r="A418" s="116"/>
      <c r="B418" s="116"/>
      <c r="C418" s="116"/>
      <c r="D418" s="116"/>
      <c r="E418" s="116"/>
      <c r="F418" s="116"/>
      <c r="G418" s="116"/>
      <c r="H418" s="116"/>
      <c r="I418" s="116"/>
      <c r="J418" s="116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</row>
    <row r="419" spans="1:26" ht="17.25" customHeight="1">
      <c r="A419" s="116"/>
      <c r="B419" s="116"/>
      <c r="C419" s="116"/>
      <c r="D419" s="116"/>
      <c r="E419" s="116"/>
      <c r="F419" s="116"/>
      <c r="G419" s="116"/>
      <c r="H419" s="116"/>
      <c r="I419" s="116"/>
      <c r="J419" s="116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</row>
    <row r="420" spans="1:26" ht="17.25" customHeight="1">
      <c r="A420" s="116"/>
      <c r="B420" s="116"/>
      <c r="C420" s="116"/>
      <c r="D420" s="116"/>
      <c r="E420" s="116"/>
      <c r="F420" s="116"/>
      <c r="G420" s="116"/>
      <c r="H420" s="116"/>
      <c r="I420" s="116"/>
      <c r="J420" s="116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</row>
    <row r="421" spans="1:26" ht="17.25" customHeight="1">
      <c r="A421" s="116"/>
      <c r="B421" s="116"/>
      <c r="C421" s="116"/>
      <c r="D421" s="116"/>
      <c r="E421" s="116"/>
      <c r="F421" s="116"/>
      <c r="G421" s="116"/>
      <c r="H421" s="116"/>
      <c r="I421" s="116"/>
      <c r="J421" s="116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</row>
    <row r="422" spans="1:26" ht="17.25" customHeight="1">
      <c r="A422" s="116"/>
      <c r="B422" s="116"/>
      <c r="C422" s="116"/>
      <c r="D422" s="116"/>
      <c r="E422" s="116"/>
      <c r="F422" s="116"/>
      <c r="G422" s="116"/>
      <c r="H422" s="116"/>
      <c r="I422" s="116"/>
      <c r="J422" s="116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</row>
    <row r="423" spans="1:26" ht="17.25" customHeight="1">
      <c r="A423" s="116"/>
      <c r="B423" s="116"/>
      <c r="C423" s="116"/>
      <c r="D423" s="116"/>
      <c r="E423" s="116"/>
      <c r="F423" s="116"/>
      <c r="G423" s="116"/>
      <c r="H423" s="116"/>
      <c r="I423" s="116"/>
      <c r="J423" s="116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</row>
    <row r="424" spans="1:26" ht="17.25" customHeight="1">
      <c r="A424" s="116"/>
      <c r="B424" s="116"/>
      <c r="C424" s="116"/>
      <c r="D424" s="116"/>
      <c r="E424" s="116"/>
      <c r="F424" s="116"/>
      <c r="G424" s="116"/>
      <c r="H424" s="116"/>
      <c r="I424" s="116"/>
      <c r="J424" s="116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</row>
    <row r="425" spans="1:26" ht="17.25" customHeight="1">
      <c r="A425" s="116"/>
      <c r="B425" s="116"/>
      <c r="C425" s="116"/>
      <c r="D425" s="116"/>
      <c r="E425" s="116"/>
      <c r="F425" s="116"/>
      <c r="G425" s="116"/>
      <c r="H425" s="116"/>
      <c r="I425" s="116"/>
      <c r="J425" s="116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</row>
    <row r="426" spans="1:26" ht="17.25" customHeight="1">
      <c r="A426" s="116"/>
      <c r="B426" s="116"/>
      <c r="C426" s="116"/>
      <c r="D426" s="116"/>
      <c r="E426" s="116"/>
      <c r="F426" s="116"/>
      <c r="G426" s="116"/>
      <c r="H426" s="116"/>
      <c r="I426" s="116"/>
      <c r="J426" s="116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</row>
    <row r="427" spans="1:26" ht="17.25" customHeight="1">
      <c r="A427" s="116"/>
      <c r="B427" s="116"/>
      <c r="C427" s="116"/>
      <c r="D427" s="116"/>
      <c r="E427" s="116"/>
      <c r="F427" s="116"/>
      <c r="G427" s="116"/>
      <c r="H427" s="116"/>
      <c r="I427" s="116"/>
      <c r="J427" s="116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</row>
    <row r="428" spans="1:26" ht="17.25" customHeight="1">
      <c r="A428" s="116"/>
      <c r="B428" s="116"/>
      <c r="C428" s="116"/>
      <c r="D428" s="116"/>
      <c r="E428" s="116"/>
      <c r="F428" s="116"/>
      <c r="G428" s="116"/>
      <c r="H428" s="116"/>
      <c r="I428" s="116"/>
      <c r="J428" s="116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</row>
    <row r="429" spans="1:26" ht="17.25" customHeight="1">
      <c r="A429" s="116"/>
      <c r="B429" s="116"/>
      <c r="C429" s="116"/>
      <c r="D429" s="116"/>
      <c r="E429" s="116"/>
      <c r="F429" s="116"/>
      <c r="G429" s="116"/>
      <c r="H429" s="116"/>
      <c r="I429" s="116"/>
      <c r="J429" s="116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</row>
    <row r="430" spans="1:26" ht="17.25" customHeight="1">
      <c r="A430" s="116"/>
      <c r="B430" s="116"/>
      <c r="C430" s="116"/>
      <c r="D430" s="116"/>
      <c r="E430" s="116"/>
      <c r="F430" s="116"/>
      <c r="G430" s="116"/>
      <c r="H430" s="116"/>
      <c r="I430" s="116"/>
      <c r="J430" s="116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</row>
    <row r="431" spans="1:26" ht="17.25" customHeight="1">
      <c r="A431" s="116"/>
      <c r="B431" s="116"/>
      <c r="C431" s="116"/>
      <c r="D431" s="116"/>
      <c r="E431" s="116"/>
      <c r="F431" s="116"/>
      <c r="G431" s="116"/>
      <c r="H431" s="116"/>
      <c r="I431" s="116"/>
      <c r="J431" s="116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</row>
    <row r="432" spans="1:26" ht="17.25" customHeight="1">
      <c r="A432" s="116"/>
      <c r="B432" s="116"/>
      <c r="C432" s="116"/>
      <c r="D432" s="116"/>
      <c r="E432" s="116"/>
      <c r="F432" s="116"/>
      <c r="G432" s="116"/>
      <c r="H432" s="116"/>
      <c r="I432" s="116"/>
      <c r="J432" s="116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</row>
    <row r="433" spans="1:26" ht="17.25" customHeight="1">
      <c r="A433" s="116"/>
      <c r="B433" s="116"/>
      <c r="C433" s="116"/>
      <c r="D433" s="116"/>
      <c r="E433" s="116"/>
      <c r="F433" s="116"/>
      <c r="G433" s="116"/>
      <c r="H433" s="116"/>
      <c r="I433" s="116"/>
      <c r="J433" s="116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</row>
    <row r="434" spans="1:26" ht="17.25" customHeight="1">
      <c r="A434" s="116"/>
      <c r="B434" s="116"/>
      <c r="C434" s="116"/>
      <c r="D434" s="116"/>
      <c r="E434" s="116"/>
      <c r="F434" s="116"/>
      <c r="G434" s="116"/>
      <c r="H434" s="116"/>
      <c r="I434" s="116"/>
      <c r="J434" s="116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</row>
    <row r="435" spans="1:26" ht="17.25" customHeight="1">
      <c r="A435" s="116"/>
      <c r="B435" s="116"/>
      <c r="C435" s="116"/>
      <c r="D435" s="116"/>
      <c r="E435" s="116"/>
      <c r="F435" s="116"/>
      <c r="G435" s="116"/>
      <c r="H435" s="116"/>
      <c r="I435" s="116"/>
      <c r="J435" s="116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</row>
    <row r="436" spans="1:26" ht="17.25" customHeight="1">
      <c r="A436" s="116"/>
      <c r="B436" s="116"/>
      <c r="C436" s="116"/>
      <c r="D436" s="116"/>
      <c r="E436" s="116"/>
      <c r="F436" s="116"/>
      <c r="G436" s="116"/>
      <c r="H436" s="116"/>
      <c r="I436" s="116"/>
      <c r="J436" s="116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</row>
    <row r="437" spans="1:26" ht="17.25" customHeight="1">
      <c r="A437" s="116"/>
      <c r="B437" s="116"/>
      <c r="C437" s="116"/>
      <c r="D437" s="116"/>
      <c r="E437" s="116"/>
      <c r="F437" s="116"/>
      <c r="G437" s="116"/>
      <c r="H437" s="116"/>
      <c r="I437" s="116"/>
      <c r="J437" s="116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</row>
    <row r="438" spans="1:26" ht="17.25" customHeight="1">
      <c r="A438" s="116"/>
      <c r="B438" s="116"/>
      <c r="C438" s="116"/>
      <c r="D438" s="116"/>
      <c r="E438" s="116"/>
      <c r="F438" s="116"/>
      <c r="G438" s="116"/>
      <c r="H438" s="116"/>
      <c r="I438" s="116"/>
      <c r="J438" s="116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</row>
    <row r="439" spans="1:26" ht="17.25" customHeight="1">
      <c r="A439" s="116"/>
      <c r="B439" s="116"/>
      <c r="C439" s="116"/>
      <c r="D439" s="116"/>
      <c r="E439" s="116"/>
      <c r="F439" s="116"/>
      <c r="G439" s="116"/>
      <c r="H439" s="116"/>
      <c r="I439" s="116"/>
      <c r="J439" s="116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</row>
    <row r="440" spans="1:26" ht="17.25" customHeight="1">
      <c r="A440" s="116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</row>
    <row r="441" spans="1:26" ht="17.25" customHeight="1">
      <c r="A441" s="116"/>
      <c r="B441" s="116"/>
      <c r="C441" s="116"/>
      <c r="D441" s="116"/>
      <c r="E441" s="116"/>
      <c r="F441" s="116"/>
      <c r="G441" s="116"/>
      <c r="H441" s="116"/>
      <c r="I441" s="116"/>
      <c r="J441" s="116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</row>
    <row r="442" spans="1:26" ht="17.25" customHeight="1">
      <c r="A442" s="116"/>
      <c r="B442" s="116"/>
      <c r="C442" s="116"/>
      <c r="D442" s="116"/>
      <c r="E442" s="116"/>
      <c r="F442" s="116"/>
      <c r="G442" s="116"/>
      <c r="H442" s="116"/>
      <c r="I442" s="116"/>
      <c r="J442" s="116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</row>
    <row r="443" spans="1:26" ht="17.25" customHeight="1">
      <c r="A443" s="116"/>
      <c r="B443" s="116"/>
      <c r="C443" s="116"/>
      <c r="D443" s="116"/>
      <c r="E443" s="116"/>
      <c r="F443" s="116"/>
      <c r="G443" s="116"/>
      <c r="H443" s="116"/>
      <c r="I443" s="116"/>
      <c r="J443" s="116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</row>
    <row r="444" spans="1:26" ht="17.25" customHeight="1">
      <c r="A444" s="116"/>
      <c r="B444" s="116"/>
      <c r="C444" s="116"/>
      <c r="D444" s="116"/>
      <c r="E444" s="116"/>
      <c r="F444" s="116"/>
      <c r="G444" s="116"/>
      <c r="H444" s="116"/>
      <c r="I444" s="116"/>
      <c r="J444" s="116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</row>
    <row r="445" spans="1:26" ht="17.25" customHeight="1">
      <c r="A445" s="116"/>
      <c r="B445" s="116"/>
      <c r="C445" s="116"/>
      <c r="D445" s="116"/>
      <c r="E445" s="116"/>
      <c r="F445" s="116"/>
      <c r="G445" s="116"/>
      <c r="H445" s="116"/>
      <c r="I445" s="116"/>
      <c r="J445" s="116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</row>
    <row r="446" spans="1:26" ht="17.25" customHeight="1">
      <c r="A446" s="116"/>
      <c r="B446" s="116"/>
      <c r="C446" s="116"/>
      <c r="D446" s="116"/>
      <c r="E446" s="116"/>
      <c r="F446" s="116"/>
      <c r="G446" s="116"/>
      <c r="H446" s="116"/>
      <c r="I446" s="116"/>
      <c r="J446" s="116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</row>
    <row r="447" spans="1:26" ht="17.25" customHeight="1">
      <c r="A447" s="116"/>
      <c r="B447" s="116"/>
      <c r="C447" s="116"/>
      <c r="D447" s="116"/>
      <c r="E447" s="116"/>
      <c r="F447" s="116"/>
      <c r="G447" s="116"/>
      <c r="H447" s="116"/>
      <c r="I447" s="116"/>
      <c r="J447" s="116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</row>
    <row r="448" spans="1:26" ht="17.25" customHeight="1">
      <c r="A448" s="116"/>
      <c r="B448" s="116"/>
      <c r="C448" s="116"/>
      <c r="D448" s="116"/>
      <c r="E448" s="116"/>
      <c r="F448" s="116"/>
      <c r="G448" s="116"/>
      <c r="H448" s="116"/>
      <c r="I448" s="116"/>
      <c r="J448" s="116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</row>
    <row r="449" spans="1:26" ht="17.25" customHeight="1">
      <c r="A449" s="116"/>
      <c r="B449" s="116"/>
      <c r="C449" s="116"/>
      <c r="D449" s="116"/>
      <c r="E449" s="116"/>
      <c r="F449" s="116"/>
      <c r="G449" s="116"/>
      <c r="H449" s="116"/>
      <c r="I449" s="116"/>
      <c r="J449" s="116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</row>
    <row r="450" spans="1:26" ht="17.25" customHeight="1">
      <c r="A450" s="116"/>
      <c r="B450" s="116"/>
      <c r="C450" s="116"/>
      <c r="D450" s="116"/>
      <c r="E450" s="116"/>
      <c r="F450" s="116"/>
      <c r="G450" s="116"/>
      <c r="H450" s="116"/>
      <c r="I450" s="116"/>
      <c r="J450" s="116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</row>
    <row r="451" spans="1:26" ht="17.25" customHeight="1">
      <c r="A451" s="116"/>
      <c r="B451" s="116"/>
      <c r="C451" s="116"/>
      <c r="D451" s="116"/>
      <c r="E451" s="116"/>
      <c r="F451" s="116"/>
      <c r="G451" s="116"/>
      <c r="H451" s="116"/>
      <c r="I451" s="116"/>
      <c r="J451" s="116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</row>
    <row r="452" spans="1:26" ht="17.25" customHeight="1">
      <c r="A452" s="116"/>
      <c r="B452" s="116"/>
      <c r="C452" s="116"/>
      <c r="D452" s="116"/>
      <c r="E452" s="116"/>
      <c r="F452" s="116"/>
      <c r="G452" s="116"/>
      <c r="H452" s="116"/>
      <c r="I452" s="116"/>
      <c r="J452" s="116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</row>
    <row r="453" spans="1:26" ht="17.25" customHeight="1">
      <c r="A453" s="116"/>
      <c r="B453" s="116"/>
      <c r="C453" s="116"/>
      <c r="D453" s="116"/>
      <c r="E453" s="116"/>
      <c r="F453" s="116"/>
      <c r="G453" s="116"/>
      <c r="H453" s="116"/>
      <c r="I453" s="116"/>
      <c r="J453" s="116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</row>
    <row r="454" spans="1:26" ht="17.25" customHeight="1">
      <c r="A454" s="116"/>
      <c r="B454" s="116"/>
      <c r="C454" s="116"/>
      <c r="D454" s="116"/>
      <c r="E454" s="116"/>
      <c r="F454" s="116"/>
      <c r="G454" s="116"/>
      <c r="H454" s="116"/>
      <c r="I454" s="116"/>
      <c r="J454" s="116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</row>
    <row r="455" spans="1:26" ht="17.25" customHeight="1">
      <c r="A455" s="116"/>
      <c r="B455" s="116"/>
      <c r="C455" s="116"/>
      <c r="D455" s="116"/>
      <c r="E455" s="116"/>
      <c r="F455" s="116"/>
      <c r="G455" s="116"/>
      <c r="H455" s="116"/>
      <c r="I455" s="116"/>
      <c r="J455" s="116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</row>
    <row r="456" spans="1:26" ht="17.25" customHeight="1">
      <c r="A456" s="116"/>
      <c r="B456" s="116"/>
      <c r="C456" s="116"/>
      <c r="D456" s="116"/>
      <c r="E456" s="116"/>
      <c r="F456" s="116"/>
      <c r="G456" s="116"/>
      <c r="H456" s="116"/>
      <c r="I456" s="116"/>
      <c r="J456" s="116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</row>
    <row r="457" spans="1:26" ht="17.25" customHeight="1">
      <c r="A457" s="116"/>
      <c r="B457" s="116"/>
      <c r="C457" s="116"/>
      <c r="D457" s="116"/>
      <c r="E457" s="116"/>
      <c r="F457" s="116"/>
      <c r="G457" s="116"/>
      <c r="H457" s="116"/>
      <c r="I457" s="116"/>
      <c r="J457" s="116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</row>
    <row r="458" spans="1:26" ht="17.25" customHeight="1">
      <c r="A458" s="116"/>
      <c r="B458" s="116"/>
      <c r="C458" s="116"/>
      <c r="D458" s="116"/>
      <c r="E458" s="116"/>
      <c r="F458" s="116"/>
      <c r="G458" s="116"/>
      <c r="H458" s="116"/>
      <c r="I458" s="116"/>
      <c r="J458" s="116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</row>
    <row r="459" spans="1:26" ht="17.25" customHeight="1">
      <c r="A459" s="116"/>
      <c r="B459" s="116"/>
      <c r="C459" s="116"/>
      <c r="D459" s="116"/>
      <c r="E459" s="116"/>
      <c r="F459" s="116"/>
      <c r="G459" s="116"/>
      <c r="H459" s="116"/>
      <c r="I459" s="116"/>
      <c r="J459" s="116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</row>
    <row r="460" spans="1:26" ht="17.25" customHeight="1">
      <c r="A460" s="116"/>
      <c r="B460" s="116"/>
      <c r="C460" s="116"/>
      <c r="D460" s="116"/>
      <c r="E460" s="116"/>
      <c r="F460" s="116"/>
      <c r="G460" s="116"/>
      <c r="H460" s="116"/>
      <c r="I460" s="116"/>
      <c r="J460" s="116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</row>
    <row r="461" spans="1:26" ht="17.25" customHeight="1">
      <c r="A461" s="116"/>
      <c r="B461" s="116"/>
      <c r="C461" s="116"/>
      <c r="D461" s="116"/>
      <c r="E461" s="116"/>
      <c r="F461" s="116"/>
      <c r="G461" s="116"/>
      <c r="H461" s="116"/>
      <c r="I461" s="116"/>
      <c r="J461" s="116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</row>
    <row r="462" spans="1:26" ht="17.25" customHeight="1">
      <c r="A462" s="116"/>
      <c r="B462" s="116"/>
      <c r="C462" s="116"/>
      <c r="D462" s="116"/>
      <c r="E462" s="116"/>
      <c r="F462" s="116"/>
      <c r="G462" s="116"/>
      <c r="H462" s="116"/>
      <c r="I462" s="116"/>
      <c r="J462" s="116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</row>
    <row r="463" spans="1:26" ht="17.25" customHeight="1">
      <c r="A463" s="116"/>
      <c r="B463" s="116"/>
      <c r="C463" s="116"/>
      <c r="D463" s="116"/>
      <c r="E463" s="116"/>
      <c r="F463" s="116"/>
      <c r="G463" s="116"/>
      <c r="H463" s="116"/>
      <c r="I463" s="116"/>
      <c r="J463" s="116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</row>
    <row r="464" spans="1:26" ht="17.25" customHeight="1">
      <c r="A464" s="116"/>
      <c r="B464" s="116"/>
      <c r="C464" s="116"/>
      <c r="D464" s="116"/>
      <c r="E464" s="116"/>
      <c r="F464" s="116"/>
      <c r="G464" s="116"/>
      <c r="H464" s="116"/>
      <c r="I464" s="116"/>
      <c r="J464" s="116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</row>
    <row r="465" spans="1:26" ht="17.25" customHeight="1">
      <c r="A465" s="116"/>
      <c r="B465" s="116"/>
      <c r="C465" s="116"/>
      <c r="D465" s="116"/>
      <c r="E465" s="116"/>
      <c r="F465" s="116"/>
      <c r="G465" s="116"/>
      <c r="H465" s="116"/>
      <c r="I465" s="116"/>
      <c r="J465" s="116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</row>
    <row r="466" spans="1:26" ht="17.25" customHeight="1">
      <c r="A466" s="116"/>
      <c r="B466" s="116"/>
      <c r="C466" s="116"/>
      <c r="D466" s="116"/>
      <c r="E466" s="116"/>
      <c r="F466" s="116"/>
      <c r="G466" s="116"/>
      <c r="H466" s="116"/>
      <c r="I466" s="116"/>
      <c r="J466" s="116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</row>
    <row r="467" spans="1:26" ht="17.25" customHeight="1">
      <c r="A467" s="116"/>
      <c r="B467" s="116"/>
      <c r="C467" s="116"/>
      <c r="D467" s="116"/>
      <c r="E467" s="116"/>
      <c r="F467" s="116"/>
      <c r="G467" s="116"/>
      <c r="H467" s="116"/>
      <c r="I467" s="116"/>
      <c r="J467" s="116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</row>
    <row r="468" spans="1:26" ht="17.25" customHeight="1">
      <c r="A468" s="116"/>
      <c r="B468" s="116"/>
      <c r="C468" s="116"/>
      <c r="D468" s="116"/>
      <c r="E468" s="116"/>
      <c r="F468" s="116"/>
      <c r="G468" s="116"/>
      <c r="H468" s="116"/>
      <c r="I468" s="116"/>
      <c r="J468" s="116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</row>
    <row r="469" spans="1:26" ht="17.25" customHeight="1">
      <c r="A469" s="116"/>
      <c r="B469" s="116"/>
      <c r="C469" s="116"/>
      <c r="D469" s="116"/>
      <c r="E469" s="116"/>
      <c r="F469" s="116"/>
      <c r="G469" s="116"/>
      <c r="H469" s="116"/>
      <c r="I469" s="116"/>
      <c r="J469" s="116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</row>
    <row r="470" spans="1:26" ht="17.25" customHeight="1">
      <c r="A470" s="116"/>
      <c r="B470" s="116"/>
      <c r="C470" s="116"/>
      <c r="D470" s="116"/>
      <c r="E470" s="116"/>
      <c r="F470" s="116"/>
      <c r="G470" s="116"/>
      <c r="H470" s="116"/>
      <c r="I470" s="116"/>
      <c r="J470" s="116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</row>
    <row r="471" spans="1:26" ht="17.25" customHeight="1">
      <c r="A471" s="116"/>
      <c r="B471" s="116"/>
      <c r="C471" s="116"/>
      <c r="D471" s="116"/>
      <c r="E471" s="116"/>
      <c r="F471" s="116"/>
      <c r="G471" s="116"/>
      <c r="H471" s="116"/>
      <c r="I471" s="116"/>
      <c r="J471" s="116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</row>
    <row r="472" spans="1:26" ht="17.25" customHeight="1">
      <c r="A472" s="116"/>
      <c r="B472" s="116"/>
      <c r="C472" s="116"/>
      <c r="D472" s="116"/>
      <c r="E472" s="116"/>
      <c r="F472" s="116"/>
      <c r="G472" s="116"/>
      <c r="H472" s="116"/>
      <c r="I472" s="116"/>
      <c r="J472" s="116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</row>
    <row r="473" spans="1:26" ht="17.25" customHeight="1">
      <c r="A473" s="116"/>
      <c r="B473" s="116"/>
      <c r="C473" s="116"/>
      <c r="D473" s="116"/>
      <c r="E473" s="116"/>
      <c r="F473" s="116"/>
      <c r="G473" s="116"/>
      <c r="H473" s="116"/>
      <c r="I473" s="116"/>
      <c r="J473" s="116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</row>
    <row r="474" spans="1:26" ht="17.25" customHeight="1">
      <c r="A474" s="116"/>
      <c r="B474" s="116"/>
      <c r="C474" s="116"/>
      <c r="D474" s="116"/>
      <c r="E474" s="116"/>
      <c r="F474" s="116"/>
      <c r="G474" s="116"/>
      <c r="H474" s="116"/>
      <c r="I474" s="116"/>
      <c r="J474" s="116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</row>
    <row r="475" spans="1:26" ht="17.25" customHeight="1">
      <c r="A475" s="116"/>
      <c r="B475" s="116"/>
      <c r="C475" s="116"/>
      <c r="D475" s="116"/>
      <c r="E475" s="116"/>
      <c r="F475" s="116"/>
      <c r="G475" s="116"/>
      <c r="H475" s="116"/>
      <c r="I475" s="116"/>
      <c r="J475" s="116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</row>
    <row r="476" spans="1:26" ht="17.25" customHeight="1">
      <c r="A476" s="116"/>
      <c r="B476" s="116"/>
      <c r="C476" s="116"/>
      <c r="D476" s="116"/>
      <c r="E476" s="116"/>
      <c r="F476" s="116"/>
      <c r="G476" s="116"/>
      <c r="H476" s="116"/>
      <c r="I476" s="116"/>
      <c r="J476" s="116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</row>
    <row r="477" spans="1:26" ht="17.25" customHeight="1">
      <c r="A477" s="116"/>
      <c r="B477" s="116"/>
      <c r="C477" s="116"/>
      <c r="D477" s="116"/>
      <c r="E477" s="116"/>
      <c r="F477" s="116"/>
      <c r="G477" s="116"/>
      <c r="H477" s="116"/>
      <c r="I477" s="116"/>
      <c r="J477" s="116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</row>
    <row r="478" spans="1:26" ht="17.25" customHeight="1">
      <c r="A478" s="116"/>
      <c r="B478" s="116"/>
      <c r="C478" s="116"/>
      <c r="D478" s="116"/>
      <c r="E478" s="116"/>
      <c r="F478" s="116"/>
      <c r="G478" s="116"/>
      <c r="H478" s="116"/>
      <c r="I478" s="116"/>
      <c r="J478" s="116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</row>
    <row r="479" spans="1:26" ht="17.25" customHeight="1">
      <c r="A479" s="116"/>
      <c r="B479" s="116"/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</row>
    <row r="480" spans="1:26" ht="17.25" customHeight="1">
      <c r="A480" s="116"/>
      <c r="B480" s="116"/>
      <c r="C480" s="116"/>
      <c r="D480" s="116"/>
      <c r="E480" s="116"/>
      <c r="F480" s="116"/>
      <c r="G480" s="116"/>
      <c r="H480" s="116"/>
      <c r="I480" s="116"/>
      <c r="J480" s="116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</row>
    <row r="481" spans="1:26" ht="17.25" customHeight="1">
      <c r="A481" s="116"/>
      <c r="B481" s="116"/>
      <c r="C481" s="116"/>
      <c r="D481" s="116"/>
      <c r="E481" s="116"/>
      <c r="F481" s="116"/>
      <c r="G481" s="116"/>
      <c r="H481" s="116"/>
      <c r="I481" s="116"/>
      <c r="J481" s="116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</row>
    <row r="482" spans="1:26" ht="17.25" customHeight="1">
      <c r="A482" s="116"/>
      <c r="B482" s="116"/>
      <c r="C482" s="116"/>
      <c r="D482" s="116"/>
      <c r="E482" s="116"/>
      <c r="F482" s="116"/>
      <c r="G482" s="116"/>
      <c r="H482" s="116"/>
      <c r="I482" s="116"/>
      <c r="J482" s="116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</row>
    <row r="483" spans="1:26" ht="17.25" customHeight="1">
      <c r="A483" s="116"/>
      <c r="B483" s="116"/>
      <c r="C483" s="116"/>
      <c r="D483" s="116"/>
      <c r="E483" s="116"/>
      <c r="F483" s="116"/>
      <c r="G483" s="116"/>
      <c r="H483" s="116"/>
      <c r="I483" s="116"/>
      <c r="J483" s="116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</row>
    <row r="484" spans="1:26" ht="17.25" customHeight="1">
      <c r="A484" s="116"/>
      <c r="B484" s="116"/>
      <c r="C484" s="116"/>
      <c r="D484" s="116"/>
      <c r="E484" s="116"/>
      <c r="F484" s="116"/>
      <c r="G484" s="116"/>
      <c r="H484" s="116"/>
      <c r="I484" s="116"/>
      <c r="J484" s="116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</row>
    <row r="485" spans="1:26" ht="17.25" customHeight="1">
      <c r="A485" s="116"/>
      <c r="B485" s="116"/>
      <c r="C485" s="116"/>
      <c r="D485" s="116"/>
      <c r="E485" s="116"/>
      <c r="F485" s="116"/>
      <c r="G485" s="116"/>
      <c r="H485" s="116"/>
      <c r="I485" s="116"/>
      <c r="J485" s="116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</row>
    <row r="486" spans="1:26" ht="17.25" customHeight="1">
      <c r="A486" s="116"/>
      <c r="B486" s="116"/>
      <c r="C486" s="116"/>
      <c r="D486" s="116"/>
      <c r="E486" s="116"/>
      <c r="F486" s="116"/>
      <c r="G486" s="116"/>
      <c r="H486" s="116"/>
      <c r="I486" s="116"/>
      <c r="J486" s="116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</row>
    <row r="487" spans="1:26" ht="17.25" customHeight="1">
      <c r="A487" s="116"/>
      <c r="B487" s="116"/>
      <c r="C487" s="116"/>
      <c r="D487" s="116"/>
      <c r="E487" s="116"/>
      <c r="F487" s="116"/>
      <c r="G487" s="116"/>
      <c r="H487" s="116"/>
      <c r="I487" s="116"/>
      <c r="J487" s="116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</row>
    <row r="488" spans="1:26" ht="17.25" customHeight="1">
      <c r="A488" s="116"/>
      <c r="B488" s="116"/>
      <c r="C488" s="116"/>
      <c r="D488" s="116"/>
      <c r="E488" s="116"/>
      <c r="F488" s="116"/>
      <c r="G488" s="116"/>
      <c r="H488" s="116"/>
      <c r="I488" s="116"/>
      <c r="J488" s="116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</row>
    <row r="489" spans="1:26" ht="17.25" customHeight="1">
      <c r="A489" s="116"/>
      <c r="B489" s="116"/>
      <c r="C489" s="116"/>
      <c r="D489" s="116"/>
      <c r="E489" s="116"/>
      <c r="F489" s="116"/>
      <c r="G489" s="116"/>
      <c r="H489" s="116"/>
      <c r="I489" s="116"/>
      <c r="J489" s="116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</row>
    <row r="490" spans="1:26" ht="17.25" customHeight="1">
      <c r="A490" s="116"/>
      <c r="B490" s="116"/>
      <c r="C490" s="116"/>
      <c r="D490" s="116"/>
      <c r="E490" s="116"/>
      <c r="F490" s="116"/>
      <c r="G490" s="116"/>
      <c r="H490" s="116"/>
      <c r="I490" s="116"/>
      <c r="J490" s="116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</row>
    <row r="491" spans="1:26" ht="17.25" customHeight="1">
      <c r="A491" s="116"/>
      <c r="B491" s="116"/>
      <c r="C491" s="116"/>
      <c r="D491" s="116"/>
      <c r="E491" s="116"/>
      <c r="F491" s="116"/>
      <c r="G491" s="116"/>
      <c r="H491" s="116"/>
      <c r="I491" s="116"/>
      <c r="J491" s="116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</row>
    <row r="492" spans="1:26" ht="17.25" customHeight="1">
      <c r="A492" s="116"/>
      <c r="B492" s="116"/>
      <c r="C492" s="116"/>
      <c r="D492" s="116"/>
      <c r="E492" s="116"/>
      <c r="F492" s="116"/>
      <c r="G492" s="116"/>
      <c r="H492" s="116"/>
      <c r="I492" s="116"/>
      <c r="J492" s="116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</row>
    <row r="493" spans="1:26" ht="17.25" customHeight="1">
      <c r="A493" s="116"/>
      <c r="B493" s="116"/>
      <c r="C493" s="116"/>
      <c r="D493" s="116"/>
      <c r="E493" s="116"/>
      <c r="F493" s="116"/>
      <c r="G493" s="116"/>
      <c r="H493" s="116"/>
      <c r="I493" s="116"/>
      <c r="J493" s="116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</row>
    <row r="494" spans="1:26" ht="17.25" customHeight="1">
      <c r="A494" s="116"/>
      <c r="B494" s="116"/>
      <c r="C494" s="116"/>
      <c r="D494" s="116"/>
      <c r="E494" s="116"/>
      <c r="F494" s="116"/>
      <c r="G494" s="116"/>
      <c r="H494" s="116"/>
      <c r="I494" s="116"/>
      <c r="J494" s="116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</row>
    <row r="495" spans="1:26" ht="17.25" customHeight="1">
      <c r="A495" s="116"/>
      <c r="B495" s="116"/>
      <c r="C495" s="116"/>
      <c r="D495" s="116"/>
      <c r="E495" s="116"/>
      <c r="F495" s="116"/>
      <c r="G495" s="116"/>
      <c r="H495" s="116"/>
      <c r="I495" s="116"/>
      <c r="J495" s="116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</row>
    <row r="496" spans="1:26" ht="17.25" customHeight="1">
      <c r="A496" s="116"/>
      <c r="B496" s="116"/>
      <c r="C496" s="116"/>
      <c r="D496" s="116"/>
      <c r="E496" s="116"/>
      <c r="F496" s="116"/>
      <c r="G496" s="116"/>
      <c r="H496" s="116"/>
      <c r="I496" s="116"/>
      <c r="J496" s="116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</row>
    <row r="497" spans="1:26" ht="17.25" customHeight="1">
      <c r="A497" s="116"/>
      <c r="B497" s="116"/>
      <c r="C497" s="116"/>
      <c r="D497" s="116"/>
      <c r="E497" s="116"/>
      <c r="F497" s="116"/>
      <c r="G497" s="116"/>
      <c r="H497" s="116"/>
      <c r="I497" s="116"/>
      <c r="J497" s="116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</row>
    <row r="498" spans="1:26" ht="17.25" customHeight="1">
      <c r="A498" s="116"/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</row>
    <row r="499" spans="1:26" ht="17.25" customHeight="1">
      <c r="A499" s="116"/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</row>
    <row r="500" spans="1:26" ht="17.25" customHeight="1">
      <c r="A500" s="116"/>
      <c r="B500" s="116"/>
      <c r="C500" s="116"/>
      <c r="D500" s="116"/>
      <c r="E500" s="116"/>
      <c r="F500" s="116"/>
      <c r="G500" s="116"/>
      <c r="H500" s="116"/>
      <c r="I500" s="116"/>
      <c r="J500" s="116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</row>
    <row r="501" spans="1:26" ht="17.25" customHeight="1">
      <c r="A501" s="116"/>
      <c r="B501" s="116"/>
      <c r="C501" s="116"/>
      <c r="D501" s="116"/>
      <c r="E501" s="116"/>
      <c r="F501" s="116"/>
      <c r="G501" s="116"/>
      <c r="H501" s="116"/>
      <c r="I501" s="116"/>
      <c r="J501" s="116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</row>
    <row r="502" spans="1:26" ht="17.25" customHeight="1">
      <c r="A502" s="116"/>
      <c r="B502" s="116"/>
      <c r="C502" s="116"/>
      <c r="D502" s="116"/>
      <c r="E502" s="116"/>
      <c r="F502" s="116"/>
      <c r="G502" s="116"/>
      <c r="H502" s="116"/>
      <c r="I502" s="116"/>
      <c r="J502" s="116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</row>
    <row r="503" spans="1:26" ht="17.25" customHeight="1">
      <c r="A503" s="116"/>
      <c r="B503" s="116"/>
      <c r="C503" s="116"/>
      <c r="D503" s="116"/>
      <c r="E503" s="116"/>
      <c r="F503" s="116"/>
      <c r="G503" s="116"/>
      <c r="H503" s="116"/>
      <c r="I503" s="116"/>
      <c r="J503" s="116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</row>
    <row r="504" spans="1:26" ht="17.25" customHeight="1">
      <c r="A504" s="116"/>
      <c r="B504" s="116"/>
      <c r="C504" s="116"/>
      <c r="D504" s="116"/>
      <c r="E504" s="116"/>
      <c r="F504" s="116"/>
      <c r="G504" s="116"/>
      <c r="H504" s="116"/>
      <c r="I504" s="116"/>
      <c r="J504" s="116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</row>
    <row r="505" spans="1:26" ht="17.25" customHeight="1">
      <c r="A505" s="116"/>
      <c r="B505" s="116"/>
      <c r="C505" s="116"/>
      <c r="D505" s="116"/>
      <c r="E505" s="116"/>
      <c r="F505" s="116"/>
      <c r="G505" s="116"/>
      <c r="H505" s="116"/>
      <c r="I505" s="116"/>
      <c r="J505" s="116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</row>
    <row r="506" spans="1:26" ht="17.25" customHeight="1">
      <c r="A506" s="116"/>
      <c r="B506" s="116"/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</row>
    <row r="507" spans="1:26" ht="17.25" customHeight="1">
      <c r="A507" s="116"/>
      <c r="B507" s="116"/>
      <c r="C507" s="116"/>
      <c r="D507" s="116"/>
      <c r="E507" s="116"/>
      <c r="F507" s="116"/>
      <c r="G507" s="116"/>
      <c r="H507" s="116"/>
      <c r="I507" s="116"/>
      <c r="J507" s="116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</row>
    <row r="508" spans="1:26" ht="17.25" customHeight="1">
      <c r="A508" s="116"/>
      <c r="B508" s="116"/>
      <c r="C508" s="116"/>
      <c r="D508" s="116"/>
      <c r="E508" s="116"/>
      <c r="F508" s="116"/>
      <c r="G508" s="116"/>
      <c r="H508" s="116"/>
      <c r="I508" s="116"/>
      <c r="J508" s="116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</row>
    <row r="509" spans="1:26" ht="17.25" customHeight="1">
      <c r="A509" s="116"/>
      <c r="B509" s="116"/>
      <c r="C509" s="116"/>
      <c r="D509" s="116"/>
      <c r="E509" s="116"/>
      <c r="F509" s="116"/>
      <c r="G509" s="116"/>
      <c r="H509" s="116"/>
      <c r="I509" s="116"/>
      <c r="J509" s="116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</row>
    <row r="510" spans="1:26" ht="17.25" customHeight="1">
      <c r="A510" s="116"/>
      <c r="B510" s="116"/>
      <c r="C510" s="116"/>
      <c r="D510" s="116"/>
      <c r="E510" s="116"/>
      <c r="F510" s="116"/>
      <c r="G510" s="116"/>
      <c r="H510" s="116"/>
      <c r="I510" s="116"/>
      <c r="J510" s="116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</row>
    <row r="511" spans="1:26" ht="17.25" customHeight="1">
      <c r="A511" s="116"/>
      <c r="B511" s="116"/>
      <c r="C511" s="116"/>
      <c r="D511" s="116"/>
      <c r="E511" s="116"/>
      <c r="F511" s="116"/>
      <c r="G511" s="116"/>
      <c r="H511" s="116"/>
      <c r="I511" s="116"/>
      <c r="J511" s="116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</row>
    <row r="512" spans="1:26" ht="17.25" customHeight="1">
      <c r="A512" s="116"/>
      <c r="B512" s="116"/>
      <c r="C512" s="116"/>
      <c r="D512" s="116"/>
      <c r="E512" s="116"/>
      <c r="F512" s="116"/>
      <c r="G512" s="116"/>
      <c r="H512" s="116"/>
      <c r="I512" s="116"/>
      <c r="J512" s="116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</row>
    <row r="513" spans="1:26" ht="17.25" customHeight="1">
      <c r="A513" s="116"/>
      <c r="B513" s="116"/>
      <c r="C513" s="116"/>
      <c r="D513" s="116"/>
      <c r="E513" s="116"/>
      <c r="F513" s="116"/>
      <c r="G513" s="116"/>
      <c r="H513" s="116"/>
      <c r="I513" s="116"/>
      <c r="J513" s="116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</row>
    <row r="514" spans="1:26" ht="17.25" customHeight="1">
      <c r="A514" s="116"/>
      <c r="B514" s="116"/>
      <c r="C514" s="116"/>
      <c r="D514" s="116"/>
      <c r="E514" s="116"/>
      <c r="F514" s="116"/>
      <c r="G514" s="116"/>
      <c r="H514" s="116"/>
      <c r="I514" s="116"/>
      <c r="J514" s="116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</row>
    <row r="515" spans="1:26" ht="17.25" customHeight="1">
      <c r="A515" s="116"/>
      <c r="B515" s="116"/>
      <c r="C515" s="116"/>
      <c r="D515" s="116"/>
      <c r="E515" s="116"/>
      <c r="F515" s="116"/>
      <c r="G515" s="116"/>
      <c r="H515" s="116"/>
      <c r="I515" s="116"/>
      <c r="J515" s="116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</row>
    <row r="516" spans="1:26" ht="17.25" customHeight="1">
      <c r="A516" s="116"/>
      <c r="B516" s="116"/>
      <c r="C516" s="116"/>
      <c r="D516" s="116"/>
      <c r="E516" s="116"/>
      <c r="F516" s="116"/>
      <c r="G516" s="116"/>
      <c r="H516" s="116"/>
      <c r="I516" s="116"/>
      <c r="J516" s="116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</row>
    <row r="517" spans="1:26" ht="17.25" customHeight="1">
      <c r="A517" s="116"/>
      <c r="B517" s="116"/>
      <c r="C517" s="116"/>
      <c r="D517" s="116"/>
      <c r="E517" s="116"/>
      <c r="F517" s="116"/>
      <c r="G517" s="116"/>
      <c r="H517" s="116"/>
      <c r="I517" s="116"/>
      <c r="J517" s="116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</row>
    <row r="518" spans="1:26" ht="17.25" customHeight="1">
      <c r="A518" s="116"/>
      <c r="B518" s="116"/>
      <c r="C518" s="116"/>
      <c r="D518" s="116"/>
      <c r="E518" s="116"/>
      <c r="F518" s="116"/>
      <c r="G518" s="116"/>
      <c r="H518" s="116"/>
      <c r="I518" s="116"/>
      <c r="J518" s="116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</row>
    <row r="519" spans="1:26" ht="17.25" customHeight="1">
      <c r="A519" s="116"/>
      <c r="B519" s="116"/>
      <c r="C519" s="116"/>
      <c r="D519" s="116"/>
      <c r="E519" s="116"/>
      <c r="F519" s="116"/>
      <c r="G519" s="116"/>
      <c r="H519" s="116"/>
      <c r="I519" s="116"/>
      <c r="J519" s="116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</row>
    <row r="520" spans="1:26" ht="17.25" customHeight="1">
      <c r="A520" s="116"/>
      <c r="B520" s="116"/>
      <c r="C520" s="116"/>
      <c r="D520" s="116"/>
      <c r="E520" s="116"/>
      <c r="F520" s="116"/>
      <c r="G520" s="116"/>
      <c r="H520" s="116"/>
      <c r="I520" s="116"/>
      <c r="J520" s="116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</row>
    <row r="521" spans="1:26" ht="17.25" customHeight="1">
      <c r="A521" s="116"/>
      <c r="B521" s="116"/>
      <c r="C521" s="116"/>
      <c r="D521" s="116"/>
      <c r="E521" s="116"/>
      <c r="F521" s="116"/>
      <c r="G521" s="116"/>
      <c r="H521" s="116"/>
      <c r="I521" s="116"/>
      <c r="J521" s="116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</row>
    <row r="522" spans="1:26" ht="17.25" customHeight="1">
      <c r="A522" s="116"/>
      <c r="B522" s="116"/>
      <c r="C522" s="116"/>
      <c r="D522" s="116"/>
      <c r="E522" s="116"/>
      <c r="F522" s="116"/>
      <c r="G522" s="116"/>
      <c r="H522" s="116"/>
      <c r="I522" s="116"/>
      <c r="J522" s="116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</row>
    <row r="523" spans="1:26" ht="17.25" customHeight="1">
      <c r="A523" s="116"/>
      <c r="B523" s="116"/>
      <c r="C523" s="116"/>
      <c r="D523" s="116"/>
      <c r="E523" s="116"/>
      <c r="F523" s="116"/>
      <c r="G523" s="116"/>
      <c r="H523" s="116"/>
      <c r="I523" s="116"/>
      <c r="J523" s="116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</row>
    <row r="524" spans="1:26" ht="17.25" customHeight="1">
      <c r="A524" s="116"/>
      <c r="B524" s="116"/>
      <c r="C524" s="116"/>
      <c r="D524" s="116"/>
      <c r="E524" s="116"/>
      <c r="F524" s="116"/>
      <c r="G524" s="116"/>
      <c r="H524" s="116"/>
      <c r="I524" s="116"/>
      <c r="J524" s="116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</row>
    <row r="525" spans="1:26" ht="17.25" customHeight="1">
      <c r="A525" s="116"/>
      <c r="B525" s="116"/>
      <c r="C525" s="116"/>
      <c r="D525" s="116"/>
      <c r="E525" s="116"/>
      <c r="F525" s="116"/>
      <c r="G525" s="116"/>
      <c r="H525" s="116"/>
      <c r="I525" s="116"/>
      <c r="J525" s="116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</row>
    <row r="526" spans="1:26" ht="17.25" customHeight="1">
      <c r="A526" s="116"/>
      <c r="B526" s="116"/>
      <c r="C526" s="116"/>
      <c r="D526" s="116"/>
      <c r="E526" s="116"/>
      <c r="F526" s="116"/>
      <c r="G526" s="116"/>
      <c r="H526" s="116"/>
      <c r="I526" s="116"/>
      <c r="J526" s="116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</row>
    <row r="527" spans="1:26" ht="17.25" customHeight="1">
      <c r="A527" s="116"/>
      <c r="B527" s="116"/>
      <c r="C527" s="116"/>
      <c r="D527" s="116"/>
      <c r="E527" s="116"/>
      <c r="F527" s="116"/>
      <c r="G527" s="116"/>
      <c r="H527" s="116"/>
      <c r="I527" s="116"/>
      <c r="J527" s="116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</row>
    <row r="528" spans="1:26" ht="17.25" customHeight="1">
      <c r="A528" s="116"/>
      <c r="B528" s="116"/>
      <c r="C528" s="116"/>
      <c r="D528" s="116"/>
      <c r="E528" s="116"/>
      <c r="F528" s="116"/>
      <c r="G528" s="116"/>
      <c r="H528" s="116"/>
      <c r="I528" s="116"/>
      <c r="J528" s="116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</row>
    <row r="529" spans="1:26" ht="17.25" customHeight="1">
      <c r="A529" s="116"/>
      <c r="B529" s="116"/>
      <c r="C529" s="116"/>
      <c r="D529" s="116"/>
      <c r="E529" s="116"/>
      <c r="F529" s="116"/>
      <c r="G529" s="116"/>
      <c r="H529" s="116"/>
      <c r="I529" s="116"/>
      <c r="J529" s="116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</row>
    <row r="530" spans="1:26" ht="17.25" customHeight="1">
      <c r="A530" s="116"/>
      <c r="B530" s="116"/>
      <c r="C530" s="116"/>
      <c r="D530" s="116"/>
      <c r="E530" s="116"/>
      <c r="F530" s="116"/>
      <c r="G530" s="116"/>
      <c r="H530" s="116"/>
      <c r="I530" s="116"/>
      <c r="J530" s="116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</row>
    <row r="531" spans="1:26" ht="17.25" customHeight="1">
      <c r="A531" s="116"/>
      <c r="B531" s="116"/>
      <c r="C531" s="116"/>
      <c r="D531" s="116"/>
      <c r="E531" s="116"/>
      <c r="F531" s="116"/>
      <c r="G531" s="116"/>
      <c r="H531" s="116"/>
      <c r="I531" s="116"/>
      <c r="J531" s="116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</row>
    <row r="532" spans="1:26" ht="17.25" customHeight="1">
      <c r="A532" s="116"/>
      <c r="B532" s="116"/>
      <c r="C532" s="116"/>
      <c r="D532" s="116"/>
      <c r="E532" s="116"/>
      <c r="F532" s="116"/>
      <c r="G532" s="116"/>
      <c r="H532" s="116"/>
      <c r="I532" s="116"/>
      <c r="J532" s="116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</row>
    <row r="533" spans="1:26" ht="17.25" customHeight="1">
      <c r="A533" s="116"/>
      <c r="B533" s="116"/>
      <c r="C533" s="116"/>
      <c r="D533" s="116"/>
      <c r="E533" s="116"/>
      <c r="F533" s="116"/>
      <c r="G533" s="116"/>
      <c r="H533" s="116"/>
      <c r="I533" s="116"/>
      <c r="J533" s="116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</row>
    <row r="534" spans="1:26" ht="17.25" customHeight="1">
      <c r="A534" s="116"/>
      <c r="B534" s="116"/>
      <c r="C534" s="116"/>
      <c r="D534" s="116"/>
      <c r="E534" s="116"/>
      <c r="F534" s="116"/>
      <c r="G534" s="116"/>
      <c r="H534" s="116"/>
      <c r="I534" s="116"/>
      <c r="J534" s="116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</row>
    <row r="535" spans="1:26" ht="17.25" customHeight="1">
      <c r="A535" s="116"/>
      <c r="B535" s="116"/>
      <c r="C535" s="116"/>
      <c r="D535" s="116"/>
      <c r="E535" s="116"/>
      <c r="F535" s="116"/>
      <c r="G535" s="116"/>
      <c r="H535" s="116"/>
      <c r="I535" s="116"/>
      <c r="J535" s="116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</row>
    <row r="536" spans="1:26" ht="17.25" customHeight="1">
      <c r="A536" s="116"/>
      <c r="B536" s="116"/>
      <c r="C536" s="116"/>
      <c r="D536" s="116"/>
      <c r="E536" s="116"/>
      <c r="F536" s="116"/>
      <c r="G536" s="116"/>
      <c r="H536" s="116"/>
      <c r="I536" s="116"/>
      <c r="J536" s="116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</row>
    <row r="537" spans="1:26" ht="17.25" customHeight="1">
      <c r="A537" s="116"/>
      <c r="B537" s="116"/>
      <c r="C537" s="116"/>
      <c r="D537" s="116"/>
      <c r="E537" s="116"/>
      <c r="F537" s="116"/>
      <c r="G537" s="116"/>
      <c r="H537" s="116"/>
      <c r="I537" s="116"/>
      <c r="J537" s="116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</row>
    <row r="538" spans="1:26" ht="17.25" customHeight="1">
      <c r="A538" s="116"/>
      <c r="B538" s="116"/>
      <c r="C538" s="116"/>
      <c r="D538" s="116"/>
      <c r="E538" s="116"/>
      <c r="F538" s="116"/>
      <c r="G538" s="116"/>
      <c r="H538" s="116"/>
      <c r="I538" s="116"/>
      <c r="J538" s="116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</row>
    <row r="539" spans="1:26" ht="17.25" customHeight="1">
      <c r="A539" s="116"/>
      <c r="B539" s="116"/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</row>
    <row r="540" spans="1:26" ht="17.25" customHeight="1">
      <c r="A540" s="116"/>
      <c r="B540" s="116"/>
      <c r="C540" s="116"/>
      <c r="D540" s="116"/>
      <c r="E540" s="116"/>
      <c r="F540" s="116"/>
      <c r="G540" s="116"/>
      <c r="H540" s="116"/>
      <c r="I540" s="116"/>
      <c r="J540" s="116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</row>
    <row r="541" spans="1:26" ht="17.25" customHeight="1">
      <c r="A541" s="116"/>
      <c r="B541" s="116"/>
      <c r="C541" s="116"/>
      <c r="D541" s="116"/>
      <c r="E541" s="116"/>
      <c r="F541" s="116"/>
      <c r="G541" s="116"/>
      <c r="H541" s="116"/>
      <c r="I541" s="116"/>
      <c r="J541" s="116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</row>
    <row r="542" spans="1:26" ht="17.25" customHeight="1">
      <c r="A542" s="116"/>
      <c r="B542" s="116"/>
      <c r="C542" s="116"/>
      <c r="D542" s="116"/>
      <c r="E542" s="116"/>
      <c r="F542" s="116"/>
      <c r="G542" s="116"/>
      <c r="H542" s="116"/>
      <c r="I542" s="116"/>
      <c r="J542" s="116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</row>
    <row r="543" spans="1:26" ht="17.25" customHeight="1">
      <c r="A543" s="116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</row>
    <row r="544" spans="1:26" ht="17.25" customHeight="1">
      <c r="A544" s="116"/>
      <c r="B544" s="116"/>
      <c r="C544" s="116"/>
      <c r="D544" s="116"/>
      <c r="E544" s="116"/>
      <c r="F544" s="116"/>
      <c r="G544" s="116"/>
      <c r="H544" s="116"/>
      <c r="I544" s="116"/>
      <c r="J544" s="116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</row>
    <row r="545" spans="1:26" ht="17.25" customHeight="1">
      <c r="A545" s="116"/>
      <c r="B545" s="116"/>
      <c r="C545" s="116"/>
      <c r="D545" s="116"/>
      <c r="E545" s="116"/>
      <c r="F545" s="116"/>
      <c r="G545" s="116"/>
      <c r="H545" s="116"/>
      <c r="I545" s="116"/>
      <c r="J545" s="116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</row>
    <row r="546" spans="1:26" ht="17.25" customHeight="1">
      <c r="A546" s="116"/>
      <c r="B546" s="116"/>
      <c r="C546" s="116"/>
      <c r="D546" s="116"/>
      <c r="E546" s="116"/>
      <c r="F546" s="116"/>
      <c r="G546" s="116"/>
      <c r="H546" s="116"/>
      <c r="I546" s="116"/>
      <c r="J546" s="116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</row>
    <row r="547" spans="1:26" ht="17.25" customHeight="1">
      <c r="A547" s="116"/>
      <c r="B547" s="116"/>
      <c r="C547" s="116"/>
      <c r="D547" s="116"/>
      <c r="E547" s="116"/>
      <c r="F547" s="116"/>
      <c r="G547" s="116"/>
      <c r="H547" s="116"/>
      <c r="I547" s="116"/>
      <c r="J547" s="116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</row>
    <row r="548" spans="1:26" ht="17.25" customHeight="1">
      <c r="A548" s="116"/>
      <c r="B548" s="116"/>
      <c r="C548" s="116"/>
      <c r="D548" s="116"/>
      <c r="E548" s="116"/>
      <c r="F548" s="116"/>
      <c r="G548" s="116"/>
      <c r="H548" s="116"/>
      <c r="I548" s="116"/>
      <c r="J548" s="116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</row>
    <row r="549" spans="1:26" ht="17.25" customHeight="1">
      <c r="A549" s="116"/>
      <c r="B549" s="116"/>
      <c r="C549" s="116"/>
      <c r="D549" s="116"/>
      <c r="E549" s="116"/>
      <c r="F549" s="116"/>
      <c r="G549" s="116"/>
      <c r="H549" s="116"/>
      <c r="I549" s="116"/>
      <c r="J549" s="116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</row>
    <row r="550" spans="1:26" ht="17.25" customHeight="1">
      <c r="A550" s="116"/>
      <c r="B550" s="116"/>
      <c r="C550" s="116"/>
      <c r="D550" s="116"/>
      <c r="E550" s="116"/>
      <c r="F550" s="116"/>
      <c r="G550" s="116"/>
      <c r="H550" s="116"/>
      <c r="I550" s="116"/>
      <c r="J550" s="116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</row>
    <row r="551" spans="1:26" ht="17.25" customHeight="1">
      <c r="A551" s="116"/>
      <c r="B551" s="116"/>
      <c r="C551" s="116"/>
      <c r="D551" s="116"/>
      <c r="E551" s="116"/>
      <c r="F551" s="116"/>
      <c r="G551" s="116"/>
      <c r="H551" s="116"/>
      <c r="I551" s="116"/>
      <c r="J551" s="116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</row>
    <row r="552" spans="1:26" ht="17.25" customHeight="1">
      <c r="A552" s="116"/>
      <c r="B552" s="116"/>
      <c r="C552" s="116"/>
      <c r="D552" s="116"/>
      <c r="E552" s="116"/>
      <c r="F552" s="116"/>
      <c r="G552" s="116"/>
      <c r="H552" s="116"/>
      <c r="I552" s="116"/>
      <c r="J552" s="116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</row>
    <row r="553" spans="1:26" ht="17.25" customHeight="1">
      <c r="A553" s="116"/>
      <c r="B553" s="116"/>
      <c r="C553" s="116"/>
      <c r="D553" s="116"/>
      <c r="E553" s="116"/>
      <c r="F553" s="116"/>
      <c r="G553" s="116"/>
      <c r="H553" s="116"/>
      <c r="I553" s="116"/>
      <c r="J553" s="116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</row>
    <row r="554" spans="1:26" ht="17.25" customHeight="1">
      <c r="A554" s="116"/>
      <c r="B554" s="116"/>
      <c r="C554" s="116"/>
      <c r="D554" s="116"/>
      <c r="E554" s="116"/>
      <c r="F554" s="116"/>
      <c r="G554" s="116"/>
      <c r="H554" s="116"/>
      <c r="I554" s="116"/>
      <c r="J554" s="116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</row>
    <row r="555" spans="1:26" ht="17.25" customHeight="1">
      <c r="A555" s="116"/>
      <c r="B555" s="116"/>
      <c r="C555" s="116"/>
      <c r="D555" s="116"/>
      <c r="E555" s="116"/>
      <c r="F555" s="116"/>
      <c r="G555" s="116"/>
      <c r="H555" s="116"/>
      <c r="I555" s="116"/>
      <c r="J555" s="116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</row>
    <row r="556" spans="1:26" ht="17.25" customHeight="1">
      <c r="A556" s="116"/>
      <c r="B556" s="116"/>
      <c r="C556" s="116"/>
      <c r="D556" s="116"/>
      <c r="E556" s="116"/>
      <c r="F556" s="116"/>
      <c r="G556" s="116"/>
      <c r="H556" s="116"/>
      <c r="I556" s="116"/>
      <c r="J556" s="116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</row>
    <row r="557" spans="1:26" ht="17.25" customHeight="1">
      <c r="A557" s="116"/>
      <c r="B557" s="116"/>
      <c r="C557" s="116"/>
      <c r="D557" s="116"/>
      <c r="E557" s="116"/>
      <c r="F557" s="116"/>
      <c r="G557" s="116"/>
      <c r="H557" s="116"/>
      <c r="I557" s="116"/>
      <c r="J557" s="116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</row>
    <row r="558" spans="1:26" ht="17.25" customHeight="1">
      <c r="A558" s="116"/>
      <c r="B558" s="116"/>
      <c r="C558" s="116"/>
      <c r="D558" s="116"/>
      <c r="E558" s="116"/>
      <c r="F558" s="116"/>
      <c r="G558" s="116"/>
      <c r="H558" s="116"/>
      <c r="I558" s="116"/>
      <c r="J558" s="116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</row>
    <row r="559" spans="1:26" ht="17.25" customHeight="1">
      <c r="A559" s="116"/>
      <c r="B559" s="116"/>
      <c r="C559" s="116"/>
      <c r="D559" s="116"/>
      <c r="E559" s="116"/>
      <c r="F559" s="116"/>
      <c r="G559" s="116"/>
      <c r="H559" s="116"/>
      <c r="I559" s="116"/>
      <c r="J559" s="116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</row>
    <row r="560" spans="1:26" ht="17.25" customHeight="1">
      <c r="A560" s="116"/>
      <c r="B560" s="116"/>
      <c r="C560" s="116"/>
      <c r="D560" s="116"/>
      <c r="E560" s="116"/>
      <c r="F560" s="116"/>
      <c r="G560" s="116"/>
      <c r="H560" s="116"/>
      <c r="I560" s="116"/>
      <c r="J560" s="116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</row>
    <row r="561" spans="1:26" ht="17.25" customHeight="1">
      <c r="A561" s="116"/>
      <c r="B561" s="116"/>
      <c r="C561" s="116"/>
      <c r="D561" s="116"/>
      <c r="E561" s="116"/>
      <c r="F561" s="116"/>
      <c r="G561" s="116"/>
      <c r="H561" s="116"/>
      <c r="I561" s="116"/>
      <c r="J561" s="116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</row>
    <row r="562" spans="1:26" ht="17.25" customHeight="1">
      <c r="A562" s="116"/>
      <c r="B562" s="116"/>
      <c r="C562" s="116"/>
      <c r="D562" s="116"/>
      <c r="E562" s="116"/>
      <c r="F562" s="116"/>
      <c r="G562" s="116"/>
      <c r="H562" s="116"/>
      <c r="I562" s="116"/>
      <c r="J562" s="116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</row>
    <row r="563" spans="1:26" ht="17.25" customHeight="1">
      <c r="A563" s="116"/>
      <c r="B563" s="116"/>
      <c r="C563" s="116"/>
      <c r="D563" s="116"/>
      <c r="E563" s="116"/>
      <c r="F563" s="116"/>
      <c r="G563" s="116"/>
      <c r="H563" s="116"/>
      <c r="I563" s="116"/>
      <c r="J563" s="116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</row>
    <row r="564" spans="1:26" ht="17.25" customHeight="1">
      <c r="A564" s="116"/>
      <c r="B564" s="116"/>
      <c r="C564" s="116"/>
      <c r="D564" s="116"/>
      <c r="E564" s="116"/>
      <c r="F564" s="116"/>
      <c r="G564" s="116"/>
      <c r="H564" s="116"/>
      <c r="I564" s="116"/>
      <c r="J564" s="116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</row>
    <row r="565" spans="1:26" ht="17.25" customHeight="1">
      <c r="A565" s="116"/>
      <c r="B565" s="116"/>
      <c r="C565" s="116"/>
      <c r="D565" s="116"/>
      <c r="E565" s="116"/>
      <c r="F565" s="116"/>
      <c r="G565" s="116"/>
      <c r="H565" s="116"/>
      <c r="I565" s="116"/>
      <c r="J565" s="116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</row>
    <row r="566" spans="1:26" ht="17.25" customHeight="1">
      <c r="A566" s="116"/>
      <c r="B566" s="116"/>
      <c r="C566" s="116"/>
      <c r="D566" s="116"/>
      <c r="E566" s="116"/>
      <c r="F566" s="116"/>
      <c r="G566" s="116"/>
      <c r="H566" s="116"/>
      <c r="I566" s="116"/>
      <c r="J566" s="116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</row>
    <row r="567" spans="1:26" ht="17.25" customHeight="1">
      <c r="A567" s="116"/>
      <c r="B567" s="116"/>
      <c r="C567" s="116"/>
      <c r="D567" s="116"/>
      <c r="E567" s="116"/>
      <c r="F567" s="116"/>
      <c r="G567" s="116"/>
      <c r="H567" s="116"/>
      <c r="I567" s="116"/>
      <c r="J567" s="116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</row>
    <row r="568" spans="1:26" ht="17.25" customHeight="1">
      <c r="A568" s="116"/>
      <c r="B568" s="116"/>
      <c r="C568" s="116"/>
      <c r="D568" s="116"/>
      <c r="E568" s="116"/>
      <c r="F568" s="116"/>
      <c r="G568" s="116"/>
      <c r="H568" s="116"/>
      <c r="I568" s="116"/>
      <c r="J568" s="116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</row>
    <row r="569" spans="1:26" ht="17.25" customHeight="1">
      <c r="A569" s="116"/>
      <c r="B569" s="116"/>
      <c r="C569" s="116"/>
      <c r="D569" s="116"/>
      <c r="E569" s="116"/>
      <c r="F569" s="116"/>
      <c r="G569" s="116"/>
      <c r="H569" s="116"/>
      <c r="I569" s="116"/>
      <c r="J569" s="116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</row>
    <row r="570" spans="1:26" ht="17.25" customHeight="1">
      <c r="A570" s="116"/>
      <c r="B570" s="116"/>
      <c r="C570" s="116"/>
      <c r="D570" s="116"/>
      <c r="E570" s="116"/>
      <c r="F570" s="116"/>
      <c r="G570" s="116"/>
      <c r="H570" s="116"/>
      <c r="I570" s="116"/>
      <c r="J570" s="116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</row>
    <row r="571" spans="1:26" ht="17.25" customHeight="1">
      <c r="A571" s="116"/>
      <c r="B571" s="116"/>
      <c r="C571" s="116"/>
      <c r="D571" s="116"/>
      <c r="E571" s="116"/>
      <c r="F571" s="116"/>
      <c r="G571" s="116"/>
      <c r="H571" s="116"/>
      <c r="I571" s="116"/>
      <c r="J571" s="116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</row>
    <row r="572" spans="1:26" ht="17.25" customHeight="1">
      <c r="A572" s="116"/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</row>
    <row r="573" spans="1:26" ht="17.25" customHeight="1">
      <c r="A573" s="116"/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</row>
    <row r="574" spans="1:26" ht="17.25" customHeight="1">
      <c r="A574" s="116"/>
      <c r="B574" s="116"/>
      <c r="C574" s="116"/>
      <c r="D574" s="116"/>
      <c r="E574" s="116"/>
      <c r="F574" s="116"/>
      <c r="G574" s="116"/>
      <c r="H574" s="116"/>
      <c r="I574" s="116"/>
      <c r="J574" s="116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</row>
    <row r="575" spans="1:26" ht="17.25" customHeight="1">
      <c r="A575" s="116"/>
      <c r="B575" s="116"/>
      <c r="C575" s="116"/>
      <c r="D575" s="116"/>
      <c r="E575" s="116"/>
      <c r="F575" s="116"/>
      <c r="G575" s="116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</row>
    <row r="576" spans="1:26" ht="17.25" customHeight="1">
      <c r="A576" s="116"/>
      <c r="B576" s="116"/>
      <c r="C576" s="116"/>
      <c r="D576" s="116"/>
      <c r="E576" s="116"/>
      <c r="F576" s="116"/>
      <c r="G576" s="116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</row>
    <row r="577" spans="1:26" ht="17.25" customHeight="1">
      <c r="A577" s="116"/>
      <c r="B577" s="116"/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</row>
    <row r="578" spans="1:26" ht="17.25" customHeight="1">
      <c r="A578" s="116"/>
      <c r="B578" s="116"/>
      <c r="C578" s="116"/>
      <c r="D578" s="116"/>
      <c r="E578" s="116"/>
      <c r="F578" s="116"/>
      <c r="G578" s="116"/>
      <c r="H578" s="116"/>
      <c r="I578" s="116"/>
      <c r="J578" s="116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</row>
    <row r="579" spans="1:26" ht="17.25" customHeight="1">
      <c r="A579" s="116"/>
      <c r="B579" s="116"/>
      <c r="C579" s="116"/>
      <c r="D579" s="116"/>
      <c r="E579" s="116"/>
      <c r="F579" s="116"/>
      <c r="G579" s="116"/>
      <c r="H579" s="116"/>
      <c r="I579" s="116"/>
      <c r="J579" s="116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</row>
    <row r="580" spans="1:26" ht="17.25" customHeight="1">
      <c r="A580" s="116"/>
      <c r="B580" s="116"/>
      <c r="C580" s="116"/>
      <c r="D580" s="116"/>
      <c r="E580" s="116"/>
      <c r="F580" s="116"/>
      <c r="G580" s="116"/>
      <c r="H580" s="116"/>
      <c r="I580" s="116"/>
      <c r="J580" s="116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</row>
    <row r="581" spans="1:26" ht="17.25" customHeight="1">
      <c r="A581" s="116"/>
      <c r="B581" s="116"/>
      <c r="C581" s="116"/>
      <c r="D581" s="116"/>
      <c r="E581" s="116"/>
      <c r="F581" s="116"/>
      <c r="G581" s="116"/>
      <c r="H581" s="116"/>
      <c r="I581" s="116"/>
      <c r="J581" s="116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</row>
    <row r="582" spans="1:26" ht="17.25" customHeight="1">
      <c r="A582" s="116"/>
      <c r="B582" s="116"/>
      <c r="C582" s="116"/>
      <c r="D582" s="116"/>
      <c r="E582" s="116"/>
      <c r="F582" s="116"/>
      <c r="G582" s="116"/>
      <c r="H582" s="116"/>
      <c r="I582" s="116"/>
      <c r="J582" s="116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</row>
    <row r="583" spans="1:26" ht="17.25" customHeight="1">
      <c r="A583" s="116"/>
      <c r="B583" s="116"/>
      <c r="C583" s="116"/>
      <c r="D583" s="116"/>
      <c r="E583" s="116"/>
      <c r="F583" s="116"/>
      <c r="G583" s="116"/>
      <c r="H583" s="116"/>
      <c r="I583" s="116"/>
      <c r="J583" s="116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</row>
    <row r="584" spans="1:26" ht="17.25" customHeight="1">
      <c r="A584" s="116"/>
      <c r="B584" s="116"/>
      <c r="C584" s="116"/>
      <c r="D584" s="116"/>
      <c r="E584" s="116"/>
      <c r="F584" s="116"/>
      <c r="G584" s="116"/>
      <c r="H584" s="116"/>
      <c r="I584" s="116"/>
      <c r="J584" s="116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</row>
    <row r="585" spans="1:26" ht="17.25" customHeight="1">
      <c r="A585" s="116"/>
      <c r="B585" s="116"/>
      <c r="C585" s="116"/>
      <c r="D585" s="116"/>
      <c r="E585" s="116"/>
      <c r="F585" s="116"/>
      <c r="G585" s="116"/>
      <c r="H585" s="116"/>
      <c r="I585" s="116"/>
      <c r="J585" s="116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</row>
    <row r="586" spans="1:26" ht="17.25" customHeight="1">
      <c r="A586" s="116"/>
      <c r="B586" s="116"/>
      <c r="C586" s="116"/>
      <c r="D586" s="116"/>
      <c r="E586" s="116"/>
      <c r="F586" s="116"/>
      <c r="G586" s="116"/>
      <c r="H586" s="116"/>
      <c r="I586" s="116"/>
      <c r="J586" s="116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</row>
    <row r="587" spans="1:26" ht="17.25" customHeight="1">
      <c r="A587" s="116"/>
      <c r="B587" s="116"/>
      <c r="C587" s="116"/>
      <c r="D587" s="116"/>
      <c r="E587" s="116"/>
      <c r="F587" s="116"/>
      <c r="G587" s="116"/>
      <c r="H587" s="116"/>
      <c r="I587" s="116"/>
      <c r="J587" s="116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</row>
    <row r="588" spans="1:26" ht="17.25" customHeight="1">
      <c r="A588" s="116"/>
      <c r="B588" s="116"/>
      <c r="C588" s="116"/>
      <c r="D588" s="116"/>
      <c r="E588" s="116"/>
      <c r="F588" s="116"/>
      <c r="G588" s="116"/>
      <c r="H588" s="116"/>
      <c r="I588" s="116"/>
      <c r="J588" s="116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</row>
    <row r="589" spans="1:26" ht="17.25" customHeight="1">
      <c r="A589" s="116"/>
      <c r="B589" s="116"/>
      <c r="C589" s="116"/>
      <c r="D589" s="116"/>
      <c r="E589" s="116"/>
      <c r="F589" s="116"/>
      <c r="G589" s="116"/>
      <c r="H589" s="116"/>
      <c r="I589" s="116"/>
      <c r="J589" s="116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</row>
    <row r="590" spans="1:26" ht="17.25" customHeight="1">
      <c r="A590" s="116"/>
      <c r="B590" s="116"/>
      <c r="C590" s="116"/>
      <c r="D590" s="116"/>
      <c r="E590" s="116"/>
      <c r="F590" s="116"/>
      <c r="G590" s="116"/>
      <c r="H590" s="116"/>
      <c r="I590" s="116"/>
      <c r="J590" s="116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</row>
    <row r="591" spans="1:26" ht="17.25" customHeight="1">
      <c r="A591" s="116"/>
      <c r="B591" s="116"/>
      <c r="C591" s="116"/>
      <c r="D591" s="116"/>
      <c r="E591" s="116"/>
      <c r="F591" s="116"/>
      <c r="G591" s="116"/>
      <c r="H591" s="116"/>
      <c r="I591" s="116"/>
      <c r="J591" s="116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</row>
    <row r="592" spans="1:26" ht="17.25" customHeight="1">
      <c r="A592" s="116"/>
      <c r="B592" s="116"/>
      <c r="C592" s="116"/>
      <c r="D592" s="116"/>
      <c r="E592" s="116"/>
      <c r="F592" s="116"/>
      <c r="G592" s="116"/>
      <c r="H592" s="116"/>
      <c r="I592" s="116"/>
      <c r="J592" s="116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</row>
    <row r="593" spans="1:26" ht="17.25" customHeight="1">
      <c r="A593" s="116"/>
      <c r="B593" s="116"/>
      <c r="C593" s="116"/>
      <c r="D593" s="116"/>
      <c r="E593" s="116"/>
      <c r="F593" s="116"/>
      <c r="G593" s="116"/>
      <c r="H593" s="116"/>
      <c r="I593" s="116"/>
      <c r="J593" s="116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</row>
    <row r="594" spans="1:26" ht="17.25" customHeight="1">
      <c r="A594" s="116"/>
      <c r="B594" s="116"/>
      <c r="C594" s="116"/>
      <c r="D594" s="11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</row>
    <row r="595" spans="1:26" ht="17.25" customHeight="1">
      <c r="A595" s="116"/>
      <c r="B595" s="116"/>
      <c r="C595" s="116"/>
      <c r="D595" s="11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</row>
    <row r="596" spans="1:26" ht="17.25" customHeight="1">
      <c r="A596" s="116"/>
      <c r="B596" s="116"/>
      <c r="C596" s="116"/>
      <c r="D596" s="11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</row>
    <row r="597" spans="1:26" ht="17.25" customHeight="1">
      <c r="A597" s="116"/>
      <c r="B597" s="116"/>
      <c r="C597" s="116"/>
      <c r="D597" s="11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</row>
    <row r="598" spans="1:26" ht="17.25" customHeight="1">
      <c r="A598" s="116"/>
      <c r="B598" s="116"/>
      <c r="C598" s="116"/>
      <c r="D598" s="11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</row>
    <row r="599" spans="1:26" ht="17.25" customHeight="1">
      <c r="A599" s="116"/>
      <c r="B599" s="116"/>
      <c r="C599" s="116"/>
      <c r="D599" s="11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</row>
    <row r="600" spans="1:26" ht="17.25" customHeight="1">
      <c r="A600" s="116"/>
      <c r="B600" s="116"/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</row>
    <row r="601" spans="1:26" ht="17.25" customHeight="1">
      <c r="A601" s="116"/>
      <c r="B601" s="116"/>
      <c r="C601" s="116"/>
      <c r="D601" s="11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</row>
    <row r="602" spans="1:26" ht="17.25" customHeight="1">
      <c r="A602" s="116"/>
      <c r="B602" s="116"/>
      <c r="C602" s="116"/>
      <c r="D602" s="11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</row>
    <row r="603" spans="1:26" ht="17.25" customHeight="1">
      <c r="A603" s="116"/>
      <c r="B603" s="116"/>
      <c r="C603" s="116"/>
      <c r="D603" s="11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</row>
    <row r="604" spans="1:26" ht="17.25" customHeight="1">
      <c r="A604" s="116"/>
      <c r="B604" s="116"/>
      <c r="C604" s="116"/>
      <c r="D604" s="11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</row>
    <row r="605" spans="1:26" ht="17.25" customHeight="1">
      <c r="A605" s="116"/>
      <c r="B605" s="116"/>
      <c r="C605" s="116"/>
      <c r="D605" s="11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</row>
    <row r="606" spans="1:26" ht="17.25" customHeight="1">
      <c r="A606" s="116"/>
      <c r="B606" s="116"/>
      <c r="C606" s="116"/>
      <c r="D606" s="11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</row>
    <row r="607" spans="1:26" ht="17.25" customHeight="1">
      <c r="A607" s="116"/>
      <c r="B607" s="116"/>
      <c r="C607" s="116"/>
      <c r="D607" s="11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</row>
    <row r="608" spans="1:26" ht="17.25" customHeight="1">
      <c r="A608" s="116"/>
      <c r="B608" s="116"/>
      <c r="C608" s="116"/>
      <c r="D608" s="11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</row>
    <row r="609" spans="1:26" ht="17.25" customHeight="1">
      <c r="A609" s="116"/>
      <c r="B609" s="116"/>
      <c r="C609" s="116"/>
      <c r="D609" s="11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</row>
    <row r="610" spans="1:26" ht="17.25" customHeight="1">
      <c r="A610" s="116"/>
      <c r="B610" s="116"/>
      <c r="C610" s="116"/>
      <c r="D610" s="11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</row>
    <row r="611" spans="1:26" ht="17.25" customHeight="1">
      <c r="A611" s="116"/>
      <c r="B611" s="116"/>
      <c r="C611" s="116"/>
      <c r="D611" s="11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</row>
    <row r="612" spans="1:26" ht="17.25" customHeight="1">
      <c r="A612" s="116"/>
      <c r="B612" s="116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</row>
    <row r="613" spans="1:26" ht="17.25" customHeight="1">
      <c r="A613" s="116"/>
      <c r="B613" s="116"/>
      <c r="C613" s="116"/>
      <c r="D613" s="11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</row>
    <row r="614" spans="1:26" ht="17.25" customHeight="1">
      <c r="A614" s="116"/>
      <c r="B614" s="116"/>
      <c r="C614" s="116"/>
      <c r="D614" s="11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</row>
    <row r="615" spans="1:26" ht="17.25" customHeight="1">
      <c r="A615" s="116"/>
      <c r="B615" s="116"/>
      <c r="C615" s="116"/>
      <c r="D615" s="11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</row>
    <row r="616" spans="1:26" ht="17.25" customHeight="1">
      <c r="A616" s="116"/>
      <c r="B616" s="116"/>
      <c r="C616" s="116"/>
      <c r="D616" s="11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</row>
    <row r="617" spans="1:26" ht="17.25" customHeight="1">
      <c r="A617" s="116"/>
      <c r="B617" s="116"/>
      <c r="C617" s="116"/>
      <c r="D617" s="11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</row>
    <row r="618" spans="1:26" ht="17.25" customHeight="1">
      <c r="A618" s="116"/>
      <c r="B618" s="116"/>
      <c r="C618" s="116"/>
      <c r="D618" s="11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</row>
    <row r="619" spans="1:26" ht="17.25" customHeight="1">
      <c r="A619" s="116"/>
      <c r="B619" s="116"/>
      <c r="C619" s="116"/>
      <c r="D619" s="11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</row>
    <row r="620" spans="1:26" ht="17.25" customHeight="1">
      <c r="A620" s="116"/>
      <c r="B620" s="116"/>
      <c r="C620" s="116"/>
      <c r="D620" s="11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</row>
    <row r="621" spans="1:26" ht="17.25" customHeight="1">
      <c r="A621" s="116"/>
      <c r="B621" s="116"/>
      <c r="C621" s="116"/>
      <c r="D621" s="11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</row>
    <row r="622" spans="1:26" ht="17.25" customHeight="1">
      <c r="A622" s="116"/>
      <c r="B622" s="116"/>
      <c r="C622" s="116"/>
      <c r="D622" s="11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</row>
    <row r="623" spans="1:26" ht="17.25" customHeight="1">
      <c r="A623" s="116"/>
      <c r="B623" s="116"/>
      <c r="C623" s="116"/>
      <c r="D623" s="11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</row>
    <row r="624" spans="1:26" ht="17.25" customHeight="1">
      <c r="A624" s="116"/>
      <c r="B624" s="116"/>
      <c r="C624" s="116"/>
      <c r="D624" s="11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</row>
    <row r="625" spans="1:26" ht="17.25" customHeight="1">
      <c r="A625" s="116"/>
      <c r="B625" s="116"/>
      <c r="C625" s="116"/>
      <c r="D625" s="11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</row>
    <row r="626" spans="1:26" ht="17.25" customHeight="1">
      <c r="A626" s="116"/>
      <c r="B626" s="116"/>
      <c r="C626" s="116"/>
      <c r="D626" s="11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</row>
    <row r="627" spans="1:26" ht="17.25" customHeight="1">
      <c r="A627" s="116"/>
      <c r="B627" s="116"/>
      <c r="C627" s="116"/>
      <c r="D627" s="11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</row>
    <row r="628" spans="1:26" ht="17.25" customHeight="1">
      <c r="A628" s="116"/>
      <c r="B628" s="116"/>
      <c r="C628" s="116"/>
      <c r="D628" s="11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</row>
    <row r="629" spans="1:26" ht="17.25" customHeight="1">
      <c r="A629" s="116"/>
      <c r="B629" s="116"/>
      <c r="C629" s="116"/>
      <c r="D629" s="11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</row>
    <row r="630" spans="1:26" ht="17.25" customHeight="1">
      <c r="A630" s="116"/>
      <c r="B630" s="116"/>
      <c r="C630" s="116"/>
      <c r="D630" s="11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</row>
    <row r="631" spans="1:26" ht="17.25" customHeight="1">
      <c r="A631" s="116"/>
      <c r="B631" s="116"/>
      <c r="C631" s="116"/>
      <c r="D631" s="11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</row>
    <row r="632" spans="1:26" ht="17.25" customHeight="1">
      <c r="A632" s="116"/>
      <c r="B632" s="116"/>
      <c r="C632" s="116"/>
      <c r="D632" s="11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</row>
    <row r="633" spans="1:26" ht="17.2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</row>
    <row r="634" spans="1:26" ht="17.2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</row>
    <row r="635" spans="1:26" ht="17.2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</row>
    <row r="636" spans="1:26" ht="17.2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</row>
    <row r="637" spans="1:26" ht="17.2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</row>
    <row r="638" spans="1:26" ht="17.2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</row>
    <row r="639" spans="1:26" ht="17.2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</row>
    <row r="640" spans="1:26" ht="17.2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</row>
    <row r="641" spans="1:26" ht="17.2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</row>
    <row r="642" spans="1:26" ht="17.2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</row>
    <row r="643" spans="1:26" ht="17.2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</row>
    <row r="644" spans="1:26" ht="17.2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</row>
    <row r="645" spans="1:26" ht="17.2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</row>
    <row r="646" spans="1:26" ht="17.2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</row>
    <row r="647" spans="1:26" ht="17.2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</row>
    <row r="648" spans="1:26" ht="17.2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</row>
    <row r="649" spans="1:26" ht="17.2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</row>
    <row r="650" spans="1:26" ht="17.2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</row>
    <row r="651" spans="1:26" ht="17.2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</row>
    <row r="652" spans="1:26" ht="17.2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</row>
    <row r="653" spans="1:26" ht="17.2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</row>
    <row r="654" spans="1:26" ht="17.2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</row>
    <row r="655" spans="1:26" ht="17.2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</row>
    <row r="656" spans="1:26" ht="17.2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</row>
    <row r="657" spans="1:26" ht="17.2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</row>
    <row r="658" spans="1:26" ht="17.2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</row>
    <row r="659" spans="1:26" ht="17.2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</row>
    <row r="660" spans="1:26" ht="17.2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</row>
    <row r="661" spans="1:26" ht="17.2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</row>
    <row r="662" spans="1:26" ht="17.2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</row>
    <row r="663" spans="1:26" ht="17.2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</row>
    <row r="664" spans="1:26" ht="17.2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</row>
    <row r="665" spans="1:26" ht="17.2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</row>
    <row r="666" spans="1:26" ht="17.2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</row>
    <row r="667" spans="1:26" ht="17.2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</row>
    <row r="668" spans="1:26" ht="17.2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</row>
    <row r="669" spans="1:26" ht="17.2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</row>
    <row r="670" spans="1:26" ht="17.2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</row>
    <row r="671" spans="1:26" ht="17.2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</row>
    <row r="672" spans="1:26" ht="17.2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</row>
    <row r="673" spans="1:26" ht="17.2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</row>
    <row r="674" spans="1:26" ht="17.2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</row>
    <row r="675" spans="1:26" ht="17.2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</row>
    <row r="676" spans="1:26" ht="17.2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</row>
    <row r="677" spans="1:26" ht="17.2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</row>
    <row r="678" spans="1:26" ht="17.2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</row>
    <row r="679" spans="1:26" ht="17.2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</row>
    <row r="680" spans="1:26" ht="17.2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</row>
    <row r="681" spans="1:26" ht="17.2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</row>
    <row r="682" spans="1:26" ht="17.2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</row>
    <row r="683" spans="1:26" ht="17.2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</row>
    <row r="684" spans="1:26" ht="17.2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</row>
    <row r="685" spans="1:26" ht="17.2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</row>
    <row r="686" spans="1:26" ht="17.2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</row>
    <row r="687" spans="1:26" ht="17.2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</row>
    <row r="688" spans="1:26" ht="17.2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</row>
    <row r="689" spans="1:26" ht="17.2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</row>
    <row r="690" spans="1:26" ht="17.2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</row>
    <row r="691" spans="1:26" ht="17.2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</row>
    <row r="692" spans="1:26" ht="17.2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</row>
    <row r="693" spans="1:26" ht="17.2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</row>
    <row r="694" spans="1:26" ht="17.2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</row>
    <row r="695" spans="1:26" ht="17.2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</row>
    <row r="696" spans="1:26" ht="17.2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</row>
    <row r="697" spans="1:26" ht="17.2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</row>
    <row r="698" spans="1:26" ht="17.2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</row>
    <row r="699" spans="1:26" ht="17.2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</row>
    <row r="700" spans="1:26" ht="17.2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</row>
    <row r="701" spans="1:26" ht="17.2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</row>
    <row r="702" spans="1:26" ht="17.2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</row>
    <row r="703" spans="1:26" ht="17.2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</row>
    <row r="704" spans="1:26" ht="17.2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</row>
    <row r="705" spans="1:26" ht="17.2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</row>
    <row r="706" spans="1:26" ht="17.2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</row>
    <row r="707" spans="1:26" ht="17.2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</row>
    <row r="708" spans="1:26" ht="17.2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</row>
    <row r="709" spans="1:26" ht="17.2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</row>
    <row r="710" spans="1:26" ht="17.2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</row>
    <row r="711" spans="1:26" ht="17.2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</row>
    <row r="712" spans="1:26" ht="17.2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</row>
    <row r="713" spans="1:26" ht="17.2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</row>
    <row r="714" spans="1:26" ht="17.2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</row>
    <row r="715" spans="1:26" ht="17.2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</row>
    <row r="716" spans="1:26" ht="17.2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</row>
    <row r="717" spans="1:26" ht="17.2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</row>
    <row r="718" spans="1:26" ht="17.2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</row>
    <row r="719" spans="1:26" ht="17.2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</row>
    <row r="720" spans="1:26" ht="17.2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</row>
    <row r="721" spans="1:26" ht="17.2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</row>
    <row r="722" spans="1:26" ht="17.2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</row>
    <row r="723" spans="1:26" ht="17.2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</row>
    <row r="724" spans="1:26" ht="17.2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</row>
    <row r="725" spans="1:26" ht="17.2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</row>
    <row r="726" spans="1:26" ht="17.2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</row>
    <row r="727" spans="1:26" ht="17.2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</row>
    <row r="728" spans="1:26" ht="17.2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</row>
    <row r="729" spans="1:26" ht="17.2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</row>
    <row r="730" spans="1:26" ht="17.2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</row>
    <row r="731" spans="1:26" ht="17.2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</row>
    <row r="732" spans="1:26" ht="17.2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</row>
    <row r="733" spans="1:26" ht="17.2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</row>
    <row r="734" spans="1:26" ht="17.2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</row>
    <row r="735" spans="1:26" ht="17.2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</row>
    <row r="736" spans="1:26" ht="17.2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</row>
    <row r="737" spans="1:26" ht="17.2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</row>
    <row r="738" spans="1:26" ht="17.2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</row>
    <row r="739" spans="1:26" ht="17.2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</row>
    <row r="740" spans="1:26" ht="17.2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</row>
    <row r="741" spans="1:26" ht="17.2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</row>
    <row r="742" spans="1:26" ht="17.2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</row>
    <row r="743" spans="1:26" ht="17.2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</row>
    <row r="744" spans="1:26" ht="17.2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</row>
    <row r="745" spans="1:26" ht="17.2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</row>
    <row r="746" spans="1:26" ht="17.2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</row>
    <row r="747" spans="1:26" ht="17.2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</row>
    <row r="748" spans="1:26" ht="17.2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</row>
    <row r="749" spans="1:26" ht="17.2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</row>
    <row r="750" spans="1:26" ht="17.2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</row>
    <row r="751" spans="1:26" ht="17.2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</row>
    <row r="752" spans="1:26" ht="17.2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</row>
    <row r="753" spans="1:26" ht="17.2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</row>
    <row r="754" spans="1:26" ht="17.2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</row>
    <row r="755" spans="1:26" ht="17.2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</row>
    <row r="756" spans="1:26" ht="17.2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</row>
    <row r="757" spans="1:26" ht="17.2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</row>
    <row r="758" spans="1:26" ht="17.2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</row>
    <row r="759" spans="1:26" ht="17.2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</row>
    <row r="760" spans="1:26" ht="17.2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</row>
    <row r="761" spans="1:26" ht="17.2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</row>
    <row r="762" spans="1:26" ht="17.2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</row>
    <row r="763" spans="1:26" ht="17.2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</row>
    <row r="764" spans="1:26" ht="17.2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</row>
    <row r="765" spans="1:26" ht="17.2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</row>
    <row r="766" spans="1:26" ht="17.2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</row>
    <row r="767" spans="1:26" ht="17.2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</row>
    <row r="768" spans="1:26" ht="17.2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</row>
    <row r="769" spans="1:26" ht="17.2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</row>
    <row r="770" spans="1:26" ht="17.2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</row>
    <row r="771" spans="1:26" ht="17.2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</row>
    <row r="772" spans="1:26" ht="17.2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</row>
    <row r="773" spans="1:26" ht="17.2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</row>
    <row r="774" spans="1:26" ht="17.2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</row>
    <row r="775" spans="1:26" ht="17.2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</row>
    <row r="776" spans="1:26" ht="17.2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</row>
    <row r="777" spans="1:26" ht="17.2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</row>
    <row r="778" spans="1:26" ht="17.2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</row>
    <row r="779" spans="1:26" ht="17.2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</row>
    <row r="780" spans="1:26" ht="17.2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</row>
    <row r="781" spans="1:26" ht="17.2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</row>
    <row r="782" spans="1:26" ht="17.2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</row>
    <row r="783" spans="1:26" ht="17.2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</row>
    <row r="784" spans="1:26" ht="17.2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</row>
    <row r="785" spans="1:26" ht="17.2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</row>
    <row r="786" spans="1:26" ht="17.2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</row>
    <row r="787" spans="1:26" ht="17.2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</row>
    <row r="788" spans="1:26" ht="17.2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</row>
    <row r="789" spans="1:26" ht="17.2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</row>
    <row r="790" spans="1:26" ht="17.2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</row>
    <row r="791" spans="1:26" ht="17.2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</row>
    <row r="792" spans="1:26" ht="17.2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</row>
    <row r="793" spans="1:26" ht="17.2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</row>
    <row r="794" spans="1:26" ht="17.2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</row>
    <row r="795" spans="1:26" ht="17.2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</row>
    <row r="796" spans="1:26" ht="17.2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</row>
    <row r="797" spans="1:26" ht="17.2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</row>
    <row r="798" spans="1:26" ht="17.2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</row>
    <row r="799" spans="1:26" ht="17.2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</row>
    <row r="800" spans="1:26" ht="17.2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</row>
    <row r="801" spans="1:26" ht="17.2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</row>
    <row r="802" spans="1:26" ht="17.2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</row>
    <row r="803" spans="1:26" ht="17.2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</row>
    <row r="804" spans="1:26" ht="17.2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</row>
    <row r="805" spans="1:26" ht="17.2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</row>
    <row r="806" spans="1:26" ht="17.2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</row>
    <row r="807" spans="1:26" ht="17.2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</row>
    <row r="808" spans="1:26" ht="17.2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</row>
    <row r="809" spans="1:26" ht="17.2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</row>
    <row r="810" spans="1:26" ht="17.2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</row>
    <row r="811" spans="1:26" ht="17.2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</row>
    <row r="812" spans="1:26" ht="17.2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</row>
    <row r="813" spans="1:26" ht="17.2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</row>
    <row r="814" spans="1:26" ht="17.2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</row>
    <row r="815" spans="1:26" ht="17.2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</row>
    <row r="816" spans="1:26" ht="17.2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</row>
    <row r="817" spans="1:26" ht="17.2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</row>
    <row r="818" spans="1:26" ht="17.2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</row>
    <row r="819" spans="1:26" ht="17.2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</row>
    <row r="820" spans="1:26" ht="17.2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</row>
    <row r="821" spans="1:26" ht="17.2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</row>
    <row r="822" spans="1:26" ht="17.2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</row>
    <row r="823" spans="1:26" ht="17.2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</row>
    <row r="824" spans="1:26" ht="17.2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</row>
    <row r="825" spans="1:26" ht="17.2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</row>
    <row r="826" spans="1:26" ht="17.2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</row>
    <row r="827" spans="1:26" ht="17.2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</row>
    <row r="828" spans="1:26" ht="17.2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</row>
    <row r="829" spans="1:26" ht="17.2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</row>
    <row r="830" spans="1:26" ht="17.2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</row>
    <row r="831" spans="1:26" ht="17.2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</row>
    <row r="832" spans="1:26" ht="17.2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</row>
    <row r="833" spans="1:26" ht="17.2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</row>
    <row r="834" spans="1:26" ht="17.2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</row>
    <row r="835" spans="1:26" ht="17.2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</row>
    <row r="836" spans="1:26" ht="17.2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</row>
    <row r="837" spans="1:26" ht="17.2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</row>
    <row r="838" spans="1:26" ht="17.2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</row>
    <row r="839" spans="1:26" ht="17.2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</row>
    <row r="840" spans="1:26" ht="17.2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</row>
    <row r="841" spans="1:26" ht="17.2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</row>
    <row r="842" spans="1:26" ht="17.2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</row>
    <row r="843" spans="1:26" ht="17.2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</row>
    <row r="844" spans="1:26" ht="17.2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</row>
    <row r="845" spans="1:26" ht="17.2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</row>
    <row r="846" spans="1:26" ht="17.2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</row>
    <row r="847" spans="1:26" ht="17.2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</row>
    <row r="848" spans="1:26" ht="17.2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</row>
    <row r="849" spans="1:26" ht="17.2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</row>
    <row r="850" spans="1:26" ht="17.2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</row>
    <row r="851" spans="1:26" ht="17.2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</row>
    <row r="852" spans="1:26" ht="17.2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</row>
    <row r="853" spans="1:26" ht="17.2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</row>
    <row r="854" spans="1:26" ht="17.2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</row>
    <row r="855" spans="1:26" ht="17.2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</row>
    <row r="856" spans="1:26" ht="17.2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</row>
    <row r="857" spans="1:26" ht="17.2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</row>
    <row r="858" spans="1:26" ht="17.2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</row>
    <row r="859" spans="1:26" ht="17.2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</row>
    <row r="860" spans="1:26" ht="17.2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</row>
    <row r="861" spans="1:26" ht="17.2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</row>
    <row r="862" spans="1:26" ht="17.2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</row>
    <row r="863" spans="1:26" ht="17.2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</row>
    <row r="864" spans="1:26" ht="17.2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</row>
    <row r="865" spans="1:26" ht="17.2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</row>
    <row r="866" spans="1:26" ht="17.2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</row>
    <row r="867" spans="1:26" ht="17.2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</row>
    <row r="868" spans="1:26" ht="17.2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</row>
    <row r="869" spans="1:26" ht="17.2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</row>
    <row r="870" spans="1:26" ht="17.2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</row>
    <row r="871" spans="1:26" ht="17.2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</row>
    <row r="872" spans="1:26" ht="17.2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</row>
    <row r="873" spans="1:26" ht="17.2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</row>
    <row r="874" spans="1:26" ht="17.2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</row>
    <row r="875" spans="1:26" ht="17.2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</row>
    <row r="876" spans="1:26" ht="17.2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</row>
    <row r="877" spans="1:26" ht="17.2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</row>
    <row r="878" spans="1:26" ht="17.2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</row>
    <row r="879" spans="1:26" ht="17.2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</row>
    <row r="880" spans="1:26" ht="17.2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</row>
    <row r="881" spans="1:26" ht="17.2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</row>
    <row r="882" spans="1:26" ht="17.2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</row>
    <row r="883" spans="1:26" ht="17.2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</row>
    <row r="884" spans="1:26" ht="17.2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</row>
    <row r="885" spans="1:26" ht="17.2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</row>
    <row r="886" spans="1:26" ht="17.2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</row>
    <row r="887" spans="1:26" ht="17.2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</row>
    <row r="888" spans="1:26" ht="17.2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</row>
    <row r="889" spans="1:26" ht="17.2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</row>
    <row r="890" spans="1:26" ht="17.2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</row>
    <row r="891" spans="1:26" ht="17.2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</row>
    <row r="892" spans="1:26" ht="17.2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</row>
    <row r="893" spans="1:26" ht="17.2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</row>
    <row r="894" spans="1:26" ht="17.2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</row>
    <row r="895" spans="1:26" ht="17.2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</row>
    <row r="896" spans="1:26" ht="17.2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</row>
    <row r="897" spans="1:26" ht="17.2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</row>
    <row r="898" spans="1:26" ht="17.2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</row>
    <row r="899" spans="1:26" ht="17.2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</row>
    <row r="900" spans="1:26" ht="17.2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</row>
    <row r="901" spans="1:26" ht="17.2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</row>
    <row r="902" spans="1:26" ht="17.2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</row>
    <row r="903" spans="1:26" ht="17.2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</row>
    <row r="904" spans="1:26" ht="17.2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</row>
    <row r="905" spans="1:26" ht="17.2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</row>
    <row r="906" spans="1:26" ht="17.2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</row>
    <row r="907" spans="1:26" ht="17.2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</row>
    <row r="908" spans="1:26" ht="17.2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</row>
    <row r="909" spans="1:26" ht="17.2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</row>
    <row r="910" spans="1:26" ht="17.2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</row>
    <row r="911" spans="1:26" ht="17.2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</row>
    <row r="912" spans="1:26" ht="17.2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</row>
    <row r="913" spans="1:26" ht="17.2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</row>
    <row r="914" spans="1:26" ht="17.2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</row>
    <row r="915" spans="1:26" ht="17.2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</row>
    <row r="916" spans="1:26" ht="17.2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</row>
    <row r="917" spans="1:26" ht="17.2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</row>
    <row r="918" spans="1:26" ht="17.2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</row>
    <row r="919" spans="1:26" ht="17.2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</row>
    <row r="920" spans="1:26" ht="17.2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</row>
    <row r="921" spans="1:26" ht="17.2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</row>
    <row r="922" spans="1:26" ht="17.2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</row>
    <row r="923" spans="1:26" ht="17.2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</row>
    <row r="924" spans="1:26" ht="17.2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</row>
    <row r="925" spans="1:26" ht="17.2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</row>
    <row r="926" spans="1:26" ht="17.2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</row>
    <row r="927" spans="1:26" ht="17.2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</row>
    <row r="928" spans="1:26" ht="17.2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</row>
    <row r="929" spans="1:26" ht="17.2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</row>
    <row r="930" spans="1:26" ht="17.2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</row>
    <row r="931" spans="1:26" ht="17.2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</row>
    <row r="932" spans="1:26" ht="17.2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</row>
    <row r="933" spans="1:26" ht="17.2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</row>
    <row r="934" spans="1:26" ht="17.2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</row>
    <row r="935" spans="1:26" ht="17.2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</row>
    <row r="936" spans="1:26" ht="17.2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</row>
    <row r="937" spans="1:26" ht="17.2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</row>
    <row r="938" spans="1:26" ht="17.2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</row>
    <row r="939" spans="1:26" ht="17.2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</row>
    <row r="940" spans="1:26" ht="17.2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</row>
    <row r="941" spans="1:26" ht="17.2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</row>
    <row r="942" spans="1:26" ht="17.2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</row>
    <row r="943" spans="1:26" ht="17.2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</row>
    <row r="944" spans="1:26" ht="17.2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</row>
    <row r="945" spans="1:26" ht="17.2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</row>
    <row r="946" spans="1:26" ht="17.2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</row>
    <row r="947" spans="1:26" ht="17.2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</row>
    <row r="948" spans="1:26" ht="17.2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</row>
    <row r="949" spans="1:26" ht="17.2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</row>
    <row r="950" spans="1:26" ht="17.2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</row>
    <row r="951" spans="1:26" ht="17.2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</row>
    <row r="952" spans="1:26" ht="17.2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</row>
    <row r="953" spans="1:26" ht="17.2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</row>
    <row r="954" spans="1:26" ht="17.2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</row>
    <row r="955" spans="1:26" ht="17.2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</row>
    <row r="956" spans="1:26" ht="17.2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</row>
    <row r="957" spans="1:26" ht="17.2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</row>
    <row r="958" spans="1:26" ht="17.2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</row>
    <row r="959" spans="1:26" ht="17.2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</row>
    <row r="960" spans="1:26" ht="17.2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</row>
    <row r="961" spans="1:26" ht="17.2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</row>
    <row r="962" spans="1:26" ht="17.2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</row>
    <row r="963" spans="1:26" ht="17.2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</row>
    <row r="964" spans="1:26" ht="17.2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</row>
    <row r="965" spans="1:26" ht="17.2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</row>
    <row r="966" spans="1:26" ht="17.2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</row>
    <row r="967" spans="1:26" ht="17.2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</row>
    <row r="968" spans="1:26" ht="17.2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</row>
    <row r="969" spans="1:26" ht="17.2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</row>
    <row r="970" spans="1:26" ht="17.2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</row>
    <row r="971" spans="1:26" ht="17.2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</row>
    <row r="972" spans="1:26" ht="17.2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</row>
    <row r="973" spans="1:26" ht="17.2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</row>
    <row r="974" spans="1:26" ht="17.2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</row>
    <row r="975" spans="1:26" ht="17.2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</row>
    <row r="976" spans="1:26" ht="17.2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</row>
    <row r="977" spans="1:26" ht="17.2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</row>
    <row r="978" spans="1:26" ht="17.2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</row>
    <row r="979" spans="1:26" ht="17.2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</row>
    <row r="980" spans="1:26" ht="17.2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</row>
    <row r="981" spans="1:26" ht="17.2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</row>
    <row r="982" spans="1:26" ht="17.2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</row>
    <row r="983" spans="1:26" ht="17.2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</row>
    <row r="984" spans="1:26" ht="17.2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</row>
    <row r="985" spans="1:26" ht="17.2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</row>
    <row r="986" spans="1:26" ht="17.2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</row>
    <row r="987" spans="1:26" ht="17.2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</row>
    <row r="988" spans="1:26" ht="17.2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</row>
    <row r="989" spans="1:26" ht="17.2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</row>
    <row r="990" spans="1:26" ht="17.2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</row>
    <row r="991" spans="1:26" ht="17.2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</row>
    <row r="992" spans="1:26" ht="17.2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</row>
    <row r="993" spans="1:26" ht="17.2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</row>
    <row r="994" spans="1:26" ht="17.2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</row>
    <row r="995" spans="1:26" ht="17.2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</row>
    <row r="996" spans="1:26" ht="17.2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</row>
    <row r="997" spans="1:26" ht="17.2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</row>
    <row r="998" spans="1:26" ht="17.2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</row>
    <row r="999" spans="1:26" ht="17.2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</row>
    <row r="1000" spans="1:26" ht="17.25" customHeight="1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6640625" defaultRowHeight="15" customHeight="1"/>
  <cols>
    <col min="1" max="26" width="8.777343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1000"/>
  <sheetViews>
    <sheetView workbookViewId="0"/>
  </sheetViews>
  <sheetFormatPr defaultColWidth="12.6640625" defaultRowHeight="15" customHeight="1"/>
  <cols>
    <col min="1" max="1" width="8.77734375" customWidth="1"/>
    <col min="2" max="2" width="15.109375" customWidth="1"/>
    <col min="3" max="3" width="15.33203125" customWidth="1"/>
    <col min="4" max="4" width="10" customWidth="1"/>
    <col min="5" max="26" width="8.77734375" customWidth="1"/>
  </cols>
  <sheetData>
    <row r="1" spans="2:5" ht="16.5" customHeight="1"/>
    <row r="2" spans="2:5" ht="16.5" customHeight="1"/>
    <row r="3" spans="2:5" ht="16.5" customHeight="1">
      <c r="B3" s="124"/>
    </row>
    <row r="4" spans="2:5" ht="16.5" customHeight="1">
      <c r="B4" s="124"/>
      <c r="D4" s="125"/>
    </row>
    <row r="5" spans="2:5" ht="16.5" customHeight="1">
      <c r="B5" s="124"/>
      <c r="D5" s="126"/>
    </row>
    <row r="6" spans="2:5" ht="16.5" customHeight="1">
      <c r="B6" s="124"/>
      <c r="D6" s="125"/>
    </row>
    <row r="7" spans="2:5" ht="16.5" customHeight="1">
      <c r="B7" s="124"/>
      <c r="D7" s="125"/>
    </row>
    <row r="8" spans="2:5" ht="16.5" customHeight="1">
      <c r="B8" s="124"/>
      <c r="D8" s="125"/>
    </row>
    <row r="9" spans="2:5" ht="16.5" customHeight="1">
      <c r="B9" s="124"/>
    </row>
    <row r="10" spans="2:5" ht="16.5" customHeight="1">
      <c r="B10" s="124"/>
      <c r="D10" s="125"/>
    </row>
    <row r="11" spans="2:5" ht="16.5" customHeight="1">
      <c r="B11" s="124"/>
    </row>
    <row r="12" spans="2:5" ht="16.5" customHeight="1">
      <c r="B12" s="124"/>
      <c r="D12" s="125"/>
    </row>
    <row r="13" spans="2:5" ht="16.5" customHeight="1">
      <c r="B13" s="124" t="s">
        <v>278</v>
      </c>
      <c r="D13" s="19">
        <v>10000</v>
      </c>
      <c r="E13" s="19" t="s">
        <v>141</v>
      </c>
    </row>
    <row r="14" spans="2:5" ht="16.5" customHeight="1"/>
    <row r="15" spans="2:5" ht="16.5" customHeight="1"/>
    <row r="16" spans="2:5" ht="16.5" customHeight="1"/>
    <row r="17" spans="2:6" ht="16.5" customHeight="1"/>
    <row r="18" spans="2:6" ht="16.5" customHeight="1">
      <c r="B18" s="19" t="s">
        <v>279</v>
      </c>
      <c r="D18" s="19">
        <v>20000</v>
      </c>
      <c r="E18" s="19" t="s">
        <v>280</v>
      </c>
    </row>
    <row r="19" spans="2:6" ht="16.5" customHeight="1"/>
    <row r="20" spans="2:6" ht="16.5" customHeight="1"/>
    <row r="21" spans="2:6" ht="16.5" customHeight="1"/>
    <row r="22" spans="2:6" ht="16.5" customHeight="1">
      <c r="B22" s="19" t="s">
        <v>281</v>
      </c>
      <c r="D22" s="19">
        <v>25000</v>
      </c>
      <c r="E22" s="19" t="s">
        <v>282</v>
      </c>
    </row>
    <row r="23" spans="2:6" ht="16.5" customHeight="1"/>
    <row r="24" spans="2:6" ht="16.5" customHeight="1"/>
    <row r="25" spans="2:6" ht="16.5" customHeight="1"/>
    <row r="26" spans="2:6" ht="16.5" customHeight="1">
      <c r="B26" s="19" t="s">
        <v>283</v>
      </c>
      <c r="D26" s="19">
        <v>15000</v>
      </c>
      <c r="E26" s="19" t="s">
        <v>282</v>
      </c>
    </row>
    <row r="27" spans="2:6" ht="16.5" customHeight="1"/>
    <row r="28" spans="2:6" ht="16.5" customHeight="1"/>
    <row r="29" spans="2:6" ht="16.5" customHeight="1">
      <c r="B29" s="19" t="s">
        <v>284</v>
      </c>
      <c r="D29" s="19">
        <v>10000</v>
      </c>
      <c r="E29" s="19" t="s">
        <v>282</v>
      </c>
      <c r="F29" s="19">
        <f>50000/3</f>
        <v>16666.666666666668</v>
      </c>
    </row>
    <row r="30" spans="2:6" ht="16.5" customHeight="1"/>
    <row r="31" spans="2:6" ht="16.5" customHeight="1"/>
    <row r="32" spans="2:6" ht="16.5" customHeight="1">
      <c r="B32" s="19" t="s">
        <v>285</v>
      </c>
      <c r="D32" s="19">
        <v>10000</v>
      </c>
      <c r="E32" s="19" t="s">
        <v>286</v>
      </c>
    </row>
    <row r="33" spans="2:5" ht="16.5" customHeight="1"/>
    <row r="34" spans="2:5" ht="16.5" customHeight="1"/>
    <row r="35" spans="2:5" ht="16.5" customHeight="1">
      <c r="B35" s="19" t="s">
        <v>73</v>
      </c>
      <c r="D35" s="19">
        <v>10000</v>
      </c>
      <c r="E35" s="19" t="s">
        <v>287</v>
      </c>
    </row>
    <row r="36" spans="2:5" ht="16.5" customHeight="1"/>
    <row r="37" spans="2:5" ht="16.5" customHeight="1"/>
    <row r="38" spans="2:5" ht="16.5" customHeight="1"/>
    <row r="39" spans="2:5" ht="16.5" customHeight="1"/>
    <row r="40" spans="2:5" ht="16.5" customHeight="1"/>
    <row r="41" spans="2:5" ht="16.5" customHeight="1"/>
    <row r="42" spans="2:5" ht="16.5" customHeight="1"/>
    <row r="43" spans="2:5" ht="16.5" customHeight="1"/>
    <row r="44" spans="2:5" ht="16.5" customHeight="1"/>
    <row r="45" spans="2:5" ht="16.5" customHeight="1"/>
    <row r="46" spans="2:5" ht="16.5" customHeight="1"/>
    <row r="47" spans="2:5" ht="16.5" customHeight="1"/>
    <row r="48" spans="2: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topLeftCell="A22" workbookViewId="0">
      <selection sqref="A1:XFD1048576"/>
    </sheetView>
  </sheetViews>
  <sheetFormatPr defaultColWidth="12.6640625" defaultRowHeight="15" customHeight="1"/>
  <cols>
    <col min="1" max="26" width="8.6640625" style="234" customWidth="1"/>
    <col min="27" max="16384" width="12.6640625" style="234"/>
  </cols>
  <sheetData>
    <row r="1" spans="1:1" ht="16.5" customHeight="1">
      <c r="A1" s="234" t="s">
        <v>288</v>
      </c>
    </row>
    <row r="2" spans="1:1" ht="16.5" customHeight="1"/>
    <row r="3" spans="1:1" ht="16.5" customHeight="1">
      <c r="A3" s="288" t="s">
        <v>289</v>
      </c>
    </row>
    <row r="4" spans="1:1" ht="16.5" customHeight="1">
      <c r="A4" s="288" t="s">
        <v>290</v>
      </c>
    </row>
    <row r="5" spans="1:1" ht="16.5" customHeight="1">
      <c r="A5" s="288" t="s">
        <v>291</v>
      </c>
    </row>
    <row r="6" spans="1:1" ht="16.5" customHeight="1"/>
    <row r="7" spans="1:1" ht="16.5" customHeight="1"/>
    <row r="8" spans="1:1" ht="16.5" customHeight="1"/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/>
    <row r="16" spans="1:1" ht="16.5" customHeight="1"/>
    <row r="17" spans="1:1" ht="16.5" customHeight="1"/>
    <row r="18" spans="1:1" ht="16.5" customHeight="1"/>
    <row r="19" spans="1:1" ht="16.5" customHeight="1"/>
    <row r="20" spans="1:1" ht="16.5" customHeight="1"/>
    <row r="21" spans="1:1" ht="16.5" customHeight="1">
      <c r="A21" s="234" t="s">
        <v>292</v>
      </c>
    </row>
    <row r="22" spans="1:1" ht="16.5" customHeight="1"/>
    <row r="23" spans="1:1" ht="16.5" customHeight="1"/>
    <row r="24" spans="1:1" ht="16.5" customHeight="1"/>
    <row r="25" spans="1:1" ht="16.5" customHeight="1"/>
    <row r="26" spans="1:1" ht="16.5" customHeight="1"/>
    <row r="27" spans="1:1" ht="16.5" customHeight="1"/>
    <row r="28" spans="1:1" ht="16.5" customHeight="1"/>
    <row r="29" spans="1:1" ht="16.5" customHeight="1"/>
    <row r="30" spans="1:1" ht="16.5" customHeight="1"/>
    <row r="31" spans="1:1" ht="16.5" customHeight="1"/>
    <row r="32" spans="1:1" ht="16.5" customHeight="1"/>
    <row r="33" s="234" customFormat="1" ht="16.5" customHeight="1"/>
    <row r="34" s="234" customFormat="1" ht="16.5" customHeight="1"/>
    <row r="35" s="234" customFormat="1" ht="16.5" customHeight="1"/>
    <row r="36" s="234" customFormat="1" ht="16.5" customHeight="1"/>
    <row r="37" s="234" customFormat="1" ht="16.5" customHeight="1"/>
    <row r="38" s="234" customFormat="1" ht="16.5" customHeight="1"/>
    <row r="39" s="234" customFormat="1" ht="16.5" customHeight="1"/>
    <row r="40" s="234" customFormat="1" ht="16.5" customHeight="1"/>
    <row r="41" s="234" customFormat="1" ht="16.5" customHeight="1"/>
    <row r="42" s="234" customFormat="1" ht="16.5" customHeight="1"/>
    <row r="43" s="234" customFormat="1" ht="16.5" customHeight="1"/>
    <row r="44" s="234" customFormat="1" ht="16.5" customHeight="1"/>
    <row r="45" s="234" customFormat="1" ht="16.5" customHeight="1"/>
    <row r="46" s="234" customFormat="1" ht="16.5" customHeight="1"/>
    <row r="47" s="234" customFormat="1" ht="16.5" customHeight="1"/>
    <row r="48" s="234" customFormat="1" ht="16.5" customHeight="1"/>
    <row r="49" s="234" customFormat="1" ht="16.5" customHeight="1"/>
    <row r="50" s="234" customFormat="1" ht="16.5" customHeight="1"/>
    <row r="51" s="234" customFormat="1" ht="16.5" customHeight="1"/>
    <row r="52" s="234" customFormat="1" ht="16.5" customHeight="1"/>
    <row r="53" s="234" customFormat="1" ht="16.5" customHeight="1"/>
    <row r="54" s="234" customFormat="1" ht="16.5" customHeight="1"/>
    <row r="55" s="234" customFormat="1" ht="16.5" customHeight="1"/>
    <row r="56" s="234" customFormat="1" ht="16.5" customHeight="1"/>
    <row r="57" s="234" customFormat="1" ht="16.5" customHeight="1"/>
    <row r="58" s="234" customFormat="1" ht="16.5" customHeight="1"/>
    <row r="59" s="234" customFormat="1" ht="16.5" customHeight="1"/>
    <row r="60" s="234" customFormat="1" ht="16.5" customHeight="1"/>
    <row r="61" s="234" customFormat="1" ht="16.5" customHeight="1"/>
    <row r="62" s="234" customFormat="1" ht="16.5" customHeight="1"/>
    <row r="63" s="234" customFormat="1" ht="16.5" customHeight="1"/>
    <row r="64" s="234" customFormat="1" ht="16.5" customHeight="1"/>
    <row r="65" s="234" customFormat="1" ht="16.5" customHeight="1"/>
    <row r="66" s="234" customFormat="1" ht="16.5" customHeight="1"/>
    <row r="67" s="234" customFormat="1" ht="16.5" customHeight="1"/>
    <row r="68" s="234" customFormat="1" ht="16.5" customHeight="1"/>
    <row r="69" s="234" customFormat="1" ht="16.5" customHeight="1"/>
    <row r="70" s="234" customFormat="1" ht="16.5" customHeight="1"/>
    <row r="71" s="234" customFormat="1" ht="16.5" customHeight="1"/>
    <row r="72" s="234" customFormat="1" ht="16.5" customHeight="1"/>
    <row r="73" s="234" customFormat="1" ht="16.5" customHeight="1"/>
    <row r="74" s="234" customFormat="1" ht="16.5" customHeight="1"/>
    <row r="75" s="234" customFormat="1" ht="16.5" customHeight="1"/>
    <row r="76" s="234" customFormat="1" ht="16.5" customHeight="1"/>
    <row r="77" s="234" customFormat="1" ht="16.5" customHeight="1"/>
    <row r="78" s="234" customFormat="1" ht="16.5" customHeight="1"/>
    <row r="79" s="234" customFormat="1" ht="16.5" customHeight="1"/>
    <row r="80" s="234" customFormat="1" ht="16.5" customHeight="1"/>
    <row r="81" s="234" customFormat="1" ht="16.5" customHeight="1"/>
    <row r="82" s="234" customFormat="1" ht="16.5" customHeight="1"/>
    <row r="83" s="234" customFormat="1" ht="16.5" customHeight="1"/>
    <row r="84" s="234" customFormat="1" ht="16.5" customHeight="1"/>
    <row r="85" s="234" customFormat="1" ht="16.5" customHeight="1"/>
    <row r="86" s="234" customFormat="1" ht="16.5" customHeight="1"/>
    <row r="87" s="234" customFormat="1" ht="16.5" customHeight="1"/>
    <row r="88" s="234" customFormat="1" ht="16.5" customHeight="1"/>
    <row r="89" s="234" customFormat="1" ht="16.5" customHeight="1"/>
    <row r="90" s="234" customFormat="1" ht="16.5" customHeight="1"/>
    <row r="91" s="234" customFormat="1" ht="16.5" customHeight="1"/>
    <row r="92" s="234" customFormat="1" ht="16.5" customHeight="1"/>
    <row r="93" s="234" customFormat="1" ht="16.5" customHeight="1"/>
    <row r="94" s="234" customFormat="1" ht="16.5" customHeight="1"/>
    <row r="95" s="234" customFormat="1" ht="16.5" customHeight="1"/>
    <row r="96" s="234" customFormat="1" ht="16.5" customHeight="1"/>
    <row r="97" s="234" customFormat="1" ht="16.5" customHeight="1"/>
    <row r="98" s="234" customFormat="1" ht="16.5" customHeight="1"/>
    <row r="99" s="234" customFormat="1" ht="16.5" customHeight="1"/>
    <row r="100" s="234" customFormat="1" ht="16.5" customHeight="1"/>
    <row r="101" s="234" customFormat="1" ht="16.5" customHeight="1"/>
    <row r="102" s="234" customFormat="1" ht="16.5" customHeight="1"/>
    <row r="103" s="234" customFormat="1" ht="16.5" customHeight="1"/>
    <row r="104" s="234" customFormat="1" ht="16.5" customHeight="1"/>
    <row r="105" s="234" customFormat="1" ht="16.5" customHeight="1"/>
    <row r="106" s="234" customFormat="1" ht="16.5" customHeight="1"/>
    <row r="107" s="234" customFormat="1" ht="16.5" customHeight="1"/>
    <row r="108" s="234" customFormat="1" ht="16.5" customHeight="1"/>
    <row r="109" s="234" customFormat="1" ht="16.5" customHeight="1"/>
    <row r="110" s="234" customFormat="1" ht="16.5" customHeight="1"/>
    <row r="111" s="234" customFormat="1" ht="16.5" customHeight="1"/>
    <row r="112" s="234" customFormat="1" ht="16.5" customHeight="1"/>
    <row r="113" s="234" customFormat="1" ht="16.5" customHeight="1"/>
    <row r="114" s="234" customFormat="1" ht="16.5" customHeight="1"/>
    <row r="115" s="234" customFormat="1" ht="16.5" customHeight="1"/>
    <row r="116" s="234" customFormat="1" ht="16.5" customHeight="1"/>
    <row r="117" s="234" customFormat="1" ht="16.5" customHeight="1"/>
    <row r="118" s="234" customFormat="1" ht="16.5" customHeight="1"/>
    <row r="119" s="234" customFormat="1" ht="16.5" customHeight="1"/>
    <row r="120" s="234" customFormat="1" ht="16.5" customHeight="1"/>
    <row r="121" s="234" customFormat="1" ht="16.5" customHeight="1"/>
    <row r="122" s="234" customFormat="1" ht="16.5" customHeight="1"/>
    <row r="123" s="234" customFormat="1" ht="16.5" customHeight="1"/>
    <row r="124" s="234" customFormat="1" ht="16.5" customHeight="1"/>
    <row r="125" s="234" customFormat="1" ht="16.5" customHeight="1"/>
    <row r="126" s="234" customFormat="1" ht="16.5" customHeight="1"/>
    <row r="127" s="234" customFormat="1" ht="16.5" customHeight="1"/>
    <row r="128" s="234" customFormat="1" ht="16.5" customHeight="1"/>
    <row r="129" s="234" customFormat="1" ht="16.5" customHeight="1"/>
    <row r="130" s="234" customFormat="1" ht="16.5" customHeight="1"/>
    <row r="131" s="234" customFormat="1" ht="16.5" customHeight="1"/>
    <row r="132" s="234" customFormat="1" ht="16.5" customHeight="1"/>
    <row r="133" s="234" customFormat="1" ht="16.5" customHeight="1"/>
    <row r="134" s="234" customFormat="1" ht="16.5" customHeight="1"/>
    <row r="135" s="234" customFormat="1" ht="16.5" customHeight="1"/>
    <row r="136" s="234" customFormat="1" ht="16.5" customHeight="1"/>
    <row r="137" s="234" customFormat="1" ht="16.5" customHeight="1"/>
    <row r="138" s="234" customFormat="1" ht="16.5" customHeight="1"/>
    <row r="139" s="234" customFormat="1" ht="16.5" customHeight="1"/>
    <row r="140" s="234" customFormat="1" ht="16.5" customHeight="1"/>
    <row r="141" s="234" customFormat="1" ht="16.5" customHeight="1"/>
    <row r="142" s="234" customFormat="1" ht="16.5" customHeight="1"/>
    <row r="143" s="234" customFormat="1" ht="16.5" customHeight="1"/>
    <row r="144" s="234" customFormat="1" ht="16.5" customHeight="1"/>
    <row r="145" s="234" customFormat="1" ht="16.5" customHeight="1"/>
    <row r="146" s="234" customFormat="1" ht="16.5" customHeight="1"/>
    <row r="147" s="234" customFormat="1" ht="16.5" customHeight="1"/>
    <row r="148" s="234" customFormat="1" ht="16.5" customHeight="1"/>
    <row r="149" s="234" customFormat="1" ht="16.5" customHeight="1"/>
    <row r="150" s="234" customFormat="1" ht="16.5" customHeight="1"/>
    <row r="151" s="234" customFormat="1" ht="16.5" customHeight="1"/>
    <row r="152" s="234" customFormat="1" ht="16.5" customHeight="1"/>
    <row r="153" s="234" customFormat="1" ht="16.5" customHeight="1"/>
    <row r="154" s="234" customFormat="1" ht="16.5" customHeight="1"/>
    <row r="155" s="234" customFormat="1" ht="16.5" customHeight="1"/>
    <row r="156" s="234" customFormat="1" ht="16.5" customHeight="1"/>
    <row r="157" s="234" customFormat="1" ht="16.5" customHeight="1"/>
    <row r="158" s="234" customFormat="1" ht="16.5" customHeight="1"/>
    <row r="159" s="234" customFormat="1" ht="16.5" customHeight="1"/>
    <row r="160" s="234" customFormat="1" ht="16.5" customHeight="1"/>
    <row r="161" s="234" customFormat="1" ht="16.5" customHeight="1"/>
    <row r="162" s="234" customFormat="1" ht="16.5" customHeight="1"/>
    <row r="163" s="234" customFormat="1" ht="16.5" customHeight="1"/>
    <row r="164" s="234" customFormat="1" ht="16.5" customHeight="1"/>
    <row r="165" s="234" customFormat="1" ht="16.5" customHeight="1"/>
    <row r="166" s="234" customFormat="1" ht="16.5" customHeight="1"/>
    <row r="167" s="234" customFormat="1" ht="16.5" customHeight="1"/>
    <row r="168" s="234" customFormat="1" ht="16.5" customHeight="1"/>
    <row r="169" s="234" customFormat="1" ht="16.5" customHeight="1"/>
    <row r="170" s="234" customFormat="1" ht="16.5" customHeight="1"/>
    <row r="171" s="234" customFormat="1" ht="16.5" customHeight="1"/>
    <row r="172" s="234" customFormat="1" ht="16.5" customHeight="1"/>
    <row r="173" s="234" customFormat="1" ht="16.5" customHeight="1"/>
    <row r="174" s="234" customFormat="1" ht="16.5" customHeight="1"/>
    <row r="175" s="234" customFormat="1" ht="16.5" customHeight="1"/>
    <row r="176" s="234" customFormat="1" ht="16.5" customHeight="1"/>
    <row r="177" s="234" customFormat="1" ht="16.5" customHeight="1"/>
    <row r="178" s="234" customFormat="1" ht="16.5" customHeight="1"/>
    <row r="179" s="234" customFormat="1" ht="16.5" customHeight="1"/>
    <row r="180" s="234" customFormat="1" ht="16.5" customHeight="1"/>
    <row r="181" s="234" customFormat="1" ht="16.5" customHeight="1"/>
    <row r="182" s="234" customFormat="1" ht="16.5" customHeight="1"/>
    <row r="183" s="234" customFormat="1" ht="16.5" customHeight="1"/>
    <row r="184" s="234" customFormat="1" ht="16.5" customHeight="1"/>
    <row r="185" s="234" customFormat="1" ht="16.5" customHeight="1"/>
    <row r="186" s="234" customFormat="1" ht="16.5" customHeight="1"/>
    <row r="187" s="234" customFormat="1" ht="16.5" customHeight="1"/>
    <row r="188" s="234" customFormat="1" ht="16.5" customHeight="1"/>
    <row r="189" s="234" customFormat="1" ht="16.5" customHeight="1"/>
    <row r="190" s="234" customFormat="1" ht="16.5" customHeight="1"/>
    <row r="191" s="234" customFormat="1" ht="16.5" customHeight="1"/>
    <row r="192" s="234" customFormat="1" ht="16.5" customHeight="1"/>
    <row r="193" s="234" customFormat="1" ht="16.5" customHeight="1"/>
    <row r="194" s="234" customFormat="1" ht="16.5" customHeight="1"/>
    <row r="195" s="234" customFormat="1" ht="16.5" customHeight="1"/>
    <row r="196" s="234" customFormat="1" ht="16.5" customHeight="1"/>
    <row r="197" s="234" customFormat="1" ht="16.5" customHeight="1"/>
    <row r="198" s="234" customFormat="1" ht="16.5" customHeight="1"/>
    <row r="199" s="234" customFormat="1" ht="16.5" customHeight="1"/>
    <row r="200" s="234" customFormat="1" ht="16.5" customHeight="1"/>
    <row r="201" s="234" customFormat="1" ht="16.5" customHeight="1"/>
    <row r="202" s="234" customFormat="1" ht="16.5" customHeight="1"/>
    <row r="203" s="234" customFormat="1" ht="16.5" customHeight="1"/>
    <row r="204" s="234" customFormat="1" ht="16.5" customHeight="1"/>
    <row r="205" s="234" customFormat="1" ht="16.5" customHeight="1"/>
    <row r="206" s="234" customFormat="1" ht="16.5" customHeight="1"/>
    <row r="207" s="234" customFormat="1" ht="16.5" customHeight="1"/>
    <row r="208" s="234" customFormat="1" ht="16.5" customHeight="1"/>
    <row r="209" s="234" customFormat="1" ht="16.5" customHeight="1"/>
    <row r="210" s="234" customFormat="1" ht="16.5" customHeight="1"/>
    <row r="211" s="234" customFormat="1" ht="16.5" customHeight="1"/>
    <row r="212" s="234" customFormat="1" ht="16.5" customHeight="1"/>
    <row r="213" s="234" customFormat="1" ht="16.5" customHeight="1"/>
    <row r="214" s="234" customFormat="1" ht="16.5" customHeight="1"/>
    <row r="215" s="234" customFormat="1" ht="16.5" customHeight="1"/>
    <row r="216" s="234" customFormat="1" ht="16.5" customHeight="1"/>
    <row r="217" s="234" customFormat="1" ht="16.5" customHeight="1"/>
    <row r="218" s="234" customFormat="1" ht="16.5" customHeight="1"/>
    <row r="219" s="234" customFormat="1" ht="16.5" customHeight="1"/>
    <row r="220" s="234" customFormat="1" ht="16.5" customHeight="1"/>
    <row r="221" s="234" customFormat="1" ht="16.5" customHeight="1"/>
    <row r="222" s="234" customFormat="1" ht="16.5" customHeight="1"/>
    <row r="223" s="234" customFormat="1" ht="16.5" customHeight="1"/>
    <row r="224" s="234" customFormat="1" ht="16.5" customHeight="1"/>
    <row r="225" s="234" customFormat="1" ht="16.5" customHeight="1"/>
    <row r="226" s="234" customFormat="1" ht="16.5" customHeight="1"/>
    <row r="227" s="234" customFormat="1" ht="16.5" customHeight="1"/>
    <row r="228" s="234" customFormat="1" ht="16.5" customHeight="1"/>
    <row r="229" s="234" customFormat="1" ht="16.5" customHeight="1"/>
    <row r="230" s="234" customFormat="1" ht="16.5" customHeight="1"/>
    <row r="231" s="234" customFormat="1" ht="16.5" customHeight="1"/>
    <row r="232" s="234" customFormat="1" ht="16.5" customHeight="1"/>
    <row r="233" s="234" customFormat="1" ht="16.5" customHeight="1"/>
    <row r="234" s="234" customFormat="1" ht="16.5" customHeight="1"/>
    <row r="235" s="234" customFormat="1" ht="16.5" customHeight="1"/>
    <row r="236" s="234" customFormat="1" ht="16.5" customHeight="1"/>
    <row r="237" s="234" customFormat="1" ht="16.5" customHeight="1"/>
    <row r="238" s="234" customFormat="1" ht="16.5" customHeight="1"/>
    <row r="239" s="234" customFormat="1" ht="16.5" customHeight="1"/>
    <row r="240" s="234" customFormat="1" ht="16.5" customHeight="1"/>
    <row r="241" s="234" customFormat="1" ht="16.5" customHeight="1"/>
    <row r="242" s="234" customFormat="1" ht="16.5" customHeight="1"/>
    <row r="243" s="234" customFormat="1" ht="16.5" customHeight="1"/>
    <row r="244" s="234" customFormat="1" ht="16.5" customHeight="1"/>
    <row r="245" s="234" customFormat="1" ht="16.5" customHeight="1"/>
    <row r="246" s="234" customFormat="1" ht="16.5" customHeight="1"/>
    <row r="247" s="234" customFormat="1" ht="16.5" customHeight="1"/>
    <row r="248" s="234" customFormat="1" ht="16.5" customHeight="1"/>
    <row r="249" s="234" customFormat="1" ht="16.5" customHeight="1"/>
    <row r="250" s="234" customFormat="1" ht="16.5" customHeight="1"/>
    <row r="251" s="234" customFormat="1" ht="16.5" customHeight="1"/>
    <row r="252" s="234" customFormat="1" ht="16.5" customHeight="1"/>
    <row r="253" s="234" customFormat="1" ht="16.5" customHeight="1"/>
    <row r="254" s="234" customFormat="1" ht="16.5" customHeight="1"/>
    <row r="255" s="234" customFormat="1" ht="16.5" customHeight="1"/>
    <row r="256" s="234" customFormat="1" ht="16.5" customHeight="1"/>
    <row r="257" s="234" customFormat="1" ht="16.5" customHeight="1"/>
    <row r="258" s="234" customFormat="1" ht="16.5" customHeight="1"/>
    <row r="259" s="234" customFormat="1" ht="16.5" customHeight="1"/>
    <row r="260" s="234" customFormat="1" ht="16.5" customHeight="1"/>
    <row r="261" s="234" customFormat="1" ht="16.5" customHeight="1"/>
    <row r="262" s="234" customFormat="1" ht="16.5" customHeight="1"/>
    <row r="263" s="234" customFormat="1" ht="16.5" customHeight="1"/>
    <row r="264" s="234" customFormat="1" ht="16.5" customHeight="1"/>
    <row r="265" s="234" customFormat="1" ht="16.5" customHeight="1"/>
    <row r="266" s="234" customFormat="1" ht="16.5" customHeight="1"/>
    <row r="267" s="234" customFormat="1" ht="16.5" customHeight="1"/>
    <row r="268" s="234" customFormat="1" ht="16.5" customHeight="1"/>
    <row r="269" s="234" customFormat="1" ht="16.5" customHeight="1"/>
    <row r="270" s="234" customFormat="1" ht="16.5" customHeight="1"/>
    <row r="271" s="234" customFormat="1" ht="16.5" customHeight="1"/>
    <row r="272" s="234" customFormat="1" ht="16.5" customHeight="1"/>
    <row r="273" s="234" customFormat="1" ht="16.5" customHeight="1"/>
    <row r="274" s="234" customFormat="1" ht="16.5" customHeight="1"/>
    <row r="275" s="234" customFormat="1" ht="16.5" customHeight="1"/>
    <row r="276" s="234" customFormat="1" ht="16.5" customHeight="1"/>
    <row r="277" s="234" customFormat="1" ht="16.5" customHeight="1"/>
    <row r="278" s="234" customFormat="1" ht="16.5" customHeight="1"/>
    <row r="279" s="234" customFormat="1" ht="16.5" customHeight="1"/>
    <row r="280" s="234" customFormat="1" ht="16.5" customHeight="1"/>
    <row r="281" s="234" customFormat="1" ht="16.5" customHeight="1"/>
    <row r="282" s="234" customFormat="1" ht="16.5" customHeight="1"/>
    <row r="283" s="234" customFormat="1" ht="16.5" customHeight="1"/>
    <row r="284" s="234" customFormat="1" ht="16.5" customHeight="1"/>
    <row r="285" s="234" customFormat="1" ht="16.5" customHeight="1"/>
    <row r="286" s="234" customFormat="1" ht="16.5" customHeight="1"/>
    <row r="287" s="234" customFormat="1" ht="16.5" customHeight="1"/>
    <row r="288" s="234" customFormat="1" ht="16.5" customHeight="1"/>
    <row r="289" s="234" customFormat="1" ht="16.5" customHeight="1"/>
    <row r="290" s="234" customFormat="1" ht="16.5" customHeight="1"/>
    <row r="291" s="234" customFormat="1" ht="16.5" customHeight="1"/>
    <row r="292" s="234" customFormat="1" ht="16.5" customHeight="1"/>
    <row r="293" s="234" customFormat="1" ht="16.5" customHeight="1"/>
    <row r="294" s="234" customFormat="1" ht="16.5" customHeight="1"/>
    <row r="295" s="234" customFormat="1" ht="16.5" customHeight="1"/>
    <row r="296" s="234" customFormat="1" ht="16.5" customHeight="1"/>
    <row r="297" s="234" customFormat="1" ht="16.5" customHeight="1"/>
    <row r="298" s="234" customFormat="1" ht="16.5" customHeight="1"/>
    <row r="299" s="234" customFormat="1" ht="16.5" customHeight="1"/>
    <row r="300" s="234" customFormat="1" ht="16.5" customHeight="1"/>
    <row r="301" s="234" customFormat="1" ht="16.5" customHeight="1"/>
    <row r="302" s="234" customFormat="1" ht="16.5" customHeight="1"/>
    <row r="303" s="234" customFormat="1" ht="16.5" customHeight="1"/>
    <row r="304" s="234" customFormat="1" ht="16.5" customHeight="1"/>
    <row r="305" s="234" customFormat="1" ht="16.5" customHeight="1"/>
    <row r="306" s="234" customFormat="1" ht="16.5" customHeight="1"/>
    <row r="307" s="234" customFormat="1" ht="16.5" customHeight="1"/>
    <row r="308" s="234" customFormat="1" ht="16.5" customHeight="1"/>
    <row r="309" s="234" customFormat="1" ht="16.5" customHeight="1"/>
    <row r="310" s="234" customFormat="1" ht="16.5" customHeight="1"/>
    <row r="311" s="234" customFormat="1" ht="16.5" customHeight="1"/>
    <row r="312" s="234" customFormat="1" ht="16.5" customHeight="1"/>
    <row r="313" s="234" customFormat="1" ht="16.5" customHeight="1"/>
    <row r="314" s="234" customFormat="1" ht="16.5" customHeight="1"/>
    <row r="315" s="234" customFormat="1" ht="16.5" customHeight="1"/>
    <row r="316" s="234" customFormat="1" ht="16.5" customHeight="1"/>
    <row r="317" s="234" customFormat="1" ht="16.5" customHeight="1"/>
    <row r="318" s="234" customFormat="1" ht="16.5" customHeight="1"/>
    <row r="319" s="234" customFormat="1" ht="16.5" customHeight="1"/>
    <row r="320" s="234" customFormat="1" ht="16.5" customHeight="1"/>
    <row r="321" s="234" customFormat="1" ht="16.5" customHeight="1"/>
    <row r="322" s="234" customFormat="1" ht="16.5" customHeight="1"/>
    <row r="323" s="234" customFormat="1" ht="16.5" customHeight="1"/>
    <row r="324" s="234" customFormat="1" ht="16.5" customHeight="1"/>
    <row r="325" s="234" customFormat="1" ht="16.5" customHeight="1"/>
    <row r="326" s="234" customFormat="1" ht="16.5" customHeight="1"/>
    <row r="327" s="234" customFormat="1" ht="16.5" customHeight="1"/>
    <row r="328" s="234" customFormat="1" ht="16.5" customHeight="1"/>
    <row r="329" s="234" customFormat="1" ht="16.5" customHeight="1"/>
    <row r="330" s="234" customFormat="1" ht="16.5" customHeight="1"/>
    <row r="331" s="234" customFormat="1" ht="16.5" customHeight="1"/>
    <row r="332" s="234" customFormat="1" ht="16.5" customHeight="1"/>
    <row r="333" s="234" customFormat="1" ht="16.5" customHeight="1"/>
    <row r="334" s="234" customFormat="1" ht="16.5" customHeight="1"/>
    <row r="335" s="234" customFormat="1" ht="16.5" customHeight="1"/>
    <row r="336" s="234" customFormat="1" ht="16.5" customHeight="1"/>
    <row r="337" s="234" customFormat="1" ht="16.5" customHeight="1"/>
    <row r="338" s="234" customFormat="1" ht="16.5" customHeight="1"/>
    <row r="339" s="234" customFormat="1" ht="16.5" customHeight="1"/>
    <row r="340" s="234" customFormat="1" ht="16.5" customHeight="1"/>
    <row r="341" s="234" customFormat="1" ht="16.5" customHeight="1"/>
    <row r="342" s="234" customFormat="1" ht="16.5" customHeight="1"/>
    <row r="343" s="234" customFormat="1" ht="16.5" customHeight="1"/>
    <row r="344" s="234" customFormat="1" ht="16.5" customHeight="1"/>
    <row r="345" s="234" customFormat="1" ht="16.5" customHeight="1"/>
    <row r="346" s="234" customFormat="1" ht="16.5" customHeight="1"/>
    <row r="347" s="234" customFormat="1" ht="16.5" customHeight="1"/>
    <row r="348" s="234" customFormat="1" ht="16.5" customHeight="1"/>
    <row r="349" s="234" customFormat="1" ht="16.5" customHeight="1"/>
    <row r="350" s="234" customFormat="1" ht="16.5" customHeight="1"/>
    <row r="351" s="234" customFormat="1" ht="16.5" customHeight="1"/>
    <row r="352" s="234" customFormat="1" ht="16.5" customHeight="1"/>
    <row r="353" s="234" customFormat="1" ht="16.5" customHeight="1"/>
    <row r="354" s="234" customFormat="1" ht="16.5" customHeight="1"/>
    <row r="355" s="234" customFormat="1" ht="16.5" customHeight="1"/>
    <row r="356" s="234" customFormat="1" ht="16.5" customHeight="1"/>
    <row r="357" s="234" customFormat="1" ht="16.5" customHeight="1"/>
    <row r="358" s="234" customFormat="1" ht="16.5" customHeight="1"/>
    <row r="359" s="234" customFormat="1" ht="16.5" customHeight="1"/>
    <row r="360" s="234" customFormat="1" ht="16.5" customHeight="1"/>
    <row r="361" s="234" customFormat="1" ht="16.5" customHeight="1"/>
    <row r="362" s="234" customFormat="1" ht="16.5" customHeight="1"/>
    <row r="363" s="234" customFormat="1" ht="16.5" customHeight="1"/>
    <row r="364" s="234" customFormat="1" ht="16.5" customHeight="1"/>
    <row r="365" s="234" customFormat="1" ht="16.5" customHeight="1"/>
    <row r="366" s="234" customFormat="1" ht="16.5" customHeight="1"/>
    <row r="367" s="234" customFormat="1" ht="16.5" customHeight="1"/>
    <row r="368" s="234" customFormat="1" ht="16.5" customHeight="1"/>
    <row r="369" s="234" customFormat="1" ht="16.5" customHeight="1"/>
    <row r="370" s="234" customFormat="1" ht="16.5" customHeight="1"/>
    <row r="371" s="234" customFormat="1" ht="16.5" customHeight="1"/>
    <row r="372" s="234" customFormat="1" ht="16.5" customHeight="1"/>
    <row r="373" s="234" customFormat="1" ht="16.5" customHeight="1"/>
    <row r="374" s="234" customFormat="1" ht="16.5" customHeight="1"/>
    <row r="375" s="234" customFormat="1" ht="16.5" customHeight="1"/>
    <row r="376" s="234" customFormat="1" ht="16.5" customHeight="1"/>
    <row r="377" s="234" customFormat="1" ht="16.5" customHeight="1"/>
    <row r="378" s="234" customFormat="1" ht="16.5" customHeight="1"/>
    <row r="379" s="234" customFormat="1" ht="16.5" customHeight="1"/>
    <row r="380" s="234" customFormat="1" ht="16.5" customHeight="1"/>
    <row r="381" s="234" customFormat="1" ht="16.5" customHeight="1"/>
    <row r="382" s="234" customFormat="1" ht="16.5" customHeight="1"/>
    <row r="383" s="234" customFormat="1" ht="16.5" customHeight="1"/>
    <row r="384" s="234" customFormat="1" ht="16.5" customHeight="1"/>
    <row r="385" s="234" customFormat="1" ht="16.5" customHeight="1"/>
    <row r="386" s="234" customFormat="1" ht="16.5" customHeight="1"/>
    <row r="387" s="234" customFormat="1" ht="16.5" customHeight="1"/>
    <row r="388" s="234" customFormat="1" ht="16.5" customHeight="1"/>
    <row r="389" s="234" customFormat="1" ht="16.5" customHeight="1"/>
    <row r="390" s="234" customFormat="1" ht="16.5" customHeight="1"/>
    <row r="391" s="234" customFormat="1" ht="16.5" customHeight="1"/>
    <row r="392" s="234" customFormat="1" ht="16.5" customHeight="1"/>
    <row r="393" s="234" customFormat="1" ht="16.5" customHeight="1"/>
    <row r="394" s="234" customFormat="1" ht="16.5" customHeight="1"/>
    <row r="395" s="234" customFormat="1" ht="16.5" customHeight="1"/>
    <row r="396" s="234" customFormat="1" ht="16.5" customHeight="1"/>
    <row r="397" s="234" customFormat="1" ht="16.5" customHeight="1"/>
    <row r="398" s="234" customFormat="1" ht="16.5" customHeight="1"/>
    <row r="399" s="234" customFormat="1" ht="16.5" customHeight="1"/>
    <row r="400" s="234" customFormat="1" ht="16.5" customHeight="1"/>
    <row r="401" s="234" customFormat="1" ht="16.5" customHeight="1"/>
    <row r="402" s="234" customFormat="1" ht="16.5" customHeight="1"/>
    <row r="403" s="234" customFormat="1" ht="16.5" customHeight="1"/>
    <row r="404" s="234" customFormat="1" ht="16.5" customHeight="1"/>
    <row r="405" s="234" customFormat="1" ht="16.5" customHeight="1"/>
    <row r="406" s="234" customFormat="1" ht="16.5" customHeight="1"/>
    <row r="407" s="234" customFormat="1" ht="16.5" customHeight="1"/>
    <row r="408" s="234" customFormat="1" ht="16.5" customHeight="1"/>
    <row r="409" s="234" customFormat="1" ht="16.5" customHeight="1"/>
    <row r="410" s="234" customFormat="1" ht="16.5" customHeight="1"/>
    <row r="411" s="234" customFormat="1" ht="16.5" customHeight="1"/>
    <row r="412" s="234" customFormat="1" ht="16.5" customHeight="1"/>
    <row r="413" s="234" customFormat="1" ht="16.5" customHeight="1"/>
    <row r="414" s="234" customFormat="1" ht="16.5" customHeight="1"/>
    <row r="415" s="234" customFormat="1" ht="16.5" customHeight="1"/>
    <row r="416" s="234" customFormat="1" ht="16.5" customHeight="1"/>
    <row r="417" s="234" customFormat="1" ht="16.5" customHeight="1"/>
    <row r="418" s="234" customFormat="1" ht="16.5" customHeight="1"/>
    <row r="419" s="234" customFormat="1" ht="16.5" customHeight="1"/>
    <row r="420" s="234" customFormat="1" ht="16.5" customHeight="1"/>
    <row r="421" s="234" customFormat="1" ht="16.5" customHeight="1"/>
    <row r="422" s="234" customFormat="1" ht="16.5" customHeight="1"/>
    <row r="423" s="234" customFormat="1" ht="16.5" customHeight="1"/>
    <row r="424" s="234" customFormat="1" ht="16.5" customHeight="1"/>
    <row r="425" s="234" customFormat="1" ht="16.5" customHeight="1"/>
    <row r="426" s="234" customFormat="1" ht="16.5" customHeight="1"/>
    <row r="427" s="234" customFormat="1" ht="16.5" customHeight="1"/>
    <row r="428" s="234" customFormat="1" ht="16.5" customHeight="1"/>
    <row r="429" s="234" customFormat="1" ht="16.5" customHeight="1"/>
    <row r="430" s="234" customFormat="1" ht="16.5" customHeight="1"/>
    <row r="431" s="234" customFormat="1" ht="16.5" customHeight="1"/>
    <row r="432" s="234" customFormat="1" ht="16.5" customHeight="1"/>
    <row r="433" s="234" customFormat="1" ht="16.5" customHeight="1"/>
    <row r="434" s="234" customFormat="1" ht="16.5" customHeight="1"/>
    <row r="435" s="234" customFormat="1" ht="16.5" customHeight="1"/>
    <row r="436" s="234" customFormat="1" ht="16.5" customHeight="1"/>
    <row r="437" s="234" customFormat="1" ht="16.5" customHeight="1"/>
    <row r="438" s="234" customFormat="1" ht="16.5" customHeight="1"/>
    <row r="439" s="234" customFormat="1" ht="16.5" customHeight="1"/>
    <row r="440" s="234" customFormat="1" ht="16.5" customHeight="1"/>
    <row r="441" s="234" customFormat="1" ht="16.5" customHeight="1"/>
    <row r="442" s="234" customFormat="1" ht="16.5" customHeight="1"/>
    <row r="443" s="234" customFormat="1" ht="16.5" customHeight="1"/>
    <row r="444" s="234" customFormat="1" ht="16.5" customHeight="1"/>
    <row r="445" s="234" customFormat="1" ht="16.5" customHeight="1"/>
    <row r="446" s="234" customFormat="1" ht="16.5" customHeight="1"/>
    <row r="447" s="234" customFormat="1" ht="16.5" customHeight="1"/>
    <row r="448" s="234" customFormat="1" ht="16.5" customHeight="1"/>
    <row r="449" s="234" customFormat="1" ht="16.5" customHeight="1"/>
    <row r="450" s="234" customFormat="1" ht="16.5" customHeight="1"/>
    <row r="451" s="234" customFormat="1" ht="16.5" customHeight="1"/>
    <row r="452" s="234" customFormat="1" ht="16.5" customHeight="1"/>
    <row r="453" s="234" customFormat="1" ht="16.5" customHeight="1"/>
    <row r="454" s="234" customFormat="1" ht="16.5" customHeight="1"/>
    <row r="455" s="234" customFormat="1" ht="16.5" customHeight="1"/>
    <row r="456" s="234" customFormat="1" ht="16.5" customHeight="1"/>
    <row r="457" s="234" customFormat="1" ht="16.5" customHeight="1"/>
    <row r="458" s="234" customFormat="1" ht="16.5" customHeight="1"/>
    <row r="459" s="234" customFormat="1" ht="16.5" customHeight="1"/>
    <row r="460" s="234" customFormat="1" ht="16.5" customHeight="1"/>
    <row r="461" s="234" customFormat="1" ht="16.5" customHeight="1"/>
    <row r="462" s="234" customFormat="1" ht="16.5" customHeight="1"/>
    <row r="463" s="234" customFormat="1" ht="16.5" customHeight="1"/>
    <row r="464" s="234" customFormat="1" ht="16.5" customHeight="1"/>
    <row r="465" s="234" customFormat="1" ht="16.5" customHeight="1"/>
    <row r="466" s="234" customFormat="1" ht="16.5" customHeight="1"/>
    <row r="467" s="234" customFormat="1" ht="16.5" customHeight="1"/>
    <row r="468" s="234" customFormat="1" ht="16.5" customHeight="1"/>
    <row r="469" s="234" customFormat="1" ht="16.5" customHeight="1"/>
    <row r="470" s="234" customFormat="1" ht="16.5" customHeight="1"/>
    <row r="471" s="234" customFormat="1" ht="16.5" customHeight="1"/>
    <row r="472" s="234" customFormat="1" ht="16.5" customHeight="1"/>
    <row r="473" s="234" customFormat="1" ht="16.5" customHeight="1"/>
    <row r="474" s="234" customFormat="1" ht="16.5" customHeight="1"/>
    <row r="475" s="234" customFormat="1" ht="16.5" customHeight="1"/>
    <row r="476" s="234" customFormat="1" ht="16.5" customHeight="1"/>
    <row r="477" s="234" customFormat="1" ht="16.5" customHeight="1"/>
    <row r="478" s="234" customFormat="1" ht="16.5" customHeight="1"/>
    <row r="479" s="234" customFormat="1" ht="16.5" customHeight="1"/>
    <row r="480" s="234" customFormat="1" ht="16.5" customHeight="1"/>
    <row r="481" s="234" customFormat="1" ht="16.5" customHeight="1"/>
    <row r="482" s="234" customFormat="1" ht="16.5" customHeight="1"/>
    <row r="483" s="234" customFormat="1" ht="16.5" customHeight="1"/>
    <row r="484" s="234" customFormat="1" ht="16.5" customHeight="1"/>
    <row r="485" s="234" customFormat="1" ht="16.5" customHeight="1"/>
    <row r="486" s="234" customFormat="1" ht="16.5" customHeight="1"/>
    <row r="487" s="234" customFormat="1" ht="16.5" customHeight="1"/>
    <row r="488" s="234" customFormat="1" ht="16.5" customHeight="1"/>
    <row r="489" s="234" customFormat="1" ht="16.5" customHeight="1"/>
    <row r="490" s="234" customFormat="1" ht="16.5" customHeight="1"/>
    <row r="491" s="234" customFormat="1" ht="16.5" customHeight="1"/>
    <row r="492" s="234" customFormat="1" ht="16.5" customHeight="1"/>
    <row r="493" s="234" customFormat="1" ht="16.5" customHeight="1"/>
    <row r="494" s="234" customFormat="1" ht="16.5" customHeight="1"/>
    <row r="495" s="234" customFormat="1" ht="16.5" customHeight="1"/>
    <row r="496" s="234" customFormat="1" ht="16.5" customHeight="1"/>
    <row r="497" s="234" customFormat="1" ht="16.5" customHeight="1"/>
    <row r="498" s="234" customFormat="1" ht="16.5" customHeight="1"/>
    <row r="499" s="234" customFormat="1" ht="16.5" customHeight="1"/>
    <row r="500" s="234" customFormat="1" ht="16.5" customHeight="1"/>
    <row r="501" s="234" customFormat="1" ht="16.5" customHeight="1"/>
    <row r="502" s="234" customFormat="1" ht="16.5" customHeight="1"/>
    <row r="503" s="234" customFormat="1" ht="16.5" customHeight="1"/>
    <row r="504" s="234" customFormat="1" ht="16.5" customHeight="1"/>
    <row r="505" s="234" customFormat="1" ht="16.5" customHeight="1"/>
    <row r="506" s="234" customFormat="1" ht="16.5" customHeight="1"/>
    <row r="507" s="234" customFormat="1" ht="16.5" customHeight="1"/>
    <row r="508" s="234" customFormat="1" ht="16.5" customHeight="1"/>
    <row r="509" s="234" customFormat="1" ht="16.5" customHeight="1"/>
    <row r="510" s="234" customFormat="1" ht="16.5" customHeight="1"/>
    <row r="511" s="234" customFormat="1" ht="16.5" customHeight="1"/>
    <row r="512" s="234" customFormat="1" ht="16.5" customHeight="1"/>
    <row r="513" s="234" customFormat="1" ht="16.5" customHeight="1"/>
    <row r="514" s="234" customFormat="1" ht="16.5" customHeight="1"/>
    <row r="515" s="234" customFormat="1" ht="16.5" customHeight="1"/>
    <row r="516" s="234" customFormat="1" ht="16.5" customHeight="1"/>
    <row r="517" s="234" customFormat="1" ht="16.5" customHeight="1"/>
    <row r="518" s="234" customFormat="1" ht="16.5" customHeight="1"/>
    <row r="519" s="234" customFormat="1" ht="16.5" customHeight="1"/>
    <row r="520" s="234" customFormat="1" ht="16.5" customHeight="1"/>
    <row r="521" s="234" customFormat="1" ht="16.5" customHeight="1"/>
    <row r="522" s="234" customFormat="1" ht="16.5" customHeight="1"/>
    <row r="523" s="234" customFormat="1" ht="16.5" customHeight="1"/>
    <row r="524" s="234" customFormat="1" ht="16.5" customHeight="1"/>
    <row r="525" s="234" customFormat="1" ht="16.5" customHeight="1"/>
    <row r="526" s="234" customFormat="1" ht="16.5" customHeight="1"/>
    <row r="527" s="234" customFormat="1" ht="16.5" customHeight="1"/>
    <row r="528" s="234" customFormat="1" ht="16.5" customHeight="1"/>
    <row r="529" s="234" customFormat="1" ht="16.5" customHeight="1"/>
    <row r="530" s="234" customFormat="1" ht="16.5" customHeight="1"/>
    <row r="531" s="234" customFormat="1" ht="16.5" customHeight="1"/>
    <row r="532" s="234" customFormat="1" ht="16.5" customHeight="1"/>
    <row r="533" s="234" customFormat="1" ht="16.5" customHeight="1"/>
    <row r="534" s="234" customFormat="1" ht="16.5" customHeight="1"/>
    <row r="535" s="234" customFormat="1" ht="16.5" customHeight="1"/>
    <row r="536" s="234" customFormat="1" ht="16.5" customHeight="1"/>
    <row r="537" s="234" customFormat="1" ht="16.5" customHeight="1"/>
    <row r="538" s="234" customFormat="1" ht="16.5" customHeight="1"/>
    <row r="539" s="234" customFormat="1" ht="16.5" customHeight="1"/>
    <row r="540" s="234" customFormat="1" ht="16.5" customHeight="1"/>
    <row r="541" s="234" customFormat="1" ht="16.5" customHeight="1"/>
    <row r="542" s="234" customFormat="1" ht="16.5" customHeight="1"/>
    <row r="543" s="234" customFormat="1" ht="16.5" customHeight="1"/>
    <row r="544" s="234" customFormat="1" ht="16.5" customHeight="1"/>
    <row r="545" s="234" customFormat="1" ht="16.5" customHeight="1"/>
    <row r="546" s="234" customFormat="1" ht="16.5" customHeight="1"/>
    <row r="547" s="234" customFormat="1" ht="16.5" customHeight="1"/>
    <row r="548" s="234" customFormat="1" ht="16.5" customHeight="1"/>
    <row r="549" s="234" customFormat="1" ht="16.5" customHeight="1"/>
    <row r="550" s="234" customFormat="1" ht="16.5" customHeight="1"/>
    <row r="551" s="234" customFormat="1" ht="16.5" customHeight="1"/>
    <row r="552" s="234" customFormat="1" ht="16.5" customHeight="1"/>
    <row r="553" s="234" customFormat="1" ht="16.5" customHeight="1"/>
    <row r="554" s="234" customFormat="1" ht="16.5" customHeight="1"/>
    <row r="555" s="234" customFormat="1" ht="16.5" customHeight="1"/>
    <row r="556" s="234" customFormat="1" ht="16.5" customHeight="1"/>
    <row r="557" s="234" customFormat="1" ht="16.5" customHeight="1"/>
    <row r="558" s="234" customFormat="1" ht="16.5" customHeight="1"/>
    <row r="559" s="234" customFormat="1" ht="16.5" customHeight="1"/>
    <row r="560" s="234" customFormat="1" ht="16.5" customHeight="1"/>
    <row r="561" s="234" customFormat="1" ht="16.5" customHeight="1"/>
    <row r="562" s="234" customFormat="1" ht="16.5" customHeight="1"/>
    <row r="563" s="234" customFormat="1" ht="16.5" customHeight="1"/>
    <row r="564" s="234" customFormat="1" ht="16.5" customHeight="1"/>
    <row r="565" s="234" customFormat="1" ht="16.5" customHeight="1"/>
    <row r="566" s="234" customFormat="1" ht="16.5" customHeight="1"/>
    <row r="567" s="234" customFormat="1" ht="16.5" customHeight="1"/>
    <row r="568" s="234" customFormat="1" ht="16.5" customHeight="1"/>
    <row r="569" s="234" customFormat="1" ht="16.5" customHeight="1"/>
    <row r="570" s="234" customFormat="1" ht="16.5" customHeight="1"/>
    <row r="571" s="234" customFormat="1" ht="16.5" customHeight="1"/>
    <row r="572" s="234" customFormat="1" ht="16.5" customHeight="1"/>
    <row r="573" s="234" customFormat="1" ht="16.5" customHeight="1"/>
    <row r="574" s="234" customFormat="1" ht="16.5" customHeight="1"/>
    <row r="575" s="234" customFormat="1" ht="16.5" customHeight="1"/>
    <row r="576" s="234" customFormat="1" ht="16.5" customHeight="1"/>
    <row r="577" s="234" customFormat="1" ht="16.5" customHeight="1"/>
    <row r="578" s="234" customFormat="1" ht="16.5" customHeight="1"/>
    <row r="579" s="234" customFormat="1" ht="16.5" customHeight="1"/>
    <row r="580" s="234" customFormat="1" ht="16.5" customHeight="1"/>
    <row r="581" s="234" customFormat="1" ht="16.5" customHeight="1"/>
    <row r="582" s="234" customFormat="1" ht="16.5" customHeight="1"/>
    <row r="583" s="234" customFormat="1" ht="16.5" customHeight="1"/>
    <row r="584" s="234" customFormat="1" ht="16.5" customHeight="1"/>
    <row r="585" s="234" customFormat="1" ht="16.5" customHeight="1"/>
    <row r="586" s="234" customFormat="1" ht="16.5" customHeight="1"/>
    <row r="587" s="234" customFormat="1" ht="16.5" customHeight="1"/>
    <row r="588" s="234" customFormat="1" ht="16.5" customHeight="1"/>
    <row r="589" s="234" customFormat="1" ht="16.5" customHeight="1"/>
    <row r="590" s="234" customFormat="1" ht="16.5" customHeight="1"/>
    <row r="591" s="234" customFormat="1" ht="16.5" customHeight="1"/>
    <row r="592" s="234" customFormat="1" ht="16.5" customHeight="1"/>
    <row r="593" s="234" customFormat="1" ht="16.5" customHeight="1"/>
    <row r="594" s="234" customFormat="1" ht="16.5" customHeight="1"/>
    <row r="595" s="234" customFormat="1" ht="16.5" customHeight="1"/>
    <row r="596" s="234" customFormat="1" ht="16.5" customHeight="1"/>
    <row r="597" s="234" customFormat="1" ht="16.5" customHeight="1"/>
    <row r="598" s="234" customFormat="1" ht="16.5" customHeight="1"/>
    <row r="599" s="234" customFormat="1" ht="16.5" customHeight="1"/>
    <row r="600" s="234" customFormat="1" ht="16.5" customHeight="1"/>
    <row r="601" s="234" customFormat="1" ht="16.5" customHeight="1"/>
    <row r="602" s="234" customFormat="1" ht="16.5" customHeight="1"/>
    <row r="603" s="234" customFormat="1" ht="16.5" customHeight="1"/>
    <row r="604" s="234" customFormat="1" ht="16.5" customHeight="1"/>
    <row r="605" s="234" customFormat="1" ht="16.5" customHeight="1"/>
    <row r="606" s="234" customFormat="1" ht="16.5" customHeight="1"/>
    <row r="607" s="234" customFormat="1" ht="16.5" customHeight="1"/>
    <row r="608" s="234" customFormat="1" ht="16.5" customHeight="1"/>
    <row r="609" s="234" customFormat="1" ht="16.5" customHeight="1"/>
    <row r="610" s="234" customFormat="1" ht="16.5" customHeight="1"/>
    <row r="611" s="234" customFormat="1" ht="16.5" customHeight="1"/>
    <row r="612" s="234" customFormat="1" ht="16.5" customHeight="1"/>
    <row r="613" s="234" customFormat="1" ht="16.5" customHeight="1"/>
    <row r="614" s="234" customFormat="1" ht="16.5" customHeight="1"/>
    <row r="615" s="234" customFormat="1" ht="16.5" customHeight="1"/>
    <row r="616" s="234" customFormat="1" ht="16.5" customHeight="1"/>
    <row r="617" s="234" customFormat="1" ht="16.5" customHeight="1"/>
    <row r="618" s="234" customFormat="1" ht="16.5" customHeight="1"/>
    <row r="619" s="234" customFormat="1" ht="16.5" customHeight="1"/>
    <row r="620" s="234" customFormat="1" ht="16.5" customHeight="1"/>
    <row r="621" s="234" customFormat="1" ht="16.5" customHeight="1"/>
    <row r="622" s="234" customFormat="1" ht="16.5" customHeight="1"/>
    <row r="623" s="234" customFormat="1" ht="16.5" customHeight="1"/>
    <row r="624" s="234" customFormat="1" ht="16.5" customHeight="1"/>
    <row r="625" s="234" customFormat="1" ht="16.5" customHeight="1"/>
    <row r="626" s="234" customFormat="1" ht="16.5" customHeight="1"/>
    <row r="627" s="234" customFormat="1" ht="16.5" customHeight="1"/>
    <row r="628" s="234" customFormat="1" ht="16.5" customHeight="1"/>
    <row r="629" s="234" customFormat="1" ht="16.5" customHeight="1"/>
    <row r="630" s="234" customFormat="1" ht="16.5" customHeight="1"/>
    <row r="631" s="234" customFormat="1" ht="16.5" customHeight="1"/>
    <row r="632" s="234" customFormat="1" ht="16.5" customHeight="1"/>
    <row r="633" s="234" customFormat="1" ht="16.5" customHeight="1"/>
    <row r="634" s="234" customFormat="1" ht="16.5" customHeight="1"/>
    <row r="635" s="234" customFormat="1" ht="16.5" customHeight="1"/>
    <row r="636" s="234" customFormat="1" ht="16.5" customHeight="1"/>
    <row r="637" s="234" customFormat="1" ht="16.5" customHeight="1"/>
    <row r="638" s="234" customFormat="1" ht="16.5" customHeight="1"/>
    <row r="639" s="234" customFormat="1" ht="16.5" customHeight="1"/>
    <row r="640" s="234" customFormat="1" ht="16.5" customHeight="1"/>
    <row r="641" s="234" customFormat="1" ht="16.5" customHeight="1"/>
    <row r="642" s="234" customFormat="1" ht="16.5" customHeight="1"/>
    <row r="643" s="234" customFormat="1" ht="16.5" customHeight="1"/>
    <row r="644" s="234" customFormat="1" ht="16.5" customHeight="1"/>
    <row r="645" s="234" customFormat="1" ht="16.5" customHeight="1"/>
    <row r="646" s="234" customFormat="1" ht="16.5" customHeight="1"/>
    <row r="647" s="234" customFormat="1" ht="16.5" customHeight="1"/>
    <row r="648" s="234" customFormat="1" ht="16.5" customHeight="1"/>
    <row r="649" s="234" customFormat="1" ht="16.5" customHeight="1"/>
    <row r="650" s="234" customFormat="1" ht="16.5" customHeight="1"/>
    <row r="651" s="234" customFormat="1" ht="16.5" customHeight="1"/>
    <row r="652" s="234" customFormat="1" ht="16.5" customHeight="1"/>
    <row r="653" s="234" customFormat="1" ht="16.5" customHeight="1"/>
    <row r="654" s="234" customFormat="1" ht="16.5" customHeight="1"/>
    <row r="655" s="234" customFormat="1" ht="16.5" customHeight="1"/>
    <row r="656" s="234" customFormat="1" ht="16.5" customHeight="1"/>
    <row r="657" s="234" customFormat="1" ht="16.5" customHeight="1"/>
    <row r="658" s="234" customFormat="1" ht="16.5" customHeight="1"/>
    <row r="659" s="234" customFormat="1" ht="16.5" customHeight="1"/>
    <row r="660" s="234" customFormat="1" ht="16.5" customHeight="1"/>
    <row r="661" s="234" customFormat="1" ht="16.5" customHeight="1"/>
    <row r="662" s="234" customFormat="1" ht="16.5" customHeight="1"/>
    <row r="663" s="234" customFormat="1" ht="16.5" customHeight="1"/>
    <row r="664" s="234" customFormat="1" ht="16.5" customHeight="1"/>
    <row r="665" s="234" customFormat="1" ht="16.5" customHeight="1"/>
    <row r="666" s="234" customFormat="1" ht="16.5" customHeight="1"/>
    <row r="667" s="234" customFormat="1" ht="16.5" customHeight="1"/>
    <row r="668" s="234" customFormat="1" ht="16.5" customHeight="1"/>
    <row r="669" s="234" customFormat="1" ht="16.5" customHeight="1"/>
    <row r="670" s="234" customFormat="1" ht="16.5" customHeight="1"/>
    <row r="671" s="234" customFormat="1" ht="16.5" customHeight="1"/>
    <row r="672" s="234" customFormat="1" ht="16.5" customHeight="1"/>
    <row r="673" s="234" customFormat="1" ht="16.5" customHeight="1"/>
    <row r="674" s="234" customFormat="1" ht="16.5" customHeight="1"/>
    <row r="675" s="234" customFormat="1" ht="16.5" customHeight="1"/>
    <row r="676" s="234" customFormat="1" ht="16.5" customHeight="1"/>
    <row r="677" s="234" customFormat="1" ht="16.5" customHeight="1"/>
    <row r="678" s="234" customFormat="1" ht="16.5" customHeight="1"/>
    <row r="679" s="234" customFormat="1" ht="16.5" customHeight="1"/>
    <row r="680" s="234" customFormat="1" ht="16.5" customHeight="1"/>
    <row r="681" s="234" customFormat="1" ht="16.5" customHeight="1"/>
    <row r="682" s="234" customFormat="1" ht="16.5" customHeight="1"/>
    <row r="683" s="234" customFormat="1" ht="16.5" customHeight="1"/>
    <row r="684" s="234" customFormat="1" ht="16.5" customHeight="1"/>
    <row r="685" s="234" customFormat="1" ht="16.5" customHeight="1"/>
    <row r="686" s="234" customFormat="1" ht="16.5" customHeight="1"/>
    <row r="687" s="234" customFormat="1" ht="16.5" customHeight="1"/>
    <row r="688" s="234" customFormat="1" ht="16.5" customHeight="1"/>
    <row r="689" s="234" customFormat="1" ht="16.5" customHeight="1"/>
    <row r="690" s="234" customFormat="1" ht="16.5" customHeight="1"/>
    <row r="691" s="234" customFormat="1" ht="16.5" customHeight="1"/>
    <row r="692" s="234" customFormat="1" ht="16.5" customHeight="1"/>
    <row r="693" s="234" customFormat="1" ht="16.5" customHeight="1"/>
    <row r="694" s="234" customFormat="1" ht="16.5" customHeight="1"/>
    <row r="695" s="234" customFormat="1" ht="16.5" customHeight="1"/>
    <row r="696" s="234" customFormat="1" ht="16.5" customHeight="1"/>
    <row r="697" s="234" customFormat="1" ht="16.5" customHeight="1"/>
    <row r="698" s="234" customFormat="1" ht="16.5" customHeight="1"/>
    <row r="699" s="234" customFormat="1" ht="16.5" customHeight="1"/>
    <row r="700" s="234" customFormat="1" ht="16.5" customHeight="1"/>
    <row r="701" s="234" customFormat="1" ht="16.5" customHeight="1"/>
    <row r="702" s="234" customFormat="1" ht="16.5" customHeight="1"/>
    <row r="703" s="234" customFormat="1" ht="16.5" customHeight="1"/>
    <row r="704" s="234" customFormat="1" ht="16.5" customHeight="1"/>
    <row r="705" s="234" customFormat="1" ht="16.5" customHeight="1"/>
    <row r="706" s="234" customFormat="1" ht="16.5" customHeight="1"/>
    <row r="707" s="234" customFormat="1" ht="16.5" customHeight="1"/>
    <row r="708" s="234" customFormat="1" ht="16.5" customHeight="1"/>
    <row r="709" s="234" customFormat="1" ht="16.5" customHeight="1"/>
    <row r="710" s="234" customFormat="1" ht="16.5" customHeight="1"/>
    <row r="711" s="234" customFormat="1" ht="16.5" customHeight="1"/>
    <row r="712" s="234" customFormat="1" ht="16.5" customHeight="1"/>
    <row r="713" s="234" customFormat="1" ht="16.5" customHeight="1"/>
    <row r="714" s="234" customFormat="1" ht="16.5" customHeight="1"/>
    <row r="715" s="234" customFormat="1" ht="16.5" customHeight="1"/>
    <row r="716" s="234" customFormat="1" ht="16.5" customHeight="1"/>
    <row r="717" s="234" customFormat="1" ht="16.5" customHeight="1"/>
    <row r="718" s="234" customFormat="1" ht="16.5" customHeight="1"/>
    <row r="719" s="234" customFormat="1" ht="16.5" customHeight="1"/>
    <row r="720" s="234" customFormat="1" ht="16.5" customHeight="1"/>
    <row r="721" s="234" customFormat="1" ht="16.5" customHeight="1"/>
    <row r="722" s="234" customFormat="1" ht="16.5" customHeight="1"/>
    <row r="723" s="234" customFormat="1" ht="16.5" customHeight="1"/>
    <row r="724" s="234" customFormat="1" ht="16.5" customHeight="1"/>
    <row r="725" s="234" customFormat="1" ht="16.5" customHeight="1"/>
    <row r="726" s="234" customFormat="1" ht="16.5" customHeight="1"/>
    <row r="727" s="234" customFormat="1" ht="16.5" customHeight="1"/>
    <row r="728" s="234" customFormat="1" ht="16.5" customHeight="1"/>
    <row r="729" s="234" customFormat="1" ht="16.5" customHeight="1"/>
    <row r="730" s="234" customFormat="1" ht="16.5" customHeight="1"/>
    <row r="731" s="234" customFormat="1" ht="16.5" customHeight="1"/>
    <row r="732" s="234" customFormat="1" ht="16.5" customHeight="1"/>
    <row r="733" s="234" customFormat="1" ht="16.5" customHeight="1"/>
    <row r="734" s="234" customFormat="1" ht="16.5" customHeight="1"/>
    <row r="735" s="234" customFormat="1" ht="16.5" customHeight="1"/>
    <row r="736" s="234" customFormat="1" ht="16.5" customHeight="1"/>
    <row r="737" s="234" customFormat="1" ht="16.5" customHeight="1"/>
    <row r="738" s="234" customFormat="1" ht="16.5" customHeight="1"/>
    <row r="739" s="234" customFormat="1" ht="16.5" customHeight="1"/>
    <row r="740" s="234" customFormat="1" ht="16.5" customHeight="1"/>
    <row r="741" s="234" customFormat="1" ht="16.5" customHeight="1"/>
    <row r="742" s="234" customFormat="1" ht="16.5" customHeight="1"/>
    <row r="743" s="234" customFormat="1" ht="16.5" customHeight="1"/>
    <row r="744" s="234" customFormat="1" ht="16.5" customHeight="1"/>
    <row r="745" s="234" customFormat="1" ht="16.5" customHeight="1"/>
    <row r="746" s="234" customFormat="1" ht="16.5" customHeight="1"/>
    <row r="747" s="234" customFormat="1" ht="16.5" customHeight="1"/>
    <row r="748" s="234" customFormat="1" ht="16.5" customHeight="1"/>
    <row r="749" s="234" customFormat="1" ht="16.5" customHeight="1"/>
    <row r="750" s="234" customFormat="1" ht="16.5" customHeight="1"/>
    <row r="751" s="234" customFormat="1" ht="16.5" customHeight="1"/>
    <row r="752" s="234" customFormat="1" ht="16.5" customHeight="1"/>
    <row r="753" s="234" customFormat="1" ht="16.5" customHeight="1"/>
    <row r="754" s="234" customFormat="1" ht="16.5" customHeight="1"/>
    <row r="755" s="234" customFormat="1" ht="16.5" customHeight="1"/>
    <row r="756" s="234" customFormat="1" ht="16.5" customHeight="1"/>
    <row r="757" s="234" customFormat="1" ht="16.5" customHeight="1"/>
    <row r="758" s="234" customFormat="1" ht="16.5" customHeight="1"/>
    <row r="759" s="234" customFormat="1" ht="16.5" customHeight="1"/>
    <row r="760" s="234" customFormat="1" ht="16.5" customHeight="1"/>
    <row r="761" s="234" customFormat="1" ht="16.5" customHeight="1"/>
    <row r="762" s="234" customFormat="1" ht="16.5" customHeight="1"/>
    <row r="763" s="234" customFormat="1" ht="16.5" customHeight="1"/>
    <row r="764" s="234" customFormat="1" ht="16.5" customHeight="1"/>
    <row r="765" s="234" customFormat="1" ht="16.5" customHeight="1"/>
    <row r="766" s="234" customFormat="1" ht="16.5" customHeight="1"/>
    <row r="767" s="234" customFormat="1" ht="16.5" customHeight="1"/>
    <row r="768" s="234" customFormat="1" ht="16.5" customHeight="1"/>
    <row r="769" s="234" customFormat="1" ht="16.5" customHeight="1"/>
    <row r="770" s="234" customFormat="1" ht="16.5" customHeight="1"/>
    <row r="771" s="234" customFormat="1" ht="16.5" customHeight="1"/>
    <row r="772" s="234" customFormat="1" ht="16.5" customHeight="1"/>
    <row r="773" s="234" customFormat="1" ht="16.5" customHeight="1"/>
    <row r="774" s="234" customFormat="1" ht="16.5" customHeight="1"/>
    <row r="775" s="234" customFormat="1" ht="16.5" customHeight="1"/>
    <row r="776" s="234" customFormat="1" ht="16.5" customHeight="1"/>
    <row r="777" s="234" customFormat="1" ht="16.5" customHeight="1"/>
    <row r="778" s="234" customFormat="1" ht="16.5" customHeight="1"/>
    <row r="779" s="234" customFormat="1" ht="16.5" customHeight="1"/>
    <row r="780" s="234" customFormat="1" ht="16.5" customHeight="1"/>
    <row r="781" s="234" customFormat="1" ht="16.5" customHeight="1"/>
    <row r="782" s="234" customFormat="1" ht="16.5" customHeight="1"/>
    <row r="783" s="234" customFormat="1" ht="16.5" customHeight="1"/>
    <row r="784" s="234" customFormat="1" ht="16.5" customHeight="1"/>
    <row r="785" s="234" customFormat="1" ht="16.5" customHeight="1"/>
    <row r="786" s="234" customFormat="1" ht="16.5" customHeight="1"/>
    <row r="787" s="234" customFormat="1" ht="16.5" customHeight="1"/>
    <row r="788" s="234" customFormat="1" ht="16.5" customHeight="1"/>
    <row r="789" s="234" customFormat="1" ht="16.5" customHeight="1"/>
    <row r="790" s="234" customFormat="1" ht="16.5" customHeight="1"/>
    <row r="791" s="234" customFormat="1" ht="16.5" customHeight="1"/>
    <row r="792" s="234" customFormat="1" ht="16.5" customHeight="1"/>
    <row r="793" s="234" customFormat="1" ht="16.5" customHeight="1"/>
    <row r="794" s="234" customFormat="1" ht="16.5" customHeight="1"/>
    <row r="795" s="234" customFormat="1" ht="16.5" customHeight="1"/>
    <row r="796" s="234" customFormat="1" ht="16.5" customHeight="1"/>
    <row r="797" s="234" customFormat="1" ht="16.5" customHeight="1"/>
    <row r="798" s="234" customFormat="1" ht="16.5" customHeight="1"/>
    <row r="799" s="234" customFormat="1" ht="16.5" customHeight="1"/>
    <row r="800" s="234" customFormat="1" ht="16.5" customHeight="1"/>
    <row r="801" s="234" customFormat="1" ht="16.5" customHeight="1"/>
    <row r="802" s="234" customFormat="1" ht="16.5" customHeight="1"/>
    <row r="803" s="234" customFormat="1" ht="16.5" customHeight="1"/>
    <row r="804" s="234" customFormat="1" ht="16.5" customHeight="1"/>
    <row r="805" s="234" customFormat="1" ht="16.5" customHeight="1"/>
    <row r="806" s="234" customFormat="1" ht="16.5" customHeight="1"/>
    <row r="807" s="234" customFormat="1" ht="16.5" customHeight="1"/>
    <row r="808" s="234" customFormat="1" ht="16.5" customHeight="1"/>
    <row r="809" s="234" customFormat="1" ht="16.5" customHeight="1"/>
    <row r="810" s="234" customFormat="1" ht="16.5" customHeight="1"/>
    <row r="811" s="234" customFormat="1" ht="16.5" customHeight="1"/>
    <row r="812" s="234" customFormat="1" ht="16.5" customHeight="1"/>
    <row r="813" s="234" customFormat="1" ht="16.5" customHeight="1"/>
    <row r="814" s="234" customFormat="1" ht="16.5" customHeight="1"/>
    <row r="815" s="234" customFormat="1" ht="16.5" customHeight="1"/>
    <row r="816" s="234" customFormat="1" ht="16.5" customHeight="1"/>
    <row r="817" s="234" customFormat="1" ht="16.5" customHeight="1"/>
    <row r="818" s="234" customFormat="1" ht="16.5" customHeight="1"/>
    <row r="819" s="234" customFormat="1" ht="16.5" customHeight="1"/>
    <row r="820" s="234" customFormat="1" ht="16.5" customHeight="1"/>
    <row r="821" s="234" customFormat="1" ht="16.5" customHeight="1"/>
    <row r="822" s="234" customFormat="1" ht="16.5" customHeight="1"/>
    <row r="823" s="234" customFormat="1" ht="16.5" customHeight="1"/>
    <row r="824" s="234" customFormat="1" ht="16.5" customHeight="1"/>
    <row r="825" s="234" customFormat="1" ht="16.5" customHeight="1"/>
    <row r="826" s="234" customFormat="1" ht="16.5" customHeight="1"/>
    <row r="827" s="234" customFormat="1" ht="16.5" customHeight="1"/>
    <row r="828" s="234" customFormat="1" ht="16.5" customHeight="1"/>
    <row r="829" s="234" customFormat="1" ht="16.5" customHeight="1"/>
    <row r="830" s="234" customFormat="1" ht="16.5" customHeight="1"/>
    <row r="831" s="234" customFormat="1" ht="16.5" customHeight="1"/>
    <row r="832" s="234" customFormat="1" ht="16.5" customHeight="1"/>
    <row r="833" s="234" customFormat="1" ht="16.5" customHeight="1"/>
    <row r="834" s="234" customFormat="1" ht="16.5" customHeight="1"/>
    <row r="835" s="234" customFormat="1" ht="16.5" customHeight="1"/>
    <row r="836" s="234" customFormat="1" ht="16.5" customHeight="1"/>
    <row r="837" s="234" customFormat="1" ht="16.5" customHeight="1"/>
    <row r="838" s="234" customFormat="1" ht="16.5" customHeight="1"/>
    <row r="839" s="234" customFormat="1" ht="16.5" customHeight="1"/>
    <row r="840" s="234" customFormat="1" ht="16.5" customHeight="1"/>
    <row r="841" s="234" customFormat="1" ht="16.5" customHeight="1"/>
    <row r="842" s="234" customFormat="1" ht="16.5" customHeight="1"/>
    <row r="843" s="234" customFormat="1" ht="16.5" customHeight="1"/>
    <row r="844" s="234" customFormat="1" ht="16.5" customHeight="1"/>
    <row r="845" s="234" customFormat="1" ht="16.5" customHeight="1"/>
    <row r="846" s="234" customFormat="1" ht="16.5" customHeight="1"/>
    <row r="847" s="234" customFormat="1" ht="16.5" customHeight="1"/>
    <row r="848" s="234" customFormat="1" ht="16.5" customHeight="1"/>
    <row r="849" s="234" customFormat="1" ht="16.5" customHeight="1"/>
    <row r="850" s="234" customFormat="1" ht="16.5" customHeight="1"/>
    <row r="851" s="234" customFormat="1" ht="16.5" customHeight="1"/>
    <row r="852" s="234" customFormat="1" ht="16.5" customHeight="1"/>
    <row r="853" s="234" customFormat="1" ht="16.5" customHeight="1"/>
    <row r="854" s="234" customFormat="1" ht="16.5" customHeight="1"/>
    <row r="855" s="234" customFormat="1" ht="16.5" customHeight="1"/>
    <row r="856" s="234" customFormat="1" ht="16.5" customHeight="1"/>
    <row r="857" s="234" customFormat="1" ht="16.5" customHeight="1"/>
    <row r="858" s="234" customFormat="1" ht="16.5" customHeight="1"/>
    <row r="859" s="234" customFormat="1" ht="16.5" customHeight="1"/>
    <row r="860" s="234" customFormat="1" ht="16.5" customHeight="1"/>
    <row r="861" s="234" customFormat="1" ht="16.5" customHeight="1"/>
    <row r="862" s="234" customFormat="1" ht="16.5" customHeight="1"/>
    <row r="863" s="234" customFormat="1" ht="16.5" customHeight="1"/>
    <row r="864" s="234" customFormat="1" ht="16.5" customHeight="1"/>
    <row r="865" s="234" customFormat="1" ht="16.5" customHeight="1"/>
    <row r="866" s="234" customFormat="1" ht="16.5" customHeight="1"/>
    <row r="867" s="234" customFormat="1" ht="16.5" customHeight="1"/>
    <row r="868" s="234" customFormat="1" ht="16.5" customHeight="1"/>
    <row r="869" s="234" customFormat="1" ht="16.5" customHeight="1"/>
    <row r="870" s="234" customFormat="1" ht="16.5" customHeight="1"/>
    <row r="871" s="234" customFormat="1" ht="16.5" customHeight="1"/>
    <row r="872" s="234" customFormat="1" ht="16.5" customHeight="1"/>
    <row r="873" s="234" customFormat="1" ht="16.5" customHeight="1"/>
    <row r="874" s="234" customFormat="1" ht="16.5" customHeight="1"/>
    <row r="875" s="234" customFormat="1" ht="16.5" customHeight="1"/>
    <row r="876" s="234" customFormat="1" ht="16.5" customHeight="1"/>
    <row r="877" s="234" customFormat="1" ht="16.5" customHeight="1"/>
    <row r="878" s="234" customFormat="1" ht="16.5" customHeight="1"/>
    <row r="879" s="234" customFormat="1" ht="16.5" customHeight="1"/>
    <row r="880" s="234" customFormat="1" ht="16.5" customHeight="1"/>
    <row r="881" s="234" customFormat="1" ht="16.5" customHeight="1"/>
    <row r="882" s="234" customFormat="1" ht="16.5" customHeight="1"/>
    <row r="883" s="234" customFormat="1" ht="16.5" customHeight="1"/>
    <row r="884" s="234" customFormat="1" ht="16.5" customHeight="1"/>
    <row r="885" s="234" customFormat="1" ht="16.5" customHeight="1"/>
    <row r="886" s="234" customFormat="1" ht="16.5" customHeight="1"/>
    <row r="887" s="234" customFormat="1" ht="16.5" customHeight="1"/>
    <row r="888" s="234" customFormat="1" ht="16.5" customHeight="1"/>
    <row r="889" s="234" customFormat="1" ht="16.5" customHeight="1"/>
    <row r="890" s="234" customFormat="1" ht="16.5" customHeight="1"/>
    <row r="891" s="234" customFormat="1" ht="16.5" customHeight="1"/>
    <row r="892" s="234" customFormat="1" ht="16.5" customHeight="1"/>
    <row r="893" s="234" customFormat="1" ht="16.5" customHeight="1"/>
    <row r="894" s="234" customFormat="1" ht="16.5" customHeight="1"/>
    <row r="895" s="234" customFormat="1" ht="16.5" customHeight="1"/>
    <row r="896" s="234" customFormat="1" ht="16.5" customHeight="1"/>
    <row r="897" s="234" customFormat="1" ht="16.5" customHeight="1"/>
    <row r="898" s="234" customFormat="1" ht="16.5" customHeight="1"/>
    <row r="899" s="234" customFormat="1" ht="16.5" customHeight="1"/>
    <row r="900" s="234" customFormat="1" ht="16.5" customHeight="1"/>
    <row r="901" s="234" customFormat="1" ht="16.5" customHeight="1"/>
    <row r="902" s="234" customFormat="1" ht="16.5" customHeight="1"/>
    <row r="903" s="234" customFormat="1" ht="16.5" customHeight="1"/>
    <row r="904" s="234" customFormat="1" ht="16.5" customHeight="1"/>
    <row r="905" s="234" customFormat="1" ht="16.5" customHeight="1"/>
    <row r="906" s="234" customFormat="1" ht="16.5" customHeight="1"/>
    <row r="907" s="234" customFormat="1" ht="16.5" customHeight="1"/>
    <row r="908" s="234" customFormat="1" ht="16.5" customHeight="1"/>
    <row r="909" s="234" customFormat="1" ht="16.5" customHeight="1"/>
    <row r="910" s="234" customFormat="1" ht="16.5" customHeight="1"/>
    <row r="911" s="234" customFormat="1" ht="16.5" customHeight="1"/>
    <row r="912" s="234" customFormat="1" ht="16.5" customHeight="1"/>
    <row r="913" s="234" customFormat="1" ht="16.5" customHeight="1"/>
    <row r="914" s="234" customFormat="1" ht="16.5" customHeight="1"/>
    <row r="915" s="234" customFormat="1" ht="16.5" customHeight="1"/>
    <row r="916" s="234" customFormat="1" ht="16.5" customHeight="1"/>
    <row r="917" s="234" customFormat="1" ht="16.5" customHeight="1"/>
    <row r="918" s="234" customFormat="1" ht="16.5" customHeight="1"/>
    <row r="919" s="234" customFormat="1" ht="16.5" customHeight="1"/>
    <row r="920" s="234" customFormat="1" ht="16.5" customHeight="1"/>
    <row r="921" s="234" customFormat="1" ht="16.5" customHeight="1"/>
    <row r="922" s="234" customFormat="1" ht="16.5" customHeight="1"/>
    <row r="923" s="234" customFormat="1" ht="16.5" customHeight="1"/>
    <row r="924" s="234" customFormat="1" ht="16.5" customHeight="1"/>
    <row r="925" s="234" customFormat="1" ht="16.5" customHeight="1"/>
    <row r="926" s="234" customFormat="1" ht="16.5" customHeight="1"/>
    <row r="927" s="234" customFormat="1" ht="16.5" customHeight="1"/>
    <row r="928" s="234" customFormat="1" ht="16.5" customHeight="1"/>
    <row r="929" s="234" customFormat="1" ht="16.5" customHeight="1"/>
    <row r="930" s="234" customFormat="1" ht="16.5" customHeight="1"/>
    <row r="931" s="234" customFormat="1" ht="16.5" customHeight="1"/>
    <row r="932" s="234" customFormat="1" ht="16.5" customHeight="1"/>
    <row r="933" s="234" customFormat="1" ht="16.5" customHeight="1"/>
    <row r="934" s="234" customFormat="1" ht="16.5" customHeight="1"/>
    <row r="935" s="234" customFormat="1" ht="16.5" customHeight="1"/>
    <row r="936" s="234" customFormat="1" ht="16.5" customHeight="1"/>
    <row r="937" s="234" customFormat="1" ht="16.5" customHeight="1"/>
    <row r="938" s="234" customFormat="1" ht="16.5" customHeight="1"/>
    <row r="939" s="234" customFormat="1" ht="16.5" customHeight="1"/>
    <row r="940" s="234" customFormat="1" ht="16.5" customHeight="1"/>
    <row r="941" s="234" customFormat="1" ht="16.5" customHeight="1"/>
    <row r="942" s="234" customFormat="1" ht="16.5" customHeight="1"/>
    <row r="943" s="234" customFormat="1" ht="16.5" customHeight="1"/>
    <row r="944" s="234" customFormat="1" ht="16.5" customHeight="1"/>
    <row r="945" s="234" customFormat="1" ht="16.5" customHeight="1"/>
    <row r="946" s="234" customFormat="1" ht="16.5" customHeight="1"/>
    <row r="947" s="234" customFormat="1" ht="16.5" customHeight="1"/>
    <row r="948" s="234" customFormat="1" ht="16.5" customHeight="1"/>
    <row r="949" s="234" customFormat="1" ht="16.5" customHeight="1"/>
    <row r="950" s="234" customFormat="1" ht="16.5" customHeight="1"/>
    <row r="951" s="234" customFormat="1" ht="16.5" customHeight="1"/>
    <row r="952" s="234" customFormat="1" ht="16.5" customHeight="1"/>
    <row r="953" s="234" customFormat="1" ht="16.5" customHeight="1"/>
    <row r="954" s="234" customFormat="1" ht="16.5" customHeight="1"/>
    <row r="955" s="234" customFormat="1" ht="16.5" customHeight="1"/>
    <row r="956" s="234" customFormat="1" ht="16.5" customHeight="1"/>
    <row r="957" s="234" customFormat="1" ht="16.5" customHeight="1"/>
    <row r="958" s="234" customFormat="1" ht="16.5" customHeight="1"/>
    <row r="959" s="234" customFormat="1" ht="16.5" customHeight="1"/>
    <row r="960" s="234" customFormat="1" ht="16.5" customHeight="1"/>
    <row r="961" s="234" customFormat="1" ht="16.5" customHeight="1"/>
    <row r="962" s="234" customFormat="1" ht="16.5" customHeight="1"/>
    <row r="963" s="234" customFormat="1" ht="16.5" customHeight="1"/>
    <row r="964" s="234" customFormat="1" ht="16.5" customHeight="1"/>
    <row r="965" s="234" customFormat="1" ht="16.5" customHeight="1"/>
    <row r="966" s="234" customFormat="1" ht="16.5" customHeight="1"/>
    <row r="967" s="234" customFormat="1" ht="16.5" customHeight="1"/>
    <row r="968" s="234" customFormat="1" ht="16.5" customHeight="1"/>
    <row r="969" s="234" customFormat="1" ht="16.5" customHeight="1"/>
    <row r="970" s="234" customFormat="1" ht="16.5" customHeight="1"/>
    <row r="971" s="234" customFormat="1" ht="16.5" customHeight="1"/>
    <row r="972" s="234" customFormat="1" ht="16.5" customHeight="1"/>
    <row r="973" s="234" customFormat="1" ht="16.5" customHeight="1"/>
    <row r="974" s="234" customFormat="1" ht="16.5" customHeight="1"/>
    <row r="975" s="234" customFormat="1" ht="16.5" customHeight="1"/>
    <row r="976" s="234" customFormat="1" ht="16.5" customHeight="1"/>
    <row r="977" s="234" customFormat="1" ht="16.5" customHeight="1"/>
    <row r="978" s="234" customFormat="1" ht="16.5" customHeight="1"/>
    <row r="979" s="234" customFormat="1" ht="16.5" customHeight="1"/>
    <row r="980" s="234" customFormat="1" ht="16.5" customHeight="1"/>
    <row r="981" s="234" customFormat="1" ht="16.5" customHeight="1"/>
    <row r="982" s="234" customFormat="1" ht="16.5" customHeight="1"/>
    <row r="983" s="234" customFormat="1" ht="16.5" customHeight="1"/>
    <row r="984" s="234" customFormat="1" ht="16.5" customHeight="1"/>
    <row r="985" s="234" customFormat="1" ht="16.5" customHeight="1"/>
    <row r="986" s="234" customFormat="1" ht="16.5" customHeight="1"/>
    <row r="987" s="234" customFormat="1" ht="16.5" customHeight="1"/>
    <row r="988" s="234" customFormat="1" ht="16.5" customHeight="1"/>
    <row r="989" s="234" customFormat="1" ht="16.5" customHeight="1"/>
    <row r="990" s="234" customFormat="1" ht="16.5" customHeight="1"/>
    <row r="991" s="234" customFormat="1" ht="16.5" customHeight="1"/>
    <row r="992" s="234" customFormat="1" ht="16.5" customHeight="1"/>
    <row r="993" s="234" customFormat="1" ht="16.5" customHeight="1"/>
    <row r="994" s="234" customFormat="1" ht="16.5" customHeight="1"/>
    <row r="995" s="234" customFormat="1" ht="16.5" customHeight="1"/>
    <row r="996" s="234" customFormat="1" ht="16.5" customHeight="1"/>
    <row r="997" s="234" customFormat="1" ht="16.5" customHeight="1"/>
    <row r="998" s="234" customFormat="1" ht="16.5" customHeight="1"/>
    <row r="999" s="234" customFormat="1" ht="16.5" customHeight="1"/>
    <row r="1000" s="234" customFormat="1" ht="16.5" customHeight="1"/>
  </sheetData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>
      <selection activeCell="C4" sqref="C4"/>
    </sheetView>
  </sheetViews>
  <sheetFormatPr defaultColWidth="12.6640625" defaultRowHeight="15" customHeight="1"/>
  <cols>
    <col min="1" max="1" width="8.77734375" style="234" customWidth="1"/>
    <col min="2" max="4" width="23.77734375" style="234" customWidth="1"/>
    <col min="5" max="5" width="11.33203125" style="234" customWidth="1"/>
    <col min="6" max="7" width="12.33203125" style="234" customWidth="1"/>
    <col min="8" max="8" width="11.109375" style="234" customWidth="1"/>
    <col min="9" max="9" width="12.109375" style="234" customWidth="1"/>
    <col min="10" max="10" width="11.109375" style="234" customWidth="1"/>
    <col min="11" max="11" width="12.33203125" style="234" customWidth="1"/>
    <col min="12" max="26" width="8.77734375" style="234" customWidth="1"/>
    <col min="27" max="16384" width="12.6640625" style="234"/>
  </cols>
  <sheetData>
    <row r="1" spans="1:11" ht="16.5" customHeight="1"/>
    <row r="2" spans="1:11" ht="16.5" customHeight="1"/>
    <row r="3" spans="1:11" ht="16.5" customHeight="1"/>
    <row r="4" spans="1:11" ht="16.5" customHeight="1">
      <c r="B4" s="234" t="s">
        <v>293</v>
      </c>
      <c r="F4" s="234">
        <v>2500</v>
      </c>
      <c r="G4" s="234">
        <v>300</v>
      </c>
      <c r="H4" s="234">
        <v>100</v>
      </c>
      <c r="I4" s="234">
        <v>35</v>
      </c>
    </row>
    <row r="5" spans="1:11" ht="16.5" customHeight="1">
      <c r="D5" s="234" t="s">
        <v>294</v>
      </c>
      <c r="E5" s="234" t="s">
        <v>295</v>
      </c>
      <c r="F5" s="288" t="s">
        <v>296</v>
      </c>
      <c r="G5" s="288" t="s">
        <v>297</v>
      </c>
      <c r="H5" s="288" t="s">
        <v>298</v>
      </c>
      <c r="I5" s="288" t="s">
        <v>299</v>
      </c>
      <c r="J5" s="288" t="s">
        <v>73</v>
      </c>
      <c r="K5" s="288" t="s">
        <v>17</v>
      </c>
    </row>
    <row r="6" spans="1:11" ht="16.5" customHeight="1">
      <c r="A6" s="234" t="s">
        <v>3</v>
      </c>
      <c r="B6" s="234" t="s">
        <v>300</v>
      </c>
      <c r="C6" s="234" t="s">
        <v>301</v>
      </c>
      <c r="D6" s="234">
        <v>1</v>
      </c>
      <c r="E6" s="234">
        <v>5</v>
      </c>
      <c r="F6" s="289">
        <v>1000</v>
      </c>
      <c r="G6" s="289">
        <v>2000</v>
      </c>
      <c r="H6" s="289">
        <f t="shared" ref="H6:H12" si="0">$H$4*E6*D6</f>
        <v>500</v>
      </c>
      <c r="I6" s="289">
        <f t="shared" ref="I6:I12" si="1">$I$4*E6*2</f>
        <v>350</v>
      </c>
      <c r="J6" s="289"/>
      <c r="K6" s="289">
        <f t="shared" ref="K6:K12" si="2">SUM(F6:J6)</f>
        <v>3850</v>
      </c>
    </row>
    <row r="7" spans="1:11" ht="16.5" customHeight="1">
      <c r="A7" s="234" t="s">
        <v>10</v>
      </c>
      <c r="B7" s="234" t="s">
        <v>106</v>
      </c>
      <c r="C7" s="234" t="s">
        <v>302</v>
      </c>
      <c r="D7" s="234">
        <v>7</v>
      </c>
      <c r="E7" s="234">
        <v>6</v>
      </c>
      <c r="F7" s="289">
        <f t="shared" ref="F7:F12" si="3">$F$4*D7</f>
        <v>17500</v>
      </c>
      <c r="G7" s="289">
        <f t="shared" ref="G7:G12" si="4">$G$4*E7*D7</f>
        <v>12600</v>
      </c>
      <c r="H7" s="289">
        <f t="shared" si="0"/>
        <v>4200</v>
      </c>
      <c r="I7" s="289">
        <f t="shared" si="1"/>
        <v>420</v>
      </c>
      <c r="J7" s="289">
        <v>5000</v>
      </c>
      <c r="K7" s="289">
        <f t="shared" si="2"/>
        <v>39720</v>
      </c>
    </row>
    <row r="8" spans="1:11" ht="16.5" customHeight="1">
      <c r="A8" s="234" t="s">
        <v>8</v>
      </c>
      <c r="B8" s="234" t="s">
        <v>303</v>
      </c>
      <c r="C8" s="234" t="s">
        <v>304</v>
      </c>
      <c r="D8" s="234">
        <v>2</v>
      </c>
      <c r="E8" s="234">
        <v>4</v>
      </c>
      <c r="F8" s="289">
        <f t="shared" si="3"/>
        <v>5000</v>
      </c>
      <c r="G8" s="289">
        <f t="shared" si="4"/>
        <v>2400</v>
      </c>
      <c r="H8" s="289">
        <f t="shared" si="0"/>
        <v>800</v>
      </c>
      <c r="I8" s="289">
        <f t="shared" si="1"/>
        <v>280</v>
      </c>
      <c r="J8" s="289">
        <v>2500</v>
      </c>
      <c r="K8" s="289">
        <f t="shared" si="2"/>
        <v>10980</v>
      </c>
    </row>
    <row r="9" spans="1:11" ht="16.5" customHeight="1">
      <c r="A9" s="234" t="s">
        <v>9</v>
      </c>
      <c r="B9" s="234" t="s">
        <v>73</v>
      </c>
      <c r="C9" s="234" t="s">
        <v>305</v>
      </c>
      <c r="D9" s="234">
        <v>1</v>
      </c>
      <c r="E9" s="234">
        <v>4</v>
      </c>
      <c r="F9" s="289">
        <f t="shared" si="3"/>
        <v>2500</v>
      </c>
      <c r="G9" s="289">
        <f t="shared" si="4"/>
        <v>1200</v>
      </c>
      <c r="H9" s="289">
        <f t="shared" si="0"/>
        <v>400</v>
      </c>
      <c r="I9" s="289">
        <f t="shared" si="1"/>
        <v>280</v>
      </c>
      <c r="J9" s="289"/>
      <c r="K9" s="289">
        <f t="shared" si="2"/>
        <v>4380</v>
      </c>
    </row>
    <row r="10" spans="1:11" ht="16.5" customHeight="1">
      <c r="A10" s="234" t="s">
        <v>11</v>
      </c>
      <c r="B10" s="234" t="s">
        <v>306</v>
      </c>
      <c r="C10" s="234" t="s">
        <v>307</v>
      </c>
      <c r="D10" s="234">
        <v>6</v>
      </c>
      <c r="E10" s="234">
        <v>5</v>
      </c>
      <c r="F10" s="289">
        <f t="shared" si="3"/>
        <v>15000</v>
      </c>
      <c r="G10" s="289">
        <f t="shared" si="4"/>
        <v>9000</v>
      </c>
      <c r="H10" s="289">
        <f t="shared" si="0"/>
        <v>3000</v>
      </c>
      <c r="I10" s="289">
        <f t="shared" si="1"/>
        <v>350</v>
      </c>
      <c r="J10" s="289">
        <v>5000</v>
      </c>
      <c r="K10" s="289">
        <f t="shared" si="2"/>
        <v>32350</v>
      </c>
    </row>
    <row r="11" spans="1:11" ht="16.5" customHeight="1">
      <c r="F11" s="289">
        <f t="shared" si="3"/>
        <v>0</v>
      </c>
      <c r="G11" s="289">
        <f t="shared" si="4"/>
        <v>0</v>
      </c>
      <c r="H11" s="289">
        <f t="shared" si="0"/>
        <v>0</v>
      </c>
      <c r="I11" s="289">
        <f t="shared" si="1"/>
        <v>0</v>
      </c>
      <c r="J11" s="289"/>
      <c r="K11" s="289">
        <f t="shared" si="2"/>
        <v>0</v>
      </c>
    </row>
    <row r="12" spans="1:11" ht="16.5" customHeight="1">
      <c r="F12" s="289">
        <f t="shared" si="3"/>
        <v>0</v>
      </c>
      <c r="G12" s="289">
        <f t="shared" si="4"/>
        <v>0</v>
      </c>
      <c r="H12" s="289">
        <f t="shared" si="0"/>
        <v>0</v>
      </c>
      <c r="I12" s="289">
        <f t="shared" si="1"/>
        <v>0</v>
      </c>
      <c r="J12" s="289"/>
      <c r="K12" s="289">
        <f t="shared" si="2"/>
        <v>0</v>
      </c>
    </row>
    <row r="13" spans="1:11" ht="16.5" customHeight="1">
      <c r="F13" s="289"/>
      <c r="G13" s="289"/>
      <c r="H13" s="289"/>
      <c r="I13" s="289"/>
      <c r="J13" s="289"/>
      <c r="K13" s="289"/>
    </row>
    <row r="14" spans="1:11" ht="16.5" customHeight="1">
      <c r="F14" s="290">
        <f t="shared" ref="F14:J14" si="5">SUM(F6:F12)</f>
        <v>41000</v>
      </c>
      <c r="G14" s="290">
        <f t="shared" si="5"/>
        <v>27200</v>
      </c>
      <c r="H14" s="290">
        <f t="shared" si="5"/>
        <v>8900</v>
      </c>
      <c r="I14" s="290">
        <f t="shared" si="5"/>
        <v>1680</v>
      </c>
      <c r="J14" s="290">
        <f t="shared" si="5"/>
        <v>12500</v>
      </c>
      <c r="K14" s="290">
        <f>SUM(F14:J14)</f>
        <v>91280</v>
      </c>
    </row>
    <row r="15" spans="1:11" ht="16.5" customHeight="1">
      <c r="F15" s="289"/>
      <c r="G15" s="289"/>
      <c r="H15" s="289"/>
      <c r="I15" s="289"/>
      <c r="J15" s="289"/>
      <c r="K15" s="289"/>
    </row>
    <row r="16" spans="1:11" ht="16.5" customHeight="1">
      <c r="F16" s="289"/>
      <c r="G16" s="289"/>
      <c r="H16" s="289"/>
      <c r="I16" s="289"/>
      <c r="J16" s="289"/>
      <c r="K16" s="289"/>
    </row>
    <row r="17" spans="5:11" ht="16.5" customHeight="1">
      <c r="F17" s="290"/>
      <c r="G17" s="290"/>
      <c r="H17" s="290"/>
      <c r="I17" s="290"/>
      <c r="J17" s="290"/>
      <c r="K17" s="290"/>
    </row>
    <row r="18" spans="5:11" ht="16.5" customHeight="1">
      <c r="F18" s="289"/>
      <c r="G18" s="289"/>
      <c r="H18" s="289"/>
      <c r="I18" s="289"/>
      <c r="J18" s="289"/>
      <c r="K18" s="289"/>
    </row>
    <row r="19" spans="5:11" ht="16.5" customHeight="1">
      <c r="F19" s="291">
        <f t="shared" ref="F19:K19" si="6">F14</f>
        <v>41000</v>
      </c>
      <c r="G19" s="291">
        <f t="shared" si="6"/>
        <v>27200</v>
      </c>
      <c r="H19" s="291">
        <f t="shared" si="6"/>
        <v>8900</v>
      </c>
      <c r="I19" s="291">
        <f t="shared" si="6"/>
        <v>1680</v>
      </c>
      <c r="J19" s="291">
        <f t="shared" si="6"/>
        <v>12500</v>
      </c>
      <c r="K19" s="291">
        <f t="shared" si="6"/>
        <v>91280</v>
      </c>
    </row>
    <row r="20" spans="5:11" ht="16.5" customHeight="1"/>
    <row r="21" spans="5:11" ht="16.5" customHeight="1">
      <c r="E21" s="234" t="s">
        <v>2</v>
      </c>
      <c r="F21" s="234">
        <f t="shared" ref="F21:K21" si="7">SUMIF($A$6:$A$15,$E21,F$6:F$15)</f>
        <v>0</v>
      </c>
      <c r="G21" s="234">
        <f t="shared" si="7"/>
        <v>0</v>
      </c>
      <c r="H21" s="234">
        <f t="shared" si="7"/>
        <v>0</v>
      </c>
      <c r="I21" s="234">
        <f t="shared" si="7"/>
        <v>0</v>
      </c>
      <c r="J21" s="234">
        <f t="shared" si="7"/>
        <v>0</v>
      </c>
      <c r="K21" s="234">
        <f t="shared" si="7"/>
        <v>0</v>
      </c>
    </row>
    <row r="22" spans="5:11" ht="16.5" customHeight="1">
      <c r="E22" s="234" t="s">
        <v>3</v>
      </c>
      <c r="F22" s="234">
        <f t="shared" ref="F22:K22" si="8">SUMIF($A$6:$A$15,$E22,F$6:F$15)</f>
        <v>1000</v>
      </c>
      <c r="G22" s="234">
        <f t="shared" si="8"/>
        <v>2000</v>
      </c>
      <c r="H22" s="234">
        <f t="shared" si="8"/>
        <v>500</v>
      </c>
      <c r="I22" s="234">
        <f t="shared" si="8"/>
        <v>350</v>
      </c>
      <c r="J22" s="234">
        <f t="shared" si="8"/>
        <v>0</v>
      </c>
      <c r="K22" s="234">
        <f t="shared" si="8"/>
        <v>3850</v>
      </c>
    </row>
    <row r="23" spans="5:11" ht="16.5" customHeight="1">
      <c r="E23" s="234" t="s">
        <v>4</v>
      </c>
      <c r="F23" s="234">
        <f t="shared" ref="F23:K23" si="9">SUMIF($A$6:$A$15,$E23,F$6:F$15)</f>
        <v>0</v>
      </c>
      <c r="G23" s="234">
        <f t="shared" si="9"/>
        <v>0</v>
      </c>
      <c r="H23" s="234">
        <f t="shared" si="9"/>
        <v>0</v>
      </c>
      <c r="I23" s="234">
        <f t="shared" si="9"/>
        <v>0</v>
      </c>
      <c r="J23" s="234">
        <f t="shared" si="9"/>
        <v>0</v>
      </c>
      <c r="K23" s="234">
        <f t="shared" si="9"/>
        <v>0</v>
      </c>
    </row>
    <row r="24" spans="5:11" ht="16.5" customHeight="1">
      <c r="E24" s="234" t="s">
        <v>5</v>
      </c>
      <c r="F24" s="234">
        <f t="shared" ref="F24:K24" si="10">SUMIF($A$6:$A$15,$E24,F$6:F$15)</f>
        <v>0</v>
      </c>
      <c r="G24" s="234">
        <f t="shared" si="10"/>
        <v>0</v>
      </c>
      <c r="H24" s="234">
        <f t="shared" si="10"/>
        <v>0</v>
      </c>
      <c r="I24" s="234">
        <f t="shared" si="10"/>
        <v>0</v>
      </c>
      <c r="J24" s="234">
        <f t="shared" si="10"/>
        <v>0</v>
      </c>
      <c r="K24" s="234">
        <f t="shared" si="10"/>
        <v>0</v>
      </c>
    </row>
    <row r="25" spans="5:11" ht="16.5" customHeight="1">
      <c r="E25" s="234" t="s">
        <v>6</v>
      </c>
      <c r="F25" s="234">
        <f t="shared" ref="F25:K25" si="11">SUMIF($A$6:$A$15,$E25,F$6:F$15)</f>
        <v>0</v>
      </c>
      <c r="G25" s="234">
        <f t="shared" si="11"/>
        <v>0</v>
      </c>
      <c r="H25" s="234">
        <f t="shared" si="11"/>
        <v>0</v>
      </c>
      <c r="I25" s="234">
        <f t="shared" si="11"/>
        <v>0</v>
      </c>
      <c r="J25" s="234">
        <f t="shared" si="11"/>
        <v>0</v>
      </c>
      <c r="K25" s="234">
        <f t="shared" si="11"/>
        <v>0</v>
      </c>
    </row>
    <row r="26" spans="5:11" ht="16.5" customHeight="1">
      <c r="E26" s="234" t="s">
        <v>7</v>
      </c>
      <c r="F26" s="234">
        <f t="shared" ref="F26:K26" si="12">SUMIF($A$6:$A$15,$E26,F$6:F$15)</f>
        <v>0</v>
      </c>
      <c r="G26" s="234">
        <f t="shared" si="12"/>
        <v>0</v>
      </c>
      <c r="H26" s="234">
        <f t="shared" si="12"/>
        <v>0</v>
      </c>
      <c r="I26" s="234">
        <f t="shared" si="12"/>
        <v>0</v>
      </c>
      <c r="J26" s="234">
        <f t="shared" si="12"/>
        <v>0</v>
      </c>
      <c r="K26" s="234">
        <f t="shared" si="12"/>
        <v>0</v>
      </c>
    </row>
    <row r="27" spans="5:11" ht="16.5" customHeight="1">
      <c r="E27" s="234" t="s">
        <v>8</v>
      </c>
      <c r="F27" s="234">
        <f t="shared" ref="F27:K27" si="13">SUMIF($A$6:$A$15,$E27,F$6:F$15)</f>
        <v>5000</v>
      </c>
      <c r="G27" s="234">
        <f t="shared" si="13"/>
        <v>2400</v>
      </c>
      <c r="H27" s="234">
        <f t="shared" si="13"/>
        <v>800</v>
      </c>
      <c r="I27" s="234">
        <f t="shared" si="13"/>
        <v>280</v>
      </c>
      <c r="J27" s="234">
        <f t="shared" si="13"/>
        <v>2500</v>
      </c>
      <c r="K27" s="234">
        <f t="shared" si="13"/>
        <v>10980</v>
      </c>
    </row>
    <row r="28" spans="5:11" ht="16.5" customHeight="1">
      <c r="E28" s="234" t="s">
        <v>9</v>
      </c>
      <c r="F28" s="234">
        <f t="shared" ref="F28:K28" si="14">SUMIF($A$6:$A$15,$E28,F$6:F$15)</f>
        <v>2500</v>
      </c>
      <c r="G28" s="234">
        <f t="shared" si="14"/>
        <v>1200</v>
      </c>
      <c r="H28" s="234">
        <f t="shared" si="14"/>
        <v>400</v>
      </c>
      <c r="I28" s="234">
        <f t="shared" si="14"/>
        <v>280</v>
      </c>
      <c r="J28" s="234">
        <f t="shared" si="14"/>
        <v>0</v>
      </c>
      <c r="K28" s="234">
        <f t="shared" si="14"/>
        <v>4380</v>
      </c>
    </row>
    <row r="29" spans="5:11" ht="16.5" customHeight="1">
      <c r="E29" s="234" t="s">
        <v>10</v>
      </c>
      <c r="F29" s="234">
        <f t="shared" ref="F29:K29" si="15">SUMIF($A$6:$A$15,$E29,F$6:F$15)</f>
        <v>17500</v>
      </c>
      <c r="G29" s="234">
        <f t="shared" si="15"/>
        <v>12600</v>
      </c>
      <c r="H29" s="234">
        <f t="shared" si="15"/>
        <v>4200</v>
      </c>
      <c r="I29" s="234">
        <f t="shared" si="15"/>
        <v>420</v>
      </c>
      <c r="J29" s="234">
        <f t="shared" si="15"/>
        <v>5000</v>
      </c>
      <c r="K29" s="234">
        <f t="shared" si="15"/>
        <v>39720</v>
      </c>
    </row>
    <row r="30" spans="5:11" ht="16.5" customHeight="1">
      <c r="E30" s="234" t="s">
        <v>11</v>
      </c>
      <c r="F30" s="234">
        <f t="shared" ref="F30:K30" si="16">SUMIF($A$6:$A$15,$E30,F$6:F$15)</f>
        <v>15000</v>
      </c>
      <c r="G30" s="234">
        <f t="shared" si="16"/>
        <v>9000</v>
      </c>
      <c r="H30" s="234">
        <f t="shared" si="16"/>
        <v>3000</v>
      </c>
      <c r="I30" s="234">
        <f t="shared" si="16"/>
        <v>350</v>
      </c>
      <c r="J30" s="234">
        <f t="shared" si="16"/>
        <v>5000</v>
      </c>
      <c r="K30" s="234">
        <f t="shared" si="16"/>
        <v>32350</v>
      </c>
    </row>
    <row r="31" spans="5:11" ht="16.5" customHeight="1">
      <c r="E31" s="234" t="s">
        <v>12</v>
      </c>
      <c r="F31" s="234">
        <f t="shared" ref="F31:K31" si="17">SUMIF($A$6:$A$15,$E31,F$6:F$15)</f>
        <v>0</v>
      </c>
      <c r="G31" s="234">
        <f t="shared" si="17"/>
        <v>0</v>
      </c>
      <c r="H31" s="234">
        <f t="shared" si="17"/>
        <v>0</v>
      </c>
      <c r="I31" s="234">
        <f t="shared" si="17"/>
        <v>0</v>
      </c>
      <c r="J31" s="234">
        <f t="shared" si="17"/>
        <v>0</v>
      </c>
      <c r="K31" s="234">
        <f t="shared" si="17"/>
        <v>0</v>
      </c>
    </row>
    <row r="32" spans="5:11" ht="16.5" customHeight="1">
      <c r="E32" s="234" t="s">
        <v>13</v>
      </c>
      <c r="F32" s="234">
        <f t="shared" ref="F32:K32" si="18">SUMIF($A$6:$A$15,$E32,F$6:F$15)</f>
        <v>0</v>
      </c>
      <c r="G32" s="234">
        <f t="shared" si="18"/>
        <v>0</v>
      </c>
      <c r="H32" s="234">
        <f t="shared" si="18"/>
        <v>0</v>
      </c>
      <c r="I32" s="234">
        <f t="shared" si="18"/>
        <v>0</v>
      </c>
      <c r="J32" s="234">
        <f t="shared" si="18"/>
        <v>0</v>
      </c>
      <c r="K32" s="234">
        <f t="shared" si="18"/>
        <v>0</v>
      </c>
    </row>
    <row r="33" spans="6:11" ht="16.5" customHeight="1"/>
    <row r="34" spans="6:11" ht="16.5" customHeight="1">
      <c r="F34" s="234">
        <f t="shared" ref="F34:K34" si="19">SUM(F21:F32)</f>
        <v>41000</v>
      </c>
      <c r="G34" s="234">
        <f t="shared" si="19"/>
        <v>27200</v>
      </c>
      <c r="H34" s="234">
        <f t="shared" si="19"/>
        <v>8900</v>
      </c>
      <c r="I34" s="234">
        <f t="shared" si="19"/>
        <v>1680</v>
      </c>
      <c r="J34" s="234">
        <f t="shared" si="19"/>
        <v>12500</v>
      </c>
      <c r="K34" s="234">
        <f t="shared" si="19"/>
        <v>91280</v>
      </c>
    </row>
    <row r="35" spans="6:11" ht="16.5" customHeight="1">
      <c r="F35" s="289">
        <f t="shared" ref="F35:K35" si="20">F19-F34</f>
        <v>0</v>
      </c>
      <c r="G35" s="289">
        <f t="shared" si="20"/>
        <v>0</v>
      </c>
      <c r="H35" s="289">
        <f t="shared" si="20"/>
        <v>0</v>
      </c>
      <c r="I35" s="289">
        <f t="shared" si="20"/>
        <v>0</v>
      </c>
      <c r="J35" s="289">
        <f t="shared" si="20"/>
        <v>0</v>
      </c>
      <c r="K35" s="289">
        <f t="shared" si="20"/>
        <v>0</v>
      </c>
    </row>
    <row r="36" spans="6:11" ht="16.5" customHeight="1"/>
    <row r="37" spans="6:11" ht="16.5" customHeight="1"/>
    <row r="38" spans="6:11" ht="16.5" customHeight="1"/>
    <row r="39" spans="6:11" ht="16.5" customHeight="1"/>
    <row r="40" spans="6:11" ht="16.5" customHeight="1"/>
    <row r="41" spans="6:11" ht="16.5" customHeight="1"/>
    <row r="42" spans="6:11" ht="16.5" customHeight="1"/>
    <row r="43" spans="6:11" ht="16.5" customHeight="1"/>
    <row r="44" spans="6:11" ht="16.5" customHeight="1"/>
    <row r="45" spans="6:11" ht="16.5" customHeight="1"/>
    <row r="46" spans="6:11" ht="16.5" customHeight="1"/>
    <row r="47" spans="6:11" ht="16.5" customHeight="1"/>
    <row r="48" spans="6:11" ht="16.5" customHeight="1"/>
    <row r="49" s="234" customFormat="1" ht="16.5" customHeight="1"/>
    <row r="50" s="234" customFormat="1" ht="16.5" customHeight="1"/>
    <row r="51" s="234" customFormat="1" ht="16.5" customHeight="1"/>
    <row r="52" s="234" customFormat="1" ht="16.5" customHeight="1"/>
    <row r="53" s="234" customFormat="1" ht="16.5" customHeight="1"/>
    <row r="54" s="234" customFormat="1" ht="16.5" customHeight="1"/>
    <row r="55" s="234" customFormat="1" ht="16.5" customHeight="1"/>
    <row r="56" s="234" customFormat="1" ht="16.5" customHeight="1"/>
    <row r="57" s="234" customFormat="1" ht="16.5" customHeight="1"/>
    <row r="58" s="234" customFormat="1" ht="16.5" customHeight="1"/>
    <row r="59" s="234" customFormat="1" ht="16.5" customHeight="1"/>
    <row r="60" s="234" customFormat="1" ht="16.5" customHeight="1"/>
    <row r="61" s="234" customFormat="1" ht="16.5" customHeight="1"/>
    <row r="62" s="234" customFormat="1" ht="16.5" customHeight="1"/>
    <row r="63" s="234" customFormat="1" ht="16.5" customHeight="1"/>
    <row r="64" s="234" customFormat="1" ht="16.5" customHeight="1"/>
    <row r="65" s="234" customFormat="1" ht="16.5" customHeight="1"/>
    <row r="66" s="234" customFormat="1" ht="16.5" customHeight="1"/>
    <row r="67" s="234" customFormat="1" ht="16.5" customHeight="1"/>
    <row r="68" s="234" customFormat="1" ht="16.5" customHeight="1"/>
    <row r="69" s="234" customFormat="1" ht="16.5" customHeight="1"/>
    <row r="70" s="234" customFormat="1" ht="16.5" customHeight="1"/>
    <row r="71" s="234" customFormat="1" ht="16.5" customHeight="1"/>
    <row r="72" s="234" customFormat="1" ht="16.5" customHeight="1"/>
    <row r="73" s="234" customFormat="1" ht="16.5" customHeight="1"/>
    <row r="74" s="234" customFormat="1" ht="16.5" customHeight="1"/>
    <row r="75" s="234" customFormat="1" ht="16.5" customHeight="1"/>
    <row r="76" s="234" customFormat="1" ht="16.5" customHeight="1"/>
    <row r="77" s="234" customFormat="1" ht="16.5" customHeight="1"/>
    <row r="78" s="234" customFormat="1" ht="16.5" customHeight="1"/>
    <row r="79" s="234" customFormat="1" ht="16.5" customHeight="1"/>
    <row r="80" s="234" customFormat="1" ht="16.5" customHeight="1"/>
    <row r="81" s="234" customFormat="1" ht="16.5" customHeight="1"/>
    <row r="82" s="234" customFormat="1" ht="16.5" customHeight="1"/>
    <row r="83" s="234" customFormat="1" ht="16.5" customHeight="1"/>
    <row r="84" s="234" customFormat="1" ht="16.5" customHeight="1"/>
    <row r="85" s="234" customFormat="1" ht="16.5" customHeight="1"/>
    <row r="86" s="234" customFormat="1" ht="16.5" customHeight="1"/>
    <row r="87" s="234" customFormat="1" ht="16.5" customHeight="1"/>
    <row r="88" s="234" customFormat="1" ht="16.5" customHeight="1"/>
    <row r="89" s="234" customFormat="1" ht="16.5" customHeight="1"/>
    <row r="90" s="234" customFormat="1" ht="16.5" customHeight="1"/>
    <row r="91" s="234" customFormat="1" ht="16.5" customHeight="1"/>
    <row r="92" s="234" customFormat="1" ht="16.5" customHeight="1"/>
    <row r="93" s="234" customFormat="1" ht="16.5" customHeight="1"/>
    <row r="94" s="234" customFormat="1" ht="16.5" customHeight="1"/>
    <row r="95" s="234" customFormat="1" ht="16.5" customHeight="1"/>
    <row r="96" s="234" customFormat="1" ht="16.5" customHeight="1"/>
    <row r="97" s="234" customFormat="1" ht="16.5" customHeight="1"/>
    <row r="98" s="234" customFormat="1" ht="16.5" customHeight="1"/>
    <row r="99" s="234" customFormat="1" ht="16.5" customHeight="1"/>
    <row r="100" s="234" customFormat="1" ht="16.5" customHeight="1"/>
    <row r="101" s="234" customFormat="1" ht="16.5" customHeight="1"/>
    <row r="102" s="234" customFormat="1" ht="16.5" customHeight="1"/>
    <row r="103" s="234" customFormat="1" ht="16.5" customHeight="1"/>
    <row r="104" s="234" customFormat="1" ht="16.5" customHeight="1"/>
    <row r="105" s="234" customFormat="1" ht="16.5" customHeight="1"/>
    <row r="106" s="234" customFormat="1" ht="16.5" customHeight="1"/>
    <row r="107" s="234" customFormat="1" ht="16.5" customHeight="1"/>
    <row r="108" s="234" customFormat="1" ht="16.5" customHeight="1"/>
    <row r="109" s="234" customFormat="1" ht="16.5" customHeight="1"/>
    <row r="110" s="234" customFormat="1" ht="16.5" customHeight="1"/>
    <row r="111" s="234" customFormat="1" ht="16.5" customHeight="1"/>
    <row r="112" s="234" customFormat="1" ht="16.5" customHeight="1"/>
    <row r="113" s="234" customFormat="1" ht="16.5" customHeight="1"/>
    <row r="114" s="234" customFormat="1" ht="16.5" customHeight="1"/>
    <row r="115" s="234" customFormat="1" ht="16.5" customHeight="1"/>
    <row r="116" s="234" customFormat="1" ht="16.5" customHeight="1"/>
    <row r="117" s="234" customFormat="1" ht="16.5" customHeight="1"/>
    <row r="118" s="234" customFormat="1" ht="16.5" customHeight="1"/>
    <row r="119" s="234" customFormat="1" ht="16.5" customHeight="1"/>
    <row r="120" s="234" customFormat="1" ht="16.5" customHeight="1"/>
    <row r="121" s="234" customFormat="1" ht="16.5" customHeight="1"/>
    <row r="122" s="234" customFormat="1" ht="16.5" customHeight="1"/>
    <row r="123" s="234" customFormat="1" ht="16.5" customHeight="1"/>
    <row r="124" s="234" customFormat="1" ht="16.5" customHeight="1"/>
    <row r="125" s="234" customFormat="1" ht="16.5" customHeight="1"/>
    <row r="126" s="234" customFormat="1" ht="16.5" customHeight="1"/>
    <row r="127" s="234" customFormat="1" ht="16.5" customHeight="1"/>
    <row r="128" s="234" customFormat="1" ht="16.5" customHeight="1"/>
    <row r="129" s="234" customFormat="1" ht="16.5" customHeight="1"/>
    <row r="130" s="234" customFormat="1" ht="16.5" customHeight="1"/>
    <row r="131" s="234" customFormat="1" ht="16.5" customHeight="1"/>
    <row r="132" s="234" customFormat="1" ht="16.5" customHeight="1"/>
    <row r="133" s="234" customFormat="1" ht="16.5" customHeight="1"/>
    <row r="134" s="234" customFormat="1" ht="16.5" customHeight="1"/>
    <row r="135" s="234" customFormat="1" ht="16.5" customHeight="1"/>
    <row r="136" s="234" customFormat="1" ht="16.5" customHeight="1"/>
    <row r="137" s="234" customFormat="1" ht="16.5" customHeight="1"/>
    <row r="138" s="234" customFormat="1" ht="16.5" customHeight="1"/>
    <row r="139" s="234" customFormat="1" ht="16.5" customHeight="1"/>
    <row r="140" s="234" customFormat="1" ht="16.5" customHeight="1"/>
    <row r="141" s="234" customFormat="1" ht="16.5" customHeight="1"/>
    <row r="142" s="234" customFormat="1" ht="16.5" customHeight="1"/>
    <row r="143" s="234" customFormat="1" ht="16.5" customHeight="1"/>
    <row r="144" s="234" customFormat="1" ht="16.5" customHeight="1"/>
    <row r="145" s="234" customFormat="1" ht="16.5" customHeight="1"/>
    <row r="146" s="234" customFormat="1" ht="16.5" customHeight="1"/>
    <row r="147" s="234" customFormat="1" ht="16.5" customHeight="1"/>
    <row r="148" s="234" customFormat="1" ht="16.5" customHeight="1"/>
    <row r="149" s="234" customFormat="1" ht="16.5" customHeight="1"/>
    <row r="150" s="234" customFormat="1" ht="16.5" customHeight="1"/>
    <row r="151" s="234" customFormat="1" ht="16.5" customHeight="1"/>
    <row r="152" s="234" customFormat="1" ht="16.5" customHeight="1"/>
    <row r="153" s="234" customFormat="1" ht="16.5" customHeight="1"/>
    <row r="154" s="234" customFormat="1" ht="16.5" customHeight="1"/>
    <row r="155" s="234" customFormat="1" ht="16.5" customHeight="1"/>
    <row r="156" s="234" customFormat="1" ht="16.5" customHeight="1"/>
    <row r="157" s="234" customFormat="1" ht="16.5" customHeight="1"/>
    <row r="158" s="234" customFormat="1" ht="16.5" customHeight="1"/>
    <row r="159" s="234" customFormat="1" ht="16.5" customHeight="1"/>
    <row r="160" s="234" customFormat="1" ht="16.5" customHeight="1"/>
    <row r="161" s="234" customFormat="1" ht="16.5" customHeight="1"/>
    <row r="162" s="234" customFormat="1" ht="16.5" customHeight="1"/>
    <row r="163" s="234" customFormat="1" ht="16.5" customHeight="1"/>
    <row r="164" s="234" customFormat="1" ht="16.5" customHeight="1"/>
    <row r="165" s="234" customFormat="1" ht="16.5" customHeight="1"/>
    <row r="166" s="234" customFormat="1" ht="16.5" customHeight="1"/>
    <row r="167" s="234" customFormat="1" ht="16.5" customHeight="1"/>
    <row r="168" s="234" customFormat="1" ht="16.5" customHeight="1"/>
    <row r="169" s="234" customFormat="1" ht="16.5" customHeight="1"/>
    <row r="170" s="234" customFormat="1" ht="16.5" customHeight="1"/>
    <row r="171" s="234" customFormat="1" ht="16.5" customHeight="1"/>
    <row r="172" s="234" customFormat="1" ht="16.5" customHeight="1"/>
    <row r="173" s="234" customFormat="1" ht="16.5" customHeight="1"/>
    <row r="174" s="234" customFormat="1" ht="16.5" customHeight="1"/>
    <row r="175" s="234" customFormat="1" ht="16.5" customHeight="1"/>
    <row r="176" s="234" customFormat="1" ht="16.5" customHeight="1"/>
    <row r="177" s="234" customFormat="1" ht="16.5" customHeight="1"/>
    <row r="178" s="234" customFormat="1" ht="16.5" customHeight="1"/>
    <row r="179" s="234" customFormat="1" ht="16.5" customHeight="1"/>
    <row r="180" s="234" customFormat="1" ht="16.5" customHeight="1"/>
    <row r="181" s="234" customFormat="1" ht="16.5" customHeight="1"/>
    <row r="182" s="234" customFormat="1" ht="16.5" customHeight="1"/>
    <row r="183" s="234" customFormat="1" ht="16.5" customHeight="1"/>
    <row r="184" s="234" customFormat="1" ht="16.5" customHeight="1"/>
    <row r="185" s="234" customFormat="1" ht="16.5" customHeight="1"/>
    <row r="186" s="234" customFormat="1" ht="16.5" customHeight="1"/>
    <row r="187" s="234" customFormat="1" ht="16.5" customHeight="1"/>
    <row r="188" s="234" customFormat="1" ht="16.5" customHeight="1"/>
    <row r="189" s="234" customFormat="1" ht="16.5" customHeight="1"/>
    <row r="190" s="234" customFormat="1" ht="16.5" customHeight="1"/>
    <row r="191" s="234" customFormat="1" ht="16.5" customHeight="1"/>
    <row r="192" s="234" customFormat="1" ht="16.5" customHeight="1"/>
    <row r="193" s="234" customFormat="1" ht="16.5" customHeight="1"/>
    <row r="194" s="234" customFormat="1" ht="16.5" customHeight="1"/>
    <row r="195" s="234" customFormat="1" ht="16.5" customHeight="1"/>
    <row r="196" s="234" customFormat="1" ht="16.5" customHeight="1"/>
    <row r="197" s="234" customFormat="1" ht="16.5" customHeight="1"/>
    <row r="198" s="234" customFormat="1" ht="16.5" customHeight="1"/>
    <row r="199" s="234" customFormat="1" ht="16.5" customHeight="1"/>
    <row r="200" s="234" customFormat="1" ht="16.5" customHeight="1"/>
    <row r="201" s="234" customFormat="1" ht="16.5" customHeight="1"/>
    <row r="202" s="234" customFormat="1" ht="16.5" customHeight="1"/>
    <row r="203" s="234" customFormat="1" ht="16.5" customHeight="1"/>
    <row r="204" s="234" customFormat="1" ht="16.5" customHeight="1"/>
    <row r="205" s="234" customFormat="1" ht="16.5" customHeight="1"/>
    <row r="206" s="234" customFormat="1" ht="16.5" customHeight="1"/>
    <row r="207" s="234" customFormat="1" ht="16.5" customHeight="1"/>
    <row r="208" s="234" customFormat="1" ht="16.5" customHeight="1"/>
    <row r="209" s="234" customFormat="1" ht="16.5" customHeight="1"/>
    <row r="210" s="234" customFormat="1" ht="16.5" customHeight="1"/>
    <row r="211" s="234" customFormat="1" ht="16.5" customHeight="1"/>
    <row r="212" s="234" customFormat="1" ht="16.5" customHeight="1"/>
    <row r="213" s="234" customFormat="1" ht="16.5" customHeight="1"/>
    <row r="214" s="234" customFormat="1" ht="16.5" customHeight="1"/>
    <row r="215" s="234" customFormat="1" ht="16.5" customHeight="1"/>
    <row r="216" s="234" customFormat="1" ht="16.5" customHeight="1"/>
    <row r="217" s="234" customFormat="1" ht="16.5" customHeight="1"/>
    <row r="218" s="234" customFormat="1" ht="16.5" customHeight="1"/>
    <row r="219" s="234" customFormat="1" ht="16.5" customHeight="1"/>
    <row r="220" s="234" customFormat="1" ht="16.5" customHeight="1"/>
    <row r="221" s="234" customFormat="1" ht="16.5" customHeight="1"/>
    <row r="222" s="234" customFormat="1" ht="16.5" customHeight="1"/>
    <row r="223" s="234" customFormat="1" ht="16.5" customHeight="1"/>
    <row r="224" s="234" customFormat="1" ht="16.5" customHeight="1"/>
    <row r="225" s="234" customFormat="1" ht="16.5" customHeight="1"/>
    <row r="226" s="234" customFormat="1" ht="16.5" customHeight="1"/>
    <row r="227" s="234" customFormat="1" ht="16.5" customHeight="1"/>
    <row r="228" s="234" customFormat="1" ht="16.5" customHeight="1"/>
    <row r="229" s="234" customFormat="1" ht="16.5" customHeight="1"/>
    <row r="230" s="234" customFormat="1" ht="16.5" customHeight="1"/>
    <row r="231" s="234" customFormat="1" ht="16.5" customHeight="1"/>
    <row r="232" s="234" customFormat="1" ht="16.5" customHeight="1"/>
    <row r="233" s="234" customFormat="1" ht="16.5" customHeight="1"/>
    <row r="234" s="234" customFormat="1" ht="16.5" customHeight="1"/>
    <row r="235" s="234" customFormat="1" ht="16.5" customHeight="1"/>
    <row r="236" s="234" customFormat="1" ht="16.5" customHeight="1"/>
    <row r="237" s="234" customFormat="1" ht="16.5" customHeight="1"/>
    <row r="238" s="234" customFormat="1" ht="16.5" customHeight="1"/>
    <row r="239" s="234" customFormat="1" ht="16.5" customHeight="1"/>
    <row r="240" s="234" customFormat="1" ht="16.5" customHeight="1"/>
    <row r="241" s="234" customFormat="1" ht="16.5" customHeight="1"/>
    <row r="242" s="234" customFormat="1" ht="16.5" customHeight="1"/>
    <row r="243" s="234" customFormat="1" ht="16.5" customHeight="1"/>
    <row r="244" s="234" customFormat="1" ht="16.5" customHeight="1"/>
    <row r="245" s="234" customFormat="1" ht="16.5" customHeight="1"/>
    <row r="246" s="234" customFormat="1" ht="16.5" customHeight="1"/>
    <row r="247" s="234" customFormat="1" ht="16.5" customHeight="1"/>
    <row r="248" s="234" customFormat="1" ht="16.5" customHeight="1"/>
    <row r="249" s="234" customFormat="1" ht="16.5" customHeight="1"/>
    <row r="250" s="234" customFormat="1" ht="16.5" customHeight="1"/>
    <row r="251" s="234" customFormat="1" ht="16.5" customHeight="1"/>
    <row r="252" s="234" customFormat="1" ht="16.5" customHeight="1"/>
    <row r="253" s="234" customFormat="1" ht="16.5" customHeight="1"/>
    <row r="254" s="234" customFormat="1" ht="16.5" customHeight="1"/>
    <row r="255" s="234" customFormat="1" ht="16.5" customHeight="1"/>
    <row r="256" s="234" customFormat="1" ht="16.5" customHeight="1"/>
    <row r="257" s="234" customFormat="1" ht="16.5" customHeight="1"/>
    <row r="258" s="234" customFormat="1" ht="16.5" customHeight="1"/>
    <row r="259" s="234" customFormat="1" ht="16.5" customHeight="1"/>
    <row r="260" s="234" customFormat="1" ht="16.5" customHeight="1"/>
    <row r="261" s="234" customFormat="1" ht="16.5" customHeight="1"/>
    <row r="262" s="234" customFormat="1" ht="16.5" customHeight="1"/>
    <row r="263" s="234" customFormat="1" ht="16.5" customHeight="1"/>
    <row r="264" s="234" customFormat="1" ht="16.5" customHeight="1"/>
    <row r="265" s="234" customFormat="1" ht="16.5" customHeight="1"/>
    <row r="266" s="234" customFormat="1" ht="16.5" customHeight="1"/>
    <row r="267" s="234" customFormat="1" ht="16.5" customHeight="1"/>
    <row r="268" s="234" customFormat="1" ht="16.5" customHeight="1"/>
    <row r="269" s="234" customFormat="1" ht="16.5" customHeight="1"/>
    <row r="270" s="234" customFormat="1" ht="16.5" customHeight="1"/>
    <row r="271" s="234" customFormat="1" ht="16.5" customHeight="1"/>
    <row r="272" s="234" customFormat="1" ht="16.5" customHeight="1"/>
    <row r="273" s="234" customFormat="1" ht="16.5" customHeight="1"/>
    <row r="274" s="234" customFormat="1" ht="16.5" customHeight="1"/>
    <row r="275" s="234" customFormat="1" ht="16.5" customHeight="1"/>
    <row r="276" s="234" customFormat="1" ht="16.5" customHeight="1"/>
    <row r="277" s="234" customFormat="1" ht="16.5" customHeight="1"/>
    <row r="278" s="234" customFormat="1" ht="16.5" customHeight="1"/>
    <row r="279" s="234" customFormat="1" ht="16.5" customHeight="1"/>
    <row r="280" s="234" customFormat="1" ht="16.5" customHeight="1"/>
    <row r="281" s="234" customFormat="1" ht="16.5" customHeight="1"/>
    <row r="282" s="234" customFormat="1" ht="16.5" customHeight="1"/>
    <row r="283" s="234" customFormat="1" ht="16.5" customHeight="1"/>
    <row r="284" s="234" customFormat="1" ht="16.5" customHeight="1"/>
    <row r="285" s="234" customFormat="1" ht="16.5" customHeight="1"/>
    <row r="286" s="234" customFormat="1" ht="16.5" customHeight="1"/>
    <row r="287" s="234" customFormat="1" ht="16.5" customHeight="1"/>
    <row r="288" s="234" customFormat="1" ht="16.5" customHeight="1"/>
    <row r="289" s="234" customFormat="1" ht="16.5" customHeight="1"/>
    <row r="290" s="234" customFormat="1" ht="16.5" customHeight="1"/>
    <row r="291" s="234" customFormat="1" ht="16.5" customHeight="1"/>
    <row r="292" s="234" customFormat="1" ht="16.5" customHeight="1"/>
    <row r="293" s="234" customFormat="1" ht="16.5" customHeight="1"/>
    <row r="294" s="234" customFormat="1" ht="16.5" customHeight="1"/>
    <row r="295" s="234" customFormat="1" ht="16.5" customHeight="1"/>
    <row r="296" s="234" customFormat="1" ht="16.5" customHeight="1"/>
    <row r="297" s="234" customFormat="1" ht="16.5" customHeight="1"/>
    <row r="298" s="234" customFormat="1" ht="16.5" customHeight="1"/>
    <row r="299" s="234" customFormat="1" ht="16.5" customHeight="1"/>
    <row r="300" s="234" customFormat="1" ht="16.5" customHeight="1"/>
    <row r="301" s="234" customFormat="1" ht="16.5" customHeight="1"/>
    <row r="302" s="234" customFormat="1" ht="16.5" customHeight="1"/>
    <row r="303" s="234" customFormat="1" ht="16.5" customHeight="1"/>
    <row r="304" s="234" customFormat="1" ht="16.5" customHeight="1"/>
    <row r="305" s="234" customFormat="1" ht="16.5" customHeight="1"/>
    <row r="306" s="234" customFormat="1" ht="16.5" customHeight="1"/>
    <row r="307" s="234" customFormat="1" ht="16.5" customHeight="1"/>
    <row r="308" s="234" customFormat="1" ht="16.5" customHeight="1"/>
    <row r="309" s="234" customFormat="1" ht="16.5" customHeight="1"/>
    <row r="310" s="234" customFormat="1" ht="16.5" customHeight="1"/>
    <row r="311" s="234" customFormat="1" ht="16.5" customHeight="1"/>
    <row r="312" s="234" customFormat="1" ht="16.5" customHeight="1"/>
    <row r="313" s="234" customFormat="1" ht="16.5" customHeight="1"/>
    <row r="314" s="234" customFormat="1" ht="16.5" customHeight="1"/>
    <row r="315" s="234" customFormat="1" ht="16.5" customHeight="1"/>
    <row r="316" s="234" customFormat="1" ht="16.5" customHeight="1"/>
    <row r="317" s="234" customFormat="1" ht="16.5" customHeight="1"/>
    <row r="318" s="234" customFormat="1" ht="16.5" customHeight="1"/>
    <row r="319" s="234" customFormat="1" ht="16.5" customHeight="1"/>
    <row r="320" s="234" customFormat="1" ht="16.5" customHeight="1"/>
    <row r="321" s="234" customFormat="1" ht="16.5" customHeight="1"/>
    <row r="322" s="234" customFormat="1" ht="16.5" customHeight="1"/>
    <row r="323" s="234" customFormat="1" ht="16.5" customHeight="1"/>
    <row r="324" s="234" customFormat="1" ht="16.5" customHeight="1"/>
    <row r="325" s="234" customFormat="1" ht="16.5" customHeight="1"/>
    <row r="326" s="234" customFormat="1" ht="16.5" customHeight="1"/>
    <row r="327" s="234" customFormat="1" ht="16.5" customHeight="1"/>
    <row r="328" s="234" customFormat="1" ht="16.5" customHeight="1"/>
    <row r="329" s="234" customFormat="1" ht="16.5" customHeight="1"/>
    <row r="330" s="234" customFormat="1" ht="16.5" customHeight="1"/>
    <row r="331" s="234" customFormat="1" ht="16.5" customHeight="1"/>
    <row r="332" s="234" customFormat="1" ht="16.5" customHeight="1"/>
    <row r="333" s="234" customFormat="1" ht="16.5" customHeight="1"/>
    <row r="334" s="234" customFormat="1" ht="16.5" customHeight="1"/>
    <row r="335" s="234" customFormat="1" ht="16.5" customHeight="1"/>
    <row r="336" s="234" customFormat="1" ht="16.5" customHeight="1"/>
    <row r="337" s="234" customFormat="1" ht="16.5" customHeight="1"/>
    <row r="338" s="234" customFormat="1" ht="16.5" customHeight="1"/>
    <row r="339" s="234" customFormat="1" ht="16.5" customHeight="1"/>
    <row r="340" s="234" customFormat="1" ht="16.5" customHeight="1"/>
    <row r="341" s="234" customFormat="1" ht="16.5" customHeight="1"/>
    <row r="342" s="234" customFormat="1" ht="16.5" customHeight="1"/>
    <row r="343" s="234" customFormat="1" ht="16.5" customHeight="1"/>
    <row r="344" s="234" customFormat="1" ht="16.5" customHeight="1"/>
    <row r="345" s="234" customFormat="1" ht="16.5" customHeight="1"/>
    <row r="346" s="234" customFormat="1" ht="16.5" customHeight="1"/>
    <row r="347" s="234" customFormat="1" ht="16.5" customHeight="1"/>
    <row r="348" s="234" customFormat="1" ht="16.5" customHeight="1"/>
    <row r="349" s="234" customFormat="1" ht="16.5" customHeight="1"/>
    <row r="350" s="234" customFormat="1" ht="16.5" customHeight="1"/>
    <row r="351" s="234" customFormat="1" ht="16.5" customHeight="1"/>
    <row r="352" s="234" customFormat="1" ht="16.5" customHeight="1"/>
    <row r="353" s="234" customFormat="1" ht="16.5" customHeight="1"/>
    <row r="354" s="234" customFormat="1" ht="16.5" customHeight="1"/>
    <row r="355" s="234" customFormat="1" ht="16.5" customHeight="1"/>
    <row r="356" s="234" customFormat="1" ht="16.5" customHeight="1"/>
    <row r="357" s="234" customFormat="1" ht="16.5" customHeight="1"/>
    <row r="358" s="234" customFormat="1" ht="16.5" customHeight="1"/>
    <row r="359" s="234" customFormat="1" ht="16.5" customHeight="1"/>
    <row r="360" s="234" customFormat="1" ht="16.5" customHeight="1"/>
    <row r="361" s="234" customFormat="1" ht="16.5" customHeight="1"/>
    <row r="362" s="234" customFormat="1" ht="16.5" customHeight="1"/>
    <row r="363" s="234" customFormat="1" ht="16.5" customHeight="1"/>
    <row r="364" s="234" customFormat="1" ht="16.5" customHeight="1"/>
    <row r="365" s="234" customFormat="1" ht="16.5" customHeight="1"/>
    <row r="366" s="234" customFormat="1" ht="16.5" customHeight="1"/>
    <row r="367" s="234" customFormat="1" ht="16.5" customHeight="1"/>
    <row r="368" s="234" customFormat="1" ht="16.5" customHeight="1"/>
    <row r="369" s="234" customFormat="1" ht="16.5" customHeight="1"/>
    <row r="370" s="234" customFormat="1" ht="16.5" customHeight="1"/>
    <row r="371" s="234" customFormat="1" ht="16.5" customHeight="1"/>
    <row r="372" s="234" customFormat="1" ht="16.5" customHeight="1"/>
    <row r="373" s="234" customFormat="1" ht="16.5" customHeight="1"/>
    <row r="374" s="234" customFormat="1" ht="16.5" customHeight="1"/>
    <row r="375" s="234" customFormat="1" ht="16.5" customHeight="1"/>
    <row r="376" s="234" customFormat="1" ht="16.5" customHeight="1"/>
    <row r="377" s="234" customFormat="1" ht="16.5" customHeight="1"/>
    <row r="378" s="234" customFormat="1" ht="16.5" customHeight="1"/>
    <row r="379" s="234" customFormat="1" ht="16.5" customHeight="1"/>
    <row r="380" s="234" customFormat="1" ht="16.5" customHeight="1"/>
    <row r="381" s="234" customFormat="1" ht="16.5" customHeight="1"/>
    <row r="382" s="234" customFormat="1" ht="16.5" customHeight="1"/>
    <row r="383" s="234" customFormat="1" ht="16.5" customHeight="1"/>
    <row r="384" s="234" customFormat="1" ht="16.5" customHeight="1"/>
    <row r="385" s="234" customFormat="1" ht="16.5" customHeight="1"/>
    <row r="386" s="234" customFormat="1" ht="16.5" customHeight="1"/>
    <row r="387" s="234" customFormat="1" ht="16.5" customHeight="1"/>
    <row r="388" s="234" customFormat="1" ht="16.5" customHeight="1"/>
    <row r="389" s="234" customFormat="1" ht="16.5" customHeight="1"/>
    <row r="390" s="234" customFormat="1" ht="16.5" customHeight="1"/>
    <row r="391" s="234" customFormat="1" ht="16.5" customHeight="1"/>
    <row r="392" s="234" customFormat="1" ht="16.5" customHeight="1"/>
    <row r="393" s="234" customFormat="1" ht="16.5" customHeight="1"/>
    <row r="394" s="234" customFormat="1" ht="16.5" customHeight="1"/>
    <row r="395" s="234" customFormat="1" ht="16.5" customHeight="1"/>
    <row r="396" s="234" customFormat="1" ht="16.5" customHeight="1"/>
    <row r="397" s="234" customFormat="1" ht="16.5" customHeight="1"/>
    <row r="398" s="234" customFormat="1" ht="16.5" customHeight="1"/>
    <row r="399" s="234" customFormat="1" ht="16.5" customHeight="1"/>
    <row r="400" s="234" customFormat="1" ht="16.5" customHeight="1"/>
    <row r="401" s="234" customFormat="1" ht="16.5" customHeight="1"/>
    <row r="402" s="234" customFormat="1" ht="16.5" customHeight="1"/>
    <row r="403" s="234" customFormat="1" ht="16.5" customHeight="1"/>
    <row r="404" s="234" customFormat="1" ht="16.5" customHeight="1"/>
    <row r="405" s="234" customFormat="1" ht="16.5" customHeight="1"/>
    <row r="406" s="234" customFormat="1" ht="16.5" customHeight="1"/>
    <row r="407" s="234" customFormat="1" ht="16.5" customHeight="1"/>
    <row r="408" s="234" customFormat="1" ht="16.5" customHeight="1"/>
    <row r="409" s="234" customFormat="1" ht="16.5" customHeight="1"/>
    <row r="410" s="234" customFormat="1" ht="16.5" customHeight="1"/>
    <row r="411" s="234" customFormat="1" ht="16.5" customHeight="1"/>
    <row r="412" s="234" customFormat="1" ht="16.5" customHeight="1"/>
    <row r="413" s="234" customFormat="1" ht="16.5" customHeight="1"/>
    <row r="414" s="234" customFormat="1" ht="16.5" customHeight="1"/>
    <row r="415" s="234" customFormat="1" ht="16.5" customHeight="1"/>
    <row r="416" s="234" customFormat="1" ht="16.5" customHeight="1"/>
    <row r="417" s="234" customFormat="1" ht="16.5" customHeight="1"/>
    <row r="418" s="234" customFormat="1" ht="16.5" customHeight="1"/>
    <row r="419" s="234" customFormat="1" ht="16.5" customHeight="1"/>
    <row r="420" s="234" customFormat="1" ht="16.5" customHeight="1"/>
    <row r="421" s="234" customFormat="1" ht="16.5" customHeight="1"/>
    <row r="422" s="234" customFormat="1" ht="16.5" customHeight="1"/>
    <row r="423" s="234" customFormat="1" ht="16.5" customHeight="1"/>
    <row r="424" s="234" customFormat="1" ht="16.5" customHeight="1"/>
    <row r="425" s="234" customFormat="1" ht="16.5" customHeight="1"/>
    <row r="426" s="234" customFormat="1" ht="16.5" customHeight="1"/>
    <row r="427" s="234" customFormat="1" ht="16.5" customHeight="1"/>
    <row r="428" s="234" customFormat="1" ht="16.5" customHeight="1"/>
    <row r="429" s="234" customFormat="1" ht="16.5" customHeight="1"/>
    <row r="430" s="234" customFormat="1" ht="16.5" customHeight="1"/>
    <row r="431" s="234" customFormat="1" ht="16.5" customHeight="1"/>
    <row r="432" s="234" customFormat="1" ht="16.5" customHeight="1"/>
    <row r="433" s="234" customFormat="1" ht="16.5" customHeight="1"/>
    <row r="434" s="234" customFormat="1" ht="16.5" customHeight="1"/>
    <row r="435" s="234" customFormat="1" ht="16.5" customHeight="1"/>
    <row r="436" s="234" customFormat="1" ht="16.5" customHeight="1"/>
    <row r="437" s="234" customFormat="1" ht="16.5" customHeight="1"/>
    <row r="438" s="234" customFormat="1" ht="16.5" customHeight="1"/>
    <row r="439" s="234" customFormat="1" ht="16.5" customHeight="1"/>
    <row r="440" s="234" customFormat="1" ht="16.5" customHeight="1"/>
    <row r="441" s="234" customFormat="1" ht="16.5" customHeight="1"/>
    <row r="442" s="234" customFormat="1" ht="16.5" customHeight="1"/>
    <row r="443" s="234" customFormat="1" ht="16.5" customHeight="1"/>
    <row r="444" s="234" customFormat="1" ht="16.5" customHeight="1"/>
    <row r="445" s="234" customFormat="1" ht="16.5" customHeight="1"/>
    <row r="446" s="234" customFormat="1" ht="16.5" customHeight="1"/>
    <row r="447" s="234" customFormat="1" ht="16.5" customHeight="1"/>
    <row r="448" s="234" customFormat="1" ht="16.5" customHeight="1"/>
    <row r="449" s="234" customFormat="1" ht="16.5" customHeight="1"/>
    <row r="450" s="234" customFormat="1" ht="16.5" customHeight="1"/>
    <row r="451" s="234" customFormat="1" ht="16.5" customHeight="1"/>
    <row r="452" s="234" customFormat="1" ht="16.5" customHeight="1"/>
    <row r="453" s="234" customFormat="1" ht="16.5" customHeight="1"/>
    <row r="454" s="234" customFormat="1" ht="16.5" customHeight="1"/>
    <row r="455" s="234" customFormat="1" ht="16.5" customHeight="1"/>
    <row r="456" s="234" customFormat="1" ht="16.5" customHeight="1"/>
    <row r="457" s="234" customFormat="1" ht="16.5" customHeight="1"/>
    <row r="458" s="234" customFormat="1" ht="16.5" customHeight="1"/>
    <row r="459" s="234" customFormat="1" ht="16.5" customHeight="1"/>
    <row r="460" s="234" customFormat="1" ht="16.5" customHeight="1"/>
    <row r="461" s="234" customFormat="1" ht="16.5" customHeight="1"/>
    <row r="462" s="234" customFormat="1" ht="16.5" customHeight="1"/>
    <row r="463" s="234" customFormat="1" ht="16.5" customHeight="1"/>
    <row r="464" s="234" customFormat="1" ht="16.5" customHeight="1"/>
    <row r="465" s="234" customFormat="1" ht="16.5" customHeight="1"/>
    <row r="466" s="234" customFormat="1" ht="16.5" customHeight="1"/>
    <row r="467" s="234" customFormat="1" ht="16.5" customHeight="1"/>
    <row r="468" s="234" customFormat="1" ht="16.5" customHeight="1"/>
    <row r="469" s="234" customFormat="1" ht="16.5" customHeight="1"/>
    <row r="470" s="234" customFormat="1" ht="16.5" customHeight="1"/>
    <row r="471" s="234" customFormat="1" ht="16.5" customHeight="1"/>
    <row r="472" s="234" customFormat="1" ht="16.5" customHeight="1"/>
    <row r="473" s="234" customFormat="1" ht="16.5" customHeight="1"/>
    <row r="474" s="234" customFormat="1" ht="16.5" customHeight="1"/>
    <row r="475" s="234" customFormat="1" ht="16.5" customHeight="1"/>
    <row r="476" s="234" customFormat="1" ht="16.5" customHeight="1"/>
    <row r="477" s="234" customFormat="1" ht="16.5" customHeight="1"/>
    <row r="478" s="234" customFormat="1" ht="16.5" customHeight="1"/>
    <row r="479" s="234" customFormat="1" ht="16.5" customHeight="1"/>
    <row r="480" s="234" customFormat="1" ht="16.5" customHeight="1"/>
    <row r="481" s="234" customFormat="1" ht="16.5" customHeight="1"/>
    <row r="482" s="234" customFormat="1" ht="16.5" customHeight="1"/>
    <row r="483" s="234" customFormat="1" ht="16.5" customHeight="1"/>
    <row r="484" s="234" customFormat="1" ht="16.5" customHeight="1"/>
    <row r="485" s="234" customFormat="1" ht="16.5" customHeight="1"/>
    <row r="486" s="234" customFormat="1" ht="16.5" customHeight="1"/>
    <row r="487" s="234" customFormat="1" ht="16.5" customHeight="1"/>
    <row r="488" s="234" customFormat="1" ht="16.5" customHeight="1"/>
    <row r="489" s="234" customFormat="1" ht="16.5" customHeight="1"/>
    <row r="490" s="234" customFormat="1" ht="16.5" customHeight="1"/>
    <row r="491" s="234" customFormat="1" ht="16.5" customHeight="1"/>
    <row r="492" s="234" customFormat="1" ht="16.5" customHeight="1"/>
    <row r="493" s="234" customFormat="1" ht="16.5" customHeight="1"/>
    <row r="494" s="234" customFormat="1" ht="16.5" customHeight="1"/>
    <row r="495" s="234" customFormat="1" ht="16.5" customHeight="1"/>
    <row r="496" s="234" customFormat="1" ht="16.5" customHeight="1"/>
    <row r="497" s="234" customFormat="1" ht="16.5" customHeight="1"/>
    <row r="498" s="234" customFormat="1" ht="16.5" customHeight="1"/>
    <row r="499" s="234" customFormat="1" ht="16.5" customHeight="1"/>
    <row r="500" s="234" customFormat="1" ht="16.5" customHeight="1"/>
    <row r="501" s="234" customFormat="1" ht="16.5" customHeight="1"/>
    <row r="502" s="234" customFormat="1" ht="16.5" customHeight="1"/>
    <row r="503" s="234" customFormat="1" ht="16.5" customHeight="1"/>
    <row r="504" s="234" customFormat="1" ht="16.5" customHeight="1"/>
    <row r="505" s="234" customFormat="1" ht="16.5" customHeight="1"/>
    <row r="506" s="234" customFormat="1" ht="16.5" customHeight="1"/>
    <row r="507" s="234" customFormat="1" ht="16.5" customHeight="1"/>
    <row r="508" s="234" customFormat="1" ht="16.5" customHeight="1"/>
    <row r="509" s="234" customFormat="1" ht="16.5" customHeight="1"/>
    <row r="510" s="234" customFormat="1" ht="16.5" customHeight="1"/>
    <row r="511" s="234" customFormat="1" ht="16.5" customHeight="1"/>
    <row r="512" s="234" customFormat="1" ht="16.5" customHeight="1"/>
    <row r="513" s="234" customFormat="1" ht="16.5" customHeight="1"/>
    <row r="514" s="234" customFormat="1" ht="16.5" customHeight="1"/>
    <row r="515" s="234" customFormat="1" ht="16.5" customHeight="1"/>
    <row r="516" s="234" customFormat="1" ht="16.5" customHeight="1"/>
    <row r="517" s="234" customFormat="1" ht="16.5" customHeight="1"/>
    <row r="518" s="234" customFormat="1" ht="16.5" customHeight="1"/>
    <row r="519" s="234" customFormat="1" ht="16.5" customHeight="1"/>
    <row r="520" s="234" customFormat="1" ht="16.5" customHeight="1"/>
    <row r="521" s="234" customFormat="1" ht="16.5" customHeight="1"/>
    <row r="522" s="234" customFormat="1" ht="16.5" customHeight="1"/>
    <row r="523" s="234" customFormat="1" ht="16.5" customHeight="1"/>
    <row r="524" s="234" customFormat="1" ht="16.5" customHeight="1"/>
    <row r="525" s="234" customFormat="1" ht="16.5" customHeight="1"/>
    <row r="526" s="234" customFormat="1" ht="16.5" customHeight="1"/>
    <row r="527" s="234" customFormat="1" ht="16.5" customHeight="1"/>
    <row r="528" s="234" customFormat="1" ht="16.5" customHeight="1"/>
    <row r="529" s="234" customFormat="1" ht="16.5" customHeight="1"/>
    <row r="530" s="234" customFormat="1" ht="16.5" customHeight="1"/>
    <row r="531" s="234" customFormat="1" ht="16.5" customHeight="1"/>
    <row r="532" s="234" customFormat="1" ht="16.5" customHeight="1"/>
    <row r="533" s="234" customFormat="1" ht="16.5" customHeight="1"/>
    <row r="534" s="234" customFormat="1" ht="16.5" customHeight="1"/>
    <row r="535" s="234" customFormat="1" ht="16.5" customHeight="1"/>
    <row r="536" s="234" customFormat="1" ht="16.5" customHeight="1"/>
    <row r="537" s="234" customFormat="1" ht="16.5" customHeight="1"/>
    <row r="538" s="234" customFormat="1" ht="16.5" customHeight="1"/>
    <row r="539" s="234" customFormat="1" ht="16.5" customHeight="1"/>
    <row r="540" s="234" customFormat="1" ht="16.5" customHeight="1"/>
    <row r="541" s="234" customFormat="1" ht="16.5" customHeight="1"/>
    <row r="542" s="234" customFormat="1" ht="16.5" customHeight="1"/>
    <row r="543" s="234" customFormat="1" ht="16.5" customHeight="1"/>
    <row r="544" s="234" customFormat="1" ht="16.5" customHeight="1"/>
    <row r="545" s="234" customFormat="1" ht="16.5" customHeight="1"/>
    <row r="546" s="234" customFormat="1" ht="16.5" customHeight="1"/>
    <row r="547" s="234" customFormat="1" ht="16.5" customHeight="1"/>
    <row r="548" s="234" customFormat="1" ht="16.5" customHeight="1"/>
    <row r="549" s="234" customFormat="1" ht="16.5" customHeight="1"/>
    <row r="550" s="234" customFormat="1" ht="16.5" customHeight="1"/>
    <row r="551" s="234" customFormat="1" ht="16.5" customHeight="1"/>
    <row r="552" s="234" customFormat="1" ht="16.5" customHeight="1"/>
    <row r="553" s="234" customFormat="1" ht="16.5" customHeight="1"/>
    <row r="554" s="234" customFormat="1" ht="16.5" customHeight="1"/>
    <row r="555" s="234" customFormat="1" ht="16.5" customHeight="1"/>
    <row r="556" s="234" customFormat="1" ht="16.5" customHeight="1"/>
    <row r="557" s="234" customFormat="1" ht="16.5" customHeight="1"/>
    <row r="558" s="234" customFormat="1" ht="16.5" customHeight="1"/>
    <row r="559" s="234" customFormat="1" ht="16.5" customHeight="1"/>
    <row r="560" s="234" customFormat="1" ht="16.5" customHeight="1"/>
    <row r="561" s="234" customFormat="1" ht="16.5" customHeight="1"/>
    <row r="562" s="234" customFormat="1" ht="16.5" customHeight="1"/>
    <row r="563" s="234" customFormat="1" ht="16.5" customHeight="1"/>
    <row r="564" s="234" customFormat="1" ht="16.5" customHeight="1"/>
    <row r="565" s="234" customFormat="1" ht="16.5" customHeight="1"/>
    <row r="566" s="234" customFormat="1" ht="16.5" customHeight="1"/>
    <row r="567" s="234" customFormat="1" ht="16.5" customHeight="1"/>
    <row r="568" s="234" customFormat="1" ht="16.5" customHeight="1"/>
    <row r="569" s="234" customFormat="1" ht="16.5" customHeight="1"/>
    <row r="570" s="234" customFormat="1" ht="16.5" customHeight="1"/>
    <row r="571" s="234" customFormat="1" ht="16.5" customHeight="1"/>
    <row r="572" s="234" customFormat="1" ht="16.5" customHeight="1"/>
    <row r="573" s="234" customFormat="1" ht="16.5" customHeight="1"/>
    <row r="574" s="234" customFormat="1" ht="16.5" customHeight="1"/>
    <row r="575" s="234" customFormat="1" ht="16.5" customHeight="1"/>
    <row r="576" s="234" customFormat="1" ht="16.5" customHeight="1"/>
    <row r="577" s="234" customFormat="1" ht="16.5" customHeight="1"/>
    <row r="578" s="234" customFormat="1" ht="16.5" customHeight="1"/>
    <row r="579" s="234" customFormat="1" ht="16.5" customHeight="1"/>
    <row r="580" s="234" customFormat="1" ht="16.5" customHeight="1"/>
    <row r="581" s="234" customFormat="1" ht="16.5" customHeight="1"/>
    <row r="582" s="234" customFormat="1" ht="16.5" customHeight="1"/>
    <row r="583" s="234" customFormat="1" ht="16.5" customHeight="1"/>
    <row r="584" s="234" customFormat="1" ht="16.5" customHeight="1"/>
    <row r="585" s="234" customFormat="1" ht="16.5" customHeight="1"/>
    <row r="586" s="234" customFormat="1" ht="16.5" customHeight="1"/>
    <row r="587" s="234" customFormat="1" ht="16.5" customHeight="1"/>
    <row r="588" s="234" customFormat="1" ht="16.5" customHeight="1"/>
    <row r="589" s="234" customFormat="1" ht="16.5" customHeight="1"/>
    <row r="590" s="234" customFormat="1" ht="16.5" customHeight="1"/>
    <row r="591" s="234" customFormat="1" ht="16.5" customHeight="1"/>
    <row r="592" s="234" customFormat="1" ht="16.5" customHeight="1"/>
    <row r="593" s="234" customFormat="1" ht="16.5" customHeight="1"/>
    <row r="594" s="234" customFormat="1" ht="16.5" customHeight="1"/>
    <row r="595" s="234" customFormat="1" ht="16.5" customHeight="1"/>
    <row r="596" s="234" customFormat="1" ht="16.5" customHeight="1"/>
    <row r="597" s="234" customFormat="1" ht="16.5" customHeight="1"/>
    <row r="598" s="234" customFormat="1" ht="16.5" customHeight="1"/>
    <row r="599" s="234" customFormat="1" ht="16.5" customHeight="1"/>
    <row r="600" s="234" customFormat="1" ht="16.5" customHeight="1"/>
    <row r="601" s="234" customFormat="1" ht="16.5" customHeight="1"/>
    <row r="602" s="234" customFormat="1" ht="16.5" customHeight="1"/>
    <row r="603" s="234" customFormat="1" ht="16.5" customHeight="1"/>
    <row r="604" s="234" customFormat="1" ht="16.5" customHeight="1"/>
    <row r="605" s="234" customFormat="1" ht="16.5" customHeight="1"/>
    <row r="606" s="234" customFormat="1" ht="16.5" customHeight="1"/>
    <row r="607" s="234" customFormat="1" ht="16.5" customHeight="1"/>
    <row r="608" s="234" customFormat="1" ht="16.5" customHeight="1"/>
    <row r="609" s="234" customFormat="1" ht="16.5" customHeight="1"/>
    <row r="610" s="234" customFormat="1" ht="16.5" customHeight="1"/>
    <row r="611" s="234" customFormat="1" ht="16.5" customHeight="1"/>
    <row r="612" s="234" customFormat="1" ht="16.5" customHeight="1"/>
    <row r="613" s="234" customFormat="1" ht="16.5" customHeight="1"/>
    <row r="614" s="234" customFormat="1" ht="16.5" customHeight="1"/>
    <row r="615" s="234" customFormat="1" ht="16.5" customHeight="1"/>
    <row r="616" s="234" customFormat="1" ht="16.5" customHeight="1"/>
    <row r="617" s="234" customFormat="1" ht="16.5" customHeight="1"/>
    <row r="618" s="234" customFormat="1" ht="16.5" customHeight="1"/>
    <row r="619" s="234" customFormat="1" ht="16.5" customHeight="1"/>
    <row r="620" s="234" customFormat="1" ht="16.5" customHeight="1"/>
    <row r="621" s="234" customFormat="1" ht="16.5" customHeight="1"/>
    <row r="622" s="234" customFormat="1" ht="16.5" customHeight="1"/>
    <row r="623" s="234" customFormat="1" ht="16.5" customHeight="1"/>
    <row r="624" s="234" customFormat="1" ht="16.5" customHeight="1"/>
    <row r="625" s="234" customFormat="1" ht="16.5" customHeight="1"/>
    <row r="626" s="234" customFormat="1" ht="16.5" customHeight="1"/>
    <row r="627" s="234" customFormat="1" ht="16.5" customHeight="1"/>
    <row r="628" s="234" customFormat="1" ht="16.5" customHeight="1"/>
    <row r="629" s="234" customFormat="1" ht="16.5" customHeight="1"/>
    <row r="630" s="234" customFormat="1" ht="16.5" customHeight="1"/>
    <row r="631" s="234" customFormat="1" ht="16.5" customHeight="1"/>
    <row r="632" s="234" customFormat="1" ht="16.5" customHeight="1"/>
    <row r="633" s="234" customFormat="1" ht="16.5" customHeight="1"/>
    <row r="634" s="234" customFormat="1" ht="16.5" customHeight="1"/>
    <row r="635" s="234" customFormat="1" ht="16.5" customHeight="1"/>
    <row r="636" s="234" customFormat="1" ht="16.5" customHeight="1"/>
    <row r="637" s="234" customFormat="1" ht="16.5" customHeight="1"/>
    <row r="638" s="234" customFormat="1" ht="16.5" customHeight="1"/>
    <row r="639" s="234" customFormat="1" ht="16.5" customHeight="1"/>
    <row r="640" s="234" customFormat="1" ht="16.5" customHeight="1"/>
    <row r="641" s="234" customFormat="1" ht="16.5" customHeight="1"/>
    <row r="642" s="234" customFormat="1" ht="16.5" customHeight="1"/>
    <row r="643" s="234" customFormat="1" ht="16.5" customHeight="1"/>
    <row r="644" s="234" customFormat="1" ht="16.5" customHeight="1"/>
    <row r="645" s="234" customFormat="1" ht="16.5" customHeight="1"/>
    <row r="646" s="234" customFormat="1" ht="16.5" customHeight="1"/>
    <row r="647" s="234" customFormat="1" ht="16.5" customHeight="1"/>
    <row r="648" s="234" customFormat="1" ht="16.5" customHeight="1"/>
    <row r="649" s="234" customFormat="1" ht="16.5" customHeight="1"/>
    <row r="650" s="234" customFormat="1" ht="16.5" customHeight="1"/>
    <row r="651" s="234" customFormat="1" ht="16.5" customHeight="1"/>
    <row r="652" s="234" customFormat="1" ht="16.5" customHeight="1"/>
    <row r="653" s="234" customFormat="1" ht="16.5" customHeight="1"/>
    <row r="654" s="234" customFormat="1" ht="16.5" customHeight="1"/>
    <row r="655" s="234" customFormat="1" ht="16.5" customHeight="1"/>
    <row r="656" s="234" customFormat="1" ht="16.5" customHeight="1"/>
    <row r="657" s="234" customFormat="1" ht="16.5" customHeight="1"/>
    <row r="658" s="234" customFormat="1" ht="16.5" customHeight="1"/>
    <row r="659" s="234" customFormat="1" ht="16.5" customHeight="1"/>
    <row r="660" s="234" customFormat="1" ht="16.5" customHeight="1"/>
    <row r="661" s="234" customFormat="1" ht="16.5" customHeight="1"/>
    <row r="662" s="234" customFormat="1" ht="16.5" customHeight="1"/>
    <row r="663" s="234" customFormat="1" ht="16.5" customHeight="1"/>
    <row r="664" s="234" customFormat="1" ht="16.5" customHeight="1"/>
    <row r="665" s="234" customFormat="1" ht="16.5" customHeight="1"/>
    <row r="666" s="234" customFormat="1" ht="16.5" customHeight="1"/>
    <row r="667" s="234" customFormat="1" ht="16.5" customHeight="1"/>
    <row r="668" s="234" customFormat="1" ht="16.5" customHeight="1"/>
    <row r="669" s="234" customFormat="1" ht="16.5" customHeight="1"/>
    <row r="670" s="234" customFormat="1" ht="16.5" customHeight="1"/>
    <row r="671" s="234" customFormat="1" ht="16.5" customHeight="1"/>
    <row r="672" s="234" customFormat="1" ht="16.5" customHeight="1"/>
    <row r="673" s="234" customFormat="1" ht="16.5" customHeight="1"/>
    <row r="674" s="234" customFormat="1" ht="16.5" customHeight="1"/>
    <row r="675" s="234" customFormat="1" ht="16.5" customHeight="1"/>
    <row r="676" s="234" customFormat="1" ht="16.5" customHeight="1"/>
    <row r="677" s="234" customFormat="1" ht="16.5" customHeight="1"/>
    <row r="678" s="234" customFormat="1" ht="16.5" customHeight="1"/>
    <row r="679" s="234" customFormat="1" ht="16.5" customHeight="1"/>
    <row r="680" s="234" customFormat="1" ht="16.5" customHeight="1"/>
    <row r="681" s="234" customFormat="1" ht="16.5" customHeight="1"/>
    <row r="682" s="234" customFormat="1" ht="16.5" customHeight="1"/>
    <row r="683" s="234" customFormat="1" ht="16.5" customHeight="1"/>
    <row r="684" s="234" customFormat="1" ht="16.5" customHeight="1"/>
    <row r="685" s="234" customFormat="1" ht="16.5" customHeight="1"/>
    <row r="686" s="234" customFormat="1" ht="16.5" customHeight="1"/>
    <row r="687" s="234" customFormat="1" ht="16.5" customHeight="1"/>
    <row r="688" s="234" customFormat="1" ht="16.5" customHeight="1"/>
    <row r="689" s="234" customFormat="1" ht="16.5" customHeight="1"/>
    <row r="690" s="234" customFormat="1" ht="16.5" customHeight="1"/>
    <row r="691" s="234" customFormat="1" ht="16.5" customHeight="1"/>
    <row r="692" s="234" customFormat="1" ht="16.5" customHeight="1"/>
    <row r="693" s="234" customFormat="1" ht="16.5" customHeight="1"/>
    <row r="694" s="234" customFormat="1" ht="16.5" customHeight="1"/>
    <row r="695" s="234" customFormat="1" ht="16.5" customHeight="1"/>
    <row r="696" s="234" customFormat="1" ht="16.5" customHeight="1"/>
    <row r="697" s="234" customFormat="1" ht="16.5" customHeight="1"/>
    <row r="698" s="234" customFormat="1" ht="16.5" customHeight="1"/>
    <row r="699" s="234" customFormat="1" ht="16.5" customHeight="1"/>
    <row r="700" s="234" customFormat="1" ht="16.5" customHeight="1"/>
    <row r="701" s="234" customFormat="1" ht="16.5" customHeight="1"/>
    <row r="702" s="234" customFormat="1" ht="16.5" customHeight="1"/>
    <row r="703" s="234" customFormat="1" ht="16.5" customHeight="1"/>
    <row r="704" s="234" customFormat="1" ht="16.5" customHeight="1"/>
    <row r="705" s="234" customFormat="1" ht="16.5" customHeight="1"/>
    <row r="706" s="234" customFormat="1" ht="16.5" customHeight="1"/>
    <row r="707" s="234" customFormat="1" ht="16.5" customHeight="1"/>
    <row r="708" s="234" customFormat="1" ht="16.5" customHeight="1"/>
    <row r="709" s="234" customFormat="1" ht="16.5" customHeight="1"/>
    <row r="710" s="234" customFormat="1" ht="16.5" customHeight="1"/>
    <row r="711" s="234" customFormat="1" ht="16.5" customHeight="1"/>
    <row r="712" s="234" customFormat="1" ht="16.5" customHeight="1"/>
    <row r="713" s="234" customFormat="1" ht="16.5" customHeight="1"/>
    <row r="714" s="234" customFormat="1" ht="16.5" customHeight="1"/>
    <row r="715" s="234" customFormat="1" ht="16.5" customHeight="1"/>
    <row r="716" s="234" customFormat="1" ht="16.5" customHeight="1"/>
    <row r="717" s="234" customFormat="1" ht="16.5" customHeight="1"/>
    <row r="718" s="234" customFormat="1" ht="16.5" customHeight="1"/>
    <row r="719" s="234" customFormat="1" ht="16.5" customHeight="1"/>
    <row r="720" s="234" customFormat="1" ht="16.5" customHeight="1"/>
    <row r="721" s="234" customFormat="1" ht="16.5" customHeight="1"/>
    <row r="722" s="234" customFormat="1" ht="16.5" customHeight="1"/>
    <row r="723" s="234" customFormat="1" ht="16.5" customHeight="1"/>
    <row r="724" s="234" customFormat="1" ht="16.5" customHeight="1"/>
    <row r="725" s="234" customFormat="1" ht="16.5" customHeight="1"/>
    <row r="726" s="234" customFormat="1" ht="16.5" customHeight="1"/>
    <row r="727" s="234" customFormat="1" ht="16.5" customHeight="1"/>
    <row r="728" s="234" customFormat="1" ht="16.5" customHeight="1"/>
    <row r="729" s="234" customFormat="1" ht="16.5" customHeight="1"/>
    <row r="730" s="234" customFormat="1" ht="16.5" customHeight="1"/>
    <row r="731" s="234" customFormat="1" ht="16.5" customHeight="1"/>
    <row r="732" s="234" customFormat="1" ht="16.5" customHeight="1"/>
    <row r="733" s="234" customFormat="1" ht="16.5" customHeight="1"/>
    <row r="734" s="234" customFormat="1" ht="16.5" customHeight="1"/>
    <row r="735" s="234" customFormat="1" ht="16.5" customHeight="1"/>
    <row r="736" s="234" customFormat="1" ht="16.5" customHeight="1"/>
    <row r="737" s="234" customFormat="1" ht="16.5" customHeight="1"/>
    <row r="738" s="234" customFormat="1" ht="16.5" customHeight="1"/>
    <row r="739" s="234" customFormat="1" ht="16.5" customHeight="1"/>
    <row r="740" s="234" customFormat="1" ht="16.5" customHeight="1"/>
    <row r="741" s="234" customFormat="1" ht="16.5" customHeight="1"/>
    <row r="742" s="234" customFormat="1" ht="16.5" customHeight="1"/>
    <row r="743" s="234" customFormat="1" ht="16.5" customHeight="1"/>
    <row r="744" s="234" customFormat="1" ht="16.5" customHeight="1"/>
    <row r="745" s="234" customFormat="1" ht="16.5" customHeight="1"/>
    <row r="746" s="234" customFormat="1" ht="16.5" customHeight="1"/>
    <row r="747" s="234" customFormat="1" ht="16.5" customHeight="1"/>
    <row r="748" s="234" customFormat="1" ht="16.5" customHeight="1"/>
    <row r="749" s="234" customFormat="1" ht="16.5" customHeight="1"/>
    <row r="750" s="234" customFormat="1" ht="16.5" customHeight="1"/>
    <row r="751" s="234" customFormat="1" ht="16.5" customHeight="1"/>
    <row r="752" s="234" customFormat="1" ht="16.5" customHeight="1"/>
    <row r="753" s="234" customFormat="1" ht="16.5" customHeight="1"/>
    <row r="754" s="234" customFormat="1" ht="16.5" customHeight="1"/>
    <row r="755" s="234" customFormat="1" ht="16.5" customHeight="1"/>
    <row r="756" s="234" customFormat="1" ht="16.5" customHeight="1"/>
    <row r="757" s="234" customFormat="1" ht="16.5" customHeight="1"/>
    <row r="758" s="234" customFormat="1" ht="16.5" customHeight="1"/>
    <row r="759" s="234" customFormat="1" ht="16.5" customHeight="1"/>
    <row r="760" s="234" customFormat="1" ht="16.5" customHeight="1"/>
    <row r="761" s="234" customFormat="1" ht="16.5" customHeight="1"/>
    <row r="762" s="234" customFormat="1" ht="16.5" customHeight="1"/>
    <row r="763" s="234" customFormat="1" ht="16.5" customHeight="1"/>
    <row r="764" s="234" customFormat="1" ht="16.5" customHeight="1"/>
    <row r="765" s="234" customFormat="1" ht="16.5" customHeight="1"/>
    <row r="766" s="234" customFormat="1" ht="16.5" customHeight="1"/>
    <row r="767" s="234" customFormat="1" ht="16.5" customHeight="1"/>
    <row r="768" s="234" customFormat="1" ht="16.5" customHeight="1"/>
    <row r="769" s="234" customFormat="1" ht="16.5" customHeight="1"/>
    <row r="770" s="234" customFormat="1" ht="16.5" customHeight="1"/>
    <row r="771" s="234" customFormat="1" ht="16.5" customHeight="1"/>
    <row r="772" s="234" customFormat="1" ht="16.5" customHeight="1"/>
    <row r="773" s="234" customFormat="1" ht="16.5" customHeight="1"/>
    <row r="774" s="234" customFormat="1" ht="16.5" customHeight="1"/>
    <row r="775" s="234" customFormat="1" ht="16.5" customHeight="1"/>
    <row r="776" s="234" customFormat="1" ht="16.5" customHeight="1"/>
    <row r="777" s="234" customFormat="1" ht="16.5" customHeight="1"/>
    <row r="778" s="234" customFormat="1" ht="16.5" customHeight="1"/>
    <row r="779" s="234" customFormat="1" ht="16.5" customHeight="1"/>
    <row r="780" s="234" customFormat="1" ht="16.5" customHeight="1"/>
    <row r="781" s="234" customFormat="1" ht="16.5" customHeight="1"/>
    <row r="782" s="234" customFormat="1" ht="16.5" customHeight="1"/>
    <row r="783" s="234" customFormat="1" ht="16.5" customHeight="1"/>
    <row r="784" s="234" customFormat="1" ht="16.5" customHeight="1"/>
    <row r="785" s="234" customFormat="1" ht="16.5" customHeight="1"/>
    <row r="786" s="234" customFormat="1" ht="16.5" customHeight="1"/>
    <row r="787" s="234" customFormat="1" ht="16.5" customHeight="1"/>
    <row r="788" s="234" customFormat="1" ht="16.5" customHeight="1"/>
    <row r="789" s="234" customFormat="1" ht="16.5" customHeight="1"/>
    <row r="790" s="234" customFormat="1" ht="16.5" customHeight="1"/>
    <row r="791" s="234" customFormat="1" ht="16.5" customHeight="1"/>
    <row r="792" s="234" customFormat="1" ht="16.5" customHeight="1"/>
    <row r="793" s="234" customFormat="1" ht="16.5" customHeight="1"/>
    <row r="794" s="234" customFormat="1" ht="16.5" customHeight="1"/>
    <row r="795" s="234" customFormat="1" ht="16.5" customHeight="1"/>
    <row r="796" s="234" customFormat="1" ht="16.5" customHeight="1"/>
    <row r="797" s="234" customFormat="1" ht="16.5" customHeight="1"/>
    <row r="798" s="234" customFormat="1" ht="16.5" customHeight="1"/>
    <row r="799" s="234" customFormat="1" ht="16.5" customHeight="1"/>
    <row r="800" s="234" customFormat="1" ht="16.5" customHeight="1"/>
    <row r="801" s="234" customFormat="1" ht="16.5" customHeight="1"/>
    <row r="802" s="234" customFormat="1" ht="16.5" customHeight="1"/>
    <row r="803" s="234" customFormat="1" ht="16.5" customHeight="1"/>
    <row r="804" s="234" customFormat="1" ht="16.5" customHeight="1"/>
    <row r="805" s="234" customFormat="1" ht="16.5" customHeight="1"/>
    <row r="806" s="234" customFormat="1" ht="16.5" customHeight="1"/>
    <row r="807" s="234" customFormat="1" ht="16.5" customHeight="1"/>
    <row r="808" s="234" customFormat="1" ht="16.5" customHeight="1"/>
    <row r="809" s="234" customFormat="1" ht="16.5" customHeight="1"/>
    <row r="810" s="234" customFormat="1" ht="16.5" customHeight="1"/>
    <row r="811" s="234" customFormat="1" ht="16.5" customHeight="1"/>
    <row r="812" s="234" customFormat="1" ht="16.5" customHeight="1"/>
    <row r="813" s="234" customFormat="1" ht="16.5" customHeight="1"/>
    <row r="814" s="234" customFormat="1" ht="16.5" customHeight="1"/>
    <row r="815" s="234" customFormat="1" ht="16.5" customHeight="1"/>
    <row r="816" s="234" customFormat="1" ht="16.5" customHeight="1"/>
    <row r="817" s="234" customFormat="1" ht="16.5" customHeight="1"/>
    <row r="818" s="234" customFormat="1" ht="16.5" customHeight="1"/>
    <row r="819" s="234" customFormat="1" ht="16.5" customHeight="1"/>
    <row r="820" s="234" customFormat="1" ht="16.5" customHeight="1"/>
    <row r="821" s="234" customFormat="1" ht="16.5" customHeight="1"/>
    <row r="822" s="234" customFormat="1" ht="16.5" customHeight="1"/>
    <row r="823" s="234" customFormat="1" ht="16.5" customHeight="1"/>
    <row r="824" s="234" customFormat="1" ht="16.5" customHeight="1"/>
    <row r="825" s="234" customFormat="1" ht="16.5" customHeight="1"/>
    <row r="826" s="234" customFormat="1" ht="16.5" customHeight="1"/>
    <row r="827" s="234" customFormat="1" ht="16.5" customHeight="1"/>
    <row r="828" s="234" customFormat="1" ht="16.5" customHeight="1"/>
    <row r="829" s="234" customFormat="1" ht="16.5" customHeight="1"/>
    <row r="830" s="234" customFormat="1" ht="16.5" customHeight="1"/>
    <row r="831" s="234" customFormat="1" ht="16.5" customHeight="1"/>
    <row r="832" s="234" customFormat="1" ht="16.5" customHeight="1"/>
    <row r="833" s="234" customFormat="1" ht="16.5" customHeight="1"/>
    <row r="834" s="234" customFormat="1" ht="16.5" customHeight="1"/>
    <row r="835" s="234" customFormat="1" ht="16.5" customHeight="1"/>
    <row r="836" s="234" customFormat="1" ht="16.5" customHeight="1"/>
    <row r="837" s="234" customFormat="1" ht="16.5" customHeight="1"/>
    <row r="838" s="234" customFormat="1" ht="16.5" customHeight="1"/>
    <row r="839" s="234" customFormat="1" ht="16.5" customHeight="1"/>
    <row r="840" s="234" customFormat="1" ht="16.5" customHeight="1"/>
    <row r="841" s="234" customFormat="1" ht="16.5" customHeight="1"/>
    <row r="842" s="234" customFormat="1" ht="16.5" customHeight="1"/>
    <row r="843" s="234" customFormat="1" ht="16.5" customHeight="1"/>
    <row r="844" s="234" customFormat="1" ht="16.5" customHeight="1"/>
    <row r="845" s="234" customFormat="1" ht="16.5" customHeight="1"/>
    <row r="846" s="234" customFormat="1" ht="16.5" customHeight="1"/>
    <row r="847" s="234" customFormat="1" ht="16.5" customHeight="1"/>
    <row r="848" s="234" customFormat="1" ht="16.5" customHeight="1"/>
    <row r="849" s="234" customFormat="1" ht="16.5" customHeight="1"/>
    <row r="850" s="234" customFormat="1" ht="16.5" customHeight="1"/>
    <row r="851" s="234" customFormat="1" ht="16.5" customHeight="1"/>
    <row r="852" s="234" customFormat="1" ht="16.5" customHeight="1"/>
    <row r="853" s="234" customFormat="1" ht="16.5" customHeight="1"/>
    <row r="854" s="234" customFormat="1" ht="16.5" customHeight="1"/>
    <row r="855" s="234" customFormat="1" ht="16.5" customHeight="1"/>
    <row r="856" s="234" customFormat="1" ht="16.5" customHeight="1"/>
    <row r="857" s="234" customFormat="1" ht="16.5" customHeight="1"/>
    <row r="858" s="234" customFormat="1" ht="16.5" customHeight="1"/>
    <row r="859" s="234" customFormat="1" ht="16.5" customHeight="1"/>
    <row r="860" s="234" customFormat="1" ht="16.5" customHeight="1"/>
    <row r="861" s="234" customFormat="1" ht="16.5" customHeight="1"/>
    <row r="862" s="234" customFormat="1" ht="16.5" customHeight="1"/>
    <row r="863" s="234" customFormat="1" ht="16.5" customHeight="1"/>
    <row r="864" s="234" customFormat="1" ht="16.5" customHeight="1"/>
    <row r="865" s="234" customFormat="1" ht="16.5" customHeight="1"/>
    <row r="866" s="234" customFormat="1" ht="16.5" customHeight="1"/>
    <row r="867" s="234" customFormat="1" ht="16.5" customHeight="1"/>
    <row r="868" s="234" customFormat="1" ht="16.5" customHeight="1"/>
    <row r="869" s="234" customFormat="1" ht="16.5" customHeight="1"/>
    <row r="870" s="234" customFormat="1" ht="16.5" customHeight="1"/>
    <row r="871" s="234" customFormat="1" ht="16.5" customHeight="1"/>
    <row r="872" s="234" customFormat="1" ht="16.5" customHeight="1"/>
    <row r="873" s="234" customFormat="1" ht="16.5" customHeight="1"/>
    <row r="874" s="234" customFormat="1" ht="16.5" customHeight="1"/>
    <row r="875" s="234" customFormat="1" ht="16.5" customHeight="1"/>
    <row r="876" s="234" customFormat="1" ht="16.5" customHeight="1"/>
    <row r="877" s="234" customFormat="1" ht="16.5" customHeight="1"/>
    <row r="878" s="234" customFormat="1" ht="16.5" customHeight="1"/>
    <row r="879" s="234" customFormat="1" ht="16.5" customHeight="1"/>
    <row r="880" s="234" customFormat="1" ht="16.5" customHeight="1"/>
    <row r="881" s="234" customFormat="1" ht="16.5" customHeight="1"/>
    <row r="882" s="234" customFormat="1" ht="16.5" customHeight="1"/>
    <row r="883" s="234" customFormat="1" ht="16.5" customHeight="1"/>
    <row r="884" s="234" customFormat="1" ht="16.5" customHeight="1"/>
    <row r="885" s="234" customFormat="1" ht="16.5" customHeight="1"/>
    <row r="886" s="234" customFormat="1" ht="16.5" customHeight="1"/>
    <row r="887" s="234" customFormat="1" ht="16.5" customHeight="1"/>
    <row r="888" s="234" customFormat="1" ht="16.5" customHeight="1"/>
    <row r="889" s="234" customFormat="1" ht="16.5" customHeight="1"/>
    <row r="890" s="234" customFormat="1" ht="16.5" customHeight="1"/>
    <row r="891" s="234" customFormat="1" ht="16.5" customHeight="1"/>
    <row r="892" s="234" customFormat="1" ht="16.5" customHeight="1"/>
    <row r="893" s="234" customFormat="1" ht="16.5" customHeight="1"/>
    <row r="894" s="234" customFormat="1" ht="16.5" customHeight="1"/>
    <row r="895" s="234" customFormat="1" ht="16.5" customHeight="1"/>
    <row r="896" s="234" customFormat="1" ht="16.5" customHeight="1"/>
    <row r="897" s="234" customFormat="1" ht="16.5" customHeight="1"/>
    <row r="898" s="234" customFormat="1" ht="16.5" customHeight="1"/>
    <row r="899" s="234" customFormat="1" ht="16.5" customHeight="1"/>
    <row r="900" s="234" customFormat="1" ht="16.5" customHeight="1"/>
    <row r="901" s="234" customFormat="1" ht="16.5" customHeight="1"/>
    <row r="902" s="234" customFormat="1" ht="16.5" customHeight="1"/>
    <row r="903" s="234" customFormat="1" ht="16.5" customHeight="1"/>
    <row r="904" s="234" customFormat="1" ht="16.5" customHeight="1"/>
    <row r="905" s="234" customFormat="1" ht="16.5" customHeight="1"/>
    <row r="906" s="234" customFormat="1" ht="16.5" customHeight="1"/>
    <row r="907" s="234" customFormat="1" ht="16.5" customHeight="1"/>
    <row r="908" s="234" customFormat="1" ht="16.5" customHeight="1"/>
    <row r="909" s="234" customFormat="1" ht="16.5" customHeight="1"/>
    <row r="910" s="234" customFormat="1" ht="16.5" customHeight="1"/>
    <row r="911" s="234" customFormat="1" ht="16.5" customHeight="1"/>
    <row r="912" s="234" customFormat="1" ht="16.5" customHeight="1"/>
    <row r="913" s="234" customFormat="1" ht="16.5" customHeight="1"/>
    <row r="914" s="234" customFormat="1" ht="16.5" customHeight="1"/>
    <row r="915" s="234" customFormat="1" ht="16.5" customHeight="1"/>
    <row r="916" s="234" customFormat="1" ht="16.5" customHeight="1"/>
    <row r="917" s="234" customFormat="1" ht="16.5" customHeight="1"/>
    <row r="918" s="234" customFormat="1" ht="16.5" customHeight="1"/>
    <row r="919" s="234" customFormat="1" ht="16.5" customHeight="1"/>
    <row r="920" s="234" customFormat="1" ht="16.5" customHeight="1"/>
    <row r="921" s="234" customFormat="1" ht="16.5" customHeight="1"/>
    <row r="922" s="234" customFormat="1" ht="16.5" customHeight="1"/>
    <row r="923" s="234" customFormat="1" ht="16.5" customHeight="1"/>
    <row r="924" s="234" customFormat="1" ht="16.5" customHeight="1"/>
    <row r="925" s="234" customFormat="1" ht="16.5" customHeight="1"/>
    <row r="926" s="234" customFormat="1" ht="16.5" customHeight="1"/>
    <row r="927" s="234" customFormat="1" ht="16.5" customHeight="1"/>
    <row r="928" s="234" customFormat="1" ht="16.5" customHeight="1"/>
    <row r="929" s="234" customFormat="1" ht="16.5" customHeight="1"/>
    <row r="930" s="234" customFormat="1" ht="16.5" customHeight="1"/>
    <row r="931" s="234" customFormat="1" ht="16.5" customHeight="1"/>
    <row r="932" s="234" customFormat="1" ht="16.5" customHeight="1"/>
    <row r="933" s="234" customFormat="1" ht="16.5" customHeight="1"/>
    <row r="934" s="234" customFormat="1" ht="16.5" customHeight="1"/>
    <row r="935" s="234" customFormat="1" ht="16.5" customHeight="1"/>
    <row r="936" s="234" customFormat="1" ht="16.5" customHeight="1"/>
    <row r="937" s="234" customFormat="1" ht="16.5" customHeight="1"/>
    <row r="938" s="234" customFormat="1" ht="16.5" customHeight="1"/>
    <row r="939" s="234" customFormat="1" ht="16.5" customHeight="1"/>
    <row r="940" s="234" customFormat="1" ht="16.5" customHeight="1"/>
    <row r="941" s="234" customFormat="1" ht="16.5" customHeight="1"/>
    <row r="942" s="234" customFormat="1" ht="16.5" customHeight="1"/>
    <row r="943" s="234" customFormat="1" ht="16.5" customHeight="1"/>
    <row r="944" s="234" customFormat="1" ht="16.5" customHeight="1"/>
    <row r="945" s="234" customFormat="1" ht="16.5" customHeight="1"/>
    <row r="946" s="234" customFormat="1" ht="16.5" customHeight="1"/>
    <row r="947" s="234" customFormat="1" ht="16.5" customHeight="1"/>
    <row r="948" s="234" customFormat="1" ht="16.5" customHeight="1"/>
    <row r="949" s="234" customFormat="1" ht="16.5" customHeight="1"/>
    <row r="950" s="234" customFormat="1" ht="16.5" customHeight="1"/>
    <row r="951" s="234" customFormat="1" ht="16.5" customHeight="1"/>
    <row r="952" s="234" customFormat="1" ht="16.5" customHeight="1"/>
    <row r="953" s="234" customFormat="1" ht="16.5" customHeight="1"/>
    <row r="954" s="234" customFormat="1" ht="16.5" customHeight="1"/>
    <row r="955" s="234" customFormat="1" ht="16.5" customHeight="1"/>
    <row r="956" s="234" customFormat="1" ht="16.5" customHeight="1"/>
    <row r="957" s="234" customFormat="1" ht="16.5" customHeight="1"/>
    <row r="958" s="234" customFormat="1" ht="16.5" customHeight="1"/>
    <row r="959" s="234" customFormat="1" ht="16.5" customHeight="1"/>
    <row r="960" s="234" customFormat="1" ht="16.5" customHeight="1"/>
    <row r="961" s="234" customFormat="1" ht="16.5" customHeight="1"/>
    <row r="962" s="234" customFormat="1" ht="16.5" customHeight="1"/>
    <row r="963" s="234" customFormat="1" ht="16.5" customHeight="1"/>
    <row r="964" s="234" customFormat="1" ht="16.5" customHeight="1"/>
    <row r="965" s="234" customFormat="1" ht="16.5" customHeight="1"/>
    <row r="966" s="234" customFormat="1" ht="16.5" customHeight="1"/>
    <row r="967" s="234" customFormat="1" ht="16.5" customHeight="1"/>
    <row r="968" s="234" customFormat="1" ht="16.5" customHeight="1"/>
    <row r="969" s="234" customFormat="1" ht="16.5" customHeight="1"/>
    <row r="970" s="234" customFormat="1" ht="16.5" customHeight="1"/>
    <row r="971" s="234" customFormat="1" ht="16.5" customHeight="1"/>
    <row r="972" s="234" customFormat="1" ht="16.5" customHeight="1"/>
    <row r="973" s="234" customFormat="1" ht="16.5" customHeight="1"/>
    <row r="974" s="234" customFormat="1" ht="16.5" customHeight="1"/>
    <row r="975" s="234" customFormat="1" ht="16.5" customHeight="1"/>
    <row r="976" s="234" customFormat="1" ht="16.5" customHeight="1"/>
    <row r="977" s="234" customFormat="1" ht="16.5" customHeight="1"/>
    <row r="978" s="234" customFormat="1" ht="16.5" customHeight="1"/>
    <row r="979" s="234" customFormat="1" ht="16.5" customHeight="1"/>
    <row r="980" s="234" customFormat="1" ht="16.5" customHeight="1"/>
    <row r="981" s="234" customFormat="1" ht="16.5" customHeight="1"/>
    <row r="982" s="234" customFormat="1" ht="16.5" customHeight="1"/>
    <row r="983" s="234" customFormat="1" ht="16.5" customHeight="1"/>
    <row r="984" s="234" customFormat="1" ht="16.5" customHeight="1"/>
    <row r="985" s="234" customFormat="1" ht="16.5" customHeight="1"/>
    <row r="986" s="234" customFormat="1" ht="16.5" customHeight="1"/>
    <row r="987" s="234" customFormat="1" ht="16.5" customHeight="1"/>
    <row r="988" s="234" customFormat="1" ht="16.5" customHeight="1"/>
    <row r="989" s="234" customFormat="1" ht="16.5" customHeight="1"/>
    <row r="990" s="234" customFormat="1" ht="16.5" customHeight="1"/>
    <row r="991" s="234" customFormat="1" ht="16.5" customHeight="1"/>
    <row r="992" s="234" customFormat="1" ht="16.5" customHeight="1"/>
    <row r="993" s="234" customFormat="1" ht="16.5" customHeight="1"/>
    <row r="994" s="234" customFormat="1" ht="16.5" customHeight="1"/>
    <row r="995" s="234" customFormat="1" ht="16.5" customHeight="1"/>
    <row r="996" s="234" customFormat="1" ht="16.5" customHeight="1"/>
    <row r="997" s="234" customFormat="1" ht="16.5" customHeight="1"/>
    <row r="998" s="234" customFormat="1" ht="16.5" customHeight="1"/>
    <row r="999" s="234" customFormat="1" ht="16.5" customHeight="1"/>
    <row r="1000" s="234" customFormat="1" ht="16.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topLeftCell="F1" workbookViewId="0"/>
  </sheetViews>
  <sheetFormatPr defaultColWidth="12.6640625" defaultRowHeight="15" customHeight="1"/>
  <cols>
    <col min="1" max="1" width="14.33203125" hidden="1" customWidth="1"/>
    <col min="2" max="2" width="10.33203125" hidden="1" customWidth="1"/>
    <col min="3" max="5" width="8.77734375" hidden="1" customWidth="1"/>
    <col min="6" max="6" width="9.33203125" customWidth="1"/>
    <col min="7" max="7" width="53.109375" customWidth="1"/>
    <col min="8" max="8" width="8.77734375" customWidth="1"/>
    <col min="9" max="20" width="11.77734375" customWidth="1"/>
    <col min="21" max="21" width="12.77734375" customWidth="1"/>
    <col min="22" max="26" width="8.77734375" customWidth="1"/>
  </cols>
  <sheetData>
    <row r="1" spans="1:26" ht="14.25" customHeight="1">
      <c r="A1" s="1"/>
      <c r="B1" s="1"/>
      <c r="C1" s="1"/>
      <c r="D1" s="1"/>
      <c r="E1" s="1"/>
      <c r="F1" s="1"/>
      <c r="G1" s="2" t="s">
        <v>308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1"/>
      <c r="D6" s="1"/>
      <c r="E6" s="4"/>
      <c r="F6" s="1"/>
      <c r="G6" s="1"/>
      <c r="H6" s="1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 t="s">
        <v>7</v>
      </c>
      <c r="O6" s="5" t="s">
        <v>8</v>
      </c>
      <c r="P6" s="5" t="s">
        <v>9</v>
      </c>
      <c r="Q6" s="5" t="s">
        <v>10</v>
      </c>
      <c r="R6" s="5" t="s">
        <v>11</v>
      </c>
      <c r="S6" s="5" t="s">
        <v>12</v>
      </c>
      <c r="T6" s="5" t="s">
        <v>13</v>
      </c>
      <c r="U6" s="1"/>
      <c r="V6" s="1"/>
      <c r="W6" s="1"/>
      <c r="X6" s="1"/>
      <c r="Y6" s="1"/>
      <c r="Z6" s="1"/>
    </row>
    <row r="7" spans="1:26" ht="14.25" customHeight="1">
      <c r="A7" s="1" t="s">
        <v>14</v>
      </c>
      <c r="B7" s="1" t="s">
        <v>15</v>
      </c>
      <c r="C7" s="1"/>
      <c r="D7" s="1"/>
      <c r="E7" s="1"/>
      <c r="F7" s="6"/>
      <c r="G7" s="7" t="s">
        <v>16</v>
      </c>
      <c r="H7" s="8"/>
      <c r="I7" s="127">
        <v>44197</v>
      </c>
      <c r="J7" s="127">
        <v>44228</v>
      </c>
      <c r="K7" s="127">
        <v>44256</v>
      </c>
      <c r="L7" s="127">
        <v>44287</v>
      </c>
      <c r="M7" s="127">
        <v>44317</v>
      </c>
      <c r="N7" s="127">
        <v>44348</v>
      </c>
      <c r="O7" s="127">
        <v>44378</v>
      </c>
      <c r="P7" s="127">
        <v>44409</v>
      </c>
      <c r="Q7" s="127">
        <v>44440</v>
      </c>
      <c r="R7" s="127">
        <v>44470</v>
      </c>
      <c r="S7" s="127">
        <v>44501</v>
      </c>
      <c r="T7" s="127">
        <v>44531</v>
      </c>
      <c r="U7" s="9" t="s">
        <v>17</v>
      </c>
      <c r="V7" s="6"/>
      <c r="W7" s="6"/>
      <c r="X7" s="6"/>
      <c r="Y7" s="6"/>
      <c r="Z7" s="6"/>
    </row>
    <row r="8" spans="1:26" ht="14.25" customHeight="1">
      <c r="A8" s="10"/>
      <c r="B8" s="10"/>
      <c r="C8" s="10"/>
      <c r="D8" s="10"/>
      <c r="E8" s="10"/>
      <c r="F8" s="10"/>
      <c r="G8" s="11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10"/>
      <c r="W8" s="10"/>
      <c r="X8" s="10"/>
      <c r="Y8" s="10"/>
      <c r="Z8" s="10"/>
    </row>
    <row r="9" spans="1:26" ht="14.25" customHeight="1">
      <c r="A9" s="10"/>
      <c r="B9" s="10"/>
      <c r="C9" s="10"/>
      <c r="D9" s="10"/>
      <c r="E9" s="10"/>
      <c r="F9" s="10"/>
      <c r="G9" s="15" t="s">
        <v>18</v>
      </c>
      <c r="H9" s="12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4"/>
      <c r="V9" s="10"/>
      <c r="W9" s="10"/>
      <c r="X9" s="10"/>
      <c r="Y9" s="10"/>
      <c r="Z9" s="10"/>
    </row>
    <row r="10" spans="1:26" ht="14.25" customHeight="1">
      <c r="A10" s="17">
        <v>9</v>
      </c>
      <c r="B10" s="18" t="s">
        <v>19</v>
      </c>
      <c r="C10" s="17" t="str">
        <f t="shared" ref="C10:C22" si="0">CONCATENATE(B10,A10)</f>
        <v>009</v>
      </c>
      <c r="D10" s="17" t="s">
        <v>20</v>
      </c>
      <c r="E10" s="19" t="s">
        <v>21</v>
      </c>
      <c r="F10" s="17"/>
      <c r="G10" s="20" t="s">
        <v>22</v>
      </c>
      <c r="H10" s="21"/>
      <c r="I10" s="22">
        <v>83600</v>
      </c>
      <c r="J10" s="22">
        <v>80000</v>
      </c>
      <c r="K10" s="22">
        <v>80000</v>
      </c>
      <c r="L10" s="22">
        <v>80000</v>
      </c>
      <c r="M10" s="22">
        <v>80000</v>
      </c>
      <c r="N10" s="22">
        <v>80000</v>
      </c>
      <c r="O10" s="22">
        <v>80000</v>
      </c>
      <c r="P10" s="22">
        <v>80000</v>
      </c>
      <c r="Q10" s="22">
        <v>80000</v>
      </c>
      <c r="R10" s="22">
        <v>80000</v>
      </c>
      <c r="S10" s="22">
        <v>80000</v>
      </c>
      <c r="T10" s="22">
        <v>80000</v>
      </c>
      <c r="U10" s="23">
        <f t="shared" ref="U10:U14" si="1">SUM(I10:T10)</f>
        <v>963600</v>
      </c>
      <c r="V10" s="17"/>
      <c r="W10" s="17"/>
      <c r="X10" s="17"/>
      <c r="Y10" s="17"/>
      <c r="Z10" s="17"/>
    </row>
    <row r="11" spans="1:26" ht="14.25" customHeight="1">
      <c r="A11" s="17">
        <v>9</v>
      </c>
      <c r="B11" s="18" t="s">
        <v>19</v>
      </c>
      <c r="C11" s="17" t="str">
        <f t="shared" si="0"/>
        <v>009</v>
      </c>
      <c r="D11" s="17" t="s">
        <v>20</v>
      </c>
      <c r="E11" s="19" t="s">
        <v>23</v>
      </c>
      <c r="F11" s="17"/>
      <c r="G11" s="20" t="s">
        <v>24</v>
      </c>
      <c r="H11" s="21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23">
        <f t="shared" si="1"/>
        <v>0</v>
      </c>
      <c r="V11" s="17"/>
      <c r="W11" s="17"/>
      <c r="X11" s="17"/>
      <c r="Y11" s="17"/>
      <c r="Z11" s="17"/>
    </row>
    <row r="12" spans="1:26" ht="14.25" customHeight="1">
      <c r="A12" s="17">
        <v>9</v>
      </c>
      <c r="B12" s="18" t="s">
        <v>19</v>
      </c>
      <c r="C12" s="17" t="str">
        <f t="shared" si="0"/>
        <v>009</v>
      </c>
      <c r="D12" s="17" t="s">
        <v>20</v>
      </c>
      <c r="E12" s="19" t="s">
        <v>25</v>
      </c>
      <c r="F12" s="17"/>
      <c r="G12" s="20" t="s">
        <v>26</v>
      </c>
      <c r="H12" s="21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23">
        <f t="shared" si="1"/>
        <v>0</v>
      </c>
      <c r="V12" s="17"/>
      <c r="W12" s="17"/>
      <c r="X12" s="17"/>
      <c r="Y12" s="17"/>
      <c r="Z12" s="17"/>
    </row>
    <row r="13" spans="1:26" ht="14.25" customHeight="1">
      <c r="A13" s="17">
        <v>9</v>
      </c>
      <c r="B13" s="18" t="s">
        <v>19</v>
      </c>
      <c r="C13" s="17" t="str">
        <f t="shared" si="0"/>
        <v>009</v>
      </c>
      <c r="D13" s="17" t="s">
        <v>20</v>
      </c>
      <c r="E13" s="19" t="s">
        <v>27</v>
      </c>
      <c r="F13" s="1"/>
      <c r="G13" s="20" t="s">
        <v>28</v>
      </c>
      <c r="H13" s="1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3">
        <f t="shared" si="1"/>
        <v>0</v>
      </c>
      <c r="V13" s="1"/>
      <c r="W13" s="1"/>
      <c r="X13" s="1"/>
      <c r="Y13" s="1"/>
      <c r="Z13" s="1"/>
    </row>
    <row r="14" spans="1:26" ht="14.25" customHeight="1">
      <c r="A14" s="17">
        <v>9</v>
      </c>
      <c r="B14" s="18" t="s">
        <v>19</v>
      </c>
      <c r="C14" s="17" t="str">
        <f t="shared" si="0"/>
        <v>009</v>
      </c>
      <c r="D14" s="17" t="s">
        <v>20</v>
      </c>
      <c r="E14" s="19" t="s">
        <v>29</v>
      </c>
      <c r="F14" s="1"/>
      <c r="G14" s="20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3">
        <f t="shared" si="1"/>
        <v>0</v>
      </c>
      <c r="V14" s="1"/>
      <c r="W14" s="1"/>
      <c r="X14" s="1"/>
      <c r="Y14" s="1"/>
      <c r="Z14" s="1"/>
    </row>
    <row r="15" spans="1:26" ht="14.25" customHeight="1">
      <c r="A15" s="17"/>
      <c r="B15" s="17"/>
      <c r="C15" s="17" t="str">
        <f t="shared" si="0"/>
        <v/>
      </c>
      <c r="D15" s="17"/>
      <c r="E15" s="17"/>
      <c r="F15" s="1"/>
      <c r="G15" s="24" t="s">
        <v>31</v>
      </c>
      <c r="H15" s="25"/>
      <c r="I15" s="26">
        <f t="shared" ref="I15:U15" si="2">SUM(I10:I14)</f>
        <v>83600</v>
      </c>
      <c r="J15" s="26">
        <f t="shared" si="2"/>
        <v>80000</v>
      </c>
      <c r="K15" s="26">
        <f t="shared" si="2"/>
        <v>80000</v>
      </c>
      <c r="L15" s="26">
        <f t="shared" si="2"/>
        <v>80000</v>
      </c>
      <c r="M15" s="26">
        <f t="shared" si="2"/>
        <v>80000</v>
      </c>
      <c r="N15" s="26">
        <f t="shared" si="2"/>
        <v>80000</v>
      </c>
      <c r="O15" s="26">
        <f t="shared" si="2"/>
        <v>80000</v>
      </c>
      <c r="P15" s="26">
        <f t="shared" si="2"/>
        <v>80000</v>
      </c>
      <c r="Q15" s="26">
        <f t="shared" si="2"/>
        <v>80000</v>
      </c>
      <c r="R15" s="26">
        <f t="shared" si="2"/>
        <v>80000</v>
      </c>
      <c r="S15" s="26">
        <f t="shared" si="2"/>
        <v>80000</v>
      </c>
      <c r="T15" s="26">
        <f t="shared" si="2"/>
        <v>80000</v>
      </c>
      <c r="U15" s="27">
        <f t="shared" si="2"/>
        <v>963600</v>
      </c>
      <c r="V15" s="1"/>
      <c r="W15" s="1"/>
      <c r="X15" s="1"/>
      <c r="Y15" s="1"/>
      <c r="Z15" s="1"/>
    </row>
    <row r="16" spans="1:26" ht="14.25" customHeight="1">
      <c r="A16" s="17"/>
      <c r="B16" s="17"/>
      <c r="C16" s="17" t="str">
        <f t="shared" si="0"/>
        <v/>
      </c>
      <c r="D16" s="17"/>
      <c r="E16" s="17"/>
      <c r="F16" s="1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4"/>
      <c r="V16" s="1"/>
      <c r="W16" s="1"/>
      <c r="X16" s="1"/>
      <c r="Y16" s="1"/>
      <c r="Z16" s="1"/>
    </row>
    <row r="17" spans="1:26" ht="14.25" customHeight="1">
      <c r="A17" s="17"/>
      <c r="B17" s="17"/>
      <c r="C17" s="17" t="str">
        <f t="shared" si="0"/>
        <v/>
      </c>
      <c r="D17" s="17"/>
      <c r="E17" s="17"/>
      <c r="F17" s="1"/>
      <c r="G17" s="15" t="s">
        <v>32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4"/>
      <c r="V17" s="1"/>
      <c r="W17" s="1"/>
      <c r="X17" s="1"/>
      <c r="Y17" s="1"/>
      <c r="Z17" s="1"/>
    </row>
    <row r="18" spans="1:26" ht="14.25" customHeight="1">
      <c r="A18" s="17">
        <v>2</v>
      </c>
      <c r="B18" s="18" t="s">
        <v>33</v>
      </c>
      <c r="C18" s="17" t="str">
        <f t="shared" si="0"/>
        <v>012</v>
      </c>
      <c r="D18" s="17" t="s">
        <v>34</v>
      </c>
      <c r="E18" s="19" t="s">
        <v>35</v>
      </c>
      <c r="F18" s="1"/>
      <c r="G18" s="29" t="s">
        <v>36</v>
      </c>
      <c r="H18" s="1"/>
      <c r="I18" s="16">
        <f t="shared" ref="I18:T18" si="3">200000/12</f>
        <v>16666.666666666668</v>
      </c>
      <c r="J18" s="16">
        <f t="shared" si="3"/>
        <v>16666.666666666668</v>
      </c>
      <c r="K18" s="16">
        <f t="shared" si="3"/>
        <v>16666.666666666668</v>
      </c>
      <c r="L18" s="16">
        <f t="shared" si="3"/>
        <v>16666.666666666668</v>
      </c>
      <c r="M18" s="16">
        <f t="shared" si="3"/>
        <v>16666.666666666668</v>
      </c>
      <c r="N18" s="16">
        <f t="shared" si="3"/>
        <v>16666.666666666668</v>
      </c>
      <c r="O18" s="16">
        <f t="shared" si="3"/>
        <v>16666.666666666668</v>
      </c>
      <c r="P18" s="16">
        <f t="shared" si="3"/>
        <v>16666.666666666668</v>
      </c>
      <c r="Q18" s="16">
        <f t="shared" si="3"/>
        <v>16666.666666666668</v>
      </c>
      <c r="R18" s="16">
        <f t="shared" si="3"/>
        <v>16666.666666666668</v>
      </c>
      <c r="S18" s="16">
        <f t="shared" si="3"/>
        <v>16666.666666666668</v>
      </c>
      <c r="T18" s="16">
        <f t="shared" si="3"/>
        <v>16666.666666666668</v>
      </c>
      <c r="U18" s="23">
        <f t="shared" ref="U18:U25" si="4">SUM(I18:T18)</f>
        <v>199999.99999999997</v>
      </c>
      <c r="V18" s="1"/>
      <c r="W18" s="1"/>
      <c r="X18" s="1"/>
      <c r="Y18" s="1"/>
      <c r="Z18" s="1"/>
    </row>
    <row r="19" spans="1:26" ht="14.25" customHeight="1">
      <c r="A19" s="17">
        <v>2</v>
      </c>
      <c r="B19" s="18" t="s">
        <v>37</v>
      </c>
      <c r="C19" s="17" t="str">
        <f t="shared" si="0"/>
        <v>032</v>
      </c>
      <c r="D19" s="17" t="s">
        <v>34</v>
      </c>
      <c r="E19" s="19" t="s">
        <v>38</v>
      </c>
      <c r="F19" s="1"/>
      <c r="G19" s="29" t="s">
        <v>309</v>
      </c>
      <c r="H19" s="1"/>
      <c r="I19" s="16">
        <v>8000</v>
      </c>
      <c r="J19" s="16">
        <v>8000</v>
      </c>
      <c r="K19" s="16">
        <v>8000</v>
      </c>
      <c r="L19" s="16">
        <v>8000</v>
      </c>
      <c r="M19" s="16">
        <v>8000</v>
      </c>
      <c r="N19" s="16">
        <v>8000</v>
      </c>
      <c r="O19" s="16">
        <v>8000</v>
      </c>
      <c r="P19" s="16">
        <v>8000</v>
      </c>
      <c r="Q19" s="16">
        <v>8000</v>
      </c>
      <c r="R19" s="16">
        <v>8000</v>
      </c>
      <c r="S19" s="16">
        <v>8000</v>
      </c>
      <c r="T19" s="16">
        <v>8000</v>
      </c>
      <c r="U19" s="23">
        <f t="shared" si="4"/>
        <v>96000</v>
      </c>
      <c r="V19" s="1"/>
      <c r="W19" s="1"/>
      <c r="X19" s="1"/>
      <c r="Y19" s="1"/>
      <c r="Z19" s="1"/>
    </row>
    <row r="20" spans="1:26" ht="14.25" customHeight="1">
      <c r="A20" s="17">
        <v>2</v>
      </c>
      <c r="B20" s="18" t="s">
        <v>40</v>
      </c>
      <c r="C20" s="17" t="str">
        <f t="shared" si="0"/>
        <v>072</v>
      </c>
      <c r="D20" s="17" t="s">
        <v>34</v>
      </c>
      <c r="E20" s="19" t="s">
        <v>41</v>
      </c>
      <c r="F20" s="1"/>
      <c r="G20" s="29" t="s">
        <v>42</v>
      </c>
      <c r="H20" s="1"/>
      <c r="I20" s="16">
        <v>2000</v>
      </c>
      <c r="J20" s="16">
        <v>2000</v>
      </c>
      <c r="K20" s="16">
        <v>2000</v>
      </c>
      <c r="L20" s="16">
        <v>2000</v>
      </c>
      <c r="M20" s="16">
        <v>2000</v>
      </c>
      <c r="N20" s="16">
        <v>2000</v>
      </c>
      <c r="O20" s="16">
        <v>2000</v>
      </c>
      <c r="P20" s="16">
        <v>2000</v>
      </c>
      <c r="Q20" s="16">
        <v>2000</v>
      </c>
      <c r="R20" s="16">
        <v>2000</v>
      </c>
      <c r="S20" s="16">
        <v>2000</v>
      </c>
      <c r="T20" s="16">
        <v>2000</v>
      </c>
      <c r="U20" s="23">
        <f t="shared" si="4"/>
        <v>24000</v>
      </c>
      <c r="V20" s="1"/>
      <c r="W20" s="1"/>
      <c r="X20" s="1"/>
      <c r="Y20" s="1"/>
      <c r="Z20" s="1"/>
    </row>
    <row r="21" spans="1:26" ht="14.25" customHeight="1">
      <c r="A21" s="17">
        <v>2</v>
      </c>
      <c r="B21" s="18" t="s">
        <v>43</v>
      </c>
      <c r="C21" s="17" t="str">
        <f t="shared" si="0"/>
        <v>022</v>
      </c>
      <c r="D21" s="17"/>
      <c r="E21" s="19" t="s">
        <v>44</v>
      </c>
      <c r="F21" s="1"/>
      <c r="G21" s="29" t="s">
        <v>45</v>
      </c>
      <c r="H21" s="1"/>
      <c r="I21" s="16">
        <f t="shared" ref="I21:T21" si="5">50000/12</f>
        <v>4166.666666666667</v>
      </c>
      <c r="J21" s="16">
        <f t="shared" si="5"/>
        <v>4166.666666666667</v>
      </c>
      <c r="K21" s="16">
        <f t="shared" si="5"/>
        <v>4166.666666666667</v>
      </c>
      <c r="L21" s="16">
        <f t="shared" si="5"/>
        <v>4166.666666666667</v>
      </c>
      <c r="M21" s="16">
        <f t="shared" si="5"/>
        <v>4166.666666666667</v>
      </c>
      <c r="N21" s="16">
        <f t="shared" si="5"/>
        <v>4166.666666666667</v>
      </c>
      <c r="O21" s="16">
        <f t="shared" si="5"/>
        <v>4166.666666666667</v>
      </c>
      <c r="P21" s="16">
        <f t="shared" si="5"/>
        <v>4166.666666666667</v>
      </c>
      <c r="Q21" s="16">
        <f t="shared" si="5"/>
        <v>4166.666666666667</v>
      </c>
      <c r="R21" s="16">
        <f t="shared" si="5"/>
        <v>4166.666666666667</v>
      </c>
      <c r="S21" s="16">
        <f t="shared" si="5"/>
        <v>4166.666666666667</v>
      </c>
      <c r="T21" s="16">
        <f t="shared" si="5"/>
        <v>4166.666666666667</v>
      </c>
      <c r="U21" s="23">
        <f t="shared" si="4"/>
        <v>49999.999999999993</v>
      </c>
      <c r="V21" s="1"/>
      <c r="W21" s="1"/>
      <c r="X21" s="1"/>
      <c r="Y21" s="1"/>
      <c r="Z21" s="1"/>
    </row>
    <row r="22" spans="1:26" ht="14.25" customHeight="1">
      <c r="A22" s="17">
        <v>2</v>
      </c>
      <c r="B22" s="18" t="s">
        <v>37</v>
      </c>
      <c r="C22" s="17" t="str">
        <f t="shared" si="0"/>
        <v>032</v>
      </c>
      <c r="D22" s="17"/>
      <c r="E22" s="19" t="s">
        <v>38</v>
      </c>
      <c r="F22" s="1"/>
      <c r="G22" s="29" t="s">
        <v>310</v>
      </c>
      <c r="H22" s="1"/>
      <c r="I22" s="16">
        <v>2000</v>
      </c>
      <c r="J22" s="16">
        <v>2000</v>
      </c>
      <c r="K22" s="16">
        <v>2000</v>
      </c>
      <c r="L22" s="16">
        <v>2000</v>
      </c>
      <c r="M22" s="16">
        <v>2000</v>
      </c>
      <c r="N22" s="16">
        <v>2000</v>
      </c>
      <c r="O22" s="16">
        <v>2000</v>
      </c>
      <c r="P22" s="16">
        <v>2000</v>
      </c>
      <c r="Q22" s="16">
        <v>2000</v>
      </c>
      <c r="R22" s="16">
        <v>2000</v>
      </c>
      <c r="S22" s="16">
        <v>2000</v>
      </c>
      <c r="T22" s="16">
        <v>2000</v>
      </c>
      <c r="U22" s="23">
        <f t="shared" si="4"/>
        <v>24000</v>
      </c>
      <c r="V22" s="1"/>
      <c r="W22" s="1"/>
      <c r="X22" s="1"/>
      <c r="Y22" s="1"/>
      <c r="Z22" s="1"/>
    </row>
    <row r="23" spans="1:26" ht="14.25" customHeight="1">
      <c r="A23" s="17"/>
      <c r="B23" s="17"/>
      <c r="C23" s="17"/>
      <c r="D23" s="17"/>
      <c r="F23" s="1"/>
      <c r="G23" s="29" t="s">
        <v>311</v>
      </c>
      <c r="H23" s="1"/>
      <c r="I23" s="16"/>
      <c r="J23" s="16"/>
      <c r="K23" s="16">
        <v>10000</v>
      </c>
      <c r="L23" s="16">
        <v>10000</v>
      </c>
      <c r="M23" s="16">
        <v>10000</v>
      </c>
      <c r="N23" s="16">
        <v>10000</v>
      </c>
      <c r="O23" s="16">
        <v>10000</v>
      </c>
      <c r="P23" s="16">
        <v>10000</v>
      </c>
      <c r="Q23" s="16">
        <v>10000</v>
      </c>
      <c r="R23" s="16">
        <v>10000</v>
      </c>
      <c r="S23" s="16">
        <v>10000</v>
      </c>
      <c r="T23" s="16">
        <v>10000</v>
      </c>
      <c r="U23" s="23">
        <f t="shared" si="4"/>
        <v>100000</v>
      </c>
      <c r="V23" s="1"/>
      <c r="W23" s="1"/>
      <c r="X23" s="1"/>
      <c r="Y23" s="1"/>
      <c r="Z23" s="1"/>
    </row>
    <row r="24" spans="1:26" ht="14.25" customHeight="1">
      <c r="A24" s="17"/>
      <c r="B24" s="17"/>
      <c r="C24" s="17"/>
      <c r="D24" s="17"/>
      <c r="F24" s="1"/>
      <c r="G24" s="29" t="s">
        <v>48</v>
      </c>
      <c r="H24" s="1"/>
      <c r="I24" s="16"/>
      <c r="J24" s="16"/>
      <c r="K24" s="16">
        <f t="shared" ref="K24:T24" si="6">(3*10000)*50%</f>
        <v>15000</v>
      </c>
      <c r="L24" s="16">
        <f t="shared" si="6"/>
        <v>15000</v>
      </c>
      <c r="M24" s="16">
        <f t="shared" si="6"/>
        <v>15000</v>
      </c>
      <c r="N24" s="16">
        <f t="shared" si="6"/>
        <v>15000</v>
      </c>
      <c r="O24" s="16">
        <f t="shared" si="6"/>
        <v>15000</v>
      </c>
      <c r="P24" s="16">
        <f t="shared" si="6"/>
        <v>15000</v>
      </c>
      <c r="Q24" s="16">
        <f t="shared" si="6"/>
        <v>15000</v>
      </c>
      <c r="R24" s="16">
        <f t="shared" si="6"/>
        <v>15000</v>
      </c>
      <c r="S24" s="16">
        <f t="shared" si="6"/>
        <v>15000</v>
      </c>
      <c r="T24" s="16">
        <f t="shared" si="6"/>
        <v>15000</v>
      </c>
      <c r="U24" s="23">
        <f t="shared" si="4"/>
        <v>150000</v>
      </c>
      <c r="V24" s="1"/>
      <c r="W24" s="1"/>
      <c r="X24" s="1"/>
      <c r="Y24" s="1"/>
      <c r="Z24" s="1"/>
    </row>
    <row r="25" spans="1:26" ht="14.25" customHeight="1">
      <c r="A25" s="17">
        <v>4</v>
      </c>
      <c r="B25" s="18" t="s">
        <v>33</v>
      </c>
      <c r="C25" s="17" t="str">
        <f t="shared" ref="C25:C63" si="7">CONCATENATE(B25,A25)</f>
        <v>014</v>
      </c>
      <c r="D25" s="17" t="s">
        <v>34</v>
      </c>
      <c r="E25" s="17" t="s">
        <v>49</v>
      </c>
      <c r="F25" s="1"/>
      <c r="G25" s="29" t="s">
        <v>50</v>
      </c>
      <c r="H25" s="1"/>
      <c r="I25" s="16">
        <v>1500</v>
      </c>
      <c r="J25" s="16">
        <v>1500</v>
      </c>
      <c r="K25" s="16">
        <v>1500</v>
      </c>
      <c r="L25" s="16">
        <v>1500</v>
      </c>
      <c r="M25" s="16">
        <v>1500</v>
      </c>
      <c r="N25" s="16">
        <v>1500</v>
      </c>
      <c r="O25" s="16">
        <v>1500</v>
      </c>
      <c r="P25" s="16">
        <v>1500</v>
      </c>
      <c r="Q25" s="16">
        <v>1500</v>
      </c>
      <c r="R25" s="16">
        <v>1500</v>
      </c>
      <c r="S25" s="16">
        <v>1500</v>
      </c>
      <c r="T25" s="16">
        <v>1500</v>
      </c>
      <c r="U25" s="23">
        <f t="shared" si="4"/>
        <v>18000</v>
      </c>
      <c r="V25" s="1"/>
      <c r="W25" s="1"/>
      <c r="X25" s="1"/>
      <c r="Y25" s="1"/>
      <c r="Z25" s="1"/>
    </row>
    <row r="26" spans="1:26" ht="14.25" customHeight="1">
      <c r="A26" s="17"/>
      <c r="B26" s="17"/>
      <c r="C26" s="17" t="str">
        <f t="shared" si="7"/>
        <v/>
      </c>
      <c r="D26" s="17"/>
      <c r="E26" s="17"/>
      <c r="F26" s="1"/>
      <c r="G26" s="30" t="s">
        <v>17</v>
      </c>
      <c r="H26" s="31"/>
      <c r="I26" s="32">
        <f t="shared" ref="I26:U26" si="8">SUM(I18:I25)</f>
        <v>34333.333333333336</v>
      </c>
      <c r="J26" s="32">
        <f t="shared" si="8"/>
        <v>34333.333333333336</v>
      </c>
      <c r="K26" s="32">
        <f t="shared" si="8"/>
        <v>59333.333333333336</v>
      </c>
      <c r="L26" s="32">
        <f t="shared" si="8"/>
        <v>59333.333333333336</v>
      </c>
      <c r="M26" s="32">
        <f t="shared" si="8"/>
        <v>59333.333333333336</v>
      </c>
      <c r="N26" s="32">
        <f t="shared" si="8"/>
        <v>59333.333333333336</v>
      </c>
      <c r="O26" s="32">
        <f t="shared" si="8"/>
        <v>59333.333333333336</v>
      </c>
      <c r="P26" s="32">
        <f t="shared" si="8"/>
        <v>59333.333333333336</v>
      </c>
      <c r="Q26" s="32">
        <f t="shared" si="8"/>
        <v>59333.333333333336</v>
      </c>
      <c r="R26" s="32">
        <f t="shared" si="8"/>
        <v>59333.333333333336</v>
      </c>
      <c r="S26" s="32">
        <f t="shared" si="8"/>
        <v>59333.333333333336</v>
      </c>
      <c r="T26" s="32">
        <f t="shared" si="8"/>
        <v>59333.333333333336</v>
      </c>
      <c r="U26" s="27">
        <f t="shared" si="8"/>
        <v>662000</v>
      </c>
      <c r="V26" s="1"/>
      <c r="W26" s="1"/>
      <c r="X26" s="1"/>
      <c r="Y26" s="1"/>
      <c r="Z26" s="1"/>
    </row>
    <row r="27" spans="1:26" ht="14.25" customHeight="1">
      <c r="A27" s="17"/>
      <c r="B27" s="17"/>
      <c r="C27" s="17" t="str">
        <f t="shared" si="7"/>
        <v/>
      </c>
      <c r="D27" s="17"/>
      <c r="E27" s="17"/>
      <c r="F27" s="1"/>
      <c r="G27" s="15" t="s">
        <v>51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3"/>
      <c r="V27" s="1"/>
      <c r="W27" s="1"/>
      <c r="X27" s="1"/>
      <c r="Y27" s="1"/>
      <c r="Z27" s="1"/>
    </row>
    <row r="28" spans="1:26" ht="14.25" customHeight="1">
      <c r="A28" s="17">
        <v>6</v>
      </c>
      <c r="B28" s="18" t="s">
        <v>40</v>
      </c>
      <c r="C28" s="17" t="str">
        <f t="shared" si="7"/>
        <v>076</v>
      </c>
      <c r="D28" s="17" t="s">
        <v>51</v>
      </c>
      <c r="E28" s="19" t="s">
        <v>52</v>
      </c>
      <c r="F28" s="1"/>
      <c r="G28" s="29" t="s">
        <v>53</v>
      </c>
      <c r="H28" s="1"/>
      <c r="I28" s="16"/>
      <c r="J28" s="16"/>
      <c r="K28" s="16"/>
      <c r="L28" s="16"/>
      <c r="M28" s="16"/>
      <c r="N28" s="16">
        <v>7500</v>
      </c>
      <c r="O28" s="16"/>
      <c r="P28" s="16"/>
      <c r="Q28" s="16"/>
      <c r="R28" s="16"/>
      <c r="S28" s="16">
        <v>7500</v>
      </c>
      <c r="T28" s="16"/>
      <c r="U28" s="23">
        <f t="shared" ref="U28:U31" si="9">SUM(I28:T28)</f>
        <v>15000</v>
      </c>
      <c r="V28" s="1"/>
      <c r="W28" s="1"/>
      <c r="X28" s="1"/>
      <c r="Y28" s="1"/>
      <c r="Z28" s="1"/>
    </row>
    <row r="29" spans="1:26" ht="14.25" customHeight="1">
      <c r="A29" s="17">
        <v>6</v>
      </c>
      <c r="B29" s="18" t="s">
        <v>33</v>
      </c>
      <c r="C29" s="17" t="str">
        <f t="shared" si="7"/>
        <v>016</v>
      </c>
      <c r="D29" s="17" t="s">
        <v>51</v>
      </c>
      <c r="E29" s="19" t="s">
        <v>54</v>
      </c>
      <c r="F29" s="1"/>
      <c r="G29" s="29" t="s">
        <v>55</v>
      </c>
      <c r="H29" s="1"/>
      <c r="I29" s="16"/>
      <c r="J29" s="16"/>
      <c r="K29" s="16">
        <v>500</v>
      </c>
      <c r="L29" s="16"/>
      <c r="M29" s="16"/>
      <c r="N29" s="16">
        <v>500</v>
      </c>
      <c r="O29" s="16"/>
      <c r="P29" s="16"/>
      <c r="Q29" s="16"/>
      <c r="R29" s="16">
        <v>500</v>
      </c>
      <c r="S29" s="16"/>
      <c r="T29" s="16">
        <v>500</v>
      </c>
      <c r="U29" s="23">
        <f t="shared" si="9"/>
        <v>2000</v>
      </c>
      <c r="V29" s="1"/>
      <c r="W29" s="1"/>
      <c r="X29" s="1"/>
      <c r="Y29" s="1"/>
      <c r="Z29" s="1"/>
    </row>
    <row r="30" spans="1:26" ht="14.25" customHeight="1">
      <c r="A30" s="17">
        <v>6</v>
      </c>
      <c r="B30" s="18" t="s">
        <v>33</v>
      </c>
      <c r="C30" s="17" t="str">
        <f t="shared" si="7"/>
        <v>016</v>
      </c>
      <c r="D30" s="17" t="s">
        <v>51</v>
      </c>
      <c r="E30" s="19" t="s">
        <v>54</v>
      </c>
      <c r="F30" s="1"/>
      <c r="G30" s="29" t="s">
        <v>56</v>
      </c>
      <c r="H30" s="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23">
        <f t="shared" si="9"/>
        <v>0</v>
      </c>
      <c r="V30" s="1"/>
      <c r="W30" s="1"/>
      <c r="X30" s="1"/>
      <c r="Y30" s="1"/>
      <c r="Z30" s="1"/>
    </row>
    <row r="31" spans="1:26" ht="14.25" customHeight="1">
      <c r="A31" s="17">
        <v>6</v>
      </c>
      <c r="B31" s="18" t="s">
        <v>33</v>
      </c>
      <c r="C31" s="17" t="str">
        <f t="shared" si="7"/>
        <v>016</v>
      </c>
      <c r="D31" s="17" t="s">
        <v>51</v>
      </c>
      <c r="E31" s="19" t="s">
        <v>54</v>
      </c>
      <c r="F31" s="34">
        <v>0.1</v>
      </c>
      <c r="G31" s="35" t="str">
        <f>"Contigency"&amp;" "&amp;"at"&amp;" "&amp;(F31*100)&amp;"%"</f>
        <v>Contigency at 10%</v>
      </c>
      <c r="H31" s="36"/>
      <c r="I31" s="37">
        <f t="shared" ref="I31:T31" si="10">SUM(I28:I30)*$F$31</f>
        <v>0</v>
      </c>
      <c r="J31" s="37">
        <f t="shared" si="10"/>
        <v>0</v>
      </c>
      <c r="K31" s="37">
        <f t="shared" si="10"/>
        <v>50</v>
      </c>
      <c r="L31" s="37">
        <f t="shared" si="10"/>
        <v>0</v>
      </c>
      <c r="M31" s="37">
        <f t="shared" si="10"/>
        <v>0</v>
      </c>
      <c r="N31" s="37">
        <f t="shared" si="10"/>
        <v>800</v>
      </c>
      <c r="O31" s="37">
        <f t="shared" si="10"/>
        <v>0</v>
      </c>
      <c r="P31" s="37">
        <f t="shared" si="10"/>
        <v>0</v>
      </c>
      <c r="Q31" s="37">
        <f t="shared" si="10"/>
        <v>0</v>
      </c>
      <c r="R31" s="37">
        <f t="shared" si="10"/>
        <v>50</v>
      </c>
      <c r="S31" s="37">
        <f t="shared" si="10"/>
        <v>750</v>
      </c>
      <c r="T31" s="37">
        <f t="shared" si="10"/>
        <v>50</v>
      </c>
      <c r="U31" s="38">
        <f t="shared" si="9"/>
        <v>1700</v>
      </c>
      <c r="V31" s="1"/>
      <c r="W31" s="1"/>
      <c r="X31" s="1"/>
      <c r="Y31" s="1"/>
      <c r="Z31" s="1"/>
    </row>
    <row r="32" spans="1:26" ht="14.25" customHeight="1">
      <c r="A32" s="17"/>
      <c r="B32" s="17"/>
      <c r="C32" s="17" t="str">
        <f t="shared" si="7"/>
        <v/>
      </c>
      <c r="D32" s="17"/>
      <c r="E32" s="17"/>
      <c r="F32" s="1"/>
      <c r="G32" s="30" t="s">
        <v>17</v>
      </c>
      <c r="H32" s="31"/>
      <c r="I32" s="32">
        <f t="shared" ref="I32:U32" si="11">SUM(I28:I31)</f>
        <v>0</v>
      </c>
      <c r="J32" s="32">
        <f t="shared" si="11"/>
        <v>0</v>
      </c>
      <c r="K32" s="32">
        <f t="shared" si="11"/>
        <v>550</v>
      </c>
      <c r="L32" s="32">
        <f t="shared" si="11"/>
        <v>0</v>
      </c>
      <c r="M32" s="32">
        <f t="shared" si="11"/>
        <v>0</v>
      </c>
      <c r="N32" s="32">
        <f t="shared" si="11"/>
        <v>8800</v>
      </c>
      <c r="O32" s="32">
        <f t="shared" si="11"/>
        <v>0</v>
      </c>
      <c r="P32" s="32">
        <f t="shared" si="11"/>
        <v>0</v>
      </c>
      <c r="Q32" s="32">
        <f t="shared" si="11"/>
        <v>0</v>
      </c>
      <c r="R32" s="32">
        <f t="shared" si="11"/>
        <v>550</v>
      </c>
      <c r="S32" s="32">
        <f t="shared" si="11"/>
        <v>8250</v>
      </c>
      <c r="T32" s="32">
        <f t="shared" si="11"/>
        <v>550</v>
      </c>
      <c r="U32" s="27">
        <f t="shared" si="11"/>
        <v>18700</v>
      </c>
      <c r="V32" s="1"/>
      <c r="W32" s="1"/>
      <c r="X32" s="1"/>
      <c r="Y32" s="1"/>
      <c r="Z32" s="1"/>
    </row>
    <row r="33" spans="1:26" ht="14.25" customHeight="1">
      <c r="A33" s="17"/>
      <c r="B33" s="17"/>
      <c r="C33" s="17" t="str">
        <f t="shared" si="7"/>
        <v/>
      </c>
      <c r="D33" s="17"/>
      <c r="E33" s="17"/>
      <c r="F33" s="1"/>
      <c r="G33" s="15" t="s">
        <v>312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3"/>
      <c r="V33" s="1"/>
      <c r="W33" s="1"/>
      <c r="X33" s="1"/>
      <c r="Y33" s="1"/>
      <c r="Z33" s="1"/>
    </row>
    <row r="34" spans="1:26" ht="14.25" customHeight="1">
      <c r="A34" s="17">
        <v>4</v>
      </c>
      <c r="B34" s="18" t="s">
        <v>33</v>
      </c>
      <c r="C34" s="17" t="str">
        <f t="shared" si="7"/>
        <v>014</v>
      </c>
      <c r="D34" s="17" t="s">
        <v>58</v>
      </c>
      <c r="E34" s="19" t="s">
        <v>59</v>
      </c>
      <c r="F34" s="1"/>
      <c r="G34" s="29" t="s">
        <v>313</v>
      </c>
      <c r="H34" s="1"/>
      <c r="I34" s="16">
        <v>600</v>
      </c>
      <c r="J34" s="16">
        <v>600</v>
      </c>
      <c r="K34" s="16">
        <v>600</v>
      </c>
      <c r="L34" s="16">
        <v>600</v>
      </c>
      <c r="M34" s="16">
        <v>600</v>
      </c>
      <c r="N34" s="16">
        <v>600</v>
      </c>
      <c r="O34" s="16">
        <v>600</v>
      </c>
      <c r="P34" s="16">
        <v>600</v>
      </c>
      <c r="Q34" s="16">
        <v>600</v>
      </c>
      <c r="R34" s="16">
        <v>600</v>
      </c>
      <c r="S34" s="16">
        <v>600</v>
      </c>
      <c r="T34" s="16">
        <v>600</v>
      </c>
      <c r="U34" s="23">
        <f t="shared" ref="U34:U40" si="12">SUM(I34:T34)</f>
        <v>7200</v>
      </c>
      <c r="V34" s="1"/>
      <c r="W34" s="1"/>
      <c r="X34" s="1"/>
      <c r="Y34" s="1"/>
      <c r="Z34" s="1"/>
    </row>
    <row r="35" spans="1:26" ht="14.25" customHeight="1">
      <c r="A35" s="17">
        <v>3</v>
      </c>
      <c r="B35" s="18" t="s">
        <v>33</v>
      </c>
      <c r="C35" s="17" t="str">
        <f t="shared" si="7"/>
        <v>013</v>
      </c>
      <c r="D35" s="17" t="s">
        <v>61</v>
      </c>
      <c r="E35" s="19" t="s">
        <v>62</v>
      </c>
      <c r="F35" s="1"/>
      <c r="G35" s="29" t="s">
        <v>314</v>
      </c>
      <c r="H35" s="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23">
        <f t="shared" si="12"/>
        <v>0</v>
      </c>
      <c r="V35" s="1"/>
      <c r="W35" s="1"/>
      <c r="X35" s="1"/>
      <c r="Y35" s="1"/>
      <c r="Z35" s="1"/>
    </row>
    <row r="36" spans="1:26" ht="14.25" customHeight="1">
      <c r="A36" s="17">
        <v>3</v>
      </c>
      <c r="B36" s="18" t="s">
        <v>40</v>
      </c>
      <c r="C36" s="17" t="str">
        <f t="shared" si="7"/>
        <v>073</v>
      </c>
      <c r="D36" s="17" t="s">
        <v>61</v>
      </c>
      <c r="E36" s="19" t="s">
        <v>65</v>
      </c>
      <c r="F36" s="1"/>
      <c r="G36" s="29" t="s">
        <v>66</v>
      </c>
      <c r="H36" s="1"/>
      <c r="I36" s="16">
        <v>125</v>
      </c>
      <c r="J36" s="16">
        <v>125</v>
      </c>
      <c r="K36" s="16">
        <v>125</v>
      </c>
      <c r="L36" s="16">
        <v>125</v>
      </c>
      <c r="M36" s="16">
        <v>125</v>
      </c>
      <c r="N36" s="16">
        <v>125</v>
      </c>
      <c r="O36" s="16">
        <v>125</v>
      </c>
      <c r="P36" s="16">
        <v>125</v>
      </c>
      <c r="Q36" s="16">
        <v>125</v>
      </c>
      <c r="R36" s="16">
        <v>125</v>
      </c>
      <c r="S36" s="16">
        <v>125</v>
      </c>
      <c r="T36" s="16">
        <v>125</v>
      </c>
      <c r="U36" s="23">
        <f t="shared" si="12"/>
        <v>1500</v>
      </c>
      <c r="V36" s="1"/>
      <c r="W36" s="1"/>
      <c r="X36" s="1"/>
      <c r="Y36" s="1"/>
      <c r="Z36" s="1"/>
    </row>
    <row r="37" spans="1:26" ht="14.25" customHeight="1">
      <c r="A37" s="17">
        <v>3</v>
      </c>
      <c r="B37" s="18" t="s">
        <v>33</v>
      </c>
      <c r="C37" s="17" t="str">
        <f t="shared" si="7"/>
        <v>013</v>
      </c>
      <c r="D37" s="17" t="s">
        <v>61</v>
      </c>
      <c r="E37" s="19" t="s">
        <v>67</v>
      </c>
      <c r="F37" s="1"/>
      <c r="G37" s="29" t="s">
        <v>68</v>
      </c>
      <c r="H37" s="1"/>
      <c r="I37" s="16">
        <v>400</v>
      </c>
      <c r="J37" s="16">
        <v>400</v>
      </c>
      <c r="K37" s="16">
        <v>400</v>
      </c>
      <c r="L37" s="16">
        <v>400</v>
      </c>
      <c r="M37" s="16">
        <v>400</v>
      </c>
      <c r="N37" s="16">
        <v>400</v>
      </c>
      <c r="O37" s="16">
        <v>400</v>
      </c>
      <c r="P37" s="16">
        <v>400</v>
      </c>
      <c r="Q37" s="16">
        <v>400</v>
      </c>
      <c r="R37" s="16">
        <v>400</v>
      </c>
      <c r="S37" s="16">
        <v>400</v>
      </c>
      <c r="T37" s="16">
        <v>400</v>
      </c>
      <c r="U37" s="23">
        <f t="shared" si="12"/>
        <v>4800</v>
      </c>
      <c r="V37" s="1"/>
      <c r="W37" s="1"/>
      <c r="X37" s="1"/>
      <c r="Y37" s="1"/>
      <c r="Z37" s="1"/>
    </row>
    <row r="38" spans="1:26" ht="14.25" customHeight="1">
      <c r="A38" s="17">
        <v>4</v>
      </c>
      <c r="B38" s="18" t="s">
        <v>33</v>
      </c>
      <c r="C38" s="17" t="str">
        <f t="shared" si="7"/>
        <v>014</v>
      </c>
      <c r="D38" s="17" t="s">
        <v>58</v>
      </c>
      <c r="E38" s="19" t="s">
        <v>70</v>
      </c>
      <c r="F38" s="1"/>
      <c r="G38" s="29" t="s">
        <v>71</v>
      </c>
      <c r="H38" s="1"/>
      <c r="I38" s="16">
        <v>250</v>
      </c>
      <c r="J38" s="16">
        <v>250</v>
      </c>
      <c r="K38" s="16">
        <v>250</v>
      </c>
      <c r="L38" s="16">
        <v>250</v>
      </c>
      <c r="M38" s="16">
        <v>250</v>
      </c>
      <c r="N38" s="16">
        <v>250</v>
      </c>
      <c r="O38" s="16">
        <v>250</v>
      </c>
      <c r="P38" s="16">
        <v>250</v>
      </c>
      <c r="Q38" s="16">
        <v>250</v>
      </c>
      <c r="R38" s="16">
        <v>250</v>
      </c>
      <c r="S38" s="16">
        <v>250</v>
      </c>
      <c r="T38" s="16">
        <v>250</v>
      </c>
      <c r="U38" s="23">
        <f t="shared" si="12"/>
        <v>3000</v>
      </c>
      <c r="V38" s="1"/>
      <c r="W38" s="1"/>
      <c r="X38" s="1"/>
      <c r="Y38" s="1"/>
      <c r="Z38" s="1"/>
    </row>
    <row r="39" spans="1:26" ht="14.25" customHeight="1">
      <c r="A39" s="17">
        <v>4</v>
      </c>
      <c r="B39" s="18" t="s">
        <v>33</v>
      </c>
      <c r="C39" s="17" t="str">
        <f t="shared" si="7"/>
        <v>014</v>
      </c>
      <c r="D39" s="17" t="s">
        <v>58</v>
      </c>
      <c r="E39" s="19" t="s">
        <v>72</v>
      </c>
      <c r="F39" s="1"/>
      <c r="G39" s="29" t="s">
        <v>73</v>
      </c>
      <c r="H39" s="1"/>
      <c r="I39" s="16">
        <v>250</v>
      </c>
      <c r="J39" s="16">
        <v>250</v>
      </c>
      <c r="K39" s="16">
        <v>250</v>
      </c>
      <c r="L39" s="16">
        <v>250</v>
      </c>
      <c r="M39" s="16">
        <v>250</v>
      </c>
      <c r="N39" s="16">
        <v>250</v>
      </c>
      <c r="O39" s="16">
        <v>250</v>
      </c>
      <c r="P39" s="16">
        <v>250</v>
      </c>
      <c r="Q39" s="16">
        <v>250</v>
      </c>
      <c r="R39" s="16">
        <v>250</v>
      </c>
      <c r="S39" s="16">
        <v>250</v>
      </c>
      <c r="T39" s="16">
        <v>250</v>
      </c>
      <c r="U39" s="23">
        <f t="shared" si="12"/>
        <v>3000</v>
      </c>
      <c r="V39" s="1"/>
      <c r="W39" s="1"/>
      <c r="X39" s="1"/>
      <c r="Y39" s="1"/>
      <c r="Z39" s="1"/>
    </row>
    <row r="40" spans="1:26" ht="14.25" customHeight="1">
      <c r="A40" s="17">
        <v>4</v>
      </c>
      <c r="B40" s="18" t="s">
        <v>33</v>
      </c>
      <c r="C40" s="17" t="str">
        <f t="shared" si="7"/>
        <v>014</v>
      </c>
      <c r="D40" s="17" t="s">
        <v>58</v>
      </c>
      <c r="E40" s="19" t="s">
        <v>72</v>
      </c>
      <c r="F40" s="34">
        <v>0.25</v>
      </c>
      <c r="G40" s="35" t="str">
        <f>"Contigency"&amp;" "&amp;"at"&amp;" "&amp;(F40*100)&amp;"%"</f>
        <v>Contigency at 25%</v>
      </c>
      <c r="H40" s="36"/>
      <c r="I40" s="37">
        <f t="shared" ref="I40:T40" si="13">SUM(I34:I39)*$F$40</f>
        <v>406.25</v>
      </c>
      <c r="J40" s="37">
        <f t="shared" si="13"/>
        <v>406.25</v>
      </c>
      <c r="K40" s="37">
        <f t="shared" si="13"/>
        <v>406.25</v>
      </c>
      <c r="L40" s="37">
        <f t="shared" si="13"/>
        <v>406.25</v>
      </c>
      <c r="M40" s="37">
        <f t="shared" si="13"/>
        <v>406.25</v>
      </c>
      <c r="N40" s="37">
        <f t="shared" si="13"/>
        <v>406.25</v>
      </c>
      <c r="O40" s="37">
        <f t="shared" si="13"/>
        <v>406.25</v>
      </c>
      <c r="P40" s="37">
        <f t="shared" si="13"/>
        <v>406.25</v>
      </c>
      <c r="Q40" s="37">
        <f t="shared" si="13"/>
        <v>406.25</v>
      </c>
      <c r="R40" s="37">
        <f t="shared" si="13"/>
        <v>406.25</v>
      </c>
      <c r="S40" s="37">
        <f t="shared" si="13"/>
        <v>406.25</v>
      </c>
      <c r="T40" s="37">
        <f t="shared" si="13"/>
        <v>406.25</v>
      </c>
      <c r="U40" s="38">
        <f t="shared" si="12"/>
        <v>4875</v>
      </c>
      <c r="V40" s="1"/>
      <c r="W40" s="1"/>
      <c r="X40" s="1"/>
      <c r="Y40" s="1"/>
      <c r="Z40" s="1"/>
    </row>
    <row r="41" spans="1:26" ht="14.25" customHeight="1">
      <c r="A41" s="17"/>
      <c r="B41" s="17"/>
      <c r="C41" s="17" t="str">
        <f t="shared" si="7"/>
        <v/>
      </c>
      <c r="D41" s="17"/>
      <c r="E41" s="17"/>
      <c r="F41" s="1"/>
      <c r="G41" s="30" t="s">
        <v>17</v>
      </c>
      <c r="H41" s="31"/>
      <c r="I41" s="32">
        <f t="shared" ref="I41:U41" si="14">SUM(I34:I40)</f>
        <v>2031.25</v>
      </c>
      <c r="J41" s="32">
        <f t="shared" si="14"/>
        <v>2031.25</v>
      </c>
      <c r="K41" s="32">
        <f t="shared" si="14"/>
        <v>2031.25</v>
      </c>
      <c r="L41" s="32">
        <f t="shared" si="14"/>
        <v>2031.25</v>
      </c>
      <c r="M41" s="32">
        <f t="shared" si="14"/>
        <v>2031.25</v>
      </c>
      <c r="N41" s="32">
        <f t="shared" si="14"/>
        <v>2031.25</v>
      </c>
      <c r="O41" s="32">
        <f t="shared" si="14"/>
        <v>2031.25</v>
      </c>
      <c r="P41" s="32">
        <f t="shared" si="14"/>
        <v>2031.25</v>
      </c>
      <c r="Q41" s="32">
        <f t="shared" si="14"/>
        <v>2031.25</v>
      </c>
      <c r="R41" s="32">
        <f t="shared" si="14"/>
        <v>2031.25</v>
      </c>
      <c r="S41" s="32">
        <f t="shared" si="14"/>
        <v>2031.25</v>
      </c>
      <c r="T41" s="32">
        <f t="shared" si="14"/>
        <v>2031.25</v>
      </c>
      <c r="U41" s="27">
        <f t="shared" si="14"/>
        <v>24375</v>
      </c>
      <c r="V41" s="1"/>
      <c r="W41" s="1"/>
      <c r="X41" s="1"/>
      <c r="Y41" s="1"/>
      <c r="Z41" s="1"/>
    </row>
    <row r="42" spans="1:26" ht="14.25" customHeight="1">
      <c r="A42" s="17"/>
      <c r="B42" s="17"/>
      <c r="C42" s="17" t="str">
        <f t="shared" si="7"/>
        <v/>
      </c>
      <c r="D42" s="17"/>
      <c r="E42" s="17"/>
      <c r="F42" s="1"/>
      <c r="G42" s="15" t="s">
        <v>315</v>
      </c>
      <c r="H42" s="1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33"/>
      <c r="V42" s="1"/>
      <c r="W42" s="1"/>
      <c r="X42" s="1"/>
      <c r="Y42" s="1"/>
      <c r="Z42" s="1"/>
    </row>
    <row r="43" spans="1:26" ht="14.25" customHeight="1">
      <c r="A43" s="17">
        <v>3</v>
      </c>
      <c r="B43" s="18" t="s">
        <v>75</v>
      </c>
      <c r="C43" s="17" t="str">
        <f t="shared" si="7"/>
        <v>043</v>
      </c>
      <c r="D43" s="17" t="s">
        <v>61</v>
      </c>
      <c r="E43" s="19" t="s">
        <v>76</v>
      </c>
      <c r="F43" s="1"/>
      <c r="G43" s="28" t="s">
        <v>316</v>
      </c>
      <c r="H43" s="1"/>
      <c r="I43" s="16">
        <v>5000</v>
      </c>
      <c r="J43" s="16">
        <v>1000</v>
      </c>
      <c r="K43" s="16">
        <v>1000</v>
      </c>
      <c r="L43" s="16">
        <v>5000</v>
      </c>
      <c r="M43" s="16">
        <v>1000</v>
      </c>
      <c r="N43" s="16">
        <v>1000</v>
      </c>
      <c r="O43" s="16">
        <v>5000</v>
      </c>
      <c r="P43" s="16">
        <v>1000</v>
      </c>
      <c r="Q43" s="16">
        <v>1000</v>
      </c>
      <c r="R43" s="16">
        <v>5000</v>
      </c>
      <c r="S43" s="16">
        <v>1000</v>
      </c>
      <c r="T43" s="16">
        <v>1000</v>
      </c>
      <c r="U43" s="23">
        <f t="shared" ref="U43:U50" si="15">SUM(I43:T43)</f>
        <v>28000</v>
      </c>
      <c r="V43" s="1"/>
      <c r="W43" s="1"/>
      <c r="X43" s="1"/>
      <c r="Y43" s="1"/>
      <c r="Z43" s="1"/>
    </row>
    <row r="44" spans="1:26" ht="14.25" customHeight="1">
      <c r="A44" s="17">
        <v>3</v>
      </c>
      <c r="B44" s="18" t="s">
        <v>75</v>
      </c>
      <c r="C44" s="17" t="str">
        <f t="shared" si="7"/>
        <v>043</v>
      </c>
      <c r="D44" s="17" t="s">
        <v>61</v>
      </c>
      <c r="E44" s="19" t="s">
        <v>77</v>
      </c>
      <c r="F44" s="1"/>
      <c r="G44" s="28" t="s">
        <v>317</v>
      </c>
      <c r="H44" s="1"/>
      <c r="I44" s="16">
        <v>5000</v>
      </c>
      <c r="J44" s="16">
        <v>5000</v>
      </c>
      <c r="K44" s="16">
        <v>5000</v>
      </c>
      <c r="L44" s="16">
        <v>5000</v>
      </c>
      <c r="M44" s="16">
        <v>5000</v>
      </c>
      <c r="N44" s="16">
        <v>5000</v>
      </c>
      <c r="O44" s="16">
        <v>5000</v>
      </c>
      <c r="P44" s="16">
        <v>5000</v>
      </c>
      <c r="Q44" s="16">
        <v>5000</v>
      </c>
      <c r="R44" s="16">
        <v>5000</v>
      </c>
      <c r="S44" s="16">
        <v>5000</v>
      </c>
      <c r="T44" s="16">
        <v>5000</v>
      </c>
      <c r="U44" s="23">
        <f t="shared" si="15"/>
        <v>60000</v>
      </c>
      <c r="V44" s="1"/>
      <c r="W44" s="1"/>
      <c r="X44" s="1"/>
      <c r="Y44" s="1"/>
      <c r="Z44" s="1"/>
    </row>
    <row r="45" spans="1:26" ht="14.25" customHeight="1">
      <c r="A45" s="17">
        <v>3</v>
      </c>
      <c r="B45" s="18" t="s">
        <v>79</v>
      </c>
      <c r="C45" s="17" t="str">
        <f t="shared" si="7"/>
        <v>053</v>
      </c>
      <c r="D45" s="17" t="s">
        <v>61</v>
      </c>
      <c r="E45" s="19" t="s">
        <v>80</v>
      </c>
      <c r="F45" s="1"/>
      <c r="G45" s="28" t="s">
        <v>318</v>
      </c>
      <c r="H45" s="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23">
        <f t="shared" si="15"/>
        <v>0</v>
      </c>
      <c r="V45" s="1"/>
      <c r="W45" s="1"/>
      <c r="X45" s="1"/>
      <c r="Y45" s="1"/>
      <c r="Z45" s="1"/>
    </row>
    <row r="46" spans="1:26" ht="14.25" customHeight="1">
      <c r="A46" s="17">
        <v>7</v>
      </c>
      <c r="B46" s="18" t="s">
        <v>75</v>
      </c>
      <c r="C46" s="17" t="str">
        <f t="shared" si="7"/>
        <v>047</v>
      </c>
      <c r="D46" s="17" t="s">
        <v>81</v>
      </c>
      <c r="E46" s="19" t="s">
        <v>82</v>
      </c>
      <c r="F46" s="1"/>
      <c r="G46" s="28" t="s">
        <v>319</v>
      </c>
      <c r="H46" s="1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23">
        <f t="shared" si="15"/>
        <v>0</v>
      </c>
      <c r="V46" s="1"/>
      <c r="W46" s="1"/>
      <c r="X46" s="1"/>
      <c r="Y46" s="1"/>
      <c r="Z46" s="1"/>
    </row>
    <row r="47" spans="1:26" ht="14.25" customHeight="1">
      <c r="A47" s="17">
        <v>7</v>
      </c>
      <c r="B47" s="18" t="s">
        <v>79</v>
      </c>
      <c r="C47" s="17" t="str">
        <f t="shared" si="7"/>
        <v>057</v>
      </c>
      <c r="D47" s="17" t="s">
        <v>81</v>
      </c>
      <c r="E47" s="19" t="s">
        <v>83</v>
      </c>
      <c r="F47" s="1"/>
      <c r="G47" s="28" t="s">
        <v>320</v>
      </c>
      <c r="H47" s="1"/>
      <c r="I47" s="16"/>
      <c r="J47" s="16">
        <v>10000</v>
      </c>
      <c r="K47" s="16">
        <v>20000</v>
      </c>
      <c r="L47" s="16">
        <v>17000</v>
      </c>
      <c r="M47" s="16">
        <v>17000</v>
      </c>
      <c r="N47" s="16">
        <v>17000</v>
      </c>
      <c r="O47" s="16"/>
      <c r="P47" s="16"/>
      <c r="Q47" s="16">
        <v>10000</v>
      </c>
      <c r="R47" s="16"/>
      <c r="S47" s="16"/>
      <c r="T47" s="16">
        <v>10000</v>
      </c>
      <c r="U47" s="23">
        <f t="shared" si="15"/>
        <v>101000</v>
      </c>
      <c r="V47" s="1"/>
      <c r="W47" s="1"/>
      <c r="X47" s="1"/>
      <c r="Y47" s="1"/>
      <c r="Z47" s="1"/>
    </row>
    <row r="48" spans="1:26" ht="14.25" customHeight="1">
      <c r="A48" s="17"/>
      <c r="B48" s="17"/>
      <c r="C48" s="17" t="str">
        <f t="shared" si="7"/>
        <v/>
      </c>
      <c r="D48" s="17"/>
      <c r="F48" s="1"/>
      <c r="G48" s="28" t="s">
        <v>196</v>
      </c>
      <c r="H48" s="1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23">
        <f t="shared" si="15"/>
        <v>0</v>
      </c>
      <c r="V48" s="1"/>
      <c r="W48" s="1"/>
      <c r="X48" s="1"/>
      <c r="Y48" s="1"/>
      <c r="Z48" s="1"/>
    </row>
    <row r="49" spans="1:26" ht="14.25" customHeight="1">
      <c r="A49" s="17"/>
      <c r="B49" s="17"/>
      <c r="C49" s="17" t="str">
        <f t="shared" si="7"/>
        <v/>
      </c>
      <c r="D49" s="17"/>
      <c r="E49" s="17"/>
      <c r="F49" s="1"/>
      <c r="G49" s="28" t="s">
        <v>73</v>
      </c>
      <c r="H49" s="1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23">
        <f t="shared" si="15"/>
        <v>0</v>
      </c>
      <c r="V49" s="1"/>
      <c r="W49" s="1"/>
      <c r="X49" s="1"/>
      <c r="Y49" s="1"/>
      <c r="Z49" s="1"/>
    </row>
    <row r="50" spans="1:26" ht="14.25" customHeight="1">
      <c r="A50" s="17">
        <v>3</v>
      </c>
      <c r="B50" s="18" t="s">
        <v>75</v>
      </c>
      <c r="C50" s="17" t="str">
        <f t="shared" si="7"/>
        <v>043</v>
      </c>
      <c r="D50" s="17" t="s">
        <v>61</v>
      </c>
      <c r="E50" s="19" t="s">
        <v>76</v>
      </c>
      <c r="F50" s="34">
        <v>0.1</v>
      </c>
      <c r="G50" s="35" t="str">
        <f>"Contigency"&amp;" "&amp;"at"&amp;" "&amp;(F50*100)&amp;"%"</f>
        <v>Contigency at 10%</v>
      </c>
      <c r="H50" s="1"/>
      <c r="I50" s="16">
        <f t="shared" ref="I50:T50" si="16">SUM(I43:I49)*$F$50</f>
        <v>1000</v>
      </c>
      <c r="J50" s="16">
        <f t="shared" si="16"/>
        <v>1600</v>
      </c>
      <c r="K50" s="16">
        <f t="shared" si="16"/>
        <v>2600</v>
      </c>
      <c r="L50" s="16">
        <f t="shared" si="16"/>
        <v>2700</v>
      </c>
      <c r="M50" s="16">
        <f t="shared" si="16"/>
        <v>2300</v>
      </c>
      <c r="N50" s="16">
        <f t="shared" si="16"/>
        <v>2300</v>
      </c>
      <c r="O50" s="16">
        <f t="shared" si="16"/>
        <v>1000</v>
      </c>
      <c r="P50" s="16">
        <f t="shared" si="16"/>
        <v>600</v>
      </c>
      <c r="Q50" s="16">
        <f t="shared" si="16"/>
        <v>1600</v>
      </c>
      <c r="R50" s="16">
        <f t="shared" si="16"/>
        <v>1000</v>
      </c>
      <c r="S50" s="16">
        <f t="shared" si="16"/>
        <v>600</v>
      </c>
      <c r="T50" s="16">
        <f t="shared" si="16"/>
        <v>1600</v>
      </c>
      <c r="U50" s="23">
        <f t="shared" si="15"/>
        <v>18900</v>
      </c>
      <c r="V50" s="1"/>
      <c r="W50" s="1"/>
      <c r="X50" s="1"/>
      <c r="Y50" s="1"/>
      <c r="Z50" s="1"/>
    </row>
    <row r="51" spans="1:26" ht="14.25" customHeight="1">
      <c r="A51" s="17"/>
      <c r="B51" s="17"/>
      <c r="C51" s="17" t="str">
        <f t="shared" si="7"/>
        <v/>
      </c>
      <c r="D51" s="17"/>
      <c r="E51" s="17"/>
      <c r="F51" s="1"/>
      <c r="G51" s="30" t="s">
        <v>17</v>
      </c>
      <c r="H51" s="31"/>
      <c r="I51" s="32">
        <f t="shared" ref="I51:U51" si="17">SUM(I43:I50)</f>
        <v>11000</v>
      </c>
      <c r="J51" s="32">
        <f t="shared" si="17"/>
        <v>17600</v>
      </c>
      <c r="K51" s="32">
        <f t="shared" si="17"/>
        <v>28600</v>
      </c>
      <c r="L51" s="32">
        <f t="shared" si="17"/>
        <v>29700</v>
      </c>
      <c r="M51" s="32">
        <f t="shared" si="17"/>
        <v>25300</v>
      </c>
      <c r="N51" s="32">
        <f t="shared" si="17"/>
        <v>25300</v>
      </c>
      <c r="O51" s="32">
        <f t="shared" si="17"/>
        <v>11000</v>
      </c>
      <c r="P51" s="32">
        <f t="shared" si="17"/>
        <v>6600</v>
      </c>
      <c r="Q51" s="32">
        <f t="shared" si="17"/>
        <v>17600</v>
      </c>
      <c r="R51" s="32">
        <f t="shared" si="17"/>
        <v>11000</v>
      </c>
      <c r="S51" s="32">
        <f t="shared" si="17"/>
        <v>6600</v>
      </c>
      <c r="T51" s="32">
        <f t="shared" si="17"/>
        <v>17600</v>
      </c>
      <c r="U51" s="27">
        <f t="shared" si="17"/>
        <v>207900</v>
      </c>
      <c r="V51" s="1"/>
      <c r="W51" s="1"/>
      <c r="X51" s="1"/>
      <c r="Y51" s="1"/>
      <c r="Z51" s="1"/>
    </row>
    <row r="52" spans="1:26" ht="14.25" customHeight="1">
      <c r="A52" s="17"/>
      <c r="B52" s="17"/>
      <c r="C52" s="17" t="str">
        <f t="shared" si="7"/>
        <v/>
      </c>
      <c r="D52" s="17"/>
      <c r="E52" s="17"/>
      <c r="F52" s="1"/>
      <c r="G52" s="15" t="s">
        <v>84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3"/>
      <c r="V52" s="1"/>
      <c r="W52" s="1"/>
      <c r="X52" s="1"/>
      <c r="Y52" s="1"/>
      <c r="Z52" s="1"/>
    </row>
    <row r="53" spans="1:26" ht="14.25" customHeight="1">
      <c r="A53" s="17">
        <v>1</v>
      </c>
      <c r="B53" s="18" t="s">
        <v>43</v>
      </c>
      <c r="C53" s="17" t="str">
        <f t="shared" si="7"/>
        <v>021</v>
      </c>
      <c r="D53" s="17" t="s">
        <v>85</v>
      </c>
      <c r="E53" s="19" t="s">
        <v>86</v>
      </c>
      <c r="F53" s="1"/>
      <c r="G53" s="29" t="s">
        <v>87</v>
      </c>
      <c r="H53" s="1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>
        <v>5000</v>
      </c>
      <c r="U53" s="23">
        <f t="shared" ref="U53:U63" si="18">SUM(I53:T53)</f>
        <v>5000</v>
      </c>
      <c r="V53" s="1"/>
      <c r="W53" s="1"/>
      <c r="X53" s="1"/>
      <c r="Y53" s="1"/>
      <c r="Z53" s="1"/>
    </row>
    <row r="54" spans="1:26" ht="14.25" customHeight="1">
      <c r="A54" s="17">
        <v>1</v>
      </c>
      <c r="B54" s="18" t="s">
        <v>43</v>
      </c>
      <c r="C54" s="17" t="str">
        <f t="shared" si="7"/>
        <v>021</v>
      </c>
      <c r="D54" s="17" t="s">
        <v>85</v>
      </c>
      <c r="E54" s="19" t="s">
        <v>88</v>
      </c>
      <c r="F54" s="1"/>
      <c r="G54" s="29" t="s">
        <v>321</v>
      </c>
      <c r="H54" s="1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>
        <f t="shared" ref="T54:T55" si="19">4*2000</f>
        <v>8000</v>
      </c>
      <c r="U54" s="23">
        <f t="shared" si="18"/>
        <v>8000</v>
      </c>
      <c r="V54" s="1"/>
      <c r="W54" s="1"/>
      <c r="X54" s="1"/>
      <c r="Y54" s="1"/>
      <c r="Z54" s="1"/>
    </row>
    <row r="55" spans="1:26" ht="14.25" customHeight="1">
      <c r="A55" s="17">
        <v>1</v>
      </c>
      <c r="B55" s="18" t="s">
        <v>43</v>
      </c>
      <c r="C55" s="17" t="str">
        <f t="shared" si="7"/>
        <v>021</v>
      </c>
      <c r="D55" s="17" t="s">
        <v>85</v>
      </c>
      <c r="E55" s="19" t="s">
        <v>89</v>
      </c>
      <c r="F55" s="1"/>
      <c r="G55" s="29" t="s">
        <v>90</v>
      </c>
      <c r="H55" s="1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>
        <f t="shared" si="19"/>
        <v>8000</v>
      </c>
      <c r="U55" s="23">
        <f t="shared" si="18"/>
        <v>8000</v>
      </c>
      <c r="V55" s="1"/>
      <c r="W55" s="1"/>
      <c r="X55" s="1"/>
      <c r="Y55" s="1"/>
      <c r="Z55" s="1"/>
    </row>
    <row r="56" spans="1:26" ht="14.25" customHeight="1">
      <c r="A56" s="17">
        <v>1</v>
      </c>
      <c r="B56" s="18" t="s">
        <v>43</v>
      </c>
      <c r="C56" s="17" t="str">
        <f t="shared" si="7"/>
        <v>021</v>
      </c>
      <c r="D56" s="17" t="s">
        <v>85</v>
      </c>
      <c r="E56" s="19" t="s">
        <v>91</v>
      </c>
      <c r="F56" s="1"/>
      <c r="G56" s="29" t="s">
        <v>92</v>
      </c>
      <c r="H56" s="1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f>1000</f>
        <v>1000</v>
      </c>
      <c r="U56" s="23">
        <f t="shared" si="18"/>
        <v>1000</v>
      </c>
      <c r="V56" s="1"/>
      <c r="W56" s="1"/>
      <c r="X56" s="1"/>
      <c r="Y56" s="1"/>
      <c r="Z56" s="1"/>
    </row>
    <row r="57" spans="1:26" ht="14.25" customHeight="1">
      <c r="A57" s="17">
        <v>1</v>
      </c>
      <c r="B57" s="18" t="s">
        <v>43</v>
      </c>
      <c r="C57" s="17" t="str">
        <f t="shared" si="7"/>
        <v>021</v>
      </c>
      <c r="D57" s="17" t="s">
        <v>85</v>
      </c>
      <c r="E57" s="19" t="s">
        <v>93</v>
      </c>
      <c r="F57" s="1"/>
      <c r="G57" s="29" t="s">
        <v>94</v>
      </c>
      <c r="H57" s="1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>
        <v>1000</v>
      </c>
      <c r="U57" s="23">
        <f t="shared" si="18"/>
        <v>1000</v>
      </c>
      <c r="V57" s="1"/>
      <c r="W57" s="1"/>
      <c r="X57" s="1"/>
      <c r="Y57" s="1"/>
      <c r="Z57" s="1"/>
    </row>
    <row r="58" spans="1:26" ht="14.25" customHeight="1">
      <c r="A58" s="17">
        <v>1</v>
      </c>
      <c r="B58" s="18" t="s">
        <v>43</v>
      </c>
      <c r="C58" s="17" t="str">
        <f t="shared" si="7"/>
        <v>021</v>
      </c>
      <c r="D58" s="17" t="s">
        <v>85</v>
      </c>
      <c r="E58" s="19" t="s">
        <v>95</v>
      </c>
      <c r="F58" s="1"/>
      <c r="G58" s="29" t="s">
        <v>96</v>
      </c>
      <c r="H58" s="1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23">
        <f t="shared" si="18"/>
        <v>0</v>
      </c>
      <c r="V58" s="1"/>
      <c r="W58" s="1"/>
      <c r="X58" s="1"/>
      <c r="Y58" s="1"/>
      <c r="Z58" s="1"/>
    </row>
    <row r="59" spans="1:26" ht="14.25" customHeight="1">
      <c r="A59" s="17">
        <v>5</v>
      </c>
      <c r="B59" s="18" t="s">
        <v>43</v>
      </c>
      <c r="C59" s="17" t="str">
        <f t="shared" si="7"/>
        <v>025</v>
      </c>
      <c r="D59" s="17" t="s">
        <v>97</v>
      </c>
      <c r="E59" s="19" t="s">
        <v>98</v>
      </c>
      <c r="F59" s="1"/>
      <c r="G59" s="29" t="s">
        <v>24</v>
      </c>
      <c r="H59" s="1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23">
        <f t="shared" si="18"/>
        <v>0</v>
      </c>
      <c r="V59" s="1"/>
      <c r="W59" s="1"/>
      <c r="X59" s="1"/>
      <c r="Y59" s="1"/>
      <c r="Z59" s="1"/>
    </row>
    <row r="60" spans="1:26" ht="14.25" customHeight="1">
      <c r="A60" s="17">
        <v>5</v>
      </c>
      <c r="B60" s="18" t="s">
        <v>43</v>
      </c>
      <c r="C60" s="17" t="str">
        <f t="shared" si="7"/>
        <v>025</v>
      </c>
      <c r="D60" s="17" t="s">
        <v>97</v>
      </c>
      <c r="E60" s="19" t="s">
        <v>99</v>
      </c>
      <c r="F60" s="1"/>
      <c r="G60" s="29" t="s">
        <v>100</v>
      </c>
      <c r="H60" s="1"/>
      <c r="I60" s="16">
        <v>125</v>
      </c>
      <c r="J60" s="16">
        <v>125</v>
      </c>
      <c r="K60" s="16">
        <v>125</v>
      </c>
      <c r="L60" s="16">
        <v>125</v>
      </c>
      <c r="M60" s="16">
        <v>125</v>
      </c>
      <c r="N60" s="16">
        <v>125</v>
      </c>
      <c r="O60" s="16">
        <v>125</v>
      </c>
      <c r="P60" s="16">
        <v>125</v>
      </c>
      <c r="Q60" s="16">
        <v>125</v>
      </c>
      <c r="R60" s="16">
        <v>125</v>
      </c>
      <c r="S60" s="16">
        <v>125</v>
      </c>
      <c r="T60" s="16">
        <v>125</v>
      </c>
      <c r="U60" s="23">
        <f t="shared" si="18"/>
        <v>1500</v>
      </c>
      <c r="V60" s="1"/>
      <c r="W60" s="1"/>
      <c r="X60" s="1"/>
      <c r="Y60" s="1"/>
      <c r="Z60" s="1"/>
    </row>
    <row r="61" spans="1:26" ht="14.25" customHeight="1">
      <c r="A61" s="17">
        <v>5</v>
      </c>
      <c r="B61" s="18" t="s">
        <v>43</v>
      </c>
      <c r="C61" s="17" t="str">
        <f t="shared" si="7"/>
        <v>025</v>
      </c>
      <c r="D61" s="17" t="s">
        <v>97</v>
      </c>
      <c r="E61" s="19" t="s">
        <v>101</v>
      </c>
      <c r="F61" s="1"/>
      <c r="G61" s="29" t="s">
        <v>102</v>
      </c>
      <c r="H61" s="1"/>
      <c r="I61" s="16"/>
      <c r="J61" s="16">
        <v>1000</v>
      </c>
      <c r="K61" s="16"/>
      <c r="L61" s="16">
        <v>500</v>
      </c>
      <c r="M61" s="16"/>
      <c r="N61" s="16"/>
      <c r="O61" s="16">
        <v>500</v>
      </c>
      <c r="P61" s="16"/>
      <c r="Q61" s="16"/>
      <c r="R61" s="16">
        <v>500</v>
      </c>
      <c r="S61" s="16"/>
      <c r="T61" s="16">
        <v>500</v>
      </c>
      <c r="U61" s="23">
        <f t="shared" si="18"/>
        <v>3000</v>
      </c>
      <c r="V61" s="1"/>
      <c r="W61" s="1"/>
      <c r="X61" s="1"/>
      <c r="Y61" s="1"/>
      <c r="Z61" s="1"/>
    </row>
    <row r="62" spans="1:26" ht="14.25" customHeight="1">
      <c r="A62" s="17">
        <v>5</v>
      </c>
      <c r="B62" s="18" t="s">
        <v>43</v>
      </c>
      <c r="C62" s="17" t="str">
        <f t="shared" si="7"/>
        <v>025</v>
      </c>
      <c r="D62" s="17" t="s">
        <v>97</v>
      </c>
      <c r="E62" s="19" t="s">
        <v>101</v>
      </c>
      <c r="F62" s="1"/>
      <c r="G62" s="29" t="s">
        <v>73</v>
      </c>
      <c r="H62" s="1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23">
        <f t="shared" si="18"/>
        <v>0</v>
      </c>
      <c r="V62" s="1"/>
      <c r="W62" s="1"/>
      <c r="X62" s="1"/>
      <c r="Y62" s="1"/>
      <c r="Z62" s="1"/>
    </row>
    <row r="63" spans="1:26" ht="14.25" customHeight="1">
      <c r="A63" s="17">
        <v>5</v>
      </c>
      <c r="B63" s="18" t="s">
        <v>43</v>
      </c>
      <c r="C63" s="17" t="str">
        <f t="shared" si="7"/>
        <v>025</v>
      </c>
      <c r="D63" s="17" t="s">
        <v>97</v>
      </c>
      <c r="E63" s="19" t="s">
        <v>101</v>
      </c>
      <c r="F63" s="34">
        <v>0.1</v>
      </c>
      <c r="G63" s="35" t="str">
        <f>"Contigency"&amp;" "&amp;"at"&amp;" "&amp;(F63*100)&amp;"%"</f>
        <v>Contigency at 10%</v>
      </c>
      <c r="H63" s="36"/>
      <c r="I63" s="37">
        <f t="shared" ref="I63:T63" si="20">SUM(I53:I62)*$F$63</f>
        <v>12.5</v>
      </c>
      <c r="J63" s="37">
        <f t="shared" si="20"/>
        <v>112.5</v>
      </c>
      <c r="K63" s="37">
        <f t="shared" si="20"/>
        <v>12.5</v>
      </c>
      <c r="L63" s="37">
        <f t="shared" si="20"/>
        <v>62.5</v>
      </c>
      <c r="M63" s="37">
        <f t="shared" si="20"/>
        <v>12.5</v>
      </c>
      <c r="N63" s="37">
        <f t="shared" si="20"/>
        <v>12.5</v>
      </c>
      <c r="O63" s="37">
        <f t="shared" si="20"/>
        <v>62.5</v>
      </c>
      <c r="P63" s="37">
        <f t="shared" si="20"/>
        <v>12.5</v>
      </c>
      <c r="Q63" s="37">
        <f t="shared" si="20"/>
        <v>12.5</v>
      </c>
      <c r="R63" s="37">
        <f t="shared" si="20"/>
        <v>62.5</v>
      </c>
      <c r="S63" s="37">
        <f t="shared" si="20"/>
        <v>12.5</v>
      </c>
      <c r="T63" s="37">
        <f t="shared" si="20"/>
        <v>2362.5</v>
      </c>
      <c r="U63" s="23">
        <f t="shared" si="18"/>
        <v>2750</v>
      </c>
      <c r="V63" s="1"/>
      <c r="W63" s="1"/>
      <c r="X63" s="1"/>
      <c r="Y63" s="1"/>
      <c r="Z63" s="1"/>
    </row>
    <row r="64" spans="1:26" ht="14.25" customHeight="1">
      <c r="A64" s="17"/>
      <c r="B64" s="17"/>
      <c r="C64" s="17"/>
      <c r="D64" s="17"/>
      <c r="E64" s="17"/>
      <c r="F64" s="1"/>
      <c r="G64" s="30" t="s">
        <v>17</v>
      </c>
      <c r="H64" s="31"/>
      <c r="I64" s="32">
        <f t="shared" ref="I64:U64" si="21">SUM(I53:I63)</f>
        <v>137.5</v>
      </c>
      <c r="J64" s="32">
        <f t="shared" si="21"/>
        <v>1237.5</v>
      </c>
      <c r="K64" s="32">
        <f t="shared" si="21"/>
        <v>137.5</v>
      </c>
      <c r="L64" s="32">
        <f t="shared" si="21"/>
        <v>687.5</v>
      </c>
      <c r="M64" s="32">
        <f t="shared" si="21"/>
        <v>137.5</v>
      </c>
      <c r="N64" s="32">
        <f t="shared" si="21"/>
        <v>137.5</v>
      </c>
      <c r="O64" s="32">
        <f t="shared" si="21"/>
        <v>687.5</v>
      </c>
      <c r="P64" s="32">
        <f t="shared" si="21"/>
        <v>137.5</v>
      </c>
      <c r="Q64" s="32">
        <f t="shared" si="21"/>
        <v>137.5</v>
      </c>
      <c r="R64" s="32">
        <f t="shared" si="21"/>
        <v>687.5</v>
      </c>
      <c r="S64" s="32">
        <f t="shared" si="21"/>
        <v>137.5</v>
      </c>
      <c r="T64" s="32">
        <f t="shared" si="21"/>
        <v>25987.5</v>
      </c>
      <c r="U64" s="27">
        <f t="shared" si="21"/>
        <v>30250</v>
      </c>
      <c r="V64" s="1"/>
      <c r="W64" s="1"/>
      <c r="X64" s="1"/>
      <c r="Y64" s="1"/>
      <c r="Z64" s="1"/>
    </row>
    <row r="65" spans="1:26" ht="14.25" hidden="1" customHeight="1">
      <c r="A65" s="17"/>
      <c r="B65" s="17"/>
      <c r="C65" s="17"/>
      <c r="D65" s="17"/>
      <c r="E65" s="17"/>
      <c r="F65" s="1"/>
      <c r="G65" s="1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33"/>
      <c r="V65" s="1"/>
      <c r="W65" s="1"/>
      <c r="X65" s="1"/>
      <c r="Y65" s="1"/>
      <c r="Z65" s="1"/>
    </row>
    <row r="66" spans="1:26" ht="14.25" hidden="1" customHeight="1">
      <c r="A66" s="17"/>
      <c r="B66" s="17"/>
      <c r="C66" s="17"/>
      <c r="D66" s="17"/>
      <c r="F66" s="1"/>
      <c r="G66" s="2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3"/>
      <c r="V66" s="1"/>
      <c r="W66" s="1"/>
      <c r="X66" s="1"/>
      <c r="Y66" s="1"/>
      <c r="Z66" s="1"/>
    </row>
    <row r="67" spans="1:26" ht="14.25" hidden="1" customHeight="1">
      <c r="A67" s="17"/>
      <c r="B67" s="17"/>
      <c r="C67" s="17"/>
      <c r="D67" s="17"/>
      <c r="F67" s="1"/>
      <c r="G67" s="2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3"/>
      <c r="V67" s="1"/>
      <c r="W67" s="1"/>
      <c r="X67" s="1"/>
      <c r="Y67" s="1"/>
      <c r="Z67" s="1"/>
    </row>
    <row r="68" spans="1:26" ht="14.25" hidden="1" customHeight="1">
      <c r="A68" s="17"/>
      <c r="B68" s="17"/>
      <c r="C68" s="17"/>
      <c r="D68" s="17"/>
      <c r="F68" s="1"/>
      <c r="G68" s="2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3"/>
      <c r="V68" s="1"/>
      <c r="W68" s="1"/>
      <c r="X68" s="1"/>
      <c r="Y68" s="1"/>
      <c r="Z68" s="1"/>
    </row>
    <row r="69" spans="1:26" ht="14.25" hidden="1" customHeight="1">
      <c r="A69" s="17"/>
      <c r="B69" s="17"/>
      <c r="C69" s="17"/>
      <c r="D69" s="17"/>
      <c r="F69" s="1"/>
      <c r="G69" s="2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3"/>
      <c r="V69" s="1"/>
      <c r="W69" s="1"/>
      <c r="X69" s="1"/>
      <c r="Y69" s="1"/>
      <c r="Z69" s="1"/>
    </row>
    <row r="70" spans="1:26" ht="14.25" hidden="1" customHeight="1">
      <c r="A70" s="17"/>
      <c r="B70" s="17"/>
      <c r="C70" s="17"/>
      <c r="D70" s="17"/>
      <c r="F70" s="1"/>
      <c r="G70" s="2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3"/>
      <c r="V70" s="1"/>
      <c r="W70" s="1"/>
      <c r="X70" s="1"/>
      <c r="Y70" s="1"/>
      <c r="Z70" s="1"/>
    </row>
    <row r="71" spans="1:26" ht="14.25" hidden="1" customHeight="1">
      <c r="A71" s="17"/>
      <c r="B71" s="17"/>
      <c r="C71" s="17"/>
      <c r="D71" s="17"/>
      <c r="F71" s="34"/>
      <c r="G71" s="35"/>
      <c r="H71" s="1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23"/>
      <c r="V71" s="1"/>
      <c r="W71" s="1"/>
      <c r="X71" s="1"/>
      <c r="Y71" s="1"/>
      <c r="Z71" s="1"/>
    </row>
    <row r="72" spans="1:26" ht="14.25" hidden="1" customHeight="1">
      <c r="A72" s="17"/>
      <c r="B72" s="17"/>
      <c r="C72" s="17"/>
      <c r="D72" s="17"/>
      <c r="E72" s="17"/>
      <c r="F72" s="1"/>
      <c r="G72" s="30" t="s">
        <v>17</v>
      </c>
      <c r="H72" s="31"/>
      <c r="I72" s="32">
        <f t="shared" ref="I72:U72" si="22">SUM(I66:I71)</f>
        <v>0</v>
      </c>
      <c r="J72" s="32">
        <f t="shared" si="22"/>
        <v>0</v>
      </c>
      <c r="K72" s="32">
        <f t="shared" si="22"/>
        <v>0</v>
      </c>
      <c r="L72" s="32">
        <f t="shared" si="22"/>
        <v>0</v>
      </c>
      <c r="M72" s="32">
        <f t="shared" si="22"/>
        <v>0</v>
      </c>
      <c r="N72" s="32">
        <f t="shared" si="22"/>
        <v>0</v>
      </c>
      <c r="O72" s="32">
        <f t="shared" si="22"/>
        <v>0</v>
      </c>
      <c r="P72" s="32">
        <f t="shared" si="22"/>
        <v>0</v>
      </c>
      <c r="Q72" s="32">
        <f t="shared" si="22"/>
        <v>0</v>
      </c>
      <c r="R72" s="32">
        <f t="shared" si="22"/>
        <v>0</v>
      </c>
      <c r="S72" s="32">
        <f t="shared" si="22"/>
        <v>0</v>
      </c>
      <c r="T72" s="32">
        <f t="shared" si="22"/>
        <v>0</v>
      </c>
      <c r="U72" s="27">
        <f t="shared" si="22"/>
        <v>0</v>
      </c>
      <c r="V72" s="1"/>
      <c r="W72" s="1"/>
      <c r="X72" s="1"/>
      <c r="Y72" s="1"/>
      <c r="Z72" s="1"/>
    </row>
    <row r="73" spans="1:26" ht="14.25" customHeight="1">
      <c r="A73" s="17"/>
      <c r="B73" s="17"/>
      <c r="C73" s="17"/>
      <c r="D73" s="17"/>
      <c r="E73" s="17"/>
      <c r="F73" s="1"/>
      <c r="G73" s="39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0"/>
      <c r="V73" s="1"/>
      <c r="W73" s="1"/>
      <c r="X73" s="1"/>
      <c r="Y73" s="1"/>
      <c r="Z73" s="1"/>
    </row>
    <row r="74" spans="1:26" ht="14.25" customHeight="1">
      <c r="A74" s="17"/>
      <c r="B74" s="17"/>
      <c r="C74" s="17"/>
      <c r="D74" s="17"/>
      <c r="E74" s="17"/>
      <c r="F74" s="1"/>
      <c r="G74" s="24" t="s">
        <v>113</v>
      </c>
      <c r="H74" s="25"/>
      <c r="I74" s="26">
        <f t="shared" ref="I74:T74" si="23">I26+I32+I41+I51+I64+I72</f>
        <v>47502.083333333336</v>
      </c>
      <c r="J74" s="26">
        <f t="shared" si="23"/>
        <v>55202.083333333336</v>
      </c>
      <c r="K74" s="26">
        <f t="shared" si="23"/>
        <v>90652.083333333343</v>
      </c>
      <c r="L74" s="26">
        <f t="shared" si="23"/>
        <v>91752.083333333343</v>
      </c>
      <c r="M74" s="26">
        <f t="shared" si="23"/>
        <v>86802.083333333343</v>
      </c>
      <c r="N74" s="26">
        <f t="shared" si="23"/>
        <v>95602.083333333343</v>
      </c>
      <c r="O74" s="26">
        <f t="shared" si="23"/>
        <v>73052.083333333343</v>
      </c>
      <c r="P74" s="26">
        <f t="shared" si="23"/>
        <v>68102.083333333343</v>
      </c>
      <c r="Q74" s="26">
        <f t="shared" si="23"/>
        <v>79102.083333333343</v>
      </c>
      <c r="R74" s="26">
        <f t="shared" si="23"/>
        <v>73602.083333333343</v>
      </c>
      <c r="S74" s="26">
        <f t="shared" si="23"/>
        <v>76352.083333333343</v>
      </c>
      <c r="T74" s="26">
        <f t="shared" si="23"/>
        <v>105502.08333333334</v>
      </c>
      <c r="U74" s="27">
        <f>SUM(I74:T74)</f>
        <v>943225.00000000035</v>
      </c>
      <c r="V74" s="16"/>
      <c r="W74" s="1"/>
      <c r="X74" s="1"/>
      <c r="Y74" s="1"/>
      <c r="Z74" s="1"/>
    </row>
    <row r="75" spans="1:26" ht="14.25" customHeight="1">
      <c r="A75" s="17"/>
      <c r="B75" s="17"/>
      <c r="C75" s="17"/>
      <c r="D75" s="17"/>
      <c r="E75" s="1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7"/>
      <c r="B76" s="17"/>
      <c r="C76" s="17"/>
      <c r="D76" s="17"/>
      <c r="E76" s="17"/>
      <c r="F76" s="1"/>
      <c r="G76" s="24" t="s">
        <v>322</v>
      </c>
      <c r="H76" s="25"/>
      <c r="I76" s="26">
        <f t="shared" ref="I76:T76" si="24">I15-I74</f>
        <v>36097.916666666664</v>
      </c>
      <c r="J76" s="26">
        <f t="shared" si="24"/>
        <v>24797.916666666664</v>
      </c>
      <c r="K76" s="26">
        <f t="shared" si="24"/>
        <v>-10652.083333333343</v>
      </c>
      <c r="L76" s="26">
        <f t="shared" si="24"/>
        <v>-11752.083333333343</v>
      </c>
      <c r="M76" s="26">
        <f t="shared" si="24"/>
        <v>-6802.083333333343</v>
      </c>
      <c r="N76" s="26">
        <f t="shared" si="24"/>
        <v>-15602.083333333343</v>
      </c>
      <c r="O76" s="26">
        <f t="shared" si="24"/>
        <v>6947.916666666657</v>
      </c>
      <c r="P76" s="26">
        <f t="shared" si="24"/>
        <v>11897.916666666657</v>
      </c>
      <c r="Q76" s="26">
        <f t="shared" si="24"/>
        <v>897.91666666665697</v>
      </c>
      <c r="R76" s="26">
        <f t="shared" si="24"/>
        <v>6397.916666666657</v>
      </c>
      <c r="S76" s="26">
        <f t="shared" si="24"/>
        <v>3647.916666666657</v>
      </c>
      <c r="T76" s="26">
        <f t="shared" si="24"/>
        <v>-25502.083333333343</v>
      </c>
      <c r="U76" s="27">
        <f>SUM(I76:T76)</f>
        <v>20374.999999999898</v>
      </c>
      <c r="V76" s="16"/>
      <c r="W76" s="1"/>
      <c r="X76" s="1"/>
      <c r="Y76" s="1"/>
      <c r="Z76" s="1"/>
    </row>
    <row r="77" spans="1:26" ht="14.25" customHeight="1">
      <c r="A77" s="17"/>
      <c r="B77" s="17"/>
      <c r="C77" s="17"/>
      <c r="D77" s="17"/>
      <c r="E77" s="1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7"/>
      <c r="B78" s="17"/>
      <c r="C78" s="17"/>
      <c r="D78" s="17"/>
      <c r="E78" s="1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7"/>
      <c r="B79" s="17"/>
      <c r="C79" s="17"/>
      <c r="D79" s="17"/>
      <c r="E79" s="1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7"/>
      <c r="B80" s="17"/>
      <c r="C80" s="17"/>
      <c r="D80" s="17"/>
      <c r="E80" s="1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7"/>
      <c r="B81" s="17"/>
      <c r="C81" s="17"/>
      <c r="D81" s="17"/>
      <c r="E81" s="1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7"/>
      <c r="B82" s="17"/>
      <c r="C82" s="17"/>
      <c r="D82" s="17"/>
      <c r="E82" s="1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hidden="1" customHeight="1">
      <c r="A83" s="17"/>
      <c r="B83" s="17"/>
      <c r="C83" s="17"/>
      <c r="D83" s="17"/>
      <c r="E83" s="1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hidden="1" customHeight="1">
      <c r="A84" s="17"/>
      <c r="B84" s="17"/>
      <c r="C84" s="17"/>
      <c r="D84" s="17"/>
      <c r="E84" s="1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hidden="1" customHeight="1">
      <c r="A85" s="17"/>
      <c r="B85" s="17"/>
      <c r="C85" s="17"/>
      <c r="D85" s="17"/>
      <c r="E85" s="1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hidden="1" customHeight="1">
      <c r="A86" s="17"/>
      <c r="B86" s="17"/>
      <c r="C86" s="17"/>
      <c r="D86" s="17"/>
      <c r="E86" s="17"/>
      <c r="F86" s="6"/>
      <c r="G86" s="7" t="s">
        <v>16</v>
      </c>
      <c r="H86" s="8"/>
      <c r="I86" s="128">
        <v>43831</v>
      </c>
      <c r="J86" s="128">
        <v>43862</v>
      </c>
      <c r="K86" s="128">
        <v>43891</v>
      </c>
      <c r="L86" s="128">
        <v>43922</v>
      </c>
      <c r="M86" s="128">
        <v>43952</v>
      </c>
      <c r="N86" s="128">
        <v>43983</v>
      </c>
      <c r="O86" s="128">
        <v>44013</v>
      </c>
      <c r="P86" s="128">
        <v>44044</v>
      </c>
      <c r="Q86" s="128">
        <v>44075</v>
      </c>
      <c r="R86" s="128">
        <v>44105</v>
      </c>
      <c r="S86" s="128">
        <v>44136</v>
      </c>
      <c r="T86" s="129">
        <v>44166</v>
      </c>
      <c r="U86" s="9" t="s">
        <v>17</v>
      </c>
      <c r="V86" s="1"/>
      <c r="W86" s="1"/>
      <c r="X86" s="1"/>
      <c r="Y86" s="1"/>
      <c r="Z86" s="1"/>
    </row>
    <row r="87" spans="1:26" ht="14.25" hidden="1" customHeight="1">
      <c r="A87" s="17"/>
      <c r="B87" s="17"/>
      <c r="C87" s="17"/>
      <c r="D87" s="17"/>
      <c r="E87" s="17"/>
      <c r="F87" s="10"/>
      <c r="G87" s="11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1"/>
      <c r="W87" s="1"/>
      <c r="X87" s="1"/>
      <c r="Y87" s="1"/>
      <c r="Z87" s="1"/>
    </row>
    <row r="88" spans="1:26" ht="14.25" hidden="1" customHeight="1">
      <c r="A88" s="17"/>
      <c r="B88" s="17"/>
      <c r="C88" s="17"/>
      <c r="D88" s="17"/>
      <c r="E88" s="17"/>
      <c r="F88" s="10"/>
      <c r="G88" s="15" t="s">
        <v>18</v>
      </c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1"/>
      <c r="W88" s="1"/>
      <c r="X88" s="1"/>
      <c r="Y88" s="1"/>
      <c r="Z88" s="1"/>
    </row>
    <row r="89" spans="1:26" ht="14.25" hidden="1" customHeight="1">
      <c r="A89" s="17"/>
      <c r="B89" s="17"/>
      <c r="C89" s="17"/>
      <c r="D89" s="17"/>
      <c r="E89" s="17"/>
      <c r="F89" s="17"/>
      <c r="G89" s="20" t="s">
        <v>22</v>
      </c>
      <c r="H89" s="21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4"/>
      <c r="V89" s="1"/>
      <c r="W89" s="1"/>
      <c r="X89" s="1"/>
      <c r="Y89" s="1"/>
      <c r="Z89" s="1"/>
    </row>
    <row r="90" spans="1:26" ht="14.25" hidden="1" customHeight="1">
      <c r="A90" s="17"/>
      <c r="B90" s="17"/>
      <c r="C90" s="17"/>
      <c r="D90" s="17"/>
      <c r="E90" s="17"/>
      <c r="F90" s="17"/>
      <c r="G90" s="20" t="s">
        <v>24</v>
      </c>
      <c r="H90" s="21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4"/>
      <c r="V90" s="1"/>
      <c r="W90" s="1"/>
      <c r="X90" s="1"/>
      <c r="Y90" s="1"/>
      <c r="Z90" s="1"/>
    </row>
    <row r="91" spans="1:26" ht="14.25" hidden="1" customHeight="1">
      <c r="A91" s="17"/>
      <c r="B91" s="17"/>
      <c r="C91" s="17"/>
      <c r="D91" s="17"/>
      <c r="E91" s="17"/>
      <c r="F91" s="17"/>
      <c r="G91" s="20" t="s">
        <v>26</v>
      </c>
      <c r="H91" s="21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4"/>
      <c r="V91" s="1"/>
      <c r="W91" s="1"/>
      <c r="X91" s="1"/>
      <c r="Y91" s="1"/>
      <c r="Z91" s="1"/>
    </row>
    <row r="92" spans="1:26" ht="14.25" hidden="1" customHeight="1">
      <c r="A92" s="17"/>
      <c r="B92" s="17"/>
      <c r="C92" s="17"/>
      <c r="D92" s="17"/>
      <c r="E92" s="17"/>
      <c r="F92" s="1"/>
      <c r="G92" s="20" t="s">
        <v>187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4"/>
      <c r="V92" s="1"/>
      <c r="W92" s="1"/>
      <c r="X92" s="1"/>
      <c r="Y92" s="1"/>
      <c r="Z92" s="1"/>
    </row>
    <row r="93" spans="1:26" ht="14.25" hidden="1" customHeight="1">
      <c r="A93" s="17"/>
      <c r="B93" s="17"/>
      <c r="C93" s="17"/>
      <c r="D93" s="17"/>
      <c r="E93" s="17"/>
      <c r="F93" s="1"/>
      <c r="G93" s="20" t="s">
        <v>30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4"/>
      <c r="V93" s="1"/>
      <c r="W93" s="1"/>
      <c r="X93" s="1"/>
      <c r="Y93" s="1"/>
      <c r="Z93" s="1"/>
    </row>
    <row r="94" spans="1:26" ht="14.25" hidden="1" customHeight="1">
      <c r="A94" s="17"/>
      <c r="B94" s="17"/>
      <c r="C94" s="17"/>
      <c r="D94" s="17"/>
      <c r="E94" s="17"/>
      <c r="F94" s="1"/>
      <c r="G94" s="30" t="s">
        <v>17</v>
      </c>
      <c r="H94" s="31"/>
      <c r="I94" s="32">
        <f t="shared" ref="I94:U94" si="25">SUM(I89:I93)</f>
        <v>0</v>
      </c>
      <c r="J94" s="32">
        <f t="shared" si="25"/>
        <v>0</v>
      </c>
      <c r="K94" s="32">
        <f t="shared" si="25"/>
        <v>0</v>
      </c>
      <c r="L94" s="32">
        <f t="shared" si="25"/>
        <v>0</v>
      </c>
      <c r="M94" s="32">
        <f t="shared" si="25"/>
        <v>0</v>
      </c>
      <c r="N94" s="32">
        <f t="shared" si="25"/>
        <v>0</v>
      </c>
      <c r="O94" s="32">
        <f t="shared" si="25"/>
        <v>0</v>
      </c>
      <c r="P94" s="32">
        <f t="shared" si="25"/>
        <v>0</v>
      </c>
      <c r="Q94" s="32">
        <f t="shared" si="25"/>
        <v>0</v>
      </c>
      <c r="R94" s="32">
        <f t="shared" si="25"/>
        <v>0</v>
      </c>
      <c r="S94" s="32">
        <f t="shared" si="25"/>
        <v>0</v>
      </c>
      <c r="T94" s="32">
        <f t="shared" si="25"/>
        <v>0</v>
      </c>
      <c r="U94" s="27">
        <f t="shared" si="25"/>
        <v>0</v>
      </c>
      <c r="V94" s="1"/>
      <c r="W94" s="1"/>
      <c r="X94" s="1"/>
      <c r="Y94" s="1"/>
      <c r="Z94" s="1"/>
    </row>
    <row r="95" spans="1:26" ht="14.25" hidden="1" customHeight="1">
      <c r="A95" s="17"/>
      <c r="B95" s="17"/>
      <c r="C95" s="17"/>
      <c r="D95" s="17"/>
      <c r="E95" s="17"/>
      <c r="F95" s="1"/>
      <c r="G95" s="2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4"/>
      <c r="V95" s="1"/>
      <c r="W95" s="1"/>
      <c r="X95" s="1"/>
      <c r="Y95" s="1"/>
      <c r="Z95" s="1"/>
    </row>
    <row r="96" spans="1:26" ht="14.25" hidden="1" customHeight="1">
      <c r="A96" s="17"/>
      <c r="B96" s="17"/>
      <c r="C96" s="17"/>
      <c r="D96" s="17"/>
      <c r="E96" s="17"/>
      <c r="F96" s="1"/>
      <c r="G96" s="15" t="s">
        <v>32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4"/>
      <c r="V96" s="1"/>
      <c r="W96" s="1"/>
      <c r="X96" s="1"/>
      <c r="Y96" s="1"/>
      <c r="Z96" s="1"/>
    </row>
    <row r="97" spans="1:26" ht="14.25" hidden="1" customHeight="1">
      <c r="A97" s="17"/>
      <c r="B97" s="17"/>
      <c r="C97" s="17"/>
      <c r="D97" s="17"/>
      <c r="E97" s="17"/>
      <c r="F97" s="1"/>
      <c r="G97" s="29" t="s">
        <v>323</v>
      </c>
      <c r="H97" s="1"/>
      <c r="I97" s="16">
        <f t="shared" ref="I97:T97" si="26">200000/12</f>
        <v>16666.666666666668</v>
      </c>
      <c r="J97" s="16">
        <f t="shared" si="26"/>
        <v>16666.666666666668</v>
      </c>
      <c r="K97" s="16">
        <f t="shared" si="26"/>
        <v>16666.666666666668</v>
      </c>
      <c r="L97" s="16">
        <f t="shared" si="26"/>
        <v>16666.666666666668</v>
      </c>
      <c r="M97" s="16">
        <f t="shared" si="26"/>
        <v>16666.666666666668</v>
      </c>
      <c r="N97" s="16">
        <f t="shared" si="26"/>
        <v>16666.666666666668</v>
      </c>
      <c r="O97" s="16">
        <f t="shared" si="26"/>
        <v>16666.666666666668</v>
      </c>
      <c r="P97" s="16">
        <f t="shared" si="26"/>
        <v>16666.666666666668</v>
      </c>
      <c r="Q97" s="16">
        <f t="shared" si="26"/>
        <v>16666.666666666668</v>
      </c>
      <c r="R97" s="16">
        <f t="shared" si="26"/>
        <v>16666.666666666668</v>
      </c>
      <c r="S97" s="16">
        <f t="shared" si="26"/>
        <v>16666.666666666668</v>
      </c>
      <c r="T97" s="16">
        <f t="shared" si="26"/>
        <v>16666.666666666668</v>
      </c>
      <c r="U97" s="23">
        <f t="shared" ref="U97:U100" si="27">SUM(I97:T97)</f>
        <v>199999.99999999997</v>
      </c>
      <c r="V97" s="1"/>
      <c r="W97" s="1"/>
      <c r="X97" s="1"/>
      <c r="Y97" s="1"/>
      <c r="Z97" s="1"/>
    </row>
    <row r="98" spans="1:26" ht="14.25" hidden="1" customHeight="1">
      <c r="A98" s="17"/>
      <c r="B98" s="17"/>
      <c r="C98" s="17"/>
      <c r="D98" s="17"/>
      <c r="E98" s="17"/>
      <c r="F98" s="1"/>
      <c r="G98" s="29" t="s">
        <v>324</v>
      </c>
      <c r="H98" s="1"/>
      <c r="I98" s="16">
        <f t="shared" ref="I98:T98" si="28">10000</f>
        <v>10000</v>
      </c>
      <c r="J98" s="16">
        <f t="shared" si="28"/>
        <v>10000</v>
      </c>
      <c r="K98" s="16">
        <f t="shared" si="28"/>
        <v>10000</v>
      </c>
      <c r="L98" s="16">
        <f t="shared" si="28"/>
        <v>10000</v>
      </c>
      <c r="M98" s="16">
        <f t="shared" si="28"/>
        <v>10000</v>
      </c>
      <c r="N98" s="16">
        <f t="shared" si="28"/>
        <v>10000</v>
      </c>
      <c r="O98" s="16">
        <f t="shared" si="28"/>
        <v>10000</v>
      </c>
      <c r="P98" s="16">
        <f t="shared" si="28"/>
        <v>10000</v>
      </c>
      <c r="Q98" s="16">
        <f t="shared" si="28"/>
        <v>10000</v>
      </c>
      <c r="R98" s="16">
        <f t="shared" si="28"/>
        <v>10000</v>
      </c>
      <c r="S98" s="16">
        <f t="shared" si="28"/>
        <v>10000</v>
      </c>
      <c r="T98" s="16">
        <f t="shared" si="28"/>
        <v>10000</v>
      </c>
      <c r="U98" s="23">
        <f t="shared" si="27"/>
        <v>120000</v>
      </c>
      <c r="V98" s="1"/>
      <c r="W98" s="1"/>
      <c r="X98" s="1"/>
      <c r="Y98" s="1"/>
      <c r="Z98" s="1"/>
    </row>
    <row r="99" spans="1:26" ht="14.25" hidden="1" customHeight="1">
      <c r="A99" s="17"/>
      <c r="B99" s="17"/>
      <c r="C99" s="17"/>
      <c r="D99" s="17"/>
      <c r="E99" s="17"/>
      <c r="F99" s="1"/>
      <c r="G99" s="29" t="s">
        <v>325</v>
      </c>
      <c r="H99" s="1"/>
      <c r="I99" s="16">
        <f t="shared" ref="I99:T99" si="29">20*65*4</f>
        <v>5200</v>
      </c>
      <c r="J99" s="16">
        <f t="shared" si="29"/>
        <v>5200</v>
      </c>
      <c r="K99" s="16">
        <f t="shared" si="29"/>
        <v>5200</v>
      </c>
      <c r="L99" s="16">
        <f t="shared" si="29"/>
        <v>5200</v>
      </c>
      <c r="M99" s="16">
        <f t="shared" si="29"/>
        <v>5200</v>
      </c>
      <c r="N99" s="16">
        <f t="shared" si="29"/>
        <v>5200</v>
      </c>
      <c r="O99" s="16">
        <f t="shared" si="29"/>
        <v>5200</v>
      </c>
      <c r="P99" s="16">
        <f t="shared" si="29"/>
        <v>5200</v>
      </c>
      <c r="Q99" s="16">
        <f t="shared" si="29"/>
        <v>5200</v>
      </c>
      <c r="R99" s="16">
        <f t="shared" si="29"/>
        <v>5200</v>
      </c>
      <c r="S99" s="16">
        <f t="shared" si="29"/>
        <v>5200</v>
      </c>
      <c r="T99" s="16">
        <f t="shared" si="29"/>
        <v>5200</v>
      </c>
      <c r="U99" s="23">
        <f t="shared" si="27"/>
        <v>62400</v>
      </c>
      <c r="V99" s="1"/>
      <c r="W99" s="1"/>
      <c r="X99" s="1"/>
      <c r="Y99" s="1"/>
      <c r="Z99" s="1"/>
    </row>
    <row r="100" spans="1:26" ht="14.25" hidden="1" customHeight="1">
      <c r="A100" s="17"/>
      <c r="B100" s="17"/>
      <c r="C100" s="17"/>
      <c r="D100" s="17"/>
      <c r="E100" s="17"/>
      <c r="F100" s="1"/>
      <c r="G100" s="29" t="s">
        <v>326</v>
      </c>
      <c r="H100" s="1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23">
        <f t="shared" si="27"/>
        <v>0</v>
      </c>
      <c r="V100" s="1"/>
      <c r="W100" s="1"/>
      <c r="X100" s="1"/>
      <c r="Y100" s="1"/>
      <c r="Z100" s="1"/>
    </row>
    <row r="101" spans="1:26" ht="14.25" hidden="1" customHeight="1">
      <c r="A101" s="17"/>
      <c r="B101" s="17"/>
      <c r="C101" s="17"/>
      <c r="D101" s="17"/>
      <c r="E101" s="17"/>
      <c r="F101" s="1"/>
      <c r="G101" s="30" t="s">
        <v>17</v>
      </c>
      <c r="H101" s="31"/>
      <c r="I101" s="32">
        <f t="shared" ref="I101:U101" si="30">SUM(I97:I100)</f>
        <v>31866.666666666668</v>
      </c>
      <c r="J101" s="32">
        <f t="shared" si="30"/>
        <v>31866.666666666668</v>
      </c>
      <c r="K101" s="32">
        <f t="shared" si="30"/>
        <v>31866.666666666668</v>
      </c>
      <c r="L101" s="32">
        <f t="shared" si="30"/>
        <v>31866.666666666668</v>
      </c>
      <c r="M101" s="32">
        <f t="shared" si="30"/>
        <v>31866.666666666668</v>
      </c>
      <c r="N101" s="32">
        <f t="shared" si="30"/>
        <v>31866.666666666668</v>
      </c>
      <c r="O101" s="32">
        <f t="shared" si="30"/>
        <v>31866.666666666668</v>
      </c>
      <c r="P101" s="32">
        <f t="shared" si="30"/>
        <v>31866.666666666668</v>
      </c>
      <c r="Q101" s="32">
        <f t="shared" si="30"/>
        <v>31866.666666666668</v>
      </c>
      <c r="R101" s="32">
        <f t="shared" si="30"/>
        <v>31866.666666666668</v>
      </c>
      <c r="S101" s="32">
        <f t="shared" si="30"/>
        <v>31866.666666666668</v>
      </c>
      <c r="T101" s="32">
        <f t="shared" si="30"/>
        <v>31866.666666666668</v>
      </c>
      <c r="U101" s="27">
        <f t="shared" si="30"/>
        <v>382400</v>
      </c>
      <c r="V101" s="1"/>
      <c r="W101" s="1"/>
      <c r="X101" s="1"/>
      <c r="Y101" s="1"/>
      <c r="Z101" s="1"/>
    </row>
    <row r="102" spans="1:26" ht="14.25" hidden="1" customHeight="1">
      <c r="A102" s="17"/>
      <c r="B102" s="17"/>
      <c r="C102" s="17"/>
      <c r="D102" s="17"/>
      <c r="E102" s="17"/>
      <c r="F102" s="1"/>
      <c r="G102" s="15" t="s">
        <v>51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3"/>
      <c r="V102" s="1"/>
      <c r="W102" s="1"/>
      <c r="X102" s="1"/>
      <c r="Y102" s="1"/>
      <c r="Z102" s="1"/>
    </row>
    <row r="103" spans="1:26" ht="14.25" hidden="1" customHeight="1">
      <c r="A103" s="17"/>
      <c r="B103" s="17"/>
      <c r="C103" s="17"/>
      <c r="D103" s="17"/>
      <c r="E103" s="17"/>
      <c r="F103" s="1"/>
      <c r="G103" s="29" t="s">
        <v>53</v>
      </c>
      <c r="H103" s="1"/>
      <c r="I103" s="16"/>
      <c r="J103" s="16"/>
      <c r="K103" s="16">
        <v>300</v>
      </c>
      <c r="L103" s="16"/>
      <c r="M103" s="16"/>
      <c r="N103" s="16">
        <v>300</v>
      </c>
      <c r="O103" s="16"/>
      <c r="P103" s="16">
        <v>10000</v>
      </c>
      <c r="Q103" s="16">
        <v>300</v>
      </c>
      <c r="R103" s="16"/>
      <c r="S103" s="16"/>
      <c r="T103" s="16">
        <v>300</v>
      </c>
      <c r="U103" s="23">
        <f t="shared" ref="U103:U106" si="31">SUM(I103:T103)</f>
        <v>11200</v>
      </c>
      <c r="V103" s="1"/>
      <c r="W103" s="1"/>
      <c r="X103" s="1"/>
      <c r="Y103" s="1"/>
      <c r="Z103" s="1"/>
    </row>
    <row r="104" spans="1:26" ht="14.25" hidden="1" customHeight="1">
      <c r="A104" s="17"/>
      <c r="B104" s="17"/>
      <c r="C104" s="17"/>
      <c r="D104" s="17"/>
      <c r="E104" s="17"/>
      <c r="F104" s="1"/>
      <c r="G104" s="29" t="s">
        <v>55</v>
      </c>
      <c r="H104" s="1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>
        <v>2000</v>
      </c>
      <c r="U104" s="23">
        <f t="shared" si="31"/>
        <v>2000</v>
      </c>
      <c r="V104" s="1"/>
      <c r="W104" s="1"/>
      <c r="X104" s="1"/>
      <c r="Y104" s="1"/>
      <c r="Z104" s="1"/>
    </row>
    <row r="105" spans="1:26" ht="14.25" hidden="1" customHeight="1">
      <c r="A105" s="17"/>
      <c r="B105" s="17"/>
      <c r="C105" s="17"/>
      <c r="D105" s="17"/>
      <c r="E105" s="17"/>
      <c r="F105" s="1"/>
      <c r="G105" s="29" t="s">
        <v>56</v>
      </c>
      <c r="H105" s="1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23">
        <f t="shared" si="31"/>
        <v>0</v>
      </c>
      <c r="V105" s="1"/>
      <c r="W105" s="1"/>
      <c r="X105" s="1"/>
      <c r="Y105" s="1"/>
      <c r="Z105" s="1"/>
    </row>
    <row r="106" spans="1:26" ht="14.25" hidden="1" customHeight="1">
      <c r="A106" s="17"/>
      <c r="B106" s="17"/>
      <c r="C106" s="17"/>
      <c r="D106" s="17"/>
      <c r="E106" s="17"/>
      <c r="F106" s="34">
        <v>0.1</v>
      </c>
      <c r="G106" s="35" t="str">
        <f>"Contigency"&amp;" "&amp;"at"&amp;" "&amp;(F106*100)&amp;"%"</f>
        <v>Contigency at 10%</v>
      </c>
      <c r="H106" s="36"/>
      <c r="I106" s="37">
        <f t="shared" ref="I106:T106" si="32">SUM(I103:I105)*$F$31</f>
        <v>0</v>
      </c>
      <c r="J106" s="37">
        <f t="shared" si="32"/>
        <v>0</v>
      </c>
      <c r="K106" s="37">
        <f t="shared" si="32"/>
        <v>30</v>
      </c>
      <c r="L106" s="37">
        <f t="shared" si="32"/>
        <v>0</v>
      </c>
      <c r="M106" s="37">
        <f t="shared" si="32"/>
        <v>0</v>
      </c>
      <c r="N106" s="37">
        <f t="shared" si="32"/>
        <v>30</v>
      </c>
      <c r="O106" s="37">
        <f t="shared" si="32"/>
        <v>0</v>
      </c>
      <c r="P106" s="37">
        <f t="shared" si="32"/>
        <v>1000</v>
      </c>
      <c r="Q106" s="37">
        <f t="shared" si="32"/>
        <v>30</v>
      </c>
      <c r="R106" s="37">
        <f t="shared" si="32"/>
        <v>0</v>
      </c>
      <c r="S106" s="37">
        <f t="shared" si="32"/>
        <v>0</v>
      </c>
      <c r="T106" s="37">
        <f t="shared" si="32"/>
        <v>230</v>
      </c>
      <c r="U106" s="38">
        <f t="shared" si="31"/>
        <v>1320</v>
      </c>
      <c r="V106" s="1"/>
      <c r="W106" s="1"/>
      <c r="X106" s="1"/>
      <c r="Y106" s="1"/>
      <c r="Z106" s="1"/>
    </row>
    <row r="107" spans="1:26" ht="14.25" hidden="1" customHeight="1">
      <c r="A107" s="17"/>
      <c r="B107" s="17"/>
      <c r="C107" s="17"/>
      <c r="D107" s="17"/>
      <c r="E107" s="17"/>
      <c r="F107" s="1"/>
      <c r="G107" s="30" t="s">
        <v>17</v>
      </c>
      <c r="H107" s="31"/>
      <c r="I107" s="32">
        <f t="shared" ref="I107:U107" si="33">SUM(I103:I106)</f>
        <v>0</v>
      </c>
      <c r="J107" s="32">
        <f t="shared" si="33"/>
        <v>0</v>
      </c>
      <c r="K107" s="32">
        <f t="shared" si="33"/>
        <v>330</v>
      </c>
      <c r="L107" s="32">
        <f t="shared" si="33"/>
        <v>0</v>
      </c>
      <c r="M107" s="32">
        <f t="shared" si="33"/>
        <v>0</v>
      </c>
      <c r="N107" s="32">
        <f t="shared" si="33"/>
        <v>330</v>
      </c>
      <c r="O107" s="32">
        <f t="shared" si="33"/>
        <v>0</v>
      </c>
      <c r="P107" s="32">
        <f t="shared" si="33"/>
        <v>11000</v>
      </c>
      <c r="Q107" s="32">
        <f t="shared" si="33"/>
        <v>330</v>
      </c>
      <c r="R107" s="32">
        <f t="shared" si="33"/>
        <v>0</v>
      </c>
      <c r="S107" s="32">
        <f t="shared" si="33"/>
        <v>0</v>
      </c>
      <c r="T107" s="32">
        <f t="shared" si="33"/>
        <v>2530</v>
      </c>
      <c r="U107" s="27">
        <f t="shared" si="33"/>
        <v>14520</v>
      </c>
      <c r="V107" s="1"/>
      <c r="W107" s="1"/>
      <c r="X107" s="1"/>
      <c r="Y107" s="1"/>
      <c r="Z107" s="1"/>
    </row>
    <row r="108" spans="1:26" ht="14.25" hidden="1" customHeight="1">
      <c r="A108" s="17"/>
      <c r="B108" s="17"/>
      <c r="C108" s="17"/>
      <c r="D108" s="17"/>
      <c r="E108" s="17"/>
      <c r="F108" s="1"/>
      <c r="G108" s="15" t="s">
        <v>158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33"/>
      <c r="V108" s="1"/>
      <c r="W108" s="1"/>
      <c r="X108" s="1"/>
      <c r="Y108" s="1"/>
      <c r="Z108" s="1"/>
    </row>
    <row r="109" spans="1:26" ht="14.25" hidden="1" customHeight="1">
      <c r="A109" s="17"/>
      <c r="B109" s="17"/>
      <c r="C109" s="17"/>
      <c r="D109" s="17"/>
      <c r="E109" s="17"/>
      <c r="F109" s="1"/>
      <c r="G109" s="29" t="s">
        <v>313</v>
      </c>
      <c r="H109" s="1"/>
      <c r="I109" s="16">
        <v>100</v>
      </c>
      <c r="J109" s="16">
        <v>100</v>
      </c>
      <c r="K109" s="16">
        <v>100</v>
      </c>
      <c r="L109" s="16">
        <v>100</v>
      </c>
      <c r="M109" s="16">
        <v>100</v>
      </c>
      <c r="N109" s="16">
        <v>100</v>
      </c>
      <c r="O109" s="16">
        <v>100</v>
      </c>
      <c r="P109" s="16">
        <v>100</v>
      </c>
      <c r="Q109" s="16">
        <v>100</v>
      </c>
      <c r="R109" s="16">
        <v>100</v>
      </c>
      <c r="S109" s="16">
        <v>100</v>
      </c>
      <c r="T109" s="16">
        <v>100</v>
      </c>
      <c r="U109" s="23">
        <f t="shared" ref="U109:U115" si="34">SUM(I109:T109)</f>
        <v>1200</v>
      </c>
      <c r="V109" s="1"/>
      <c r="W109" s="1"/>
      <c r="X109" s="1"/>
      <c r="Y109" s="1"/>
      <c r="Z109" s="1"/>
    </row>
    <row r="110" spans="1:26" ht="14.25" hidden="1" customHeight="1">
      <c r="A110" s="17"/>
      <c r="B110" s="17"/>
      <c r="C110" s="17"/>
      <c r="D110" s="17"/>
      <c r="E110" s="17"/>
      <c r="F110" s="1"/>
      <c r="G110" s="29" t="s">
        <v>314</v>
      </c>
      <c r="H110" s="1"/>
      <c r="I110" s="16">
        <v>2000</v>
      </c>
      <c r="J110" s="16">
        <v>2000</v>
      </c>
      <c r="K110" s="16">
        <v>2000</v>
      </c>
      <c r="L110" s="16">
        <v>2000</v>
      </c>
      <c r="M110" s="16">
        <v>2000</v>
      </c>
      <c r="N110" s="16">
        <v>2000</v>
      </c>
      <c r="O110" s="16">
        <v>2000</v>
      </c>
      <c r="P110" s="16">
        <v>2000</v>
      </c>
      <c r="Q110" s="16">
        <v>2000</v>
      </c>
      <c r="R110" s="16">
        <v>2000</v>
      </c>
      <c r="S110" s="16">
        <v>2000</v>
      </c>
      <c r="T110" s="16">
        <v>2000</v>
      </c>
      <c r="U110" s="23">
        <f t="shared" si="34"/>
        <v>24000</v>
      </c>
      <c r="V110" s="1"/>
      <c r="W110" s="1"/>
      <c r="X110" s="1"/>
      <c r="Y110" s="1"/>
      <c r="Z110" s="1"/>
    </row>
    <row r="111" spans="1:26" ht="14.25" hidden="1" customHeight="1">
      <c r="A111" s="17"/>
      <c r="B111" s="17"/>
      <c r="C111" s="17"/>
      <c r="D111" s="17"/>
      <c r="E111" s="17"/>
      <c r="F111" s="1"/>
      <c r="G111" s="29" t="s">
        <v>66</v>
      </c>
      <c r="H111" s="1"/>
      <c r="I111" s="16">
        <v>75</v>
      </c>
      <c r="J111" s="16">
        <v>75</v>
      </c>
      <c r="K111" s="16">
        <v>75</v>
      </c>
      <c r="L111" s="16">
        <v>75</v>
      </c>
      <c r="M111" s="16">
        <v>75</v>
      </c>
      <c r="N111" s="16">
        <v>75</v>
      </c>
      <c r="O111" s="16">
        <v>75</v>
      </c>
      <c r="P111" s="16">
        <v>75</v>
      </c>
      <c r="Q111" s="16">
        <v>75</v>
      </c>
      <c r="R111" s="16">
        <v>75</v>
      </c>
      <c r="S111" s="16">
        <v>75</v>
      </c>
      <c r="T111" s="16">
        <v>75</v>
      </c>
      <c r="U111" s="23">
        <f t="shared" si="34"/>
        <v>900</v>
      </c>
      <c r="V111" s="1"/>
      <c r="W111" s="1"/>
      <c r="X111" s="1"/>
      <c r="Y111" s="1"/>
      <c r="Z111" s="1"/>
    </row>
    <row r="112" spans="1:26" ht="14.25" hidden="1" customHeight="1">
      <c r="A112" s="17"/>
      <c r="B112" s="17"/>
      <c r="C112" s="17"/>
      <c r="D112" s="17"/>
      <c r="E112" s="17"/>
      <c r="F112" s="1"/>
      <c r="G112" s="29" t="s">
        <v>68</v>
      </c>
      <c r="H112" s="1"/>
      <c r="I112" s="16">
        <v>250</v>
      </c>
      <c r="J112" s="16">
        <v>250</v>
      </c>
      <c r="K112" s="16">
        <v>250</v>
      </c>
      <c r="L112" s="16">
        <v>250</v>
      </c>
      <c r="M112" s="16">
        <v>250</v>
      </c>
      <c r="N112" s="16">
        <v>250</v>
      </c>
      <c r="O112" s="16">
        <v>250</v>
      </c>
      <c r="P112" s="16">
        <v>250</v>
      </c>
      <c r="Q112" s="16">
        <v>250</v>
      </c>
      <c r="R112" s="16">
        <v>250</v>
      </c>
      <c r="S112" s="16">
        <v>250</v>
      </c>
      <c r="T112" s="16">
        <v>250</v>
      </c>
      <c r="U112" s="23">
        <f t="shared" si="34"/>
        <v>3000</v>
      </c>
      <c r="V112" s="1"/>
      <c r="W112" s="1"/>
      <c r="X112" s="1"/>
      <c r="Y112" s="1"/>
      <c r="Z112" s="1"/>
    </row>
    <row r="113" spans="1:26" ht="14.25" hidden="1" customHeight="1">
      <c r="A113" s="17"/>
      <c r="B113" s="17"/>
      <c r="C113" s="17"/>
      <c r="D113" s="17"/>
      <c r="E113" s="17"/>
      <c r="F113" s="1"/>
      <c r="G113" s="29" t="s">
        <v>71</v>
      </c>
      <c r="H113" s="1"/>
      <c r="I113" s="16">
        <v>200</v>
      </c>
      <c r="J113" s="16">
        <v>200</v>
      </c>
      <c r="K113" s="16">
        <v>200</v>
      </c>
      <c r="L113" s="16">
        <v>200</v>
      </c>
      <c r="M113" s="16">
        <v>200</v>
      </c>
      <c r="N113" s="16">
        <v>200</v>
      </c>
      <c r="O113" s="16">
        <v>200</v>
      </c>
      <c r="P113" s="16">
        <v>200</v>
      </c>
      <c r="Q113" s="16">
        <v>200</v>
      </c>
      <c r="R113" s="16">
        <v>200</v>
      </c>
      <c r="S113" s="16">
        <v>200</v>
      </c>
      <c r="T113" s="16">
        <v>200</v>
      </c>
      <c r="U113" s="23">
        <f t="shared" si="34"/>
        <v>2400</v>
      </c>
      <c r="V113" s="1"/>
      <c r="W113" s="1"/>
      <c r="X113" s="1"/>
      <c r="Y113" s="1"/>
      <c r="Z113" s="1"/>
    </row>
    <row r="114" spans="1:26" ht="14.25" hidden="1" customHeight="1">
      <c r="A114" s="17"/>
      <c r="B114" s="17"/>
      <c r="C114" s="17"/>
      <c r="D114" s="17"/>
      <c r="E114" s="17"/>
      <c r="F114" s="1"/>
      <c r="G114" s="29" t="s">
        <v>73</v>
      </c>
      <c r="H114" s="1"/>
      <c r="I114" s="16">
        <v>100</v>
      </c>
      <c r="J114" s="16">
        <v>100</v>
      </c>
      <c r="K114" s="16">
        <v>100</v>
      </c>
      <c r="L114" s="16">
        <v>100</v>
      </c>
      <c r="M114" s="16">
        <v>100</v>
      </c>
      <c r="N114" s="16">
        <v>100</v>
      </c>
      <c r="O114" s="16">
        <v>100</v>
      </c>
      <c r="P114" s="16">
        <v>100</v>
      </c>
      <c r="Q114" s="16">
        <v>100</v>
      </c>
      <c r="R114" s="16">
        <v>100</v>
      </c>
      <c r="S114" s="16">
        <v>100</v>
      </c>
      <c r="T114" s="16">
        <v>100</v>
      </c>
      <c r="U114" s="23">
        <f t="shared" si="34"/>
        <v>1200</v>
      </c>
      <c r="V114" s="1"/>
      <c r="W114" s="1"/>
      <c r="X114" s="1"/>
      <c r="Y114" s="1"/>
      <c r="Z114" s="1"/>
    </row>
    <row r="115" spans="1:26" ht="14.25" hidden="1" customHeight="1">
      <c r="A115" s="17"/>
      <c r="B115" s="17"/>
      <c r="C115" s="17"/>
      <c r="D115" s="17"/>
      <c r="E115" s="17"/>
      <c r="F115" s="34">
        <v>0.25</v>
      </c>
      <c r="G115" s="35" t="str">
        <f>"Contigency"&amp;" "&amp;"at"&amp;" "&amp;(F115*100)&amp;"%"</f>
        <v>Contigency at 25%</v>
      </c>
      <c r="H115" s="36"/>
      <c r="I115" s="37">
        <f t="shared" ref="I115:T115" si="35">SUM(I109:I114)*$F$40</f>
        <v>681.25</v>
      </c>
      <c r="J115" s="37">
        <f t="shared" si="35"/>
        <v>681.25</v>
      </c>
      <c r="K115" s="37">
        <f t="shared" si="35"/>
        <v>681.25</v>
      </c>
      <c r="L115" s="37">
        <f t="shared" si="35"/>
        <v>681.25</v>
      </c>
      <c r="M115" s="37">
        <f t="shared" si="35"/>
        <v>681.25</v>
      </c>
      <c r="N115" s="37">
        <f t="shared" si="35"/>
        <v>681.25</v>
      </c>
      <c r="O115" s="37">
        <f t="shared" si="35"/>
        <v>681.25</v>
      </c>
      <c r="P115" s="37">
        <f t="shared" si="35"/>
        <v>681.25</v>
      </c>
      <c r="Q115" s="37">
        <f t="shared" si="35"/>
        <v>681.25</v>
      </c>
      <c r="R115" s="37">
        <f t="shared" si="35"/>
        <v>681.25</v>
      </c>
      <c r="S115" s="37">
        <f t="shared" si="35"/>
        <v>681.25</v>
      </c>
      <c r="T115" s="37">
        <f t="shared" si="35"/>
        <v>681.25</v>
      </c>
      <c r="U115" s="38">
        <f t="shared" si="34"/>
        <v>8175</v>
      </c>
      <c r="V115" s="1"/>
      <c r="W115" s="1"/>
      <c r="X115" s="1"/>
      <c r="Y115" s="1"/>
      <c r="Z115" s="1"/>
    </row>
    <row r="116" spans="1:26" ht="14.25" hidden="1" customHeight="1">
      <c r="A116" s="17"/>
      <c r="B116" s="17"/>
      <c r="C116" s="17"/>
      <c r="D116" s="17"/>
      <c r="E116" s="17"/>
      <c r="F116" s="1"/>
      <c r="G116" s="30" t="s">
        <v>17</v>
      </c>
      <c r="H116" s="31"/>
      <c r="I116" s="32">
        <f t="shared" ref="I116:U116" si="36">SUM(I109:I114)</f>
        <v>2725</v>
      </c>
      <c r="J116" s="32">
        <f t="shared" si="36"/>
        <v>2725</v>
      </c>
      <c r="K116" s="32">
        <f t="shared" si="36"/>
        <v>2725</v>
      </c>
      <c r="L116" s="32">
        <f t="shared" si="36"/>
        <v>2725</v>
      </c>
      <c r="M116" s="32">
        <f t="shared" si="36"/>
        <v>2725</v>
      </c>
      <c r="N116" s="32">
        <f t="shared" si="36"/>
        <v>2725</v>
      </c>
      <c r="O116" s="32">
        <f t="shared" si="36"/>
        <v>2725</v>
      </c>
      <c r="P116" s="32">
        <f t="shared" si="36"/>
        <v>2725</v>
      </c>
      <c r="Q116" s="32">
        <f t="shared" si="36"/>
        <v>2725</v>
      </c>
      <c r="R116" s="32">
        <f t="shared" si="36"/>
        <v>2725</v>
      </c>
      <c r="S116" s="32">
        <f t="shared" si="36"/>
        <v>2725</v>
      </c>
      <c r="T116" s="32">
        <f t="shared" si="36"/>
        <v>2725</v>
      </c>
      <c r="U116" s="27">
        <f t="shared" si="36"/>
        <v>32700</v>
      </c>
      <c r="V116" s="1"/>
      <c r="W116" s="1"/>
      <c r="X116" s="1"/>
      <c r="Y116" s="1"/>
      <c r="Z116" s="1"/>
    </row>
    <row r="117" spans="1:26" ht="14.25" hidden="1" customHeight="1">
      <c r="A117" s="17"/>
      <c r="B117" s="17"/>
      <c r="C117" s="17"/>
      <c r="D117" s="17"/>
      <c r="E117" s="17"/>
      <c r="F117" s="1"/>
      <c r="G117" s="15" t="s">
        <v>156</v>
      </c>
      <c r="H117" s="1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33"/>
      <c r="V117" s="1"/>
      <c r="W117" s="1"/>
      <c r="X117" s="1"/>
      <c r="Y117" s="1"/>
      <c r="Z117" s="1"/>
    </row>
    <row r="118" spans="1:26" ht="14.25" hidden="1" customHeight="1">
      <c r="A118" s="17"/>
      <c r="B118" s="17"/>
      <c r="C118" s="17"/>
      <c r="D118" s="17"/>
      <c r="E118" s="17"/>
      <c r="F118" s="1"/>
      <c r="G118" s="131" t="s">
        <v>195</v>
      </c>
      <c r="H118" s="1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23">
        <f t="shared" ref="U118:U120" si="37">SUM(I118:T118)</f>
        <v>0</v>
      </c>
      <c r="V118" s="1"/>
      <c r="W118" s="1"/>
      <c r="X118" s="1"/>
      <c r="Y118" s="1"/>
      <c r="Z118" s="1"/>
    </row>
    <row r="119" spans="1:26" ht="14.25" hidden="1" customHeight="1">
      <c r="A119" s="17"/>
      <c r="B119" s="17"/>
      <c r="C119" s="17"/>
      <c r="D119" s="17"/>
      <c r="E119" s="17"/>
      <c r="F119" s="1"/>
      <c r="G119" s="131" t="s">
        <v>73</v>
      </c>
      <c r="H119" s="1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23">
        <f t="shared" si="37"/>
        <v>0</v>
      </c>
      <c r="V119" s="1"/>
      <c r="W119" s="1"/>
      <c r="X119" s="1"/>
      <c r="Y119" s="1"/>
      <c r="Z119" s="1"/>
    </row>
    <row r="120" spans="1:26" ht="14.25" hidden="1" customHeight="1">
      <c r="A120" s="17"/>
      <c r="B120" s="17"/>
      <c r="C120" s="17"/>
      <c r="D120" s="17"/>
      <c r="E120" s="17"/>
      <c r="F120" s="34">
        <v>0.1</v>
      </c>
      <c r="G120" s="35" t="str">
        <f>"Contigency"&amp;" "&amp;"at"&amp;" "&amp;(F120*100)&amp;"%"</f>
        <v>Contigency at 10%</v>
      </c>
      <c r="H120" s="1"/>
      <c r="I120" s="16">
        <f t="shared" ref="I120:T120" si="38">SUM(I118:I119)*$F$50</f>
        <v>0</v>
      </c>
      <c r="J120" s="16">
        <f t="shared" si="38"/>
        <v>0</v>
      </c>
      <c r="K120" s="16">
        <f t="shared" si="38"/>
        <v>0</v>
      </c>
      <c r="L120" s="16">
        <f t="shared" si="38"/>
        <v>0</v>
      </c>
      <c r="M120" s="16">
        <f t="shared" si="38"/>
        <v>0</v>
      </c>
      <c r="N120" s="16">
        <f t="shared" si="38"/>
        <v>0</v>
      </c>
      <c r="O120" s="16">
        <f t="shared" si="38"/>
        <v>0</v>
      </c>
      <c r="P120" s="16">
        <f t="shared" si="38"/>
        <v>0</v>
      </c>
      <c r="Q120" s="16">
        <f t="shared" si="38"/>
        <v>0</v>
      </c>
      <c r="R120" s="16">
        <f t="shared" si="38"/>
        <v>0</v>
      </c>
      <c r="S120" s="16">
        <f t="shared" si="38"/>
        <v>0</v>
      </c>
      <c r="T120" s="16">
        <f t="shared" si="38"/>
        <v>0</v>
      </c>
      <c r="U120" s="23">
        <f t="shared" si="37"/>
        <v>0</v>
      </c>
      <c r="V120" s="1"/>
      <c r="W120" s="1"/>
      <c r="X120" s="1"/>
      <c r="Y120" s="1"/>
      <c r="Z120" s="1"/>
    </row>
    <row r="121" spans="1:26" ht="14.25" hidden="1" customHeight="1">
      <c r="A121" s="17"/>
      <c r="B121" s="17"/>
      <c r="C121" s="17"/>
      <c r="D121" s="17"/>
      <c r="E121" s="17"/>
      <c r="F121" s="1"/>
      <c r="G121" s="30" t="s">
        <v>17</v>
      </c>
      <c r="H121" s="31"/>
      <c r="I121" s="32">
        <f t="shared" ref="I121:T121" si="39">SUM(I118:I120)</f>
        <v>0</v>
      </c>
      <c r="J121" s="32">
        <f t="shared" si="39"/>
        <v>0</v>
      </c>
      <c r="K121" s="32">
        <f t="shared" si="39"/>
        <v>0</v>
      </c>
      <c r="L121" s="32">
        <f t="shared" si="39"/>
        <v>0</v>
      </c>
      <c r="M121" s="32">
        <f t="shared" si="39"/>
        <v>0</v>
      </c>
      <c r="N121" s="32">
        <f t="shared" si="39"/>
        <v>0</v>
      </c>
      <c r="O121" s="32">
        <f t="shared" si="39"/>
        <v>0</v>
      </c>
      <c r="P121" s="32">
        <f t="shared" si="39"/>
        <v>0</v>
      </c>
      <c r="Q121" s="32">
        <f t="shared" si="39"/>
        <v>0</v>
      </c>
      <c r="R121" s="32">
        <f t="shared" si="39"/>
        <v>0</v>
      </c>
      <c r="S121" s="32">
        <f t="shared" si="39"/>
        <v>0</v>
      </c>
      <c r="T121" s="32">
        <f t="shared" si="39"/>
        <v>0</v>
      </c>
      <c r="U121" s="27">
        <f>SUM(U115:U119)</f>
        <v>40875</v>
      </c>
      <c r="V121" s="1"/>
      <c r="W121" s="1"/>
      <c r="X121" s="1"/>
      <c r="Y121" s="1"/>
      <c r="Z121" s="1"/>
    </row>
    <row r="122" spans="1:26" ht="14.25" hidden="1" customHeight="1">
      <c r="A122" s="17"/>
      <c r="B122" s="17"/>
      <c r="C122" s="17"/>
      <c r="D122" s="17"/>
      <c r="E122" s="17"/>
      <c r="F122" s="1"/>
      <c r="G122" s="15" t="s">
        <v>84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33"/>
      <c r="V122" s="1"/>
      <c r="W122" s="1"/>
      <c r="X122" s="1"/>
      <c r="Y122" s="1"/>
      <c r="Z122" s="1"/>
    </row>
    <row r="123" spans="1:26" ht="14.25" hidden="1" customHeight="1">
      <c r="A123" s="17"/>
      <c r="B123" s="17"/>
      <c r="C123" s="17"/>
      <c r="D123" s="17"/>
      <c r="E123" s="17"/>
      <c r="F123" s="1"/>
      <c r="G123" s="29" t="s">
        <v>87</v>
      </c>
      <c r="H123" s="1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23"/>
      <c r="V123" s="1"/>
      <c r="W123" s="1"/>
      <c r="X123" s="1"/>
      <c r="Y123" s="1"/>
      <c r="Z123" s="1"/>
    </row>
    <row r="124" spans="1:26" ht="14.25" hidden="1" customHeight="1">
      <c r="A124" s="17"/>
      <c r="B124" s="17"/>
      <c r="C124" s="17"/>
      <c r="D124" s="17"/>
      <c r="E124" s="17"/>
      <c r="F124" s="1"/>
      <c r="G124" s="29" t="s">
        <v>85</v>
      </c>
      <c r="H124" s="1"/>
      <c r="I124" s="16">
        <f t="array" ref="I124">INDEX('Travel Budget'!$K$21:$K$32,MATCH('Budget 2020'!I$6,'Travel Budget'!$E$21:$E$32,0))</f>
        <v>0</v>
      </c>
      <c r="J124" s="16">
        <f t="array" ref="J124">INDEX('Travel Budget'!$K$21:$K$32,MATCH('Budget 2020'!J$6,'Travel Budget'!$E$21:$E$32,0))</f>
        <v>3850</v>
      </c>
      <c r="K124" s="16">
        <f t="array" ref="K124">INDEX('Travel Budget'!$K$21:$K$32,MATCH('Budget 2020'!K$6,'Travel Budget'!$E$21:$E$32,0))</f>
        <v>0</v>
      </c>
      <c r="L124" s="16">
        <f t="array" ref="L124">INDEX('Travel Budget'!$K$21:$K$32,MATCH('Budget 2020'!L$6,'Travel Budget'!$E$21:$E$32,0))</f>
        <v>0</v>
      </c>
      <c r="M124" s="16">
        <f t="array" ref="M124">INDEX('Travel Budget'!$K$21:$K$32,MATCH('Budget 2020'!M$6,'Travel Budget'!$E$21:$E$32,0))</f>
        <v>0</v>
      </c>
      <c r="N124" s="16">
        <f t="array" ref="N124">INDEX('Travel Budget'!$K$21:$K$32,MATCH('Budget 2020'!N$6,'Travel Budget'!$E$21:$E$32,0))</f>
        <v>0</v>
      </c>
      <c r="O124" s="16">
        <f t="array" ref="O124">INDEX('Travel Budget'!$K$21:$K$32,MATCH('Budget 2020'!O$6,'Travel Budget'!$E$21:$E$32,0))</f>
        <v>10980</v>
      </c>
      <c r="P124" s="16">
        <f t="array" ref="P124">INDEX('Travel Budget'!$K$21:$K$32,MATCH('Budget 2020'!P$6,'Travel Budget'!$E$21:$E$32,0))</f>
        <v>4380</v>
      </c>
      <c r="Q124" s="16">
        <f t="array" ref="Q124">INDEX('Travel Budget'!$K$21:$K$32,MATCH('Budget 2020'!Q$6,'Travel Budget'!$E$21:$E$32,0))</f>
        <v>39720</v>
      </c>
      <c r="R124" s="16">
        <f t="array" ref="R124">INDEX('Travel Budget'!$K$21:$K$32,MATCH('Budget 2020'!R$6,'Travel Budget'!$E$21:$E$32,0))</f>
        <v>32350</v>
      </c>
      <c r="S124" s="16">
        <f t="array" ref="S124">INDEX('Travel Budget'!$K$21:$K$32,MATCH('Budget 2020'!S$6,'Travel Budget'!$E$21:$E$32,0))</f>
        <v>0</v>
      </c>
      <c r="T124" s="16">
        <f t="array" ref="T124">INDEX('Travel Budget'!$K$21:$K$32,MATCH('Budget 2020'!T$6,'Travel Budget'!$E$21:$E$32,0))</f>
        <v>0</v>
      </c>
      <c r="U124" s="23">
        <f t="shared" ref="U124:U128" si="40">SUM(I124:T124)</f>
        <v>91280</v>
      </c>
      <c r="V124" s="1"/>
      <c r="W124" s="1"/>
      <c r="X124" s="1"/>
      <c r="Y124" s="1"/>
      <c r="Z124" s="1"/>
    </row>
    <row r="125" spans="1:26" ht="14.25" hidden="1" customHeight="1">
      <c r="A125" s="17"/>
      <c r="B125" s="17"/>
      <c r="C125" s="17"/>
      <c r="D125" s="17"/>
      <c r="E125" s="17"/>
      <c r="F125" s="1"/>
      <c r="G125" s="29" t="s">
        <v>24</v>
      </c>
      <c r="H125" s="1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23">
        <f t="shared" si="40"/>
        <v>0</v>
      </c>
      <c r="V125" s="1"/>
      <c r="W125" s="1"/>
      <c r="X125" s="1"/>
      <c r="Y125" s="1"/>
      <c r="Z125" s="1"/>
    </row>
    <row r="126" spans="1:26" ht="14.25" hidden="1" customHeight="1">
      <c r="A126" s="17"/>
      <c r="B126" s="17"/>
      <c r="C126" s="17"/>
      <c r="D126" s="17"/>
      <c r="E126" s="17"/>
      <c r="F126" s="1"/>
      <c r="G126" s="29" t="s">
        <v>327</v>
      </c>
      <c r="H126" s="1"/>
      <c r="I126" s="16"/>
      <c r="J126" s="16">
        <v>1000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23">
        <f t="shared" si="40"/>
        <v>1000</v>
      </c>
      <c r="V126" s="1"/>
      <c r="W126" s="1"/>
      <c r="X126" s="1"/>
      <c r="Y126" s="1"/>
      <c r="Z126" s="1"/>
    </row>
    <row r="127" spans="1:26" ht="14.25" hidden="1" customHeight="1">
      <c r="A127" s="17"/>
      <c r="B127" s="17"/>
      <c r="C127" s="17"/>
      <c r="D127" s="17"/>
      <c r="E127" s="17"/>
      <c r="F127" s="1"/>
      <c r="G127" s="29" t="s">
        <v>73</v>
      </c>
      <c r="H127" s="1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23">
        <f t="shared" si="40"/>
        <v>0</v>
      </c>
      <c r="V127" s="1"/>
      <c r="W127" s="1"/>
      <c r="X127" s="1"/>
      <c r="Y127" s="1"/>
      <c r="Z127" s="1"/>
    </row>
    <row r="128" spans="1:26" ht="14.25" hidden="1" customHeight="1">
      <c r="A128" s="17"/>
      <c r="B128" s="17"/>
      <c r="C128" s="17"/>
      <c r="D128" s="17"/>
      <c r="E128" s="17"/>
      <c r="F128" s="34">
        <v>0.1</v>
      </c>
      <c r="G128" s="35" t="str">
        <f>"Contigency"&amp;" "&amp;"at"&amp;" "&amp;(F128*100)&amp;"%"</f>
        <v>Contigency at 10%</v>
      </c>
      <c r="H128" s="36"/>
      <c r="I128" s="37">
        <f t="shared" ref="I128:T128" si="41">SUM(I123:I127)*$F$63</f>
        <v>0</v>
      </c>
      <c r="J128" s="37">
        <f t="shared" si="41"/>
        <v>485</v>
      </c>
      <c r="K128" s="37">
        <f t="shared" si="41"/>
        <v>0</v>
      </c>
      <c r="L128" s="37">
        <f t="shared" si="41"/>
        <v>0</v>
      </c>
      <c r="M128" s="37">
        <f t="shared" si="41"/>
        <v>0</v>
      </c>
      <c r="N128" s="37">
        <f t="shared" si="41"/>
        <v>0</v>
      </c>
      <c r="O128" s="37">
        <f t="shared" si="41"/>
        <v>1098</v>
      </c>
      <c r="P128" s="37">
        <f t="shared" si="41"/>
        <v>438</v>
      </c>
      <c r="Q128" s="37">
        <f t="shared" si="41"/>
        <v>3972</v>
      </c>
      <c r="R128" s="37">
        <f t="shared" si="41"/>
        <v>3235</v>
      </c>
      <c r="S128" s="37">
        <f t="shared" si="41"/>
        <v>0</v>
      </c>
      <c r="T128" s="37">
        <f t="shared" si="41"/>
        <v>0</v>
      </c>
      <c r="U128" s="38">
        <f t="shared" si="40"/>
        <v>9228</v>
      </c>
      <c r="V128" s="1"/>
      <c r="W128" s="1"/>
      <c r="X128" s="1"/>
      <c r="Y128" s="1"/>
      <c r="Z128" s="1"/>
    </row>
    <row r="129" spans="1:26" ht="14.25" hidden="1" customHeight="1">
      <c r="A129" s="17"/>
      <c r="B129" s="17"/>
      <c r="C129" s="17"/>
      <c r="D129" s="17"/>
      <c r="E129" s="17"/>
      <c r="F129" s="1"/>
      <c r="G129" s="30" t="s">
        <v>17</v>
      </c>
      <c r="H129" s="31"/>
      <c r="I129" s="32">
        <f t="shared" ref="I129:T129" si="42">SUM(I123:I128)</f>
        <v>0</v>
      </c>
      <c r="J129" s="32">
        <f t="shared" si="42"/>
        <v>5335</v>
      </c>
      <c r="K129" s="32">
        <f t="shared" si="42"/>
        <v>0</v>
      </c>
      <c r="L129" s="32">
        <f t="shared" si="42"/>
        <v>0</v>
      </c>
      <c r="M129" s="32">
        <f t="shared" si="42"/>
        <v>0</v>
      </c>
      <c r="N129" s="32">
        <f t="shared" si="42"/>
        <v>0</v>
      </c>
      <c r="O129" s="32">
        <f t="shared" si="42"/>
        <v>12078</v>
      </c>
      <c r="P129" s="32">
        <f t="shared" si="42"/>
        <v>4818</v>
      </c>
      <c r="Q129" s="32">
        <f t="shared" si="42"/>
        <v>43692</v>
      </c>
      <c r="R129" s="32">
        <f t="shared" si="42"/>
        <v>35585</v>
      </c>
      <c r="S129" s="32">
        <f t="shared" si="42"/>
        <v>0</v>
      </c>
      <c r="T129" s="32">
        <f t="shared" si="42"/>
        <v>0</v>
      </c>
      <c r="U129" s="27">
        <f>SUM(U123:U127)</f>
        <v>92280</v>
      </c>
      <c r="V129" s="1"/>
      <c r="W129" s="1"/>
      <c r="X129" s="1"/>
      <c r="Y129" s="1"/>
      <c r="Z129" s="1"/>
    </row>
    <row r="130" spans="1:26" ht="14.25" hidden="1" customHeight="1">
      <c r="A130" s="17"/>
      <c r="B130" s="17"/>
      <c r="C130" s="17"/>
      <c r="D130" s="17"/>
      <c r="E130" s="17"/>
      <c r="F130" s="1"/>
      <c r="G130" s="15" t="s">
        <v>157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33"/>
      <c r="V130" s="1"/>
      <c r="W130" s="1"/>
      <c r="X130" s="1"/>
      <c r="Y130" s="1"/>
      <c r="Z130" s="1"/>
    </row>
    <row r="131" spans="1:26" ht="14.25" hidden="1" customHeight="1">
      <c r="A131" s="17"/>
      <c r="B131" s="17"/>
      <c r="C131" s="17"/>
      <c r="D131" s="17"/>
      <c r="E131" s="17"/>
      <c r="F131" s="1"/>
      <c r="G131" s="29" t="s">
        <v>328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3">
        <f t="shared" ref="U131:U135" si="43">SUM(I131:T131)</f>
        <v>0</v>
      </c>
      <c r="V131" s="1"/>
      <c r="W131" s="1"/>
      <c r="X131" s="1"/>
      <c r="Y131" s="1"/>
      <c r="Z131" s="1"/>
    </row>
    <row r="132" spans="1:26" ht="14.25" hidden="1" customHeight="1">
      <c r="A132" s="17"/>
      <c r="B132" s="17"/>
      <c r="C132" s="17"/>
      <c r="D132" s="17"/>
      <c r="E132" s="17"/>
      <c r="F132" s="1"/>
      <c r="G132" s="29" t="s">
        <v>329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3">
        <f t="shared" si="43"/>
        <v>0</v>
      </c>
      <c r="V132" s="1"/>
      <c r="W132" s="1"/>
      <c r="X132" s="1"/>
      <c r="Y132" s="1"/>
      <c r="Z132" s="1"/>
    </row>
    <row r="133" spans="1:26" ht="14.25" hidden="1" customHeight="1">
      <c r="A133" s="17"/>
      <c r="B133" s="17"/>
      <c r="C133" s="17"/>
      <c r="D133" s="17"/>
      <c r="E133" s="17"/>
      <c r="F133" s="1"/>
      <c r="G133" s="29" t="s">
        <v>330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3">
        <f t="shared" si="43"/>
        <v>0</v>
      </c>
      <c r="V133" s="1"/>
      <c r="W133" s="1"/>
      <c r="X133" s="1"/>
      <c r="Y133" s="1"/>
      <c r="Z133" s="1"/>
    </row>
    <row r="134" spans="1:26" ht="14.25" hidden="1" customHeight="1">
      <c r="A134" s="17"/>
      <c r="B134" s="17"/>
      <c r="C134" s="17"/>
      <c r="D134" s="17"/>
      <c r="E134" s="17"/>
      <c r="F134" s="1"/>
      <c r="G134" s="29" t="s">
        <v>73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3">
        <f t="shared" si="43"/>
        <v>0</v>
      </c>
      <c r="V134" s="1"/>
      <c r="W134" s="1"/>
      <c r="X134" s="1"/>
      <c r="Y134" s="1"/>
      <c r="Z134" s="1"/>
    </row>
    <row r="135" spans="1:26" ht="14.25" hidden="1" customHeight="1">
      <c r="A135" s="17"/>
      <c r="B135" s="17"/>
      <c r="C135" s="17"/>
      <c r="D135" s="17"/>
      <c r="E135" s="17"/>
      <c r="F135" s="34">
        <v>0.1</v>
      </c>
      <c r="G135" s="35" t="str">
        <f>"Contigency"&amp;" "&amp;"at"&amp;" "&amp;(F135*100)&amp;"%"</f>
        <v>Contigency at 10%</v>
      </c>
      <c r="H135" s="1"/>
      <c r="I135" s="16">
        <f t="shared" ref="I135:T135" si="44">SUM(I131:I134)*$F$71</f>
        <v>0</v>
      </c>
      <c r="J135" s="16">
        <f t="shared" si="44"/>
        <v>0</v>
      </c>
      <c r="K135" s="16">
        <f t="shared" si="44"/>
        <v>0</v>
      </c>
      <c r="L135" s="16">
        <f t="shared" si="44"/>
        <v>0</v>
      </c>
      <c r="M135" s="16">
        <f t="shared" si="44"/>
        <v>0</v>
      </c>
      <c r="N135" s="16">
        <f t="shared" si="44"/>
        <v>0</v>
      </c>
      <c r="O135" s="16">
        <f t="shared" si="44"/>
        <v>0</v>
      </c>
      <c r="P135" s="16">
        <f t="shared" si="44"/>
        <v>0</v>
      </c>
      <c r="Q135" s="16">
        <f t="shared" si="44"/>
        <v>0</v>
      </c>
      <c r="R135" s="16">
        <f t="shared" si="44"/>
        <v>0</v>
      </c>
      <c r="S135" s="16">
        <f t="shared" si="44"/>
        <v>0</v>
      </c>
      <c r="T135" s="16">
        <f t="shared" si="44"/>
        <v>0</v>
      </c>
      <c r="U135" s="23">
        <f t="shared" si="43"/>
        <v>0</v>
      </c>
      <c r="V135" s="1"/>
      <c r="W135" s="1"/>
      <c r="X135" s="1"/>
      <c r="Y135" s="1"/>
      <c r="Z135" s="1"/>
    </row>
    <row r="136" spans="1:26" ht="14.25" hidden="1" customHeight="1">
      <c r="A136" s="17"/>
      <c r="B136" s="17"/>
      <c r="C136" s="17"/>
      <c r="D136" s="17"/>
      <c r="E136" s="17"/>
      <c r="F136" s="1"/>
      <c r="G136" s="30" t="s">
        <v>17</v>
      </c>
      <c r="H136" s="31"/>
      <c r="I136" s="32">
        <f t="shared" ref="I136:T136" si="45">SUM(I131:I135)</f>
        <v>0</v>
      </c>
      <c r="J136" s="32">
        <f t="shared" si="45"/>
        <v>0</v>
      </c>
      <c r="K136" s="32">
        <f t="shared" si="45"/>
        <v>0</v>
      </c>
      <c r="L136" s="32">
        <f t="shared" si="45"/>
        <v>0</v>
      </c>
      <c r="M136" s="32">
        <f t="shared" si="45"/>
        <v>0</v>
      </c>
      <c r="N136" s="32">
        <f t="shared" si="45"/>
        <v>0</v>
      </c>
      <c r="O136" s="32">
        <f t="shared" si="45"/>
        <v>0</v>
      </c>
      <c r="P136" s="32">
        <f t="shared" si="45"/>
        <v>0</v>
      </c>
      <c r="Q136" s="32">
        <f t="shared" si="45"/>
        <v>0</v>
      </c>
      <c r="R136" s="32">
        <f t="shared" si="45"/>
        <v>0</v>
      </c>
      <c r="S136" s="32">
        <f t="shared" si="45"/>
        <v>0</v>
      </c>
      <c r="T136" s="32">
        <f t="shared" si="45"/>
        <v>0</v>
      </c>
      <c r="U136" s="27">
        <f>SUM(U131:U134)</f>
        <v>0</v>
      </c>
      <c r="V136" s="1"/>
      <c r="W136" s="1"/>
      <c r="X136" s="1"/>
      <c r="Y136" s="1"/>
      <c r="Z136" s="1"/>
    </row>
    <row r="137" spans="1:26" ht="14.25" hidden="1" customHeight="1">
      <c r="A137" s="17"/>
      <c r="B137" s="17"/>
      <c r="C137" s="17"/>
      <c r="D137" s="17"/>
      <c r="E137" s="17"/>
      <c r="F137" s="1"/>
      <c r="G137" s="39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0"/>
      <c r="V137" s="1"/>
      <c r="W137" s="1"/>
      <c r="X137" s="1"/>
      <c r="Y137" s="1"/>
      <c r="Z137" s="1"/>
    </row>
    <row r="138" spans="1:26" ht="14.25" hidden="1" customHeight="1">
      <c r="A138" s="17"/>
      <c r="B138" s="17"/>
      <c r="C138" s="17"/>
      <c r="D138" s="17"/>
      <c r="E138" s="17"/>
      <c r="F138" s="1"/>
      <c r="G138" s="24" t="s">
        <v>331</v>
      </c>
      <c r="H138" s="25"/>
      <c r="I138" s="26">
        <f t="shared" ref="I138:U138" si="46">I101+I107+I116+I120+I129+I136</f>
        <v>34591.666666666672</v>
      </c>
      <c r="J138" s="26">
        <f t="shared" si="46"/>
        <v>39926.666666666672</v>
      </c>
      <c r="K138" s="26">
        <f t="shared" si="46"/>
        <v>34921.666666666672</v>
      </c>
      <c r="L138" s="26">
        <f t="shared" si="46"/>
        <v>34591.666666666672</v>
      </c>
      <c r="M138" s="26">
        <f t="shared" si="46"/>
        <v>34591.666666666672</v>
      </c>
      <c r="N138" s="26">
        <f t="shared" si="46"/>
        <v>34921.666666666672</v>
      </c>
      <c r="O138" s="26">
        <f t="shared" si="46"/>
        <v>46669.666666666672</v>
      </c>
      <c r="P138" s="26">
        <f t="shared" si="46"/>
        <v>50409.666666666672</v>
      </c>
      <c r="Q138" s="26">
        <f t="shared" si="46"/>
        <v>78613.666666666672</v>
      </c>
      <c r="R138" s="26">
        <f t="shared" si="46"/>
        <v>70176.666666666672</v>
      </c>
      <c r="S138" s="26">
        <f t="shared" si="46"/>
        <v>34591.666666666672</v>
      </c>
      <c r="T138" s="26">
        <f t="shared" si="46"/>
        <v>37121.666666666672</v>
      </c>
      <c r="U138" s="27">
        <f t="shared" si="46"/>
        <v>521900</v>
      </c>
      <c r="V138" s="1"/>
      <c r="W138" s="1"/>
      <c r="X138" s="1"/>
      <c r="Y138" s="1"/>
      <c r="Z138" s="1"/>
    </row>
    <row r="139" spans="1:26" ht="14.25" hidden="1" customHeight="1">
      <c r="A139" s="17"/>
      <c r="B139" s="17"/>
      <c r="C139" s="17"/>
      <c r="D139" s="17"/>
      <c r="E139" s="17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hidden="1" customHeight="1">
      <c r="A140" s="17"/>
      <c r="B140" s="17"/>
      <c r="C140" s="17"/>
      <c r="D140" s="17"/>
      <c r="E140" s="17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hidden="1" customHeight="1">
      <c r="A141" s="17"/>
      <c r="B141" s="17"/>
      <c r="C141" s="17"/>
      <c r="D141" s="17"/>
      <c r="E141" s="17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hidden="1" customHeight="1">
      <c r="A142" s="17"/>
      <c r="B142" s="17"/>
      <c r="C142" s="17"/>
      <c r="D142" s="17"/>
      <c r="E142" s="17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hidden="1" customHeight="1">
      <c r="A143" s="17"/>
      <c r="B143" s="17"/>
      <c r="C143" s="17"/>
      <c r="D143" s="17"/>
      <c r="E143" s="17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hidden="1" customHeight="1">
      <c r="A144" s="17"/>
      <c r="B144" s="17"/>
      <c r="C144" s="17"/>
      <c r="D144" s="17"/>
      <c r="E144" s="17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hidden="1" customHeight="1">
      <c r="A145" s="17"/>
      <c r="B145" s="17"/>
      <c r="C145" s="17"/>
      <c r="D145" s="17"/>
      <c r="E145" s="17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hidden="1" customHeight="1">
      <c r="A146" s="17"/>
      <c r="B146" s="17"/>
      <c r="C146" s="17"/>
      <c r="D146" s="17"/>
      <c r="E146" s="17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hidden="1" customHeight="1">
      <c r="A147" s="17"/>
      <c r="B147" s="17"/>
      <c r="C147" s="17"/>
      <c r="D147" s="17"/>
      <c r="E147" s="17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hidden="1" customHeight="1">
      <c r="A148" s="17"/>
      <c r="B148" s="17"/>
      <c r="C148" s="17"/>
      <c r="D148" s="17"/>
      <c r="E148" s="17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hidden="1" customHeight="1">
      <c r="A149" s="17"/>
      <c r="B149" s="17"/>
      <c r="C149" s="17"/>
      <c r="D149" s="17"/>
      <c r="E149" s="17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hidden="1" customHeight="1">
      <c r="A150" s="17"/>
      <c r="B150" s="17"/>
      <c r="C150" s="17"/>
      <c r="D150" s="17"/>
      <c r="E150" s="17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hidden="1" customHeight="1">
      <c r="A151" s="17"/>
      <c r="B151" s="17"/>
      <c r="C151" s="17"/>
      <c r="D151" s="17"/>
      <c r="E151" s="17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hidden="1" customHeight="1">
      <c r="A152" s="17"/>
      <c r="B152" s="17"/>
      <c r="C152" s="17"/>
      <c r="D152" s="17"/>
      <c r="E152" s="17"/>
      <c r="F152" s="6"/>
      <c r="G152" s="132" t="s">
        <v>16</v>
      </c>
      <c r="H152" s="133"/>
      <c r="I152" s="134">
        <v>43831</v>
      </c>
      <c r="J152" s="134">
        <v>43862</v>
      </c>
      <c r="K152" s="134">
        <v>43891</v>
      </c>
      <c r="L152" s="134">
        <v>43922</v>
      </c>
      <c r="M152" s="134">
        <v>43952</v>
      </c>
      <c r="N152" s="134">
        <v>43983</v>
      </c>
      <c r="O152" s="134">
        <v>44013</v>
      </c>
      <c r="P152" s="134">
        <v>44044</v>
      </c>
      <c r="Q152" s="134">
        <v>44075</v>
      </c>
      <c r="R152" s="134">
        <v>44105</v>
      </c>
      <c r="S152" s="134">
        <v>44136</v>
      </c>
      <c r="T152" s="135">
        <v>44166</v>
      </c>
      <c r="U152" s="9" t="s">
        <v>17</v>
      </c>
      <c r="V152" s="1"/>
      <c r="W152" s="1"/>
      <c r="X152" s="1"/>
      <c r="Y152" s="1"/>
      <c r="Z152" s="1"/>
    </row>
    <row r="153" spans="1:26" ht="14.25" hidden="1" customHeight="1">
      <c r="A153" s="17"/>
      <c r="B153" s="17"/>
      <c r="C153" s="17"/>
      <c r="D153" s="17"/>
      <c r="E153" s="17"/>
      <c r="F153" s="10"/>
      <c r="G153" s="11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1"/>
      <c r="W153" s="1"/>
      <c r="X153" s="1"/>
      <c r="Y153" s="1"/>
      <c r="Z153" s="1"/>
    </row>
    <row r="154" spans="1:26" ht="14.25" hidden="1" customHeight="1">
      <c r="A154" s="17"/>
      <c r="B154" s="17"/>
      <c r="C154" s="17"/>
      <c r="D154" s="17"/>
      <c r="E154" s="17"/>
      <c r="F154" s="10"/>
      <c r="G154" s="15" t="s">
        <v>18</v>
      </c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1"/>
      <c r="W154" s="1"/>
      <c r="X154" s="1"/>
      <c r="Y154" s="1"/>
      <c r="Z154" s="1"/>
    </row>
    <row r="155" spans="1:26" ht="14.25" hidden="1" customHeight="1">
      <c r="A155" s="17"/>
      <c r="B155" s="17"/>
      <c r="C155" s="17"/>
      <c r="D155" s="17"/>
      <c r="E155" s="17"/>
      <c r="F155" s="17"/>
      <c r="G155" s="20" t="s">
        <v>22</v>
      </c>
      <c r="H155" s="21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4"/>
      <c r="V155" s="1"/>
      <c r="W155" s="1"/>
      <c r="X155" s="1"/>
      <c r="Y155" s="1"/>
      <c r="Z155" s="1"/>
    </row>
    <row r="156" spans="1:26" ht="14.25" hidden="1" customHeight="1">
      <c r="A156" s="17"/>
      <c r="B156" s="17"/>
      <c r="C156" s="17"/>
      <c r="D156" s="17"/>
      <c r="E156" s="17"/>
      <c r="F156" s="17"/>
      <c r="G156" s="20" t="s">
        <v>24</v>
      </c>
      <c r="H156" s="21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4"/>
      <c r="V156" s="1"/>
      <c r="W156" s="1"/>
      <c r="X156" s="1"/>
      <c r="Y156" s="1"/>
      <c r="Z156" s="1"/>
    </row>
    <row r="157" spans="1:26" ht="14.25" hidden="1" customHeight="1">
      <c r="A157" s="17"/>
      <c r="B157" s="17"/>
      <c r="C157" s="17"/>
      <c r="D157" s="17"/>
      <c r="E157" s="17"/>
      <c r="F157" s="17"/>
      <c r="G157" s="20" t="s">
        <v>26</v>
      </c>
      <c r="H157" s="21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4"/>
      <c r="V157" s="1"/>
      <c r="W157" s="1"/>
      <c r="X157" s="1"/>
      <c r="Y157" s="1"/>
      <c r="Z157" s="1"/>
    </row>
    <row r="158" spans="1:26" ht="14.25" hidden="1" customHeight="1">
      <c r="A158" s="17"/>
      <c r="B158" s="17"/>
      <c r="C158" s="17"/>
      <c r="D158" s="17"/>
      <c r="E158" s="17"/>
      <c r="F158" s="1"/>
      <c r="G158" s="20" t="s">
        <v>187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4"/>
      <c r="V158" s="1"/>
      <c r="W158" s="1"/>
      <c r="X158" s="1"/>
      <c r="Y158" s="1"/>
      <c r="Z158" s="1"/>
    </row>
    <row r="159" spans="1:26" ht="14.25" hidden="1" customHeight="1">
      <c r="A159" s="17"/>
      <c r="B159" s="17"/>
      <c r="C159" s="17"/>
      <c r="D159" s="17"/>
      <c r="E159" s="17"/>
      <c r="F159" s="1"/>
      <c r="G159" s="20" t="s">
        <v>30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4"/>
      <c r="V159" s="1"/>
      <c r="W159" s="1"/>
      <c r="X159" s="1"/>
      <c r="Y159" s="1"/>
      <c r="Z159" s="1"/>
    </row>
    <row r="160" spans="1:26" ht="14.25" hidden="1" customHeight="1">
      <c r="A160" s="17"/>
      <c r="B160" s="17"/>
      <c r="C160" s="17"/>
      <c r="D160" s="17"/>
      <c r="E160" s="17"/>
      <c r="F160" s="1"/>
      <c r="G160" s="30" t="s">
        <v>17</v>
      </c>
      <c r="H160" s="31"/>
      <c r="I160" s="32">
        <f t="shared" ref="I160:U160" si="47">SUM(I155:I159)</f>
        <v>0</v>
      </c>
      <c r="J160" s="32">
        <f t="shared" si="47"/>
        <v>0</v>
      </c>
      <c r="K160" s="32">
        <f t="shared" si="47"/>
        <v>0</v>
      </c>
      <c r="L160" s="32">
        <f t="shared" si="47"/>
        <v>0</v>
      </c>
      <c r="M160" s="32">
        <f t="shared" si="47"/>
        <v>0</v>
      </c>
      <c r="N160" s="32">
        <f t="shared" si="47"/>
        <v>0</v>
      </c>
      <c r="O160" s="32">
        <f t="shared" si="47"/>
        <v>0</v>
      </c>
      <c r="P160" s="32">
        <f t="shared" si="47"/>
        <v>0</v>
      </c>
      <c r="Q160" s="32">
        <f t="shared" si="47"/>
        <v>0</v>
      </c>
      <c r="R160" s="32">
        <f t="shared" si="47"/>
        <v>0</v>
      </c>
      <c r="S160" s="32">
        <f t="shared" si="47"/>
        <v>0</v>
      </c>
      <c r="T160" s="32">
        <f t="shared" si="47"/>
        <v>0</v>
      </c>
      <c r="U160" s="27">
        <f t="shared" si="47"/>
        <v>0</v>
      </c>
      <c r="V160" s="1"/>
      <c r="W160" s="1"/>
      <c r="X160" s="1"/>
      <c r="Y160" s="1"/>
      <c r="Z160" s="1"/>
    </row>
    <row r="161" spans="1:26" ht="14.25" hidden="1" customHeight="1">
      <c r="A161" s="17"/>
      <c r="B161" s="17"/>
      <c r="C161" s="17"/>
      <c r="D161" s="17"/>
      <c r="E161" s="17"/>
      <c r="F161" s="1"/>
      <c r="G161" s="2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4"/>
      <c r="V161" s="1"/>
      <c r="W161" s="1"/>
      <c r="X161" s="1"/>
      <c r="Y161" s="1"/>
      <c r="Z161" s="1"/>
    </row>
    <row r="162" spans="1:26" ht="14.25" hidden="1" customHeight="1">
      <c r="A162" s="17"/>
      <c r="B162" s="17"/>
      <c r="C162" s="17"/>
      <c r="D162" s="17"/>
      <c r="E162" s="17"/>
      <c r="F162" s="1"/>
      <c r="G162" s="15" t="s">
        <v>32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4"/>
      <c r="V162" s="1"/>
      <c r="W162" s="1"/>
      <c r="X162" s="1"/>
      <c r="Y162" s="1"/>
      <c r="Z162" s="1"/>
    </row>
    <row r="163" spans="1:26" ht="14.25" hidden="1" customHeight="1">
      <c r="A163" s="17"/>
      <c r="B163" s="17"/>
      <c r="C163" s="17"/>
      <c r="D163" s="17"/>
      <c r="E163" s="17"/>
      <c r="F163" s="1"/>
      <c r="G163" s="29" t="s">
        <v>323</v>
      </c>
      <c r="H163" s="1"/>
      <c r="I163" s="16">
        <f t="shared" ref="I163:T163" si="48">200000/12</f>
        <v>16666.666666666668</v>
      </c>
      <c r="J163" s="16">
        <f t="shared" si="48"/>
        <v>16666.666666666668</v>
      </c>
      <c r="K163" s="16">
        <f t="shared" si="48"/>
        <v>16666.666666666668</v>
      </c>
      <c r="L163" s="16">
        <f t="shared" si="48"/>
        <v>16666.666666666668</v>
      </c>
      <c r="M163" s="16">
        <f t="shared" si="48"/>
        <v>16666.666666666668</v>
      </c>
      <c r="N163" s="16">
        <f t="shared" si="48"/>
        <v>16666.666666666668</v>
      </c>
      <c r="O163" s="16">
        <f t="shared" si="48"/>
        <v>16666.666666666668</v>
      </c>
      <c r="P163" s="16">
        <f t="shared" si="48"/>
        <v>16666.666666666668</v>
      </c>
      <c r="Q163" s="16">
        <f t="shared" si="48"/>
        <v>16666.666666666668</v>
      </c>
      <c r="R163" s="16">
        <f t="shared" si="48"/>
        <v>16666.666666666668</v>
      </c>
      <c r="S163" s="16">
        <f t="shared" si="48"/>
        <v>16666.666666666668</v>
      </c>
      <c r="T163" s="16">
        <f t="shared" si="48"/>
        <v>16666.666666666668</v>
      </c>
      <c r="U163" s="23">
        <f t="shared" ref="U163:U166" si="49">SUM(I163:T163)</f>
        <v>199999.99999999997</v>
      </c>
      <c r="V163" s="1"/>
      <c r="W163" s="1"/>
      <c r="X163" s="1"/>
      <c r="Y163" s="1"/>
      <c r="Z163" s="1"/>
    </row>
    <row r="164" spans="1:26" ht="14.25" hidden="1" customHeight="1">
      <c r="A164" s="17"/>
      <c r="B164" s="17"/>
      <c r="C164" s="17"/>
      <c r="D164" s="17"/>
      <c r="E164" s="17"/>
      <c r="F164" s="1"/>
      <c r="G164" s="29" t="s">
        <v>324</v>
      </c>
      <c r="H164" s="1"/>
      <c r="I164" s="16">
        <f t="shared" ref="I164:T164" si="50">10000</f>
        <v>10000</v>
      </c>
      <c r="J164" s="16">
        <f t="shared" si="50"/>
        <v>10000</v>
      </c>
      <c r="K164" s="16">
        <f t="shared" si="50"/>
        <v>10000</v>
      </c>
      <c r="L164" s="16">
        <f t="shared" si="50"/>
        <v>10000</v>
      </c>
      <c r="M164" s="16">
        <f t="shared" si="50"/>
        <v>10000</v>
      </c>
      <c r="N164" s="16">
        <f t="shared" si="50"/>
        <v>10000</v>
      </c>
      <c r="O164" s="16">
        <f t="shared" si="50"/>
        <v>10000</v>
      </c>
      <c r="P164" s="16">
        <f t="shared" si="50"/>
        <v>10000</v>
      </c>
      <c r="Q164" s="16">
        <f t="shared" si="50"/>
        <v>10000</v>
      </c>
      <c r="R164" s="16">
        <f t="shared" si="50"/>
        <v>10000</v>
      </c>
      <c r="S164" s="16">
        <f t="shared" si="50"/>
        <v>10000</v>
      </c>
      <c r="T164" s="16">
        <f t="shared" si="50"/>
        <v>10000</v>
      </c>
      <c r="U164" s="23">
        <f t="shared" si="49"/>
        <v>120000</v>
      </c>
      <c r="V164" s="1"/>
      <c r="W164" s="1"/>
      <c r="X164" s="1"/>
      <c r="Y164" s="1"/>
      <c r="Z164" s="1"/>
    </row>
    <row r="165" spans="1:26" ht="14.25" hidden="1" customHeight="1">
      <c r="A165" s="17"/>
      <c r="B165" s="17"/>
      <c r="C165" s="17"/>
      <c r="D165" s="17"/>
      <c r="E165" s="17"/>
      <c r="F165" s="1"/>
      <c r="G165" s="29" t="s">
        <v>325</v>
      </c>
      <c r="H165" s="1"/>
      <c r="I165" s="16">
        <f t="shared" ref="I165:T165" si="51">30*65*4</f>
        <v>7800</v>
      </c>
      <c r="J165" s="16">
        <f t="shared" si="51"/>
        <v>7800</v>
      </c>
      <c r="K165" s="16">
        <f t="shared" si="51"/>
        <v>7800</v>
      </c>
      <c r="L165" s="16">
        <f t="shared" si="51"/>
        <v>7800</v>
      </c>
      <c r="M165" s="16">
        <f t="shared" si="51"/>
        <v>7800</v>
      </c>
      <c r="N165" s="16">
        <f t="shared" si="51"/>
        <v>7800</v>
      </c>
      <c r="O165" s="16">
        <f t="shared" si="51"/>
        <v>7800</v>
      </c>
      <c r="P165" s="16">
        <f t="shared" si="51"/>
        <v>7800</v>
      </c>
      <c r="Q165" s="16">
        <f t="shared" si="51"/>
        <v>7800</v>
      </c>
      <c r="R165" s="16">
        <f t="shared" si="51"/>
        <v>7800</v>
      </c>
      <c r="S165" s="16">
        <f t="shared" si="51"/>
        <v>7800</v>
      </c>
      <c r="T165" s="16">
        <f t="shared" si="51"/>
        <v>7800</v>
      </c>
      <c r="U165" s="23">
        <f t="shared" si="49"/>
        <v>93600</v>
      </c>
      <c r="V165" s="1"/>
      <c r="W165" s="1"/>
      <c r="X165" s="1"/>
      <c r="Y165" s="1"/>
      <c r="Z165" s="1"/>
    </row>
    <row r="166" spans="1:26" ht="14.25" hidden="1" customHeight="1">
      <c r="A166" s="17"/>
      <c r="B166" s="17"/>
      <c r="C166" s="17"/>
      <c r="D166" s="17"/>
      <c r="E166" s="17"/>
      <c r="F166" s="1"/>
      <c r="G166" s="29" t="s">
        <v>326</v>
      </c>
      <c r="H166" s="1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23">
        <f t="shared" si="49"/>
        <v>0</v>
      </c>
      <c r="V166" s="1"/>
      <c r="W166" s="1"/>
      <c r="X166" s="1"/>
      <c r="Y166" s="1"/>
      <c r="Z166" s="1"/>
    </row>
    <row r="167" spans="1:26" ht="14.25" hidden="1" customHeight="1">
      <c r="A167" s="17"/>
      <c r="B167" s="17"/>
      <c r="C167" s="17"/>
      <c r="D167" s="17"/>
      <c r="E167" s="17"/>
      <c r="F167" s="1"/>
      <c r="G167" s="30" t="s">
        <v>17</v>
      </c>
      <c r="H167" s="31"/>
      <c r="I167" s="32">
        <f t="shared" ref="I167:U167" si="52">SUM(I163:I166)</f>
        <v>34466.666666666672</v>
      </c>
      <c r="J167" s="32">
        <f t="shared" si="52"/>
        <v>34466.666666666672</v>
      </c>
      <c r="K167" s="32">
        <f t="shared" si="52"/>
        <v>34466.666666666672</v>
      </c>
      <c r="L167" s="32">
        <f t="shared" si="52"/>
        <v>34466.666666666672</v>
      </c>
      <c r="M167" s="32">
        <f t="shared" si="52"/>
        <v>34466.666666666672</v>
      </c>
      <c r="N167" s="32">
        <f t="shared" si="52"/>
        <v>34466.666666666672</v>
      </c>
      <c r="O167" s="32">
        <f t="shared" si="52"/>
        <v>34466.666666666672</v>
      </c>
      <c r="P167" s="32">
        <f t="shared" si="52"/>
        <v>34466.666666666672</v>
      </c>
      <c r="Q167" s="32">
        <f t="shared" si="52"/>
        <v>34466.666666666672</v>
      </c>
      <c r="R167" s="32">
        <f t="shared" si="52"/>
        <v>34466.666666666672</v>
      </c>
      <c r="S167" s="32">
        <f t="shared" si="52"/>
        <v>34466.666666666672</v>
      </c>
      <c r="T167" s="32">
        <f t="shared" si="52"/>
        <v>34466.666666666672</v>
      </c>
      <c r="U167" s="27">
        <f t="shared" si="52"/>
        <v>413600</v>
      </c>
      <c r="V167" s="1"/>
      <c r="W167" s="1"/>
      <c r="X167" s="1"/>
      <c r="Y167" s="1"/>
      <c r="Z167" s="1"/>
    </row>
    <row r="168" spans="1:26" ht="14.25" hidden="1" customHeight="1">
      <c r="A168" s="17"/>
      <c r="B168" s="17"/>
      <c r="C168" s="17"/>
      <c r="D168" s="17"/>
      <c r="E168" s="17"/>
      <c r="F168" s="1"/>
      <c r="G168" s="15" t="s">
        <v>51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33"/>
      <c r="V168" s="1"/>
      <c r="W168" s="1"/>
      <c r="X168" s="1"/>
      <c r="Y168" s="1"/>
      <c r="Z168" s="1"/>
    </row>
    <row r="169" spans="1:26" ht="14.25" hidden="1" customHeight="1">
      <c r="A169" s="17"/>
      <c r="B169" s="17"/>
      <c r="C169" s="17"/>
      <c r="D169" s="17"/>
      <c r="E169" s="17"/>
      <c r="F169" s="1"/>
      <c r="G169" s="29" t="s">
        <v>53</v>
      </c>
      <c r="H169" s="1"/>
      <c r="I169" s="16"/>
      <c r="J169" s="16"/>
      <c r="K169" s="16"/>
      <c r="L169" s="16"/>
      <c r="M169" s="16"/>
      <c r="N169" s="16"/>
      <c r="O169" s="16"/>
      <c r="P169" s="16">
        <v>10000</v>
      </c>
      <c r="Q169" s="16"/>
      <c r="R169" s="16"/>
      <c r="S169" s="16"/>
      <c r="T169" s="16"/>
      <c r="U169" s="23">
        <f t="shared" ref="U169:U172" si="53">SUM(I169:T169)</f>
        <v>10000</v>
      </c>
      <c r="V169" s="1"/>
      <c r="W169" s="1"/>
      <c r="X169" s="1"/>
      <c r="Y169" s="1"/>
      <c r="Z169" s="1"/>
    </row>
    <row r="170" spans="1:26" ht="14.25" hidden="1" customHeight="1">
      <c r="A170" s="17"/>
      <c r="B170" s="17"/>
      <c r="C170" s="17"/>
      <c r="D170" s="17"/>
      <c r="E170" s="17"/>
      <c r="F170" s="1"/>
      <c r="G170" s="29" t="s">
        <v>55</v>
      </c>
      <c r="H170" s="1"/>
      <c r="I170" s="16"/>
      <c r="J170" s="16"/>
      <c r="K170" s="16">
        <v>5000</v>
      </c>
      <c r="L170" s="16"/>
      <c r="M170" s="16"/>
      <c r="N170" s="16">
        <v>5000</v>
      </c>
      <c r="O170" s="16"/>
      <c r="P170" s="16"/>
      <c r="Q170" s="16">
        <v>5000</v>
      </c>
      <c r="R170" s="16"/>
      <c r="S170" s="16"/>
      <c r="T170" s="16">
        <v>5000</v>
      </c>
      <c r="U170" s="23">
        <f t="shared" si="53"/>
        <v>20000</v>
      </c>
      <c r="V170" s="1"/>
      <c r="W170" s="1"/>
      <c r="X170" s="1"/>
      <c r="Y170" s="1"/>
      <c r="Z170" s="1"/>
    </row>
    <row r="171" spans="1:26" ht="14.25" hidden="1" customHeight="1">
      <c r="A171" s="17"/>
      <c r="B171" s="17"/>
      <c r="C171" s="17"/>
      <c r="D171" s="17"/>
      <c r="E171" s="17"/>
      <c r="F171" s="1"/>
      <c r="G171" s="29" t="s">
        <v>56</v>
      </c>
      <c r="H171" s="1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23">
        <f t="shared" si="53"/>
        <v>0</v>
      </c>
      <c r="V171" s="1"/>
      <c r="W171" s="1"/>
      <c r="X171" s="1"/>
      <c r="Y171" s="1"/>
      <c r="Z171" s="1"/>
    </row>
    <row r="172" spans="1:26" ht="14.25" hidden="1" customHeight="1">
      <c r="A172" s="17"/>
      <c r="B172" s="17"/>
      <c r="C172" s="17"/>
      <c r="D172" s="17"/>
      <c r="E172" s="17"/>
      <c r="F172" s="34">
        <v>0.1</v>
      </c>
      <c r="G172" s="35" t="str">
        <f>"Contigency"&amp;" "&amp;"at"&amp;" "&amp;(F172*100)&amp;"%"</f>
        <v>Contigency at 10%</v>
      </c>
      <c r="H172" s="36"/>
      <c r="I172" s="37">
        <f t="shared" ref="I172:T172" si="54">SUM(I169:I171)*$F$31</f>
        <v>0</v>
      </c>
      <c r="J172" s="37">
        <f t="shared" si="54"/>
        <v>0</v>
      </c>
      <c r="K172" s="37">
        <f t="shared" si="54"/>
        <v>500</v>
      </c>
      <c r="L172" s="37">
        <f t="shared" si="54"/>
        <v>0</v>
      </c>
      <c r="M172" s="37">
        <f t="shared" si="54"/>
        <v>0</v>
      </c>
      <c r="N172" s="37">
        <f t="shared" si="54"/>
        <v>500</v>
      </c>
      <c r="O172" s="37">
        <f t="shared" si="54"/>
        <v>0</v>
      </c>
      <c r="P172" s="37">
        <f t="shared" si="54"/>
        <v>1000</v>
      </c>
      <c r="Q172" s="37">
        <f t="shared" si="54"/>
        <v>500</v>
      </c>
      <c r="R172" s="37">
        <f t="shared" si="54"/>
        <v>0</v>
      </c>
      <c r="S172" s="37">
        <f t="shared" si="54"/>
        <v>0</v>
      </c>
      <c r="T172" s="37">
        <f t="shared" si="54"/>
        <v>500</v>
      </c>
      <c r="U172" s="38">
        <f t="shared" si="53"/>
        <v>3000</v>
      </c>
      <c r="V172" s="1"/>
      <c r="W172" s="1"/>
      <c r="X172" s="1"/>
      <c r="Y172" s="1"/>
      <c r="Z172" s="1"/>
    </row>
    <row r="173" spans="1:26" ht="14.25" hidden="1" customHeight="1">
      <c r="A173" s="17"/>
      <c r="B173" s="17"/>
      <c r="C173" s="17"/>
      <c r="D173" s="17"/>
      <c r="E173" s="17"/>
      <c r="F173" s="1"/>
      <c r="G173" s="30" t="s">
        <v>17</v>
      </c>
      <c r="H173" s="31"/>
      <c r="I173" s="32">
        <f t="shared" ref="I173:U173" si="55">SUM(I169:I172)</f>
        <v>0</v>
      </c>
      <c r="J173" s="32">
        <f t="shared" si="55"/>
        <v>0</v>
      </c>
      <c r="K173" s="32">
        <f t="shared" si="55"/>
        <v>5500</v>
      </c>
      <c r="L173" s="32">
        <f t="shared" si="55"/>
        <v>0</v>
      </c>
      <c r="M173" s="32">
        <f t="shared" si="55"/>
        <v>0</v>
      </c>
      <c r="N173" s="32">
        <f t="shared" si="55"/>
        <v>5500</v>
      </c>
      <c r="O173" s="32">
        <f t="shared" si="55"/>
        <v>0</v>
      </c>
      <c r="P173" s="32">
        <f t="shared" si="55"/>
        <v>11000</v>
      </c>
      <c r="Q173" s="32">
        <f t="shared" si="55"/>
        <v>5500</v>
      </c>
      <c r="R173" s="32">
        <f t="shared" si="55"/>
        <v>0</v>
      </c>
      <c r="S173" s="32">
        <f t="shared" si="55"/>
        <v>0</v>
      </c>
      <c r="T173" s="32">
        <f t="shared" si="55"/>
        <v>5500</v>
      </c>
      <c r="U173" s="27">
        <f t="shared" si="55"/>
        <v>33000</v>
      </c>
      <c r="V173" s="1"/>
      <c r="W173" s="1"/>
      <c r="X173" s="1"/>
      <c r="Y173" s="1"/>
      <c r="Z173" s="1"/>
    </row>
    <row r="174" spans="1:26" ht="14.25" hidden="1" customHeight="1">
      <c r="A174" s="17"/>
      <c r="B174" s="17"/>
      <c r="C174" s="17"/>
      <c r="D174" s="17"/>
      <c r="E174" s="17"/>
      <c r="F174" s="1"/>
      <c r="G174" s="15" t="s">
        <v>158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33"/>
      <c r="V174" s="1"/>
      <c r="W174" s="1"/>
      <c r="X174" s="1"/>
      <c r="Y174" s="1"/>
      <c r="Z174" s="1"/>
    </row>
    <row r="175" spans="1:26" ht="14.25" hidden="1" customHeight="1">
      <c r="A175" s="17"/>
      <c r="B175" s="17"/>
      <c r="C175" s="17"/>
      <c r="D175" s="17"/>
      <c r="E175" s="17"/>
      <c r="F175" s="1"/>
      <c r="G175" s="29" t="s">
        <v>313</v>
      </c>
      <c r="H175" s="1"/>
      <c r="I175" s="16">
        <v>250</v>
      </c>
      <c r="J175" s="16">
        <v>250</v>
      </c>
      <c r="K175" s="16">
        <v>250</v>
      </c>
      <c r="L175" s="16">
        <v>250</v>
      </c>
      <c r="M175" s="16">
        <v>250</v>
      </c>
      <c r="N175" s="16">
        <v>250</v>
      </c>
      <c r="O175" s="16">
        <v>250</v>
      </c>
      <c r="P175" s="16">
        <v>250</v>
      </c>
      <c r="Q175" s="16">
        <v>250</v>
      </c>
      <c r="R175" s="16">
        <v>250</v>
      </c>
      <c r="S175" s="16">
        <v>250</v>
      </c>
      <c r="T175" s="16">
        <v>250</v>
      </c>
      <c r="U175" s="23">
        <f t="shared" ref="U175:U181" si="56">SUM(I175:T175)</f>
        <v>3000</v>
      </c>
      <c r="V175" s="1"/>
      <c r="W175" s="1"/>
      <c r="X175" s="1"/>
      <c r="Y175" s="1"/>
      <c r="Z175" s="1"/>
    </row>
    <row r="176" spans="1:26" ht="14.25" hidden="1" customHeight="1">
      <c r="A176" s="17"/>
      <c r="B176" s="17"/>
      <c r="C176" s="17"/>
      <c r="D176" s="17"/>
      <c r="E176" s="17"/>
      <c r="F176" s="1"/>
      <c r="G176" s="29" t="s">
        <v>332</v>
      </c>
      <c r="H176" s="1"/>
      <c r="I176" s="16">
        <v>300</v>
      </c>
      <c r="J176" s="16">
        <v>300</v>
      </c>
      <c r="K176" s="16">
        <v>300</v>
      </c>
      <c r="L176" s="16">
        <v>300</v>
      </c>
      <c r="M176" s="16">
        <v>300</v>
      </c>
      <c r="N176" s="16">
        <v>300</v>
      </c>
      <c r="O176" s="16">
        <v>300</v>
      </c>
      <c r="P176" s="16">
        <v>300</v>
      </c>
      <c r="Q176" s="16">
        <v>300</v>
      </c>
      <c r="R176" s="16">
        <v>300</v>
      </c>
      <c r="S176" s="16">
        <v>300</v>
      </c>
      <c r="T176" s="16">
        <v>300</v>
      </c>
      <c r="U176" s="23">
        <f t="shared" si="56"/>
        <v>3600</v>
      </c>
      <c r="V176" s="1"/>
      <c r="W176" s="1"/>
      <c r="X176" s="1"/>
      <c r="Y176" s="1"/>
      <c r="Z176" s="1"/>
    </row>
    <row r="177" spans="1:26" ht="14.25" hidden="1" customHeight="1">
      <c r="A177" s="17"/>
      <c r="B177" s="17"/>
      <c r="C177" s="17"/>
      <c r="D177" s="17"/>
      <c r="E177" s="17"/>
      <c r="F177" s="1"/>
      <c r="G177" s="29" t="s">
        <v>333</v>
      </c>
      <c r="H177" s="1"/>
      <c r="I177" s="16">
        <v>50</v>
      </c>
      <c r="J177" s="16">
        <v>50</v>
      </c>
      <c r="K177" s="16">
        <v>50</v>
      </c>
      <c r="L177" s="16">
        <v>50</v>
      </c>
      <c r="M177" s="16">
        <v>50</v>
      </c>
      <c r="N177" s="16">
        <v>50</v>
      </c>
      <c r="O177" s="16">
        <v>50</v>
      </c>
      <c r="P177" s="16">
        <v>50</v>
      </c>
      <c r="Q177" s="16">
        <v>50</v>
      </c>
      <c r="R177" s="16">
        <v>50</v>
      </c>
      <c r="S177" s="16">
        <v>50</v>
      </c>
      <c r="T177" s="16">
        <v>50</v>
      </c>
      <c r="U177" s="23">
        <f t="shared" si="56"/>
        <v>600</v>
      </c>
      <c r="V177" s="1"/>
      <c r="W177" s="1"/>
      <c r="X177" s="1"/>
      <c r="Y177" s="1"/>
      <c r="Z177" s="1"/>
    </row>
    <row r="178" spans="1:26" ht="14.25" hidden="1" customHeight="1">
      <c r="A178" s="17"/>
      <c r="B178" s="17"/>
      <c r="C178" s="17"/>
      <c r="D178" s="17"/>
      <c r="E178" s="17"/>
      <c r="F178" s="1"/>
      <c r="G178" s="29" t="s">
        <v>334</v>
      </c>
      <c r="H178" s="1"/>
      <c r="I178" s="16">
        <v>25</v>
      </c>
      <c r="J178" s="16">
        <v>25</v>
      </c>
      <c r="K178" s="16">
        <v>25</v>
      </c>
      <c r="L178" s="16">
        <v>25</v>
      </c>
      <c r="M178" s="16">
        <v>25</v>
      </c>
      <c r="N178" s="16">
        <v>25</v>
      </c>
      <c r="O178" s="16">
        <v>25</v>
      </c>
      <c r="P178" s="16">
        <v>25</v>
      </c>
      <c r="Q178" s="16">
        <v>25</v>
      </c>
      <c r="R178" s="16">
        <v>25</v>
      </c>
      <c r="S178" s="16">
        <v>25</v>
      </c>
      <c r="T178" s="16">
        <v>25</v>
      </c>
      <c r="U178" s="23">
        <f t="shared" si="56"/>
        <v>300</v>
      </c>
      <c r="V178" s="1"/>
      <c r="W178" s="1"/>
      <c r="X178" s="1"/>
      <c r="Y178" s="1"/>
      <c r="Z178" s="1"/>
    </row>
    <row r="179" spans="1:26" ht="14.25" hidden="1" customHeight="1">
      <c r="A179" s="17"/>
      <c r="B179" s="17"/>
      <c r="C179" s="17"/>
      <c r="D179" s="17"/>
      <c r="E179" s="17"/>
      <c r="F179" s="1"/>
      <c r="G179" s="29" t="s">
        <v>71</v>
      </c>
      <c r="H179" s="1"/>
      <c r="I179" s="16">
        <v>350</v>
      </c>
      <c r="J179" s="16">
        <v>350</v>
      </c>
      <c r="K179" s="16">
        <v>350</v>
      </c>
      <c r="L179" s="16">
        <v>350</v>
      </c>
      <c r="M179" s="16">
        <v>350</v>
      </c>
      <c r="N179" s="16">
        <v>350</v>
      </c>
      <c r="O179" s="16">
        <v>350</v>
      </c>
      <c r="P179" s="16">
        <v>350</v>
      </c>
      <c r="Q179" s="16">
        <v>350</v>
      </c>
      <c r="R179" s="16">
        <v>350</v>
      </c>
      <c r="S179" s="16">
        <v>350</v>
      </c>
      <c r="T179" s="16">
        <v>350</v>
      </c>
      <c r="U179" s="23">
        <f t="shared" si="56"/>
        <v>4200</v>
      </c>
      <c r="V179" s="1"/>
      <c r="W179" s="1"/>
      <c r="X179" s="1"/>
      <c r="Y179" s="1"/>
      <c r="Z179" s="1"/>
    </row>
    <row r="180" spans="1:26" ht="14.25" hidden="1" customHeight="1">
      <c r="A180" s="17"/>
      <c r="B180" s="17"/>
      <c r="C180" s="17"/>
      <c r="D180" s="17"/>
      <c r="E180" s="17"/>
      <c r="F180" s="1"/>
      <c r="G180" s="29" t="s">
        <v>73</v>
      </c>
      <c r="H180" s="1"/>
      <c r="I180" s="16">
        <v>100</v>
      </c>
      <c r="J180" s="16">
        <v>100</v>
      </c>
      <c r="K180" s="16">
        <v>1000</v>
      </c>
      <c r="L180" s="16">
        <v>100</v>
      </c>
      <c r="M180" s="16">
        <v>100</v>
      </c>
      <c r="N180" s="16">
        <v>1000</v>
      </c>
      <c r="O180" s="16">
        <v>100</v>
      </c>
      <c r="P180" s="16">
        <v>100</v>
      </c>
      <c r="Q180" s="16">
        <v>1000</v>
      </c>
      <c r="R180" s="16">
        <v>100</v>
      </c>
      <c r="S180" s="16">
        <v>100</v>
      </c>
      <c r="T180" s="16">
        <v>1000</v>
      </c>
      <c r="U180" s="23">
        <f t="shared" si="56"/>
        <v>4800</v>
      </c>
      <c r="V180" s="1"/>
      <c r="W180" s="1"/>
      <c r="X180" s="1"/>
      <c r="Y180" s="1"/>
      <c r="Z180" s="1"/>
    </row>
    <row r="181" spans="1:26" ht="14.25" hidden="1" customHeight="1">
      <c r="A181" s="17"/>
      <c r="B181" s="17"/>
      <c r="C181" s="17"/>
      <c r="D181" s="17"/>
      <c r="E181" s="17"/>
      <c r="F181" s="34">
        <v>0.25</v>
      </c>
      <c r="G181" s="35" t="str">
        <f>"Contigency"&amp;" "&amp;"at"&amp;" "&amp;(F181*100)&amp;"%"</f>
        <v>Contigency at 25%</v>
      </c>
      <c r="H181" s="36"/>
      <c r="I181" s="37">
        <f t="shared" ref="I181:T181" si="57">SUM(I175:I180)*$F$40</f>
        <v>268.75</v>
      </c>
      <c r="J181" s="37">
        <f t="shared" si="57"/>
        <v>268.75</v>
      </c>
      <c r="K181" s="37">
        <f t="shared" si="57"/>
        <v>493.75</v>
      </c>
      <c r="L181" s="37">
        <f t="shared" si="57"/>
        <v>268.75</v>
      </c>
      <c r="M181" s="37">
        <f t="shared" si="57"/>
        <v>268.75</v>
      </c>
      <c r="N181" s="37">
        <f t="shared" si="57"/>
        <v>493.75</v>
      </c>
      <c r="O181" s="37">
        <f t="shared" si="57"/>
        <v>268.75</v>
      </c>
      <c r="P181" s="37">
        <f t="shared" si="57"/>
        <v>268.75</v>
      </c>
      <c r="Q181" s="37">
        <f t="shared" si="57"/>
        <v>493.75</v>
      </c>
      <c r="R181" s="37">
        <f t="shared" si="57"/>
        <v>268.75</v>
      </c>
      <c r="S181" s="37">
        <f t="shared" si="57"/>
        <v>268.75</v>
      </c>
      <c r="T181" s="37">
        <f t="shared" si="57"/>
        <v>493.75</v>
      </c>
      <c r="U181" s="38">
        <f t="shared" si="56"/>
        <v>4125</v>
      </c>
      <c r="V181" s="1"/>
      <c r="W181" s="1"/>
      <c r="X181" s="1"/>
      <c r="Y181" s="1"/>
      <c r="Z181" s="1"/>
    </row>
    <row r="182" spans="1:26" ht="14.25" hidden="1" customHeight="1">
      <c r="A182" s="17"/>
      <c r="B182" s="17"/>
      <c r="C182" s="17"/>
      <c r="D182" s="17"/>
      <c r="E182" s="17"/>
      <c r="F182" s="1"/>
      <c r="G182" s="30" t="s">
        <v>17</v>
      </c>
      <c r="H182" s="31"/>
      <c r="I182" s="32">
        <f t="shared" ref="I182:U182" si="58">SUM(I175:I180)</f>
        <v>1075</v>
      </c>
      <c r="J182" s="32">
        <f t="shared" si="58"/>
        <v>1075</v>
      </c>
      <c r="K182" s="32">
        <f t="shared" si="58"/>
        <v>1975</v>
      </c>
      <c r="L182" s="32">
        <f t="shared" si="58"/>
        <v>1075</v>
      </c>
      <c r="M182" s="32">
        <f t="shared" si="58"/>
        <v>1075</v>
      </c>
      <c r="N182" s="32">
        <f t="shared" si="58"/>
        <v>1975</v>
      </c>
      <c r="O182" s="32">
        <f t="shared" si="58"/>
        <v>1075</v>
      </c>
      <c r="P182" s="32">
        <f t="shared" si="58"/>
        <v>1075</v>
      </c>
      <c r="Q182" s="32">
        <f t="shared" si="58"/>
        <v>1975</v>
      </c>
      <c r="R182" s="32">
        <f t="shared" si="58"/>
        <v>1075</v>
      </c>
      <c r="S182" s="32">
        <f t="shared" si="58"/>
        <v>1075</v>
      </c>
      <c r="T182" s="32">
        <f t="shared" si="58"/>
        <v>1975</v>
      </c>
      <c r="U182" s="27">
        <f t="shared" si="58"/>
        <v>16500</v>
      </c>
      <c r="V182" s="1"/>
      <c r="W182" s="1"/>
      <c r="X182" s="1"/>
      <c r="Y182" s="1"/>
      <c r="Z182" s="1"/>
    </row>
    <row r="183" spans="1:26" ht="14.25" hidden="1" customHeight="1">
      <c r="A183" s="17"/>
      <c r="B183" s="17"/>
      <c r="C183" s="17"/>
      <c r="D183" s="17"/>
      <c r="E183" s="17"/>
      <c r="F183" s="1"/>
      <c r="G183" s="15" t="s">
        <v>156</v>
      </c>
      <c r="H183" s="1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33"/>
      <c r="V183" s="1"/>
      <c r="W183" s="1"/>
      <c r="X183" s="1"/>
      <c r="Y183" s="1"/>
      <c r="Z183" s="1"/>
    </row>
    <row r="184" spans="1:26" ht="14.25" hidden="1" customHeight="1">
      <c r="A184" s="17"/>
      <c r="B184" s="17"/>
      <c r="C184" s="17"/>
      <c r="D184" s="17"/>
      <c r="E184" s="17"/>
      <c r="F184" s="1"/>
      <c r="G184" s="131" t="s">
        <v>195</v>
      </c>
      <c r="H184" s="1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23">
        <f t="shared" ref="U184:U186" si="59">SUM(I184:T184)</f>
        <v>0</v>
      </c>
      <c r="V184" s="1"/>
      <c r="W184" s="1"/>
      <c r="X184" s="1"/>
      <c r="Y184" s="1"/>
      <c r="Z184" s="1"/>
    </row>
    <row r="185" spans="1:26" ht="14.25" hidden="1" customHeight="1">
      <c r="A185" s="17"/>
      <c r="B185" s="17"/>
      <c r="C185" s="17"/>
      <c r="D185" s="17"/>
      <c r="E185" s="17"/>
      <c r="F185" s="1"/>
      <c r="G185" s="131" t="s">
        <v>73</v>
      </c>
      <c r="H185" s="1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23">
        <f t="shared" si="59"/>
        <v>0</v>
      </c>
      <c r="V185" s="1"/>
      <c r="W185" s="1"/>
      <c r="X185" s="1"/>
      <c r="Y185" s="1"/>
      <c r="Z185" s="1"/>
    </row>
    <row r="186" spans="1:26" ht="14.25" hidden="1" customHeight="1">
      <c r="A186" s="17"/>
      <c r="B186" s="17"/>
      <c r="C186" s="17"/>
      <c r="D186" s="17"/>
      <c r="E186" s="17"/>
      <c r="F186" s="34">
        <v>0.1</v>
      </c>
      <c r="G186" s="35" t="str">
        <f>"Contigency"&amp;" "&amp;"at"&amp;" "&amp;(F186*100)&amp;"%"</f>
        <v>Contigency at 10%</v>
      </c>
      <c r="H186" s="1"/>
      <c r="I186" s="16">
        <f t="shared" ref="I186:T186" si="60">SUM(I184:I185)*$F$50</f>
        <v>0</v>
      </c>
      <c r="J186" s="16">
        <f t="shared" si="60"/>
        <v>0</v>
      </c>
      <c r="K186" s="16">
        <f t="shared" si="60"/>
        <v>0</v>
      </c>
      <c r="L186" s="16">
        <f t="shared" si="60"/>
        <v>0</v>
      </c>
      <c r="M186" s="16">
        <f t="shared" si="60"/>
        <v>0</v>
      </c>
      <c r="N186" s="16">
        <f t="shared" si="60"/>
        <v>0</v>
      </c>
      <c r="O186" s="16">
        <f t="shared" si="60"/>
        <v>0</v>
      </c>
      <c r="P186" s="16">
        <f t="shared" si="60"/>
        <v>0</v>
      </c>
      <c r="Q186" s="16">
        <f t="shared" si="60"/>
        <v>0</v>
      </c>
      <c r="R186" s="16">
        <f t="shared" si="60"/>
        <v>0</v>
      </c>
      <c r="S186" s="16">
        <f t="shared" si="60"/>
        <v>0</v>
      </c>
      <c r="T186" s="16">
        <f t="shared" si="60"/>
        <v>0</v>
      </c>
      <c r="U186" s="23">
        <f t="shared" si="59"/>
        <v>0</v>
      </c>
      <c r="V186" s="1"/>
      <c r="W186" s="1"/>
      <c r="X186" s="1"/>
      <c r="Y186" s="1"/>
      <c r="Z186" s="1"/>
    </row>
    <row r="187" spans="1:26" ht="14.25" hidden="1" customHeight="1">
      <c r="A187" s="17"/>
      <c r="B187" s="17"/>
      <c r="C187" s="17"/>
      <c r="D187" s="17"/>
      <c r="E187" s="17"/>
      <c r="F187" s="1"/>
      <c r="G187" s="30" t="s">
        <v>17</v>
      </c>
      <c r="H187" s="31"/>
      <c r="I187" s="32">
        <f t="shared" ref="I187:U187" si="61">SUM(I181:I185)</f>
        <v>1343.75</v>
      </c>
      <c r="J187" s="32">
        <f t="shared" si="61"/>
        <v>1343.75</v>
      </c>
      <c r="K187" s="32">
        <f t="shared" si="61"/>
        <v>2468.75</v>
      </c>
      <c r="L187" s="32">
        <f t="shared" si="61"/>
        <v>1343.75</v>
      </c>
      <c r="M187" s="32">
        <f t="shared" si="61"/>
        <v>1343.75</v>
      </c>
      <c r="N187" s="32">
        <f t="shared" si="61"/>
        <v>2468.75</v>
      </c>
      <c r="O187" s="32">
        <f t="shared" si="61"/>
        <v>1343.75</v>
      </c>
      <c r="P187" s="32">
        <f t="shared" si="61"/>
        <v>1343.75</v>
      </c>
      <c r="Q187" s="32">
        <f t="shared" si="61"/>
        <v>2468.75</v>
      </c>
      <c r="R187" s="32">
        <f t="shared" si="61"/>
        <v>1343.75</v>
      </c>
      <c r="S187" s="32">
        <f t="shared" si="61"/>
        <v>1343.75</v>
      </c>
      <c r="T187" s="32">
        <f t="shared" si="61"/>
        <v>2468.75</v>
      </c>
      <c r="U187" s="27">
        <f t="shared" si="61"/>
        <v>20625</v>
      </c>
      <c r="V187" s="1"/>
      <c r="W187" s="1"/>
      <c r="X187" s="1"/>
      <c r="Y187" s="1"/>
      <c r="Z187" s="1"/>
    </row>
    <row r="188" spans="1:26" ht="14.25" hidden="1" customHeight="1">
      <c r="A188" s="17"/>
      <c r="B188" s="17"/>
      <c r="C188" s="17"/>
      <c r="D188" s="17"/>
      <c r="E188" s="17"/>
      <c r="F188" s="1"/>
      <c r="G188" s="15" t="s">
        <v>84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3"/>
      <c r="V188" s="1"/>
      <c r="W188" s="1"/>
      <c r="X188" s="1"/>
      <c r="Y188" s="1"/>
      <c r="Z188" s="1"/>
    </row>
    <row r="189" spans="1:26" ht="14.25" hidden="1" customHeight="1">
      <c r="A189" s="17"/>
      <c r="B189" s="17"/>
      <c r="C189" s="17"/>
      <c r="D189" s="17"/>
      <c r="E189" s="17"/>
      <c r="F189" s="1"/>
      <c r="G189" s="29" t="s">
        <v>87</v>
      </c>
      <c r="H189" s="1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23"/>
      <c r="V189" s="1"/>
      <c r="W189" s="1"/>
      <c r="X189" s="1"/>
      <c r="Y189" s="1"/>
      <c r="Z189" s="1"/>
    </row>
    <row r="190" spans="1:26" ht="14.25" hidden="1" customHeight="1">
      <c r="A190" s="17"/>
      <c r="B190" s="17"/>
      <c r="C190" s="17"/>
      <c r="D190" s="17"/>
      <c r="E190" s="17"/>
      <c r="F190" s="1"/>
      <c r="G190" s="29" t="s">
        <v>85</v>
      </c>
      <c r="H190" s="1"/>
      <c r="I190" s="16">
        <f t="array" ref="I190">INDEX('Travel Budget'!$K$21:$K$32,MATCH('Budget 2020'!I$6,'Travel Budget'!$E$21:$E$32,0))</f>
        <v>0</v>
      </c>
      <c r="J190" s="16">
        <f t="array" ref="J190">INDEX('Travel Budget'!$K$21:$K$32,MATCH('Budget 2020'!J$6,'Travel Budget'!$E$21:$E$32,0))</f>
        <v>3850</v>
      </c>
      <c r="K190" s="16">
        <f t="array" ref="K190">INDEX('Travel Budget'!$K$21:$K$32,MATCH('Budget 2020'!K$6,'Travel Budget'!$E$21:$E$32,0))</f>
        <v>0</v>
      </c>
      <c r="L190" s="16">
        <f t="array" ref="L190">INDEX('Travel Budget'!$K$21:$K$32,MATCH('Budget 2020'!L$6,'Travel Budget'!$E$21:$E$32,0))</f>
        <v>0</v>
      </c>
      <c r="M190" s="16">
        <f t="array" ref="M190">INDEX('Travel Budget'!$K$21:$K$32,MATCH('Budget 2020'!M$6,'Travel Budget'!$E$21:$E$32,0))</f>
        <v>0</v>
      </c>
      <c r="N190" s="16">
        <f t="array" ref="N190">INDEX('Travel Budget'!$K$21:$K$32,MATCH('Budget 2020'!N$6,'Travel Budget'!$E$21:$E$32,0))</f>
        <v>0</v>
      </c>
      <c r="O190" s="16">
        <f t="array" ref="O190">INDEX('Travel Budget'!$K$21:$K$32,MATCH('Budget 2020'!O$6,'Travel Budget'!$E$21:$E$32,0))</f>
        <v>10980</v>
      </c>
      <c r="P190" s="16">
        <f t="array" ref="P190">INDEX('Travel Budget'!$K$21:$K$32,MATCH('Budget 2020'!P$6,'Travel Budget'!$E$21:$E$32,0))</f>
        <v>4380</v>
      </c>
      <c r="Q190" s="16">
        <f t="array" ref="Q190">INDEX('Travel Budget'!$K$21:$K$32,MATCH('Budget 2020'!Q$6,'Travel Budget'!$E$21:$E$32,0))</f>
        <v>39720</v>
      </c>
      <c r="R190" s="16">
        <f t="array" ref="R190">INDEX('Travel Budget'!$K$21:$K$32,MATCH('Budget 2020'!R$6,'Travel Budget'!$E$21:$E$32,0))</f>
        <v>32350</v>
      </c>
      <c r="S190" s="16">
        <f t="array" ref="S190">INDEX('Travel Budget'!$K$21:$K$32,MATCH('Budget 2020'!S$6,'Travel Budget'!$E$21:$E$32,0))</f>
        <v>0</v>
      </c>
      <c r="T190" s="16">
        <f t="array" ref="T190">INDEX('Travel Budget'!$K$21:$K$32,MATCH('Budget 2020'!T$6,'Travel Budget'!$E$21:$E$32,0))</f>
        <v>0</v>
      </c>
      <c r="U190" s="23">
        <f t="shared" ref="U190:U194" si="62">SUM(I190:T190)</f>
        <v>91280</v>
      </c>
      <c r="V190" s="1"/>
      <c r="W190" s="1"/>
      <c r="X190" s="1"/>
      <c r="Y190" s="1"/>
      <c r="Z190" s="1"/>
    </row>
    <row r="191" spans="1:26" ht="14.25" hidden="1" customHeight="1">
      <c r="A191" s="17"/>
      <c r="B191" s="17"/>
      <c r="C191" s="17"/>
      <c r="D191" s="17"/>
      <c r="E191" s="17"/>
      <c r="F191" s="1"/>
      <c r="G191" s="29" t="s">
        <v>24</v>
      </c>
      <c r="H191" s="1"/>
      <c r="I191" s="16">
        <f t="array" ref="I191">INDEX('Travel Budget'!$K$21:$K$32,MATCH('Budget 2020'!I$6,'Travel Budget'!$E$21:$E$32,0))</f>
        <v>0</v>
      </c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23">
        <f t="shared" si="62"/>
        <v>0</v>
      </c>
      <c r="V191" s="1"/>
      <c r="W191" s="1"/>
      <c r="X191" s="1"/>
      <c r="Y191" s="1"/>
      <c r="Z191" s="1"/>
    </row>
    <row r="192" spans="1:26" ht="14.25" hidden="1" customHeight="1">
      <c r="A192" s="17"/>
      <c r="B192" s="17"/>
      <c r="C192" s="17"/>
      <c r="D192" s="17"/>
      <c r="E192" s="17"/>
      <c r="F192" s="1"/>
      <c r="G192" s="29" t="s">
        <v>327</v>
      </c>
      <c r="H192" s="1"/>
      <c r="I192" s="16">
        <v>1000</v>
      </c>
      <c r="J192" s="16"/>
      <c r="K192" s="16">
        <v>1000</v>
      </c>
      <c r="L192" s="16"/>
      <c r="M192" s="16"/>
      <c r="N192" s="16"/>
      <c r="O192" s="16"/>
      <c r="P192" s="16"/>
      <c r="Q192" s="16"/>
      <c r="R192" s="16"/>
      <c r="S192" s="16"/>
      <c r="T192" s="16"/>
      <c r="U192" s="23">
        <f t="shared" si="62"/>
        <v>2000</v>
      </c>
      <c r="V192" s="1"/>
      <c r="W192" s="1"/>
      <c r="X192" s="1"/>
      <c r="Y192" s="1"/>
      <c r="Z192" s="1"/>
    </row>
    <row r="193" spans="1:26" ht="14.25" hidden="1" customHeight="1">
      <c r="A193" s="17"/>
      <c r="B193" s="17"/>
      <c r="C193" s="17"/>
      <c r="D193" s="17"/>
      <c r="E193" s="17"/>
      <c r="F193" s="1"/>
      <c r="G193" s="29" t="s">
        <v>73</v>
      </c>
      <c r="H193" s="1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23">
        <f t="shared" si="62"/>
        <v>0</v>
      </c>
      <c r="V193" s="1"/>
      <c r="W193" s="1"/>
      <c r="X193" s="1"/>
      <c r="Y193" s="1"/>
      <c r="Z193" s="1"/>
    </row>
    <row r="194" spans="1:26" ht="14.25" hidden="1" customHeight="1">
      <c r="A194" s="17"/>
      <c r="B194" s="17"/>
      <c r="C194" s="17"/>
      <c r="D194" s="17"/>
      <c r="E194" s="17"/>
      <c r="F194" s="34">
        <v>0.1</v>
      </c>
      <c r="G194" s="35" t="str">
        <f>"Contigency"&amp;" "&amp;"at"&amp;" "&amp;(F194*100)&amp;"%"</f>
        <v>Contigency at 10%</v>
      </c>
      <c r="H194" s="36"/>
      <c r="I194" s="37">
        <f t="shared" ref="I194:T194" si="63">SUM(I189:I193)*$F$63</f>
        <v>100</v>
      </c>
      <c r="J194" s="37">
        <f t="shared" si="63"/>
        <v>385</v>
      </c>
      <c r="K194" s="37">
        <f t="shared" si="63"/>
        <v>100</v>
      </c>
      <c r="L194" s="37">
        <f t="shared" si="63"/>
        <v>0</v>
      </c>
      <c r="M194" s="37">
        <f t="shared" si="63"/>
        <v>0</v>
      </c>
      <c r="N194" s="37">
        <f t="shared" si="63"/>
        <v>0</v>
      </c>
      <c r="O194" s="37">
        <f t="shared" si="63"/>
        <v>1098</v>
      </c>
      <c r="P194" s="37">
        <f t="shared" si="63"/>
        <v>438</v>
      </c>
      <c r="Q194" s="37">
        <f t="shared" si="63"/>
        <v>3972</v>
      </c>
      <c r="R194" s="37">
        <f t="shared" si="63"/>
        <v>3235</v>
      </c>
      <c r="S194" s="37">
        <f t="shared" si="63"/>
        <v>0</v>
      </c>
      <c r="T194" s="37">
        <f t="shared" si="63"/>
        <v>0</v>
      </c>
      <c r="U194" s="38">
        <f t="shared" si="62"/>
        <v>9328</v>
      </c>
      <c r="V194" s="1"/>
      <c r="W194" s="1"/>
      <c r="X194" s="1"/>
      <c r="Y194" s="1"/>
      <c r="Z194" s="1"/>
    </row>
    <row r="195" spans="1:26" ht="14.25" hidden="1" customHeight="1">
      <c r="A195" s="17"/>
      <c r="B195" s="17"/>
      <c r="C195" s="17"/>
      <c r="D195" s="17"/>
      <c r="E195" s="17"/>
      <c r="F195" s="1"/>
      <c r="G195" s="30" t="s">
        <v>17</v>
      </c>
      <c r="H195" s="31"/>
      <c r="I195" s="32">
        <f t="shared" ref="I195:T195" si="64">SUM(I189:I194)</f>
        <v>1100</v>
      </c>
      <c r="J195" s="32">
        <f t="shared" si="64"/>
        <v>4235</v>
      </c>
      <c r="K195" s="32">
        <f t="shared" si="64"/>
        <v>1100</v>
      </c>
      <c r="L195" s="32">
        <f t="shared" si="64"/>
        <v>0</v>
      </c>
      <c r="M195" s="32">
        <f t="shared" si="64"/>
        <v>0</v>
      </c>
      <c r="N195" s="32">
        <f t="shared" si="64"/>
        <v>0</v>
      </c>
      <c r="O195" s="32">
        <f t="shared" si="64"/>
        <v>12078</v>
      </c>
      <c r="P195" s="32">
        <f t="shared" si="64"/>
        <v>4818</v>
      </c>
      <c r="Q195" s="32">
        <f t="shared" si="64"/>
        <v>43692</v>
      </c>
      <c r="R195" s="32">
        <f t="shared" si="64"/>
        <v>35585</v>
      </c>
      <c r="S195" s="32">
        <f t="shared" si="64"/>
        <v>0</v>
      </c>
      <c r="T195" s="32">
        <f t="shared" si="64"/>
        <v>0</v>
      </c>
      <c r="U195" s="27">
        <f>SUM(U189:U193)</f>
        <v>93280</v>
      </c>
      <c r="V195" s="1"/>
      <c r="W195" s="1"/>
      <c r="X195" s="1"/>
      <c r="Y195" s="1"/>
      <c r="Z195" s="1"/>
    </row>
    <row r="196" spans="1:26" ht="14.25" hidden="1" customHeight="1">
      <c r="A196" s="17"/>
      <c r="B196" s="17"/>
      <c r="C196" s="17"/>
      <c r="D196" s="17"/>
      <c r="E196" s="17"/>
      <c r="F196" s="1"/>
      <c r="G196" s="15" t="s">
        <v>157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33"/>
      <c r="V196" s="1"/>
      <c r="W196" s="1"/>
      <c r="X196" s="1"/>
      <c r="Y196" s="1"/>
      <c r="Z196" s="1"/>
    </row>
    <row r="197" spans="1:26" ht="14.25" hidden="1" customHeight="1">
      <c r="A197" s="17"/>
      <c r="B197" s="17"/>
      <c r="C197" s="17"/>
      <c r="D197" s="17"/>
      <c r="E197" s="17"/>
      <c r="F197" s="1"/>
      <c r="G197" s="29" t="s">
        <v>328</v>
      </c>
      <c r="H197" s="1"/>
      <c r="I197" s="16"/>
      <c r="J197" s="16"/>
      <c r="K197" s="16"/>
      <c r="L197" s="16"/>
      <c r="M197" s="16"/>
      <c r="N197" s="16"/>
      <c r="O197" s="16"/>
      <c r="P197" s="16"/>
      <c r="Q197" s="16">
        <v>125000</v>
      </c>
      <c r="R197" s="16"/>
      <c r="S197" s="16"/>
      <c r="T197" s="16"/>
      <c r="U197" s="23">
        <f t="shared" ref="U197:U201" si="65">SUM(I197:T197)</f>
        <v>125000</v>
      </c>
      <c r="V197" s="1"/>
      <c r="W197" s="1"/>
      <c r="X197" s="1"/>
      <c r="Y197" s="1"/>
      <c r="Z197" s="1"/>
    </row>
    <row r="198" spans="1:26" ht="14.25" hidden="1" customHeight="1">
      <c r="A198" s="17"/>
      <c r="B198" s="17"/>
      <c r="C198" s="17"/>
      <c r="D198" s="17"/>
      <c r="E198" s="17"/>
      <c r="F198" s="1"/>
      <c r="G198" s="29" t="s">
        <v>329</v>
      </c>
      <c r="H198" s="1"/>
      <c r="I198" s="16"/>
      <c r="J198" s="16"/>
      <c r="K198" s="16"/>
      <c r="L198" s="16"/>
      <c r="M198" s="16"/>
      <c r="N198" s="16"/>
      <c r="O198" s="16"/>
      <c r="P198" s="16"/>
      <c r="Q198" s="16">
        <v>20000</v>
      </c>
      <c r="R198" s="16"/>
      <c r="S198" s="16"/>
      <c r="T198" s="16"/>
      <c r="U198" s="23">
        <f t="shared" si="65"/>
        <v>20000</v>
      </c>
      <c r="V198" s="1"/>
      <c r="W198" s="1"/>
      <c r="X198" s="1"/>
      <c r="Y198" s="1"/>
      <c r="Z198" s="1"/>
    </row>
    <row r="199" spans="1:26" ht="14.25" hidden="1" customHeight="1">
      <c r="A199" s="17"/>
      <c r="B199" s="17"/>
      <c r="C199" s="17"/>
      <c r="D199" s="17"/>
      <c r="E199" s="17"/>
      <c r="F199" s="1"/>
      <c r="G199" s="29" t="s">
        <v>330</v>
      </c>
      <c r="H199" s="1"/>
      <c r="I199" s="16"/>
      <c r="J199" s="16"/>
      <c r="K199" s="16"/>
      <c r="L199" s="16"/>
      <c r="M199" s="16"/>
      <c r="N199" s="16"/>
      <c r="O199" s="16"/>
      <c r="P199" s="16"/>
      <c r="Q199" s="16">
        <v>75000</v>
      </c>
      <c r="R199" s="16"/>
      <c r="S199" s="16"/>
      <c r="T199" s="16"/>
      <c r="U199" s="23">
        <f t="shared" si="65"/>
        <v>75000</v>
      </c>
      <c r="V199" s="1"/>
      <c r="W199" s="1"/>
      <c r="X199" s="1"/>
      <c r="Y199" s="1"/>
      <c r="Z199" s="1"/>
    </row>
    <row r="200" spans="1:26" ht="14.25" hidden="1" customHeight="1">
      <c r="A200" s="17"/>
      <c r="B200" s="17"/>
      <c r="C200" s="17"/>
      <c r="D200" s="17"/>
      <c r="E200" s="17"/>
      <c r="F200" s="1"/>
      <c r="G200" s="29" t="s">
        <v>73</v>
      </c>
      <c r="H200" s="1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23">
        <f t="shared" si="65"/>
        <v>0</v>
      </c>
      <c r="V200" s="1"/>
      <c r="W200" s="1"/>
      <c r="X200" s="1"/>
      <c r="Y200" s="1"/>
      <c r="Z200" s="1"/>
    </row>
    <row r="201" spans="1:26" ht="14.25" hidden="1" customHeight="1">
      <c r="A201" s="17"/>
      <c r="B201" s="17"/>
      <c r="C201" s="17"/>
      <c r="D201" s="17"/>
      <c r="E201" s="17"/>
      <c r="F201" s="34">
        <v>0.1</v>
      </c>
      <c r="G201" s="35" t="str">
        <f>"Contigency"&amp;" "&amp;"at"&amp;" "&amp;(F201*100)&amp;"%"</f>
        <v>Contigency at 10%</v>
      </c>
      <c r="H201" s="1"/>
      <c r="I201" s="16">
        <f t="shared" ref="I201:T201" si="66">SUM(I197:I200)*$F$71</f>
        <v>0</v>
      </c>
      <c r="J201" s="16">
        <f t="shared" si="66"/>
        <v>0</v>
      </c>
      <c r="K201" s="16">
        <f t="shared" si="66"/>
        <v>0</v>
      </c>
      <c r="L201" s="16">
        <f t="shared" si="66"/>
        <v>0</v>
      </c>
      <c r="M201" s="16">
        <f t="shared" si="66"/>
        <v>0</v>
      </c>
      <c r="N201" s="16">
        <f t="shared" si="66"/>
        <v>0</v>
      </c>
      <c r="O201" s="16">
        <f t="shared" si="66"/>
        <v>0</v>
      </c>
      <c r="P201" s="16">
        <f t="shared" si="66"/>
        <v>0</v>
      </c>
      <c r="Q201" s="16">
        <f t="shared" si="66"/>
        <v>0</v>
      </c>
      <c r="R201" s="16">
        <f t="shared" si="66"/>
        <v>0</v>
      </c>
      <c r="S201" s="16">
        <f t="shared" si="66"/>
        <v>0</v>
      </c>
      <c r="T201" s="16">
        <f t="shared" si="66"/>
        <v>0</v>
      </c>
      <c r="U201" s="23">
        <f t="shared" si="65"/>
        <v>0</v>
      </c>
      <c r="V201" s="1"/>
      <c r="W201" s="1"/>
      <c r="X201" s="1"/>
      <c r="Y201" s="1"/>
      <c r="Z201" s="1"/>
    </row>
    <row r="202" spans="1:26" ht="14.25" hidden="1" customHeight="1">
      <c r="A202" s="17"/>
      <c r="B202" s="17"/>
      <c r="C202" s="17"/>
      <c r="D202" s="17"/>
      <c r="E202" s="17"/>
      <c r="F202" s="1"/>
      <c r="G202" s="30" t="s">
        <v>17</v>
      </c>
      <c r="H202" s="31"/>
      <c r="I202" s="32">
        <f t="shared" ref="I202:T202" si="67">SUM(I197:I201)</f>
        <v>0</v>
      </c>
      <c r="J202" s="32">
        <f t="shared" si="67"/>
        <v>0</v>
      </c>
      <c r="K202" s="32">
        <f t="shared" si="67"/>
        <v>0</v>
      </c>
      <c r="L202" s="32">
        <f t="shared" si="67"/>
        <v>0</v>
      </c>
      <c r="M202" s="32">
        <f t="shared" si="67"/>
        <v>0</v>
      </c>
      <c r="N202" s="32">
        <f t="shared" si="67"/>
        <v>0</v>
      </c>
      <c r="O202" s="32">
        <f t="shared" si="67"/>
        <v>0</v>
      </c>
      <c r="P202" s="32">
        <f t="shared" si="67"/>
        <v>0</v>
      </c>
      <c r="Q202" s="32">
        <f t="shared" si="67"/>
        <v>220000</v>
      </c>
      <c r="R202" s="32">
        <f t="shared" si="67"/>
        <v>0</v>
      </c>
      <c r="S202" s="32">
        <f t="shared" si="67"/>
        <v>0</v>
      </c>
      <c r="T202" s="32">
        <f t="shared" si="67"/>
        <v>0</v>
      </c>
      <c r="U202" s="27">
        <f>SUM(U197:U200)</f>
        <v>220000</v>
      </c>
      <c r="V202" s="1"/>
      <c r="W202" s="1"/>
      <c r="X202" s="1"/>
      <c r="Y202" s="1"/>
      <c r="Z202" s="1"/>
    </row>
    <row r="203" spans="1:26" ht="14.25" hidden="1" customHeight="1">
      <c r="A203" s="17"/>
      <c r="B203" s="17"/>
      <c r="C203" s="17"/>
      <c r="D203" s="17"/>
      <c r="E203" s="17"/>
      <c r="F203" s="1"/>
      <c r="G203" s="39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40"/>
      <c r="V203" s="1"/>
      <c r="W203" s="1"/>
      <c r="X203" s="1"/>
      <c r="Y203" s="1"/>
      <c r="Z203" s="1"/>
    </row>
    <row r="204" spans="1:26" ht="14.25" hidden="1" customHeight="1">
      <c r="A204" s="17"/>
      <c r="B204" s="17"/>
      <c r="C204" s="17"/>
      <c r="D204" s="17"/>
      <c r="E204" s="17"/>
      <c r="F204" s="1"/>
      <c r="G204" s="24" t="s">
        <v>331</v>
      </c>
      <c r="H204" s="25"/>
      <c r="I204" s="26">
        <f t="shared" ref="I204:U204" si="68">I167+I173+I182+I186+I195+I202</f>
        <v>36641.666666666672</v>
      </c>
      <c r="J204" s="26">
        <f t="shared" si="68"/>
        <v>39776.666666666672</v>
      </c>
      <c r="K204" s="26">
        <f t="shared" si="68"/>
        <v>43041.666666666672</v>
      </c>
      <c r="L204" s="26">
        <f t="shared" si="68"/>
        <v>35541.666666666672</v>
      </c>
      <c r="M204" s="26">
        <f t="shared" si="68"/>
        <v>35541.666666666672</v>
      </c>
      <c r="N204" s="26">
        <f t="shared" si="68"/>
        <v>41941.666666666672</v>
      </c>
      <c r="O204" s="26">
        <f t="shared" si="68"/>
        <v>47619.666666666672</v>
      </c>
      <c r="P204" s="26">
        <f t="shared" si="68"/>
        <v>51359.666666666672</v>
      </c>
      <c r="Q204" s="26">
        <f t="shared" si="68"/>
        <v>305633.66666666669</v>
      </c>
      <c r="R204" s="26">
        <f t="shared" si="68"/>
        <v>71126.666666666672</v>
      </c>
      <c r="S204" s="26">
        <f t="shared" si="68"/>
        <v>35541.666666666672</v>
      </c>
      <c r="T204" s="26">
        <f t="shared" si="68"/>
        <v>41941.666666666672</v>
      </c>
      <c r="U204" s="27">
        <f t="shared" si="68"/>
        <v>776380</v>
      </c>
      <c r="V204" s="1"/>
      <c r="W204" s="1"/>
      <c r="X204" s="1"/>
      <c r="Y204" s="1"/>
      <c r="Z204" s="1"/>
    </row>
    <row r="205" spans="1:26" ht="14.2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hidden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hidden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hidden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hidden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hidden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hidden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hidden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hidden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hidden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hidden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hidden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hidden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hidden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hidden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hidden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hidden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hidden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hidden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hidden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hidden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hidden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hidden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hidden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hidden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hidden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hidden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hidden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hidden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hidden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hidden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hidden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hidden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hidden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hidden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hidden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hidden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hidden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hidden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hidden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hidden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hidden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hidden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hidden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hidden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hidden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hidden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hidden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hidden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hidden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hidden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hidden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hidden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hidden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hidden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hidden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hidden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hidden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hidden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hidden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hidden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hidden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hidden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hidden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hidden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hidden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hidden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hidden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hidden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hidden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hidden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hidden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hidden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hidden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hidden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hidden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hidden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hidden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hidden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hidden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hidden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hidden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hidden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hidden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hidden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hidden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hidden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hidden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hidden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hidden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hidden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hidden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hidden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hidden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hidden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hidden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hidden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hidden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hidden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hidden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hidden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hidden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hidden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hidden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hidden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hidden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hidden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hidden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hidden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hidden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hidden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hidden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hidden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hidden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hidden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hidden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hidden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hidden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Z1000"/>
  <sheetViews>
    <sheetView workbookViewId="0"/>
  </sheetViews>
  <sheetFormatPr defaultColWidth="12.6640625" defaultRowHeight="15" customHeight="1"/>
  <cols>
    <col min="1" max="1" width="28.109375" customWidth="1"/>
    <col min="2" max="7" width="15.33203125" customWidth="1"/>
    <col min="8" max="8" width="15.77734375" customWidth="1"/>
    <col min="9" max="12" width="12.33203125" customWidth="1"/>
    <col min="13" max="13" width="14.6640625" customWidth="1"/>
    <col min="14" max="14" width="19.109375" customWidth="1"/>
    <col min="15" max="26" width="7.109375" customWidth="1"/>
  </cols>
  <sheetData>
    <row r="1" spans="1:26" ht="12" customHeight="1">
      <c r="A1" s="136" t="s">
        <v>335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6" ht="12" customHeight="1">
      <c r="A2" s="136" t="s">
        <v>336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 spans="1:26" ht="12" customHeight="1">
      <c r="A3" s="138" t="s">
        <v>337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</row>
    <row r="4" spans="1:26" ht="12" customHeight="1">
      <c r="A4" s="138" t="s">
        <v>338</v>
      </c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</row>
    <row r="5" spans="1:26" ht="12" customHeight="1">
      <c r="A5" s="138" t="s">
        <v>339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 spans="1:26" ht="12" customHeight="1">
      <c r="A6" s="139" t="s">
        <v>121</v>
      </c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</row>
    <row r="7" spans="1:26" ht="12" customHeight="1">
      <c r="A7" s="138" t="s">
        <v>121</v>
      </c>
      <c r="B7" s="140"/>
      <c r="C7" s="140" t="s">
        <v>340</v>
      </c>
      <c r="D7" s="140" t="s">
        <v>340</v>
      </c>
      <c r="E7" s="140" t="s">
        <v>340</v>
      </c>
      <c r="F7" s="140" t="s">
        <v>340</v>
      </c>
      <c r="G7" s="140" t="s">
        <v>340</v>
      </c>
      <c r="H7" s="140" t="s">
        <v>340</v>
      </c>
      <c r="I7" s="140" t="s">
        <v>340</v>
      </c>
      <c r="J7" s="140" t="s">
        <v>340</v>
      </c>
      <c r="K7" s="140" t="s">
        <v>340</v>
      </c>
      <c r="L7" s="140" t="s">
        <v>340</v>
      </c>
      <c r="M7" s="140" t="s">
        <v>340</v>
      </c>
      <c r="N7" s="140" t="s">
        <v>340</v>
      </c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</row>
    <row r="8" spans="1:26" ht="12" customHeight="1">
      <c r="A8" s="138" t="s">
        <v>121</v>
      </c>
      <c r="B8" s="138"/>
      <c r="C8" s="141" t="s">
        <v>341</v>
      </c>
      <c r="D8" s="141" t="s">
        <v>342</v>
      </c>
      <c r="E8" s="141" t="s">
        <v>343</v>
      </c>
      <c r="F8" s="141" t="s">
        <v>344</v>
      </c>
      <c r="G8" s="141" t="s">
        <v>345</v>
      </c>
      <c r="H8" s="141" t="s">
        <v>346</v>
      </c>
      <c r="I8" s="141" t="s">
        <v>347</v>
      </c>
      <c r="J8" s="141" t="s">
        <v>348</v>
      </c>
      <c r="K8" s="141" t="s">
        <v>349</v>
      </c>
      <c r="L8" s="141" t="s">
        <v>350</v>
      </c>
      <c r="M8" s="141" t="s">
        <v>351</v>
      </c>
      <c r="N8" s="141" t="s">
        <v>352</v>
      </c>
      <c r="O8" s="142" t="s">
        <v>353</v>
      </c>
      <c r="P8" s="142" t="s">
        <v>354</v>
      </c>
      <c r="Q8" s="142" t="s">
        <v>355</v>
      </c>
      <c r="R8" s="142" t="s">
        <v>356</v>
      </c>
      <c r="S8" s="142" t="s">
        <v>357</v>
      </c>
      <c r="T8" s="142" t="s">
        <v>358</v>
      </c>
      <c r="U8" s="142" t="s">
        <v>359</v>
      </c>
      <c r="V8" s="142" t="s">
        <v>360</v>
      </c>
      <c r="W8" s="142" t="s">
        <v>361</v>
      </c>
      <c r="X8" s="137"/>
      <c r="Y8" s="137"/>
      <c r="Z8" s="137"/>
    </row>
    <row r="9" spans="1:26" ht="12" customHeight="1">
      <c r="A9" s="143" t="s">
        <v>121</v>
      </c>
      <c r="B9" s="143"/>
      <c r="C9" s="144" t="s">
        <v>121</v>
      </c>
      <c r="D9" s="144" t="s">
        <v>121</v>
      </c>
      <c r="E9" s="144" t="s">
        <v>121</v>
      </c>
      <c r="F9" s="144" t="s">
        <v>121</v>
      </c>
      <c r="G9" s="144" t="s">
        <v>121</v>
      </c>
      <c r="H9" s="144" t="s">
        <v>121</v>
      </c>
      <c r="I9" s="144" t="s">
        <v>121</v>
      </c>
      <c r="J9" s="144" t="s">
        <v>121</v>
      </c>
      <c r="K9" s="144" t="s">
        <v>121</v>
      </c>
      <c r="L9" s="144" t="s">
        <v>121</v>
      </c>
      <c r="M9" s="144" t="s">
        <v>121</v>
      </c>
      <c r="N9" s="144" t="s">
        <v>121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</row>
    <row r="10" spans="1:26" ht="12" customHeight="1">
      <c r="A10" s="145" t="s">
        <v>362</v>
      </c>
      <c r="B10" s="145"/>
      <c r="C10" s="145" t="s">
        <v>363</v>
      </c>
      <c r="D10" s="145" t="s">
        <v>363</v>
      </c>
      <c r="E10" s="145" t="s">
        <v>363</v>
      </c>
      <c r="F10" s="145" t="s">
        <v>363</v>
      </c>
      <c r="G10" s="145" t="s">
        <v>363</v>
      </c>
      <c r="H10" s="145" t="s">
        <v>363</v>
      </c>
      <c r="I10" s="145" t="s">
        <v>363</v>
      </c>
      <c r="J10" s="145" t="s">
        <v>363</v>
      </c>
      <c r="K10" s="145" t="s">
        <v>363</v>
      </c>
      <c r="L10" s="145" t="s">
        <v>363</v>
      </c>
      <c r="M10" s="145" t="s">
        <v>363</v>
      </c>
      <c r="N10" s="145" t="s">
        <v>363</v>
      </c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spans="1:26" ht="12" customHeight="1">
      <c r="A11" s="146" t="s">
        <v>121</v>
      </c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12" customHeight="1">
      <c r="A12" s="138" t="s">
        <v>364</v>
      </c>
      <c r="B12" s="138"/>
      <c r="C12" s="138" t="s">
        <v>365</v>
      </c>
      <c r="D12" s="138" t="s">
        <v>365</v>
      </c>
      <c r="E12" s="138" t="s">
        <v>365</v>
      </c>
      <c r="F12" s="138" t="s">
        <v>365</v>
      </c>
      <c r="G12" s="138" t="s">
        <v>365</v>
      </c>
      <c r="H12" s="138" t="s">
        <v>365</v>
      </c>
      <c r="I12" s="138" t="s">
        <v>365</v>
      </c>
      <c r="J12" s="138" t="s">
        <v>365</v>
      </c>
      <c r="K12" s="138" t="s">
        <v>365</v>
      </c>
      <c r="L12" s="138" t="s">
        <v>365</v>
      </c>
      <c r="M12" s="138" t="s">
        <v>365</v>
      </c>
      <c r="N12" s="138" t="s">
        <v>365</v>
      </c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12" customHeight="1">
      <c r="A13" s="146" t="s">
        <v>121</v>
      </c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12" customHeight="1">
      <c r="A14" s="138" t="s">
        <v>366</v>
      </c>
      <c r="B14" s="138"/>
      <c r="C14" s="138" t="s">
        <v>367</v>
      </c>
      <c r="D14" s="138" t="s">
        <v>367</v>
      </c>
      <c r="E14" s="138" t="s">
        <v>367</v>
      </c>
      <c r="F14" s="138" t="s">
        <v>367</v>
      </c>
      <c r="G14" s="138" t="s">
        <v>367</v>
      </c>
      <c r="H14" s="138" t="s">
        <v>367</v>
      </c>
      <c r="I14" s="138" t="s">
        <v>367</v>
      </c>
      <c r="J14" s="138" t="s">
        <v>367</v>
      </c>
      <c r="K14" s="138" t="s">
        <v>367</v>
      </c>
      <c r="L14" s="138" t="s">
        <v>367</v>
      </c>
      <c r="M14" s="138" t="s">
        <v>367</v>
      </c>
      <c r="N14" s="138" t="s">
        <v>367</v>
      </c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ht="12" customHeight="1">
      <c r="A15" s="138" t="s">
        <v>368</v>
      </c>
      <c r="B15" s="138"/>
      <c r="C15" s="147">
        <v>68676</v>
      </c>
      <c r="D15" s="147">
        <v>729267.24</v>
      </c>
      <c r="E15" s="147">
        <v>698417.78</v>
      </c>
      <c r="F15" s="147">
        <v>592417.67000000004</v>
      </c>
      <c r="G15" s="147">
        <v>655736.67000000004</v>
      </c>
      <c r="H15" s="147">
        <v>578443.67000000004</v>
      </c>
      <c r="I15" s="147">
        <v>609193.56999999995</v>
      </c>
      <c r="J15" s="147">
        <v>520489.99</v>
      </c>
      <c r="K15" s="147">
        <v>530268.44999999995</v>
      </c>
      <c r="L15" s="147">
        <v>447368.02</v>
      </c>
      <c r="M15" s="147">
        <v>399122.97</v>
      </c>
      <c r="N15" s="147">
        <v>343448.45</v>
      </c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ht="12" customHeight="1">
      <c r="A16" s="138" t="s">
        <v>369</v>
      </c>
      <c r="B16" s="138"/>
      <c r="C16" s="148">
        <v>68676</v>
      </c>
      <c r="D16" s="148">
        <v>729267.24</v>
      </c>
      <c r="E16" s="148">
        <v>698417.78</v>
      </c>
      <c r="F16" s="148">
        <v>592417.67000000004</v>
      </c>
      <c r="G16" s="148">
        <v>655736.67000000004</v>
      </c>
      <c r="H16" s="148">
        <v>578443.67000000004</v>
      </c>
      <c r="I16" s="148">
        <v>609193.56999999995</v>
      </c>
      <c r="J16" s="148">
        <v>520489.99</v>
      </c>
      <c r="K16" s="148">
        <v>530268.44999999995</v>
      </c>
      <c r="L16" s="148">
        <v>447368.02</v>
      </c>
      <c r="M16" s="148">
        <v>399122.97</v>
      </c>
      <c r="N16" s="148">
        <v>343448.45</v>
      </c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ht="12" customHeight="1">
      <c r="A17" s="138" t="s">
        <v>370</v>
      </c>
      <c r="B17" s="138"/>
      <c r="C17" s="146"/>
      <c r="D17" s="146"/>
      <c r="E17" s="146"/>
      <c r="F17" s="147"/>
      <c r="G17" s="147"/>
      <c r="H17" s="147"/>
      <c r="I17" s="149" t="s">
        <v>367</v>
      </c>
      <c r="J17" s="149" t="s">
        <v>367</v>
      </c>
      <c r="K17" s="149" t="s">
        <v>367</v>
      </c>
      <c r="L17" s="149" t="s">
        <v>367</v>
      </c>
      <c r="M17" s="149" t="s">
        <v>367</v>
      </c>
      <c r="N17" s="149" t="s">
        <v>367</v>
      </c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ht="12" customHeight="1">
      <c r="A18" s="138" t="s">
        <v>371</v>
      </c>
      <c r="B18" s="138"/>
      <c r="C18" s="138" t="s">
        <v>367</v>
      </c>
      <c r="D18" s="138" t="s">
        <v>367</v>
      </c>
      <c r="E18" s="138" t="s">
        <v>367</v>
      </c>
      <c r="F18" s="147"/>
      <c r="G18" s="147"/>
      <c r="H18" s="147"/>
      <c r="I18" s="147">
        <v>0</v>
      </c>
      <c r="J18" s="147">
        <v>155727</v>
      </c>
      <c r="K18" s="147">
        <v>154363.35999999999</v>
      </c>
      <c r="L18" s="147">
        <v>154363.35999999999</v>
      </c>
      <c r="M18" s="147">
        <v>154363.35999999999</v>
      </c>
      <c r="N18" s="147">
        <v>154363.35999999999</v>
      </c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ht="12" customHeight="1">
      <c r="A19" s="138" t="s">
        <v>372</v>
      </c>
      <c r="B19" s="138"/>
      <c r="C19" s="147">
        <v>0</v>
      </c>
      <c r="D19" s="147">
        <v>0</v>
      </c>
      <c r="E19" s="147">
        <v>0</v>
      </c>
      <c r="F19" s="147"/>
      <c r="G19" s="147"/>
      <c r="H19" s="147"/>
      <c r="I19" s="147"/>
      <c r="J19" s="147"/>
      <c r="K19" s="147"/>
      <c r="L19" s="147">
        <v>62500</v>
      </c>
      <c r="M19" s="147">
        <v>62500</v>
      </c>
      <c r="N19" s="147">
        <v>62500</v>
      </c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12" customHeight="1">
      <c r="A20" s="138" t="s">
        <v>373</v>
      </c>
      <c r="B20" s="138"/>
      <c r="C20" s="148">
        <v>0</v>
      </c>
      <c r="D20" s="148">
        <v>0</v>
      </c>
      <c r="E20" s="148">
        <v>0</v>
      </c>
      <c r="F20" s="148"/>
      <c r="G20" s="148"/>
      <c r="H20" s="148"/>
      <c r="I20" s="148">
        <v>0</v>
      </c>
      <c r="J20" s="148">
        <v>155727</v>
      </c>
      <c r="K20" s="148">
        <v>154363.35999999999</v>
      </c>
      <c r="L20" s="148">
        <v>216863.35999999999</v>
      </c>
      <c r="M20" s="148">
        <v>216863.35999999999</v>
      </c>
      <c r="N20" s="148">
        <v>216863.35999999999</v>
      </c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 ht="12" customHeight="1">
      <c r="A21" s="146" t="s">
        <v>121</v>
      </c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ht="12" customHeight="1">
      <c r="A22" s="138" t="s">
        <v>374</v>
      </c>
      <c r="B22" s="138"/>
      <c r="C22" s="138" t="s">
        <v>367</v>
      </c>
      <c r="D22" s="138" t="s">
        <v>367</v>
      </c>
      <c r="E22" s="138" t="s">
        <v>367</v>
      </c>
      <c r="F22" s="138" t="s">
        <v>367</v>
      </c>
      <c r="G22" s="138" t="s">
        <v>367</v>
      </c>
      <c r="H22" s="138" t="s">
        <v>367</v>
      </c>
      <c r="I22" s="138" t="s">
        <v>367</v>
      </c>
      <c r="J22" s="138" t="s">
        <v>367</v>
      </c>
      <c r="K22" s="138" t="s">
        <v>367</v>
      </c>
      <c r="L22" s="138" t="s">
        <v>367</v>
      </c>
      <c r="M22" s="138" t="s">
        <v>367</v>
      </c>
      <c r="N22" s="138" t="s">
        <v>367</v>
      </c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ht="12" customHeight="1">
      <c r="A23" s="146" t="s">
        <v>121</v>
      </c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12" customHeight="1">
      <c r="A24" s="138" t="s">
        <v>375</v>
      </c>
      <c r="B24" s="138"/>
      <c r="C24" s="138" t="s">
        <v>376</v>
      </c>
      <c r="D24" s="138" t="s">
        <v>376</v>
      </c>
      <c r="E24" s="138" t="s">
        <v>376</v>
      </c>
      <c r="F24" s="137"/>
      <c r="G24" s="138" t="s">
        <v>376</v>
      </c>
      <c r="H24" s="138" t="s">
        <v>376</v>
      </c>
      <c r="I24" s="138" t="s">
        <v>376</v>
      </c>
      <c r="J24" s="138" t="s">
        <v>376</v>
      </c>
      <c r="K24" s="138" t="s">
        <v>376</v>
      </c>
      <c r="L24" s="138" t="s">
        <v>376</v>
      </c>
      <c r="M24" s="138" t="s">
        <v>376</v>
      </c>
      <c r="N24" s="138" t="s">
        <v>376</v>
      </c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12" customHeight="1">
      <c r="A25" s="138" t="s">
        <v>377</v>
      </c>
      <c r="B25" s="138"/>
      <c r="C25" s="147">
        <v>7057.27</v>
      </c>
      <c r="D25" s="147">
        <v>7057.27</v>
      </c>
      <c r="E25" s="147">
        <v>7057.27</v>
      </c>
      <c r="F25" s="147">
        <v>7057.27</v>
      </c>
      <c r="G25" s="147">
        <v>7057.27</v>
      </c>
      <c r="H25" s="147">
        <v>7057.27</v>
      </c>
      <c r="I25" s="147">
        <v>7057.27</v>
      </c>
      <c r="J25" s="147">
        <v>7057.27</v>
      </c>
      <c r="K25" s="147">
        <v>7057.27</v>
      </c>
      <c r="L25" s="147">
        <v>7057.27</v>
      </c>
      <c r="M25" s="147">
        <v>7057.27</v>
      </c>
      <c r="N25" s="147">
        <v>7057.27</v>
      </c>
      <c r="O25" s="147">
        <v>7057.27</v>
      </c>
      <c r="P25" s="147">
        <v>7057.27</v>
      </c>
      <c r="Q25" s="147">
        <v>7057.27</v>
      </c>
      <c r="R25" s="147">
        <v>7057.27</v>
      </c>
      <c r="S25" s="147">
        <v>7057.27</v>
      </c>
      <c r="T25" s="147">
        <v>7057.27</v>
      </c>
      <c r="U25" s="147">
        <v>7057.27</v>
      </c>
      <c r="V25" s="147">
        <v>7057.27</v>
      </c>
      <c r="W25" s="147">
        <v>7057.27</v>
      </c>
      <c r="X25" s="147">
        <v>7057.27</v>
      </c>
      <c r="Y25" s="137"/>
      <c r="Z25" s="137"/>
    </row>
    <row r="26" spans="1:26" ht="12" customHeight="1">
      <c r="A26" s="138" t="s">
        <v>378</v>
      </c>
      <c r="B26" s="138"/>
      <c r="C26" s="148">
        <v>7057.27</v>
      </c>
      <c r="D26" s="148">
        <v>7057.27</v>
      </c>
      <c r="E26" s="148">
        <v>7057.27</v>
      </c>
      <c r="F26" s="148">
        <v>7057.27</v>
      </c>
      <c r="G26" s="148">
        <v>7057.27</v>
      </c>
      <c r="H26" s="148">
        <v>7057.27</v>
      </c>
      <c r="I26" s="148">
        <v>7057.27</v>
      </c>
      <c r="J26" s="148">
        <v>7057.27</v>
      </c>
      <c r="K26" s="148">
        <v>7057.27</v>
      </c>
      <c r="L26" s="148">
        <v>7057.27</v>
      </c>
      <c r="M26" s="148">
        <v>7057.27</v>
      </c>
      <c r="N26" s="148">
        <v>7057.27</v>
      </c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12" customHeight="1">
      <c r="A27" s="146" t="s">
        <v>121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12" customHeight="1">
      <c r="A28" s="138" t="s">
        <v>379</v>
      </c>
      <c r="B28" s="138"/>
      <c r="C28" s="150">
        <v>7057.27</v>
      </c>
      <c r="D28" s="150">
        <v>7057.27</v>
      </c>
      <c r="E28" s="150">
        <v>7057.27</v>
      </c>
      <c r="F28" s="150">
        <v>7057.27</v>
      </c>
      <c r="G28" s="150">
        <v>7057.27</v>
      </c>
      <c r="H28" s="150">
        <v>7057.27</v>
      </c>
      <c r="I28" s="150">
        <v>7057.27</v>
      </c>
      <c r="J28" s="150">
        <v>7057.27</v>
      </c>
      <c r="K28" s="150">
        <v>7057.27</v>
      </c>
      <c r="L28" s="150">
        <v>7057.27</v>
      </c>
      <c r="M28" s="150">
        <v>7057.27</v>
      </c>
      <c r="N28" s="150">
        <v>7057.27</v>
      </c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12" customHeight="1">
      <c r="A29" s="146" t="s">
        <v>121</v>
      </c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12" customHeight="1">
      <c r="A30" s="138" t="s">
        <v>380</v>
      </c>
      <c r="B30" s="138"/>
      <c r="C30" s="138" t="s">
        <v>367</v>
      </c>
      <c r="D30" s="138" t="s">
        <v>367</v>
      </c>
      <c r="E30" s="138" t="s">
        <v>367</v>
      </c>
      <c r="F30" s="138" t="s">
        <v>367</v>
      </c>
      <c r="G30" s="138" t="s">
        <v>367</v>
      </c>
      <c r="H30" s="138" t="s">
        <v>367</v>
      </c>
      <c r="I30" s="138" t="s">
        <v>367</v>
      </c>
      <c r="J30" s="138" t="s">
        <v>367</v>
      </c>
      <c r="K30" s="138" t="s">
        <v>367</v>
      </c>
      <c r="L30" s="138" t="s">
        <v>367</v>
      </c>
      <c r="M30" s="138" t="s">
        <v>367</v>
      </c>
      <c r="N30" s="138" t="s">
        <v>367</v>
      </c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12" customHeight="1">
      <c r="A31" s="138" t="s">
        <v>381</v>
      </c>
      <c r="B31" s="138"/>
      <c r="C31" s="147">
        <v>428196.6</v>
      </c>
      <c r="D31" s="147">
        <v>53867.16</v>
      </c>
      <c r="E31" s="147">
        <v>45239.87</v>
      </c>
      <c r="F31" s="147">
        <v>110564.83</v>
      </c>
      <c r="G31" s="147">
        <v>-6729.03</v>
      </c>
      <c r="H31" s="147">
        <v>37582.94</v>
      </c>
      <c r="I31" s="147">
        <v>33288.11</v>
      </c>
      <c r="J31" s="147">
        <v>20893.79</v>
      </c>
      <c r="K31" s="147">
        <v>-6729.03</v>
      </c>
      <c r="L31" s="147">
        <v>12089.69</v>
      </c>
      <c r="M31" s="147">
        <v>27741.65</v>
      </c>
      <c r="N31" s="147">
        <v>41891.5</v>
      </c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12" customHeight="1">
      <c r="A32" s="138" t="s">
        <v>382</v>
      </c>
      <c r="B32" s="138"/>
      <c r="C32" s="148">
        <v>428196.6</v>
      </c>
      <c r="D32" s="148">
        <v>53867.16</v>
      </c>
      <c r="E32" s="148">
        <v>45239.87</v>
      </c>
      <c r="F32" s="148">
        <v>110564.83</v>
      </c>
      <c r="G32" s="148">
        <v>-6729.03</v>
      </c>
      <c r="H32" s="148">
        <v>37582.94</v>
      </c>
      <c r="I32" s="148">
        <v>33288.11</v>
      </c>
      <c r="J32" s="148">
        <v>20893.79</v>
      </c>
      <c r="K32" s="148">
        <v>-6729.03</v>
      </c>
      <c r="L32" s="148">
        <v>12089.69</v>
      </c>
      <c r="M32" s="148">
        <v>27741.65</v>
      </c>
      <c r="N32" s="148">
        <v>41891.5</v>
      </c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12" customHeight="1">
      <c r="A33" s="146" t="s">
        <v>121</v>
      </c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12" customHeight="1">
      <c r="A34" s="138" t="s">
        <v>383</v>
      </c>
      <c r="B34" s="138"/>
      <c r="C34" s="150">
        <v>503929.87</v>
      </c>
      <c r="D34" s="150">
        <v>790191.67</v>
      </c>
      <c r="E34" s="150">
        <v>750714.92</v>
      </c>
      <c r="F34" s="150">
        <v>710039.77</v>
      </c>
      <c r="G34" s="150">
        <v>656064.91</v>
      </c>
      <c r="H34" s="150">
        <v>623083.88</v>
      </c>
      <c r="I34" s="150">
        <v>649538.94999999995</v>
      </c>
      <c r="J34" s="150">
        <v>704168.05</v>
      </c>
      <c r="K34" s="150">
        <v>684960.05</v>
      </c>
      <c r="L34" s="150">
        <v>683378.34</v>
      </c>
      <c r="M34" s="150">
        <v>650785.25</v>
      </c>
      <c r="N34" s="150">
        <v>609260.57999999996</v>
      </c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12" customHeight="1">
      <c r="A35" s="146" t="s">
        <v>121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12" customHeight="1">
      <c r="A36" s="145" t="s">
        <v>384</v>
      </c>
      <c r="B36" s="145"/>
      <c r="C36" s="151">
        <v>503929.87</v>
      </c>
      <c r="D36" s="151">
        <v>790191.67</v>
      </c>
      <c r="E36" s="151">
        <v>750714.92</v>
      </c>
      <c r="F36" s="151">
        <v>710039.77</v>
      </c>
      <c r="G36" s="151">
        <v>656064.91</v>
      </c>
      <c r="H36" s="151">
        <v>623083.88</v>
      </c>
      <c r="I36" s="151">
        <v>649538.94999999995</v>
      </c>
      <c r="J36" s="151">
        <v>704168.05</v>
      </c>
      <c r="K36" s="151">
        <v>684960.05</v>
      </c>
      <c r="L36" s="151">
        <v>683378.34</v>
      </c>
      <c r="M36" s="151">
        <v>650785.25</v>
      </c>
      <c r="N36" s="151">
        <v>609260.57999999996</v>
      </c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12" customHeight="1">
      <c r="A37" s="146" t="s">
        <v>121</v>
      </c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12" customHeight="1">
      <c r="A38" s="146" t="s">
        <v>121</v>
      </c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12" customHeight="1">
      <c r="A39" s="145" t="s">
        <v>385</v>
      </c>
      <c r="B39" s="145"/>
      <c r="C39" s="145" t="s">
        <v>363</v>
      </c>
      <c r="D39" s="145" t="s">
        <v>363</v>
      </c>
      <c r="E39" s="145" t="s">
        <v>363</v>
      </c>
      <c r="F39" s="145" t="s">
        <v>363</v>
      </c>
      <c r="G39" s="145" t="s">
        <v>363</v>
      </c>
      <c r="H39" s="145" t="s">
        <v>363</v>
      </c>
      <c r="I39" s="145" t="s">
        <v>363</v>
      </c>
      <c r="J39" s="145" t="s">
        <v>363</v>
      </c>
      <c r="K39" s="145" t="s">
        <v>363</v>
      </c>
      <c r="L39" s="145" t="s">
        <v>363</v>
      </c>
      <c r="M39" s="145" t="s">
        <v>363</v>
      </c>
      <c r="N39" s="145" t="s">
        <v>363</v>
      </c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12" customHeight="1">
      <c r="A40" s="146" t="s">
        <v>121</v>
      </c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12" customHeight="1">
      <c r="A41" s="138" t="s">
        <v>386</v>
      </c>
      <c r="B41" s="138"/>
      <c r="C41" s="152"/>
      <c r="D41" s="138" t="s">
        <v>365</v>
      </c>
      <c r="E41" s="138" t="s">
        <v>365</v>
      </c>
      <c r="F41" s="138" t="s">
        <v>365</v>
      </c>
      <c r="G41" s="138" t="s">
        <v>365</v>
      </c>
      <c r="H41" s="138" t="s">
        <v>365</v>
      </c>
      <c r="I41" s="138" t="s">
        <v>365</v>
      </c>
      <c r="J41" s="138" t="s">
        <v>365</v>
      </c>
      <c r="K41" s="138" t="s">
        <v>365</v>
      </c>
      <c r="L41" s="138" t="s">
        <v>365</v>
      </c>
      <c r="M41" s="138" t="s">
        <v>365</v>
      </c>
      <c r="N41" s="138" t="s">
        <v>365</v>
      </c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12" customHeight="1">
      <c r="A42" s="146" t="s">
        <v>121</v>
      </c>
      <c r="B42" s="146"/>
      <c r="C42" s="153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12" customHeight="1">
      <c r="A43" s="138" t="s">
        <v>387</v>
      </c>
      <c r="B43" s="138"/>
      <c r="C43" s="138" t="s">
        <v>367</v>
      </c>
      <c r="D43" s="138" t="s">
        <v>367</v>
      </c>
      <c r="E43" s="138" t="s">
        <v>367</v>
      </c>
      <c r="F43" s="138" t="s">
        <v>367</v>
      </c>
      <c r="G43" s="138" t="s">
        <v>367</v>
      </c>
      <c r="H43" s="138" t="s">
        <v>367</v>
      </c>
      <c r="I43" s="138" t="s">
        <v>367</v>
      </c>
      <c r="J43" s="138" t="s">
        <v>367</v>
      </c>
      <c r="K43" s="138" t="s">
        <v>367</v>
      </c>
      <c r="L43" s="138" t="s">
        <v>367</v>
      </c>
      <c r="M43" s="138" t="s">
        <v>367</v>
      </c>
      <c r="N43" s="138" t="s">
        <v>367</v>
      </c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12" customHeight="1">
      <c r="A44" s="146" t="s">
        <v>121</v>
      </c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12" customHeight="1">
      <c r="A45" s="138" t="s">
        <v>388</v>
      </c>
      <c r="B45" s="138"/>
      <c r="C45" s="138" t="s">
        <v>376</v>
      </c>
      <c r="D45" s="138" t="s">
        <v>376</v>
      </c>
      <c r="E45" s="138" t="s">
        <v>376</v>
      </c>
      <c r="F45" s="138" t="s">
        <v>376</v>
      </c>
      <c r="G45" s="138" t="s">
        <v>376</v>
      </c>
      <c r="H45" s="138" t="s">
        <v>376</v>
      </c>
      <c r="I45" s="138" t="s">
        <v>376</v>
      </c>
      <c r="J45" s="138" t="s">
        <v>376</v>
      </c>
      <c r="K45" s="138" t="s">
        <v>376</v>
      </c>
      <c r="L45" s="138" t="s">
        <v>376</v>
      </c>
      <c r="M45" s="138" t="s">
        <v>376</v>
      </c>
      <c r="N45" s="138" t="s">
        <v>376</v>
      </c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12" customHeight="1">
      <c r="A46" s="138" t="s">
        <v>389</v>
      </c>
      <c r="B46" s="138"/>
      <c r="C46" s="147">
        <v>8405</v>
      </c>
      <c r="D46" s="147">
        <v>11400</v>
      </c>
      <c r="E46" s="147">
        <v>2450</v>
      </c>
      <c r="F46" s="147">
        <v>29905</v>
      </c>
      <c r="G46" s="147">
        <v>2562.5</v>
      </c>
      <c r="H46" s="147">
        <v>18182.5</v>
      </c>
      <c r="I46" s="147">
        <v>12962.5</v>
      </c>
      <c r="J46" s="147">
        <v>11150.44</v>
      </c>
      <c r="K46" s="147">
        <v>20305.43</v>
      </c>
      <c r="L46" s="147">
        <v>21863.91</v>
      </c>
      <c r="M46" s="147">
        <v>95</v>
      </c>
      <c r="N46" s="147">
        <v>16297.48</v>
      </c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12" customHeight="1">
      <c r="A47" s="138" t="s">
        <v>390</v>
      </c>
      <c r="B47" s="138"/>
      <c r="C47" s="148">
        <v>8405</v>
      </c>
      <c r="D47" s="148">
        <v>11400</v>
      </c>
      <c r="E47" s="148">
        <v>2450</v>
      </c>
      <c r="F47" s="148">
        <v>29905</v>
      </c>
      <c r="G47" s="148">
        <v>2562.5</v>
      </c>
      <c r="H47" s="148">
        <v>18182.5</v>
      </c>
      <c r="I47" s="148">
        <v>12962.5</v>
      </c>
      <c r="J47" s="148">
        <v>11150.44</v>
      </c>
      <c r="K47" s="148">
        <v>20305.43</v>
      </c>
      <c r="L47" s="148">
        <v>21863.91</v>
      </c>
      <c r="M47" s="148">
        <v>95</v>
      </c>
      <c r="N47" s="148">
        <v>16297.48</v>
      </c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12" customHeight="1">
      <c r="A48" s="146" t="s">
        <v>121</v>
      </c>
      <c r="B48" s="146"/>
      <c r="C48" s="137"/>
      <c r="D48" s="137"/>
      <c r="E48" s="137"/>
      <c r="F48" s="146"/>
      <c r="G48" s="146"/>
      <c r="H48" s="146"/>
      <c r="I48" s="146"/>
      <c r="J48" s="146"/>
      <c r="K48" s="146"/>
      <c r="L48" s="146"/>
      <c r="M48" s="146"/>
      <c r="N48" s="146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12" customHeight="1">
      <c r="A49" s="138" t="s">
        <v>391</v>
      </c>
      <c r="B49" s="138"/>
      <c r="C49" s="146"/>
      <c r="D49" s="146"/>
      <c r="E49" s="146"/>
      <c r="F49" s="138" t="s">
        <v>376</v>
      </c>
      <c r="G49" s="138" t="s">
        <v>376</v>
      </c>
      <c r="H49" s="138" t="s">
        <v>376</v>
      </c>
      <c r="I49" s="138" t="s">
        <v>376</v>
      </c>
      <c r="J49" s="138" t="s">
        <v>376</v>
      </c>
      <c r="K49" s="138" t="s">
        <v>376</v>
      </c>
      <c r="L49" s="138" t="s">
        <v>376</v>
      </c>
      <c r="M49" s="138" t="s">
        <v>376</v>
      </c>
      <c r="N49" s="138" t="s">
        <v>376</v>
      </c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12" customHeight="1">
      <c r="A50" s="138" t="s">
        <v>392</v>
      </c>
      <c r="B50" s="138"/>
      <c r="C50" s="147">
        <v>4022.48</v>
      </c>
      <c r="D50" s="147">
        <v>4022.48</v>
      </c>
      <c r="E50" s="147">
        <v>4022.48</v>
      </c>
      <c r="F50" s="147">
        <v>4022.48</v>
      </c>
      <c r="G50" s="147">
        <v>4022.48</v>
      </c>
      <c r="H50" s="147">
        <v>4022.48</v>
      </c>
      <c r="I50" s="147">
        <v>4022.48</v>
      </c>
      <c r="J50" s="147">
        <v>4022.48</v>
      </c>
      <c r="K50" s="147">
        <v>4022.48</v>
      </c>
      <c r="L50" s="147">
        <v>4022.48</v>
      </c>
      <c r="M50" s="147">
        <v>4022.48</v>
      </c>
      <c r="N50" s="147">
        <v>4022.48</v>
      </c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12" customHeight="1">
      <c r="A51" s="138" t="s">
        <v>393</v>
      </c>
      <c r="B51" s="138"/>
      <c r="C51" s="147"/>
      <c r="D51" s="147"/>
      <c r="E51" s="147"/>
      <c r="F51" s="147"/>
      <c r="G51" s="147"/>
      <c r="H51" s="147"/>
      <c r="I51" s="147">
        <v>0</v>
      </c>
      <c r="J51" s="147">
        <v>0</v>
      </c>
      <c r="K51" s="147">
        <v>-1000</v>
      </c>
      <c r="L51" s="147">
        <v>-1000</v>
      </c>
      <c r="M51" s="147">
        <v>-1000</v>
      </c>
      <c r="N51" s="147">
        <v>-1000</v>
      </c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12" customHeight="1">
      <c r="A52" s="138" t="s">
        <v>394</v>
      </c>
      <c r="B52" s="138"/>
      <c r="C52" s="148">
        <v>4022.48</v>
      </c>
      <c r="D52" s="148">
        <v>4022.48</v>
      </c>
      <c r="E52" s="148">
        <v>4022.48</v>
      </c>
      <c r="F52" s="148">
        <v>4022.48</v>
      </c>
      <c r="G52" s="148">
        <v>4022.48</v>
      </c>
      <c r="H52" s="148">
        <v>4022.48</v>
      </c>
      <c r="I52" s="148">
        <v>4022.48</v>
      </c>
      <c r="J52" s="148">
        <v>4022.48</v>
      </c>
      <c r="K52" s="148">
        <v>3022.48</v>
      </c>
      <c r="L52" s="148">
        <v>3022.48</v>
      </c>
      <c r="M52" s="148">
        <v>3022.48</v>
      </c>
      <c r="N52" s="148">
        <v>3022.48</v>
      </c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12" customHeight="1">
      <c r="A53" s="146" t="s">
        <v>121</v>
      </c>
      <c r="B53" s="146"/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12" customHeight="1">
      <c r="A54" s="138" t="s">
        <v>395</v>
      </c>
      <c r="B54" s="138"/>
      <c r="C54" s="150">
        <v>12427.48</v>
      </c>
      <c r="D54" s="150">
        <v>15422.48</v>
      </c>
      <c r="E54" s="150">
        <v>6472.48</v>
      </c>
      <c r="F54" s="150">
        <v>33927.480000000003</v>
      </c>
      <c r="G54" s="150">
        <v>6584.98</v>
      </c>
      <c r="H54" s="150">
        <v>22204.98</v>
      </c>
      <c r="I54" s="150">
        <v>16984.98</v>
      </c>
      <c r="J54" s="150">
        <v>15172.92</v>
      </c>
      <c r="K54" s="150">
        <v>23327.91</v>
      </c>
      <c r="L54" s="150">
        <v>24886.39</v>
      </c>
      <c r="M54" s="150">
        <v>3117.48</v>
      </c>
      <c r="N54" s="150">
        <v>19319.96</v>
      </c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12" customHeight="1">
      <c r="A55" s="146" t="s">
        <v>121</v>
      </c>
      <c r="B55" s="146"/>
      <c r="C55" s="146"/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12" customHeight="1">
      <c r="A56" s="138" t="s">
        <v>396</v>
      </c>
      <c r="B56" s="138"/>
      <c r="C56" s="150">
        <v>12427.48</v>
      </c>
      <c r="D56" s="150">
        <v>15422.48</v>
      </c>
      <c r="E56" s="150">
        <v>6472.48</v>
      </c>
      <c r="F56" s="150">
        <v>33927.480000000003</v>
      </c>
      <c r="G56" s="150">
        <v>6584.98</v>
      </c>
      <c r="H56" s="150">
        <v>22204.98</v>
      </c>
      <c r="I56" s="150">
        <v>16984.98</v>
      </c>
      <c r="J56" s="150">
        <v>15172.92</v>
      </c>
      <c r="K56" s="150">
        <v>23327.91</v>
      </c>
      <c r="L56" s="150">
        <v>24886.39</v>
      </c>
      <c r="M56" s="150">
        <v>3117.48</v>
      </c>
      <c r="N56" s="150">
        <v>19319.96</v>
      </c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12" customHeight="1">
      <c r="A57" s="146" t="s">
        <v>121</v>
      </c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12" customHeight="1">
      <c r="A58" s="138" t="s">
        <v>397</v>
      </c>
      <c r="B58" s="138"/>
      <c r="C58" s="138" t="s">
        <v>365</v>
      </c>
      <c r="D58" s="138" t="s">
        <v>365</v>
      </c>
      <c r="E58" s="138" t="s">
        <v>365</v>
      </c>
      <c r="F58" s="138" t="s">
        <v>365</v>
      </c>
      <c r="G58" s="138" t="s">
        <v>365</v>
      </c>
      <c r="H58" s="138" t="s">
        <v>365</v>
      </c>
      <c r="I58" s="138" t="s">
        <v>365</v>
      </c>
      <c r="J58" s="138" t="s">
        <v>365</v>
      </c>
      <c r="K58" s="138" t="s">
        <v>365</v>
      </c>
      <c r="L58" s="138" t="s">
        <v>365</v>
      </c>
      <c r="M58" s="138" t="s">
        <v>365</v>
      </c>
      <c r="N58" s="138" t="s">
        <v>365</v>
      </c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12" customHeight="1">
      <c r="A59" s="146" t="s">
        <v>121</v>
      </c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12" customHeight="1">
      <c r="A60" s="138" t="s">
        <v>398</v>
      </c>
      <c r="B60" s="138"/>
      <c r="C60" s="138" t="s">
        <v>367</v>
      </c>
      <c r="D60" s="138" t="s">
        <v>367</v>
      </c>
      <c r="E60" s="138" t="s">
        <v>367</v>
      </c>
      <c r="F60" s="138" t="s">
        <v>367</v>
      </c>
      <c r="G60" s="138" t="s">
        <v>367</v>
      </c>
      <c r="H60" s="138" t="s">
        <v>367</v>
      </c>
      <c r="I60" s="138" t="s">
        <v>367</v>
      </c>
      <c r="J60" s="138" t="s">
        <v>367</v>
      </c>
      <c r="K60" s="138" t="s">
        <v>367</v>
      </c>
      <c r="L60" s="138" t="s">
        <v>367</v>
      </c>
      <c r="M60" s="138" t="s">
        <v>367</v>
      </c>
      <c r="N60" s="138" t="s">
        <v>367</v>
      </c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spans="1:26" ht="12" customHeight="1">
      <c r="A61" s="138" t="s">
        <v>399</v>
      </c>
      <c r="B61" s="138"/>
      <c r="C61" s="147">
        <v>208904</v>
      </c>
      <c r="D61" s="147">
        <v>491502.39</v>
      </c>
      <c r="E61" s="147">
        <v>774769.19</v>
      </c>
      <c r="F61" s="147">
        <v>744242.44</v>
      </c>
      <c r="G61" s="147">
        <v>676112.29</v>
      </c>
      <c r="H61" s="147">
        <v>649479.93000000005</v>
      </c>
      <c r="I61" s="147">
        <v>600878.9</v>
      </c>
      <c r="J61" s="147">
        <v>632553.97</v>
      </c>
      <c r="K61" s="147">
        <v>688995.13</v>
      </c>
      <c r="L61" s="147">
        <v>661632.14</v>
      </c>
      <c r="M61" s="147">
        <v>658491.94999999995</v>
      </c>
      <c r="N61" s="147">
        <v>647667.77</v>
      </c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spans="1:26" ht="12" customHeight="1">
      <c r="A62" s="138" t="s">
        <v>400</v>
      </c>
      <c r="B62" s="138"/>
      <c r="C62" s="148">
        <v>208904</v>
      </c>
      <c r="D62" s="148">
        <v>491502.39</v>
      </c>
      <c r="E62" s="148">
        <v>774769.19</v>
      </c>
      <c r="F62" s="148">
        <v>744242.44</v>
      </c>
      <c r="G62" s="148">
        <v>676112.29</v>
      </c>
      <c r="H62" s="148">
        <v>649479.93000000005</v>
      </c>
      <c r="I62" s="148">
        <v>600878.9</v>
      </c>
      <c r="J62" s="148">
        <v>632553.97</v>
      </c>
      <c r="K62" s="148">
        <v>688995.13</v>
      </c>
      <c r="L62" s="148">
        <v>661632.14</v>
      </c>
      <c r="M62" s="148">
        <v>658491.94999999995</v>
      </c>
      <c r="N62" s="148">
        <v>647667.77</v>
      </c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spans="1:26" ht="12" customHeight="1">
      <c r="A63" s="146" t="s">
        <v>121</v>
      </c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spans="1:26" ht="12" customHeight="1">
      <c r="A64" s="138" t="s">
        <v>401</v>
      </c>
      <c r="B64" s="138"/>
      <c r="C64" s="147">
        <v>282598.39</v>
      </c>
      <c r="D64" s="147">
        <v>283266.8</v>
      </c>
      <c r="E64" s="147">
        <v>-30526.75</v>
      </c>
      <c r="F64" s="147">
        <v>-68130.149999999994</v>
      </c>
      <c r="G64" s="147">
        <v>-26632.36</v>
      </c>
      <c r="H64" s="147">
        <v>-48601.03</v>
      </c>
      <c r="I64" s="147">
        <v>31675.07</v>
      </c>
      <c r="J64" s="147">
        <v>56441.16</v>
      </c>
      <c r="K64" s="147">
        <v>-27362.99</v>
      </c>
      <c r="L64" s="147">
        <v>-3140.19</v>
      </c>
      <c r="M64" s="147">
        <v>-10824.18</v>
      </c>
      <c r="N64" s="147">
        <v>-57727.15</v>
      </c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spans="1:26" ht="12" customHeight="1">
      <c r="A65" s="146" t="s">
        <v>121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spans="1:26" ht="12" customHeight="1">
      <c r="A66" s="138" t="s">
        <v>402</v>
      </c>
      <c r="B66" s="138"/>
      <c r="C66" s="150">
        <v>491502.39</v>
      </c>
      <c r="D66" s="150">
        <v>774769.19</v>
      </c>
      <c r="E66" s="150">
        <v>744242.44</v>
      </c>
      <c r="F66" s="150">
        <v>676112.29</v>
      </c>
      <c r="G66" s="150">
        <v>649479.93000000005</v>
      </c>
      <c r="H66" s="150">
        <v>600878.9</v>
      </c>
      <c r="I66" s="150">
        <v>632553.97</v>
      </c>
      <c r="J66" s="150">
        <v>688995.13</v>
      </c>
      <c r="K66" s="150">
        <v>661632.14</v>
      </c>
      <c r="L66" s="150">
        <v>658491.94999999995</v>
      </c>
      <c r="M66" s="150">
        <v>647667.77</v>
      </c>
      <c r="N66" s="150">
        <v>589940.62</v>
      </c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spans="1:26" ht="12" customHeight="1">
      <c r="A67" s="146" t="s">
        <v>121</v>
      </c>
      <c r="B67" s="146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spans="1:26" ht="12" customHeight="1">
      <c r="A68" s="145" t="s">
        <v>403</v>
      </c>
      <c r="B68" s="145"/>
      <c r="C68" s="151">
        <v>503929.87</v>
      </c>
      <c r="D68" s="151">
        <v>790191.67</v>
      </c>
      <c r="E68" s="151">
        <v>750714.92</v>
      </c>
      <c r="F68" s="151">
        <v>710039.77</v>
      </c>
      <c r="G68" s="151">
        <v>656064.91</v>
      </c>
      <c r="H68" s="151">
        <v>623083.88</v>
      </c>
      <c r="I68" s="151">
        <v>649538.94999999995</v>
      </c>
      <c r="J68" s="151">
        <v>704168.05</v>
      </c>
      <c r="K68" s="151">
        <v>684960.05</v>
      </c>
      <c r="L68" s="151">
        <v>683378.34</v>
      </c>
      <c r="M68" s="151">
        <v>650785.25</v>
      </c>
      <c r="N68" s="151">
        <v>609260.57999999996</v>
      </c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spans="1:26" ht="12" customHeight="1">
      <c r="A69" s="139" t="s">
        <v>121</v>
      </c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spans="1:26" ht="12" customHeight="1">
      <c r="A70" s="139" t="s">
        <v>121</v>
      </c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spans="1:26" ht="12" customHeight="1">
      <c r="A71" s="138" t="s">
        <v>404</v>
      </c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spans="1:26" ht="12" customHeight="1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spans="1:26" ht="12" customHeight="1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spans="1:26" ht="12" customHeight="1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spans="1:26" ht="12" customHeight="1">
      <c r="A75" s="137" t="s">
        <v>405</v>
      </c>
      <c r="B75" s="137"/>
      <c r="C75" s="154">
        <v>56117.160000000033</v>
      </c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spans="1:26" ht="12" customHeight="1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spans="1:26" ht="12" customHeight="1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spans="1:26" ht="12" customHeight="1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spans="1:26" ht="12" customHeight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spans="1:26" ht="12" customHeight="1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spans="1:26" ht="12" customHeight="1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spans="1:26" ht="12" customHeight="1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spans="1:26" ht="12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spans="1:26" ht="12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spans="1:26" ht="12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spans="1:26" ht="12" customHeight="1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spans="1:26" ht="12" customHeight="1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spans="1:26" ht="12" customHeight="1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spans="1:26" ht="12" customHeight="1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spans="1:26" ht="12" customHeight="1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spans="1:26" ht="12" customHeight="1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spans="1:26" ht="12" customHeight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spans="1:26" ht="12" customHeight="1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spans="1:26" ht="12" customHeight="1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spans="1:26" ht="12" customHeight="1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spans="1:26" ht="12" customHeight="1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spans="1:26" ht="12" customHeight="1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spans="1:26" ht="12" customHeight="1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spans="1:26" ht="12" customHeight="1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spans="1:26" ht="12" customHeight="1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spans="1:26" ht="12" customHeight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spans="1:26" ht="12" customHeight="1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spans="1:26" ht="12" customHeight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spans="1:26" ht="12" customHeight="1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spans="1:26" ht="12" customHeight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spans="1:26" ht="12" customHeight="1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spans="1:26" ht="12" customHeight="1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spans="1:26" ht="12" customHeight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spans="1:26" ht="12" customHeight="1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spans="1:26" ht="12" customHeight="1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spans="1:26" ht="12" customHeight="1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spans="1:26" ht="12" customHeight="1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spans="1:26" ht="12" customHeight="1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spans="1:26" ht="12" customHeight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spans="1:26" ht="12" customHeight="1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spans="1:26" ht="12" customHeight="1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spans="1:26" ht="12" customHeight="1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spans="1:26" ht="12" customHeight="1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spans="1:26" ht="12" customHeight="1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spans="1:26" ht="12" customHeight="1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spans="1:26" ht="12" customHeight="1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spans="1:26" ht="12" customHeight="1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spans="1:26" ht="12" customHeight="1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spans="1:26" ht="12" customHeight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spans="1:26" ht="12" customHeight="1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spans="1:26" ht="12" customHeight="1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spans="1:26" ht="12" customHeight="1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spans="1:26" ht="12" customHeight="1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spans="1:26" ht="12" customHeight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spans="1:26" ht="12" customHeight="1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spans="1:26" ht="12" customHeight="1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spans="1:26" ht="12" customHeight="1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spans="1:26" ht="12" customHeight="1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spans="1:26" ht="12" customHeight="1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spans="1:26" ht="12" customHeight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spans="1:26" ht="12" customHeight="1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spans="1:26" ht="12" customHeight="1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spans="1:26" ht="12" customHeight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spans="1:26" ht="12" customHeight="1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spans="1:26" ht="12" customHeight="1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spans="1:26" ht="12" customHeight="1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spans="1:26" ht="12" customHeight="1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spans="1:26" ht="12" customHeight="1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spans="1:26" ht="12" customHeight="1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spans="1:26" ht="12" customHeight="1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spans="1:26" ht="12" customHeight="1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spans="1:26" ht="12" customHeight="1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spans="1:26" ht="12" customHeight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spans="1:26" ht="12" customHeight="1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spans="1:26" ht="12" customHeight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spans="1:26" ht="12" customHeight="1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spans="1:26" ht="12" customHeight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spans="1:26" ht="12" customHeight="1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spans="1:26" ht="12" customHeight="1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spans="1:26" ht="12" customHeight="1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spans="1:26" ht="12" customHeight="1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spans="1:26" ht="12" customHeight="1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spans="1:26" ht="12" customHeight="1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spans="1:26" ht="12" customHeight="1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spans="1:26" ht="12" customHeight="1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spans="1:26" ht="12" customHeight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spans="1:26" ht="12" customHeight="1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spans="1:26" ht="12" customHeight="1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spans="1:26" ht="12" customHeight="1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spans="1:26" ht="12" customHeight="1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spans="1:26" ht="12" customHeight="1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spans="1:26" ht="12" customHeight="1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spans="1:26" ht="12" customHeight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spans="1:26" ht="12" customHeight="1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spans="1:26" ht="12" customHeight="1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spans="1:26" ht="12" customHeight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spans="1:26" ht="12" customHeight="1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spans="1:26" ht="12" customHeight="1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spans="1:26" ht="12" customHeight="1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spans="1:26" ht="12" customHeight="1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spans="1:26" ht="12" customHeight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spans="1:26" ht="12" customHeight="1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spans="1:26" ht="12" customHeight="1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spans="1:26" ht="12" customHeight="1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spans="1:26" ht="12" customHeight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spans="1:26" ht="12" customHeight="1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spans="1:26" ht="12" customHeight="1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spans="1:26" ht="12" customHeight="1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spans="1:26" ht="12" customHeight="1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spans="1:26" ht="12" customHeight="1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spans="1:26" ht="12" customHeight="1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spans="1:26" ht="12" customHeight="1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spans="1:26" ht="12" customHeight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spans="1:26" ht="12" customHeight="1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spans="1:26" ht="12" customHeight="1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spans="1:26" ht="12" customHeight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spans="1:26" ht="12" customHeight="1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spans="1:26" ht="12" customHeight="1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spans="1:26" ht="12" customHeight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spans="1:26" ht="12" customHeight="1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spans="1:26" ht="12" customHeight="1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spans="1:26" ht="12" customHeight="1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spans="1:26" ht="12" customHeight="1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spans="1:26" ht="12" customHeight="1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spans="1:26" ht="12" customHeight="1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spans="1:26" ht="12" customHeight="1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spans="1:26" ht="12" customHeight="1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spans="1:26" ht="12" customHeight="1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spans="1:26" ht="12" customHeight="1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spans="1:26" ht="12" customHeight="1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spans="1:26" ht="12" customHeight="1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spans="1:26" ht="12" customHeight="1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spans="1:26" ht="12" customHeight="1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spans="1:26" ht="12" customHeight="1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spans="1:26" ht="12" customHeight="1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spans="1:26" ht="12" customHeight="1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spans="1:26" ht="12" customHeight="1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spans="1:26" ht="12" customHeight="1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spans="1:26" ht="12" customHeight="1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spans="1:26" ht="12" customHeight="1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spans="1:26" ht="12" customHeight="1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spans="1:26" ht="12" customHeight="1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spans="1:26" ht="12" customHeight="1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spans="1:26" ht="12" customHeight="1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spans="1:26" ht="12" customHeight="1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spans="1:26" ht="12" customHeight="1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spans="1:26" ht="12" customHeight="1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spans="1:26" ht="12" customHeight="1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spans="1:26" ht="12" customHeight="1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spans="1:26" ht="12" customHeight="1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spans="1:26" ht="12" customHeight="1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spans="1:26" ht="12" customHeight="1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spans="1:26" ht="12" customHeight="1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spans="1:26" ht="12" customHeight="1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spans="1:26" ht="12" customHeight="1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spans="1:26" ht="12" customHeight="1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spans="1:26" ht="12" customHeight="1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spans="1:26" ht="12" customHeight="1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spans="1:26" ht="12" customHeight="1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spans="1:26" ht="12" customHeight="1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spans="1:26" ht="12" customHeight="1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spans="1:26" ht="12" customHeight="1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spans="1:26" ht="12" customHeight="1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spans="1:26" ht="12" customHeight="1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spans="1:26" ht="12" customHeight="1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spans="1:26" ht="12" customHeight="1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spans="1:26" ht="12" customHeight="1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spans="1:26" ht="12" customHeight="1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spans="1:26" ht="12" customHeight="1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spans="1:26" ht="12" customHeight="1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spans="1:26" ht="12" customHeight="1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spans="1:26" ht="12" customHeight="1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spans="1:26" ht="12" customHeight="1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spans="1:26" ht="12" customHeight="1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spans="1:26" ht="12" customHeight="1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spans="1:26" ht="12" customHeight="1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spans="1:26" ht="12" customHeight="1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spans="1:26" ht="12" customHeight="1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spans="1:26" ht="12" customHeight="1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spans="1:26" ht="12" customHeight="1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spans="1:26" ht="12" customHeight="1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spans="1:26" ht="12" customHeight="1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spans="1:26" ht="12" customHeight="1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spans="1:26" ht="12" customHeight="1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spans="1:26" ht="12" customHeight="1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spans="1:26" ht="12" customHeight="1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spans="1:26" ht="12" customHeight="1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spans="1:26" ht="12" customHeight="1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spans="1:26" ht="12" customHeight="1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spans="1:26" ht="12" customHeight="1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spans="1:26" ht="12" customHeight="1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spans="1:26" ht="12" customHeight="1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spans="1:26" ht="12" customHeight="1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spans="1:26" ht="12" customHeight="1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spans="1:26" ht="12" customHeight="1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spans="1:26" ht="12" customHeight="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spans="1:26" ht="12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spans="1:26" ht="12" customHeight="1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spans="1:26" ht="12" customHeight="1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spans="1:26" ht="12" customHeight="1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spans="1:26" ht="12" customHeight="1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spans="1:26" ht="12" customHeight="1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spans="1:26" ht="12" customHeight="1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spans="1:26" ht="12" customHeight="1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spans="1:26" ht="12" customHeight="1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spans="1:26" ht="12" customHeight="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spans="1:26" ht="12" customHeight="1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spans="1:26" ht="12" customHeight="1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spans="1:26" ht="12" customHeight="1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spans="1:26" ht="12" customHeight="1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spans="1:26" ht="12" customHeight="1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spans="1:26" ht="12" customHeight="1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spans="1:26" ht="12" customHeight="1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spans="1:26" ht="12" customHeight="1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spans="1:26" ht="12" customHeight="1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spans="1:26" ht="12" customHeight="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spans="1:26" ht="12" customHeight="1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spans="1:26" ht="12" customHeight="1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spans="1:26" ht="12" customHeight="1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spans="1:26" ht="12" customHeight="1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spans="1:26" ht="12" customHeight="1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spans="1:26" ht="12" customHeight="1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spans="1:26" ht="12" customHeight="1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spans="1:26" ht="12" customHeight="1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spans="1:26" ht="12" customHeight="1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spans="1:26" ht="12" customHeight="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spans="1:26" ht="12" customHeight="1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spans="1:26" ht="12" customHeight="1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spans="1:26" ht="12" customHeight="1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spans="1:26" ht="12" customHeight="1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spans="1:26" ht="12" customHeight="1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spans="1:26" ht="12" customHeight="1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spans="1:26" ht="12" customHeight="1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spans="1:26" ht="12" customHeight="1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spans="1:26" ht="12" customHeight="1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spans="1:26" ht="12" customHeight="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spans="1:26" ht="12" customHeight="1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spans="1:26" ht="12" customHeight="1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spans="1:26" ht="12" customHeight="1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spans="1:26" ht="12" customHeight="1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spans="1:26" ht="12" customHeight="1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spans="1:26" ht="12" customHeight="1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spans="1:26" ht="12" customHeight="1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spans="1:26" ht="12" customHeight="1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spans="1:26" ht="12" customHeight="1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spans="1:26" ht="12" customHeight="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spans="1:26" ht="12" customHeight="1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spans="1:26" ht="12" customHeight="1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spans="1:26" ht="12" customHeight="1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spans="1:26" ht="12" customHeight="1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spans="1:26" ht="12" customHeight="1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spans="1:26" ht="12" customHeight="1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spans="1:26" ht="12" customHeight="1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spans="1:26" ht="12" customHeight="1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spans="1:26" ht="12" customHeight="1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spans="1:26" ht="12" customHeight="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spans="1:26" ht="12" customHeight="1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spans="1:26" ht="12" customHeight="1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spans="1:26" ht="12" customHeight="1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spans="1:26" ht="12" customHeight="1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spans="1:26" ht="12" customHeight="1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spans="1:26" ht="12" customHeight="1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spans="1:26" ht="12" customHeight="1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spans="1:26" ht="12" customHeight="1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spans="1:26" ht="12" customHeight="1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spans="1:26" ht="12" customHeight="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spans="1:26" ht="12" customHeight="1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spans="1:26" ht="12" customHeight="1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spans="1:26" ht="12" customHeight="1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spans="1:26" ht="12" customHeight="1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spans="1:26" ht="12" customHeight="1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spans="1:26" ht="12" customHeight="1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spans="1:26" ht="12" customHeight="1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spans="1:26" ht="12" customHeight="1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spans="1:26" ht="12" customHeight="1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spans="1:26" ht="12" customHeight="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spans="1:26" ht="12" customHeight="1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spans="1:26" ht="12" customHeight="1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spans="1:26" ht="12" customHeight="1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spans="1:26" ht="12" customHeight="1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spans="1:26" ht="12" customHeight="1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spans="1:26" ht="12" customHeight="1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spans="1:26" ht="12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spans="1:26" ht="12" customHeight="1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spans="1:26" ht="12" customHeight="1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spans="1:26" ht="12" customHeight="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spans="1:26" ht="12" customHeight="1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spans="1:26" ht="12" customHeight="1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spans="1:26" ht="12" customHeight="1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spans="1:26" ht="12" customHeight="1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spans="1:26" ht="12" customHeight="1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spans="1:26" ht="12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spans="1:26" ht="12" customHeight="1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spans="1:26" ht="12" customHeight="1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spans="1:26" ht="12" customHeight="1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spans="1:26" ht="12" customHeight="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spans="1:26" ht="12" customHeight="1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spans="1:26" ht="12" customHeight="1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spans="1:26" ht="12" customHeight="1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spans="1:26" ht="12" customHeight="1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spans="1:26" ht="12" customHeight="1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spans="1:26" ht="12" customHeight="1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spans="1:26" ht="12" customHeight="1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spans="1:26" ht="12" customHeight="1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spans="1:26" ht="12" customHeight="1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spans="1:26" ht="12" customHeight="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spans="1:26" ht="12" customHeight="1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spans="1:26" ht="12" customHeight="1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spans="1:26" ht="12" customHeight="1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spans="1:26" ht="12" customHeight="1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spans="1:26" ht="12" customHeight="1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spans="1:26" ht="12" customHeight="1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spans="1:26" ht="12" customHeight="1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spans="1:26" ht="12" customHeight="1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spans="1:26" ht="12" customHeight="1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spans="1:26" ht="12" customHeight="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spans="1:26" ht="12" customHeight="1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spans="1:26" ht="12" customHeight="1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spans="1:26" ht="12" customHeight="1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spans="1:26" ht="12" customHeight="1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spans="1:26" ht="12" customHeight="1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spans="1:26" ht="12" customHeight="1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spans="1:26" ht="12" customHeight="1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spans="1:26" ht="12" customHeight="1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spans="1:26" ht="12" customHeight="1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spans="1:26" ht="12" customHeight="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spans="1:26" ht="12" customHeight="1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spans="1:26" ht="12" customHeight="1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spans="1:26" ht="12" customHeight="1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spans="1:26" ht="12" customHeight="1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spans="1:26" ht="12" customHeight="1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spans="1:26" ht="12" customHeight="1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spans="1:26" ht="12" customHeight="1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spans="1:26" ht="12" customHeight="1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spans="1:26" ht="12" customHeight="1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spans="1:26" ht="12" customHeight="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spans="1:26" ht="12" customHeight="1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spans="1:26" ht="12" customHeight="1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spans="1:26" ht="12" customHeight="1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spans="1:26" ht="12" customHeight="1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spans="1:26" ht="12" customHeight="1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spans="1:26" ht="12" customHeight="1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spans="1:26" ht="12" customHeight="1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spans="1:26" ht="12" customHeight="1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spans="1:26" ht="12" customHeight="1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spans="1:26" ht="12" customHeight="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spans="1:26" ht="12" customHeight="1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spans="1:26" ht="12" customHeight="1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spans="1:26" ht="12" customHeight="1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spans="1:26" ht="12" customHeight="1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spans="1:26" ht="12" customHeight="1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spans="1:26" ht="12" customHeight="1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spans="1:26" ht="12" customHeight="1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spans="1:26" ht="12" customHeight="1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spans="1:26" ht="12" customHeight="1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spans="1:26" ht="12" customHeight="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spans="1:26" ht="12" customHeight="1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spans="1:26" ht="12" customHeight="1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spans="1:26" ht="12" customHeight="1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spans="1:26" ht="12" customHeight="1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spans="1:26" ht="12" customHeight="1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spans="1:26" ht="12" customHeight="1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spans="1:26" ht="12" customHeight="1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spans="1:26" ht="12" customHeight="1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spans="1:26" ht="12" customHeight="1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spans="1:26" ht="12" customHeight="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spans="1:26" ht="12" customHeight="1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spans="1:26" ht="12" customHeight="1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spans="1:26" ht="12" customHeight="1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spans="1:26" ht="12" customHeight="1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spans="1:26" ht="12" customHeight="1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spans="1:26" ht="12" customHeight="1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spans="1:26" ht="12" customHeight="1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spans="1:26" ht="12" customHeight="1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spans="1:26" ht="12" customHeight="1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spans="1:26" ht="12" customHeight="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spans="1:26" ht="12" customHeight="1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spans="1:26" ht="12" customHeight="1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spans="1:26" ht="12" customHeight="1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spans="1:26" ht="12" customHeight="1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spans="1:26" ht="12" customHeight="1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spans="1:26" ht="12" customHeight="1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spans="1:26" ht="12" customHeight="1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spans="1:26" ht="12" customHeight="1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spans="1:26" ht="12" customHeight="1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spans="1:26" ht="12" customHeight="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spans="1:26" ht="12" customHeight="1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spans="1:26" ht="12" customHeight="1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spans="1:26" ht="12" customHeight="1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spans="1:26" ht="12" customHeight="1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spans="1:26" ht="12" customHeight="1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spans="1:26" ht="12" customHeight="1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spans="1:26" ht="12" customHeight="1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spans="1:26" ht="12" customHeight="1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spans="1:26" ht="12" customHeight="1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spans="1:26" ht="12" customHeight="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spans="1:26" ht="12" customHeight="1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spans="1:26" ht="12" customHeight="1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spans="1:26" ht="12" customHeight="1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spans="1:26" ht="12" customHeight="1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spans="1:26" ht="12" customHeight="1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spans="1:26" ht="12" customHeight="1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spans="1:26" ht="12" customHeight="1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spans="1:26" ht="12" customHeight="1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spans="1:26" ht="12" customHeight="1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spans="1:26" ht="12" customHeight="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spans="1:26" ht="12" customHeight="1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spans="1:26" ht="12" customHeight="1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spans="1:26" ht="12" customHeight="1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spans="1:26" ht="12" customHeight="1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spans="1:26" ht="12" customHeight="1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spans="1:26" ht="12" customHeight="1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spans="1:26" ht="12" customHeight="1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spans="1:26" ht="12" customHeight="1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spans="1:26" ht="12" customHeight="1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spans="1:26" ht="12" customHeight="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spans="1:26" ht="12" customHeight="1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spans="1:26" ht="12" customHeight="1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spans="1:26" ht="12" customHeight="1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spans="1:26" ht="12" customHeight="1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spans="1:26" ht="12" customHeight="1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spans="1:26" ht="12" customHeight="1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spans="1:26" ht="12" customHeight="1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spans="1:26" ht="12" customHeight="1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spans="1:26" ht="12" customHeight="1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spans="1:26" ht="12" customHeight="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spans="1:26" ht="12" customHeight="1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spans="1:26" ht="12" customHeight="1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spans="1:26" ht="12" customHeight="1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spans="1:26" ht="12" customHeight="1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spans="1:26" ht="12" customHeight="1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spans="1:26" ht="12" customHeight="1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spans="1:26" ht="12" customHeight="1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spans="1:26" ht="12" customHeight="1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spans="1:26" ht="12" customHeight="1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spans="1:26" ht="12" customHeight="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spans="1:26" ht="12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spans="1:26" ht="12" customHeight="1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spans="1:26" ht="12" customHeight="1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spans="1:26" ht="12" customHeight="1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spans="1:26" ht="12" customHeight="1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spans="1:26" ht="12" customHeight="1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spans="1:26" ht="12" customHeight="1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spans="1:26" ht="12" customHeight="1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spans="1:26" ht="12" customHeight="1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spans="1:26" ht="12" customHeight="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spans="1:26" ht="12" customHeight="1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spans="1:26" ht="12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spans="1:26" ht="12" customHeight="1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spans="1:26" ht="12" customHeight="1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spans="1:26" ht="12" customHeight="1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spans="1:26" ht="12" customHeight="1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spans="1:26" ht="12" customHeight="1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spans="1:26" ht="12" customHeight="1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spans="1:26" ht="12" customHeight="1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spans="1:26" ht="12" customHeight="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spans="1:26" ht="12" customHeight="1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spans="1:26" ht="12" customHeight="1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spans="1:26" ht="12" customHeight="1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spans="1:26" ht="12" customHeight="1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spans="1:26" ht="12" customHeight="1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spans="1:26" ht="12" customHeight="1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spans="1:26" ht="12" customHeight="1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spans="1:26" ht="12" customHeight="1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spans="1:26" ht="12" customHeight="1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spans="1:26" ht="12" customHeight="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spans="1:26" ht="12" customHeight="1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spans="1:26" ht="12" customHeight="1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spans="1:26" ht="12" customHeight="1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spans="1:26" ht="12" customHeight="1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spans="1:26" ht="12" customHeight="1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spans="1:26" ht="12" customHeight="1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spans="1:26" ht="12" customHeight="1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spans="1:26" ht="12" customHeight="1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spans="1:26" ht="12" customHeight="1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spans="1:26" ht="12" customHeight="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spans="1:26" ht="12" customHeight="1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spans="1:26" ht="12" customHeight="1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spans="1:26" ht="12" customHeight="1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spans="1:26" ht="12" customHeight="1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spans="1:26" ht="12" customHeight="1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spans="1:26" ht="12" customHeight="1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spans="1:26" ht="12" customHeight="1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spans="1:26" ht="12" customHeight="1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spans="1:26" ht="12" customHeight="1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spans="1:26" ht="12" customHeight="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spans="1:26" ht="12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spans="1:26" ht="12" customHeight="1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spans="1:26" ht="12" customHeight="1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spans="1:26" ht="12" customHeight="1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spans="1:26" ht="12" customHeight="1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spans="1:26" ht="12" customHeight="1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spans="1:26" ht="12" customHeight="1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spans="1:26" ht="12" customHeight="1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spans="1:26" ht="12" customHeight="1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spans="1:26" ht="12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spans="1:26" ht="12" customHeight="1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spans="1:26" ht="12" customHeight="1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spans="1:26" ht="12" customHeight="1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spans="1:26" ht="12" customHeight="1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spans="1:26" ht="12" customHeight="1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spans="1:26" ht="12" customHeight="1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spans="1:26" ht="12" customHeight="1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spans="1:26" ht="12" customHeight="1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spans="1:26" ht="12" customHeight="1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spans="1:26" ht="12" customHeight="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spans="1:26" ht="12" customHeight="1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spans="1:26" ht="12" customHeight="1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spans="1:26" ht="12" customHeight="1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spans="1:26" ht="12" customHeight="1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spans="1:26" ht="12" customHeight="1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spans="1:26" ht="12" customHeight="1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spans="1:26" ht="12" customHeight="1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spans="1:26" ht="12" customHeight="1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spans="1:26" ht="12" customHeight="1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spans="1:26" ht="12" customHeight="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spans="1:26" ht="12" customHeight="1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spans="1:26" ht="12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spans="1:26" ht="12" customHeight="1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spans="1:26" ht="12" customHeight="1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spans="1:26" ht="12" customHeight="1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spans="1:26" ht="12" customHeight="1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spans="1:26" ht="12" customHeight="1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spans="1:26" ht="12" customHeight="1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spans="1:26" ht="12" customHeight="1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spans="1:26" ht="12" customHeight="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spans="1:26" ht="12" customHeight="1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spans="1:26" ht="12" customHeight="1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spans="1:26" ht="12" customHeight="1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spans="1:26" ht="12" customHeight="1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spans="1:26" ht="12" customHeight="1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spans="1:26" ht="12" customHeight="1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spans="1:26" ht="12" customHeight="1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spans="1:26" ht="12" customHeight="1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spans="1:26" ht="12" customHeight="1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spans="1:26" ht="12" customHeight="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spans="1:26" ht="12" customHeight="1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spans="1:26" ht="12" customHeight="1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spans="1:26" ht="12" customHeight="1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spans="1:26" ht="12" customHeight="1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spans="1:26" ht="12" customHeight="1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spans="1:26" ht="12" customHeight="1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spans="1:26" ht="12" customHeight="1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spans="1:26" ht="12" customHeight="1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spans="1:26" ht="12" customHeight="1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spans="1:26" ht="12" customHeight="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spans="1:26" ht="12" customHeight="1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spans="1:26" ht="12" customHeight="1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spans="1:26" ht="12" customHeight="1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spans="1:26" ht="12" customHeight="1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spans="1:26" ht="12" customHeight="1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spans="1:26" ht="12" customHeight="1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spans="1:26" ht="12" customHeight="1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spans="1:26" ht="12" customHeight="1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spans="1:26" ht="12" customHeight="1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spans="1:26" ht="12" customHeight="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spans="1:26" ht="12" customHeight="1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spans="1:26" ht="12" customHeight="1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spans="1:26" ht="12" customHeight="1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spans="1:26" ht="12" customHeight="1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spans="1:26" ht="12" customHeight="1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spans="1:26" ht="12" customHeight="1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spans="1:26" ht="12" customHeight="1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spans="1:26" ht="12" customHeight="1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spans="1:26" ht="12" customHeight="1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spans="1:26" ht="12" customHeight="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spans="1:26" ht="12" customHeight="1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spans="1:26" ht="12" customHeight="1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spans="1:26" ht="12" customHeight="1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spans="1:26" ht="12" customHeight="1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spans="1:26" ht="12" customHeight="1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spans="1:26" ht="12" customHeight="1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spans="1:26" ht="12" customHeight="1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spans="1:26" ht="12" customHeight="1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spans="1:26" ht="12" customHeight="1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spans="1:26" ht="12" customHeight="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spans="1:26" ht="12" customHeight="1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spans="1:26" ht="12" customHeight="1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spans="1:26" ht="12" customHeight="1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spans="1:26" ht="12" customHeight="1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spans="1:26" ht="12" customHeight="1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spans="1:26" ht="12" customHeight="1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spans="1:26" ht="12" customHeight="1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spans="1:26" ht="12" customHeight="1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spans="1:26" ht="12" customHeight="1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spans="1:26" ht="12" customHeight="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spans="1:26" ht="12" customHeight="1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spans="1:26" ht="12" customHeight="1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spans="1:26" ht="12" customHeight="1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spans="1:26" ht="12" customHeight="1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spans="1:26" ht="12" customHeight="1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spans="1:26" ht="12" customHeight="1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spans="1:26" ht="12" customHeight="1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spans="1:26" ht="12" customHeight="1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spans="1:26" ht="12" customHeight="1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spans="1:26" ht="12" customHeight="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spans="1:26" ht="12" customHeight="1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spans="1:26" ht="12" customHeight="1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spans="1:26" ht="12" customHeight="1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spans="1:26" ht="12" customHeight="1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spans="1:26" ht="12" customHeight="1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spans="1:26" ht="12" customHeight="1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spans="1:26" ht="12" customHeight="1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spans="1:26" ht="12" customHeight="1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spans="1:26" ht="12" customHeight="1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spans="1:26" ht="12" customHeight="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spans="1:26" ht="12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spans="1:26" ht="12" customHeight="1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spans="1:26" ht="12" customHeight="1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spans="1:26" ht="12" customHeight="1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spans="1:26" ht="12" customHeight="1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spans="1:26" ht="12" customHeight="1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spans="1:26" ht="12" customHeight="1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spans="1:26" ht="12" customHeight="1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spans="1:26" ht="12" customHeight="1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spans="1:26" ht="12" customHeight="1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spans="1:26" ht="12" customHeight="1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spans="1:26" ht="12" customHeight="1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spans="1:26" ht="12" customHeight="1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spans="1:26" ht="12" customHeight="1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spans="1:26" ht="12" customHeight="1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spans="1:26" ht="12" customHeight="1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spans="1:26" ht="12" customHeight="1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spans="1:26" ht="12" customHeight="1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spans="1:26" ht="12" customHeight="1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spans="1:26" ht="12" customHeight="1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spans="1:26" ht="12" customHeight="1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spans="1:26" ht="12" customHeight="1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spans="1:26" ht="12" customHeight="1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spans="1:26" ht="12" customHeight="1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spans="1:26" ht="12" customHeight="1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spans="1:26" ht="12" customHeight="1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spans="1:26" ht="12" customHeight="1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spans="1:26" ht="12" customHeight="1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spans="1:26" ht="12" customHeight="1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spans="1:26" ht="12" customHeight="1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spans="1:26" ht="12" customHeight="1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spans="1:26" ht="12" customHeight="1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spans="1:26" ht="12" customHeight="1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spans="1:26" ht="12" customHeight="1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spans="1:26" ht="12" customHeight="1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spans="1:26" ht="12" customHeight="1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spans="1:26" ht="12" customHeight="1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spans="1:26" ht="12" customHeight="1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spans="1:26" ht="12" customHeight="1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spans="1:26" ht="12" customHeight="1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spans="1:26" ht="12" customHeight="1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spans="1:26" ht="12" customHeight="1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spans="1:26" ht="12" customHeight="1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spans="1:26" ht="12" customHeight="1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spans="1:26" ht="12" customHeight="1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spans="1:26" ht="12" customHeight="1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spans="1:26" ht="12" customHeight="1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spans="1:26" ht="12" customHeight="1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spans="1:26" ht="12" customHeight="1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spans="1:26" ht="12" customHeight="1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spans="1:26" ht="12" customHeight="1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spans="1:26" ht="12" customHeight="1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spans="1:26" ht="12" customHeight="1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spans="1:26" ht="12" customHeight="1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spans="1:26" ht="12" customHeight="1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spans="1:26" ht="12" customHeight="1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spans="1:26" ht="12" customHeight="1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spans="1:26" ht="12" customHeight="1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spans="1:26" ht="12" customHeight="1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spans="1:26" ht="12" customHeight="1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spans="1:26" ht="12" customHeight="1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spans="1:26" ht="12" customHeight="1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spans="1:26" ht="12" customHeight="1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spans="1:26" ht="12" customHeight="1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spans="1:26" ht="12" customHeight="1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spans="1:26" ht="12" customHeight="1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spans="1:26" ht="12" customHeight="1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spans="1:26" ht="12" customHeight="1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spans="1:26" ht="12" customHeight="1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spans="1:26" ht="12" customHeight="1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spans="1:26" ht="12" customHeight="1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spans="1:26" ht="12" customHeight="1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spans="1:26" ht="12" customHeight="1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spans="1:26" ht="12" customHeight="1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spans="1:26" ht="12" customHeight="1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spans="1:26" ht="12" customHeight="1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spans="1:26" ht="12" customHeight="1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spans="1:26" ht="12" customHeight="1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spans="1:26" ht="12" customHeight="1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spans="1:26" ht="12" customHeight="1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spans="1:26" ht="12" customHeight="1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spans="1:26" ht="12" customHeight="1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spans="1:26" ht="12" customHeight="1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spans="1:26" ht="12" customHeight="1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spans="1:26" ht="12" customHeight="1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spans="1:26" ht="12" customHeight="1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spans="1:26" ht="12" customHeight="1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spans="1:26" ht="12" customHeight="1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spans="1:26" ht="12" customHeight="1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spans="1:26" ht="12" customHeight="1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spans="1:26" ht="12" customHeight="1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spans="1:26" ht="12" customHeight="1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spans="1:26" ht="12" customHeight="1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spans="1:26" ht="12" customHeight="1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spans="1:26" ht="12" customHeight="1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spans="1:26" ht="12" customHeight="1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spans="1:26" ht="12" customHeight="1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spans="1:26" ht="12" customHeight="1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spans="1:26" ht="12" customHeight="1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spans="1:26" ht="12" customHeight="1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spans="1:26" ht="12" customHeight="1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spans="1:26" ht="12" customHeight="1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spans="1:26" ht="12" customHeight="1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spans="1:26" ht="12" customHeight="1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spans="1:26" ht="12" customHeight="1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spans="1:26" ht="12" customHeight="1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spans="1:26" ht="12" customHeight="1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spans="1:26" ht="12" customHeight="1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spans="1:26" ht="12" customHeight="1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spans="1:26" ht="12" customHeight="1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spans="1:26" ht="12" customHeight="1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spans="1:26" ht="12" customHeight="1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spans="1:26" ht="12" customHeight="1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spans="1:26" ht="12" customHeight="1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spans="1:26" ht="12" customHeight="1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spans="1:26" ht="12" customHeight="1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spans="1:26" ht="12" customHeight="1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spans="1:26" ht="12" customHeight="1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spans="1:26" ht="12" customHeight="1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spans="1:26" ht="12" customHeight="1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spans="1:26" ht="12" customHeight="1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spans="1:26" ht="12" customHeight="1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spans="1:26" ht="12" customHeight="1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spans="1:26" ht="12" customHeight="1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spans="1:26" ht="12" customHeight="1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spans="1:26" ht="12" customHeight="1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spans="1:26" ht="12" customHeight="1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spans="1:26" ht="12" customHeight="1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spans="1:26" ht="12" customHeight="1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spans="1:26" ht="12" customHeight="1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spans="1:26" ht="12" customHeight="1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spans="1:26" ht="12" customHeight="1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spans="1:26" ht="12" customHeight="1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spans="1:26" ht="12" customHeight="1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spans="1:26" ht="12" customHeight="1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spans="1:26" ht="12" customHeight="1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spans="1:26" ht="12" customHeight="1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spans="1:26" ht="12" customHeight="1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spans="1:26" ht="12" customHeight="1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spans="1:26" ht="12" customHeight="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spans="1:26" ht="12" customHeight="1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spans="1:26" ht="12" customHeight="1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spans="1:26" ht="12" customHeight="1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spans="1:26" ht="12" customHeight="1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spans="1:26" ht="12" customHeight="1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spans="1:26" ht="12" customHeight="1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spans="1:26" ht="12" customHeight="1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spans="1:26" ht="12" customHeight="1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spans="1:26" ht="12" customHeight="1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spans="1:26" ht="12" customHeight="1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spans="1:26" ht="12" customHeight="1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spans="1:26" ht="12" customHeight="1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spans="1:26" ht="12" customHeight="1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spans="1:26" ht="12" customHeight="1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spans="1:26" ht="12" customHeight="1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spans="1:26" ht="12" customHeight="1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spans="1:26" ht="12" customHeight="1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spans="1:26" ht="12" customHeight="1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spans="1:26" ht="12" customHeight="1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spans="1:26" ht="12" customHeight="1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spans="1:26" ht="12" customHeight="1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spans="1:26" ht="12" customHeight="1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spans="1:26" ht="12" customHeight="1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spans="1:26" ht="12" customHeight="1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spans="1:26" ht="12" customHeight="1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spans="1:26" ht="12" customHeight="1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spans="1:26" ht="12" customHeight="1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spans="1:26" ht="12" customHeight="1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spans="1:26" ht="12" customHeight="1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spans="1:26" ht="12" customHeight="1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spans="1:26" ht="12" customHeight="1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spans="1:26" ht="12" customHeight="1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spans="1:26" ht="12" customHeight="1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spans="1:26" ht="12" customHeight="1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spans="1:26" ht="12" customHeight="1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spans="1:26" ht="12" customHeight="1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spans="1:26" ht="12" customHeight="1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spans="1:26" ht="12" customHeight="1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spans="1:26" ht="12" customHeight="1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spans="1:26" ht="12" customHeight="1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spans="1:26" ht="12" customHeight="1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spans="1:26" ht="12" customHeight="1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spans="1:26" ht="12" customHeight="1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spans="1:26" ht="12" customHeight="1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spans="1:26" ht="12" customHeight="1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spans="1:26" ht="12" customHeight="1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spans="1:26" ht="12" customHeight="1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spans="1:26" ht="12" customHeight="1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spans="1:26" ht="12" customHeight="1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spans="1:26" ht="12" customHeight="1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spans="1:26" ht="12" customHeight="1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spans="1:26" ht="12" customHeight="1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spans="1:26" ht="12" customHeight="1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spans="1:26" ht="12" customHeight="1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spans="1:26" ht="12" customHeight="1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spans="1:26" ht="12" customHeight="1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spans="1:26" ht="12" customHeight="1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spans="1:26" ht="12" customHeight="1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spans="1:26" ht="12" customHeight="1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spans="1:26" ht="12" customHeight="1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spans="1:26" ht="12" customHeight="1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spans="1:26" ht="12" customHeight="1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spans="1:26" ht="12" customHeight="1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spans="1:26" ht="12" customHeight="1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spans="1:26" ht="12" customHeight="1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spans="1:26" ht="12" customHeight="1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spans="1:26" ht="12" customHeight="1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spans="1:26" ht="12" customHeight="1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spans="1:26" ht="12" customHeight="1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spans="1:26" ht="12" customHeight="1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spans="1:26" ht="12" customHeight="1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spans="1:26" ht="12" customHeight="1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spans="1:26" ht="12" customHeight="1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spans="1:26" ht="12" customHeight="1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spans="1:26" ht="12" customHeight="1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spans="1:26" ht="12" customHeight="1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spans="1:26" ht="12" customHeight="1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spans="1:26" ht="12" customHeight="1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spans="1:26" ht="12" customHeight="1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spans="1:26" ht="12" customHeight="1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spans="1:26" ht="12" customHeight="1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spans="1:26" ht="12" customHeight="1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spans="1:26" ht="12" customHeight="1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spans="1:26" ht="12" customHeight="1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spans="1:26" ht="12" customHeight="1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spans="1:26" ht="12" customHeight="1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spans="1:26" ht="12" customHeight="1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spans="1:26" ht="12" customHeight="1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spans="1:26" ht="12" customHeight="1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spans="1:26" ht="12" customHeight="1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spans="1:26" ht="12" customHeight="1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spans="1:26" ht="12" customHeight="1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spans="1:26" ht="12" customHeight="1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spans="1:26" ht="12" customHeight="1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spans="1:26" ht="12" customHeight="1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spans="1:26" ht="12" customHeight="1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spans="1:26" ht="12" customHeight="1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spans="1:26" ht="12" customHeight="1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spans="1:26" ht="12" customHeight="1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spans="1:26" ht="12" customHeight="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spans="1:26" ht="12" customHeight="1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spans="1:26" ht="12" customHeight="1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spans="1:26" ht="12" customHeight="1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spans="1:26" ht="12" customHeight="1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spans="1:26" ht="12" customHeight="1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spans="1:26" ht="12" customHeight="1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spans="1:26" ht="12" customHeight="1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spans="1:26" ht="12" customHeight="1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spans="1:26" ht="12" customHeight="1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spans="1:26" ht="12" customHeight="1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spans="1:26" ht="12" customHeight="1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spans="1:26" ht="12" customHeight="1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spans="1:26" ht="12" customHeight="1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spans="1:26" ht="12" customHeight="1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spans="1:26" ht="12" customHeight="1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spans="1:26" ht="12" customHeight="1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spans="1:26" ht="12" customHeight="1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spans="1:26" ht="12" customHeight="1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spans="1:26" ht="12" customHeight="1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spans="1:26" ht="12" customHeight="1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spans="1:26" ht="12" customHeight="1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spans="1:26" ht="12" customHeight="1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spans="1:26" ht="12" customHeight="1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spans="1:26" ht="12" customHeight="1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spans="1:26" ht="12" customHeight="1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spans="1:26" ht="12" customHeight="1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spans="1:26" ht="12" customHeight="1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spans="1:26" ht="12" customHeight="1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spans="1:26" ht="12" customHeight="1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spans="1:26" ht="12" customHeight="1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spans="1:26" ht="12" customHeight="1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spans="1:26" ht="12" customHeight="1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spans="1:26" ht="12" customHeight="1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spans="1:26" ht="12" customHeight="1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spans="1:26" ht="12" customHeight="1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spans="1:26" ht="12" customHeight="1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spans="1:26" ht="12" customHeight="1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spans="1:26" ht="12" customHeight="1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spans="1:26" ht="12" customHeight="1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spans="1:26" ht="12" customHeight="1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spans="1:26" ht="12" customHeight="1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spans="1:26" ht="12" customHeight="1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spans="1:26" ht="12" customHeight="1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spans="1:26" ht="12" customHeight="1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spans="1:26" ht="12" customHeight="1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spans="1:26" ht="12" customHeight="1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spans="1:26" ht="12" customHeight="1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spans="1:26" ht="12" customHeight="1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spans="1:26" ht="12" customHeight="1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spans="1:26" ht="12" customHeight="1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spans="1:26" ht="12" customHeight="1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spans="1:26" ht="12" customHeight="1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spans="1:26" ht="12" customHeight="1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spans="1:26" ht="12" customHeight="1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spans="1:26" ht="12" customHeight="1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spans="1:26" ht="12" customHeight="1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spans="1:26" ht="12" customHeight="1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spans="1:26" ht="12" customHeight="1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spans="1:26" ht="12" customHeight="1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spans="1:26" ht="12" customHeight="1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spans="1:26" ht="12" customHeight="1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spans="1:26" ht="12" customHeight="1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spans="1:26" ht="12" customHeight="1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spans="1:26" ht="12" customHeight="1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spans="1:26" ht="12" customHeight="1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spans="1:26" ht="12" customHeight="1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spans="1:26" ht="12" customHeight="1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spans="1:26" ht="12" customHeight="1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spans="1:26" ht="12" customHeight="1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spans="1:26" ht="12" customHeight="1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spans="1:26" ht="12" customHeight="1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spans="1:26" ht="12" customHeight="1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spans="1:26" ht="12" customHeight="1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spans="1:26" ht="12" customHeight="1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spans="1:26" ht="12" customHeight="1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spans="1:26" ht="12" customHeight="1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spans="1:26" ht="12" customHeight="1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spans="1:26" ht="12" customHeight="1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spans="1:26" ht="12" customHeight="1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</sheetData>
  <pageMargins left="0.75" right="0.75" top="1" bottom="1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Z1000"/>
  <sheetViews>
    <sheetView workbookViewId="0"/>
  </sheetViews>
  <sheetFormatPr defaultColWidth="12.6640625" defaultRowHeight="15" customHeight="1"/>
  <cols>
    <col min="1" max="1" width="35.77734375" customWidth="1"/>
    <col min="2" max="2" width="9.33203125" customWidth="1"/>
    <col min="3" max="26" width="8.77734375" customWidth="1"/>
  </cols>
  <sheetData>
    <row r="1" spans="1:26" ht="12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</row>
    <row r="2" spans="1:26" ht="12" customHeight="1">
      <c r="A2" s="155"/>
      <c r="B2" s="155"/>
      <c r="C2" s="141" t="s">
        <v>341</v>
      </c>
      <c r="D2" s="141" t="s">
        <v>342</v>
      </c>
      <c r="E2" s="141" t="s">
        <v>343</v>
      </c>
      <c r="F2" s="141" t="s">
        <v>344</v>
      </c>
      <c r="G2" s="141" t="s">
        <v>345</v>
      </c>
      <c r="H2" s="141" t="s">
        <v>346</v>
      </c>
      <c r="I2" s="141" t="s">
        <v>347</v>
      </c>
      <c r="J2" s="141" t="s">
        <v>348</v>
      </c>
      <c r="K2" s="141" t="s">
        <v>349</v>
      </c>
      <c r="L2" s="141" t="s">
        <v>350</v>
      </c>
      <c r="M2" s="141" t="s">
        <v>351</v>
      </c>
      <c r="N2" s="141" t="s">
        <v>352</v>
      </c>
      <c r="O2" s="142" t="s">
        <v>353</v>
      </c>
      <c r="P2" s="142" t="s">
        <v>354</v>
      </c>
      <c r="Q2" s="142" t="s">
        <v>355</v>
      </c>
      <c r="R2" s="142" t="s">
        <v>356</v>
      </c>
      <c r="S2" s="142" t="s">
        <v>357</v>
      </c>
      <c r="T2" s="142" t="s">
        <v>358</v>
      </c>
      <c r="U2" s="142" t="s">
        <v>359</v>
      </c>
      <c r="V2" s="142" t="s">
        <v>360</v>
      </c>
      <c r="W2" s="142" t="s">
        <v>361</v>
      </c>
      <c r="X2" s="156" t="s">
        <v>17</v>
      </c>
      <c r="Y2" s="155"/>
      <c r="Z2" s="155"/>
    </row>
    <row r="3" spans="1:26" ht="12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</row>
    <row r="4" spans="1:26" ht="12" customHeight="1">
      <c r="A4" s="157" t="s">
        <v>406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</row>
    <row r="5" spans="1:26" ht="12" customHeight="1">
      <c r="A5" s="158" t="s">
        <v>407</v>
      </c>
      <c r="B5" s="155"/>
      <c r="C5" s="159">
        <v>282598.39</v>
      </c>
      <c r="D5" s="159">
        <v>283266.8</v>
      </c>
      <c r="E5" s="159">
        <v>-30526.75</v>
      </c>
      <c r="F5" s="159">
        <v>-68130.149999999994</v>
      </c>
      <c r="G5" s="159">
        <v>-26632.36</v>
      </c>
      <c r="H5" s="159">
        <v>-48601.03</v>
      </c>
      <c r="I5" s="159">
        <v>31675.07</v>
      </c>
      <c r="J5" s="159">
        <v>56441.16</v>
      </c>
      <c r="K5" s="159">
        <v>-27362.99</v>
      </c>
      <c r="L5" s="159">
        <v>-3140.19</v>
      </c>
      <c r="M5" s="159">
        <v>-10824.18</v>
      </c>
      <c r="N5" s="159">
        <v>-57727.15</v>
      </c>
      <c r="O5" s="159">
        <v>-11083.333333333336</v>
      </c>
      <c r="P5" s="159">
        <v>-11084.333333333336</v>
      </c>
      <c r="Q5" s="159">
        <v>-13585.333333333336</v>
      </c>
      <c r="R5" s="159">
        <v>-12586.333333333336</v>
      </c>
      <c r="S5" s="159">
        <v>-10587.333333333336</v>
      </c>
      <c r="T5" s="159">
        <v>-20088.333333333336</v>
      </c>
      <c r="U5" s="159">
        <v>-17589.333333333336</v>
      </c>
      <c r="V5" s="159">
        <v>-12590.333333333336</v>
      </c>
      <c r="W5" s="159">
        <v>-7591.3333333333358</v>
      </c>
      <c r="X5" s="155"/>
      <c r="Y5" s="155"/>
      <c r="Z5" s="155"/>
    </row>
    <row r="6" spans="1:26" ht="12" customHeight="1">
      <c r="A6" s="155" t="s">
        <v>408</v>
      </c>
      <c r="B6" s="155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5"/>
      <c r="Y6" s="155"/>
      <c r="Z6" s="155"/>
    </row>
    <row r="7" spans="1:26" ht="12" customHeight="1">
      <c r="A7" s="160" t="s">
        <v>409</v>
      </c>
      <c r="B7" s="155"/>
      <c r="C7" s="159"/>
      <c r="D7" s="159">
        <v>-56117.160000000033</v>
      </c>
      <c r="E7" s="159">
        <v>8627.2900000000009</v>
      </c>
      <c r="F7" s="159">
        <v>-65324.959999999999</v>
      </c>
      <c r="G7" s="159">
        <v>117293.86</v>
      </c>
      <c r="H7" s="159">
        <v>-44311.97</v>
      </c>
      <c r="I7" s="159">
        <v>4294.8300000000017</v>
      </c>
      <c r="J7" s="159">
        <v>12394.32</v>
      </c>
      <c r="K7" s="159">
        <v>27622.82</v>
      </c>
      <c r="L7" s="159">
        <v>-18818.72</v>
      </c>
      <c r="M7" s="159">
        <v>-15651.960000000001</v>
      </c>
      <c r="N7" s="159">
        <v>-14149.849999999999</v>
      </c>
      <c r="O7" s="159">
        <v>41891.5</v>
      </c>
      <c r="P7" s="159">
        <v>0</v>
      </c>
      <c r="Q7" s="159">
        <v>0</v>
      </c>
      <c r="R7" s="159">
        <v>0</v>
      </c>
      <c r="S7" s="159">
        <v>0</v>
      </c>
      <c r="T7" s="159">
        <v>0</v>
      </c>
      <c r="U7" s="159">
        <v>0</v>
      </c>
      <c r="V7" s="159">
        <v>0</v>
      </c>
      <c r="W7" s="159">
        <v>0</v>
      </c>
      <c r="X7" s="155"/>
      <c r="Y7" s="155"/>
      <c r="Z7" s="155"/>
    </row>
    <row r="8" spans="1:26" ht="12" customHeight="1">
      <c r="A8" s="155"/>
      <c r="B8" s="155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5"/>
      <c r="Y8" s="155"/>
      <c r="Z8" s="155"/>
    </row>
    <row r="9" spans="1:26" ht="12" customHeight="1">
      <c r="A9" s="158" t="s">
        <v>410</v>
      </c>
      <c r="B9" s="155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5"/>
      <c r="Y9" s="155"/>
      <c r="Z9" s="155"/>
    </row>
    <row r="10" spans="1:26" ht="12" customHeight="1">
      <c r="A10" s="160" t="s">
        <v>411</v>
      </c>
      <c r="B10" s="155"/>
      <c r="C10" s="159">
        <v>7057.27</v>
      </c>
      <c r="D10" s="159">
        <v>0</v>
      </c>
      <c r="E10" s="159">
        <v>0</v>
      </c>
      <c r="F10" s="159">
        <v>0</v>
      </c>
      <c r="G10" s="159">
        <v>0</v>
      </c>
      <c r="H10" s="159">
        <v>0</v>
      </c>
      <c r="I10" s="159">
        <v>0</v>
      </c>
      <c r="J10" s="159">
        <v>0</v>
      </c>
      <c r="K10" s="159">
        <v>0</v>
      </c>
      <c r="L10" s="159">
        <v>0</v>
      </c>
      <c r="M10" s="159">
        <v>0</v>
      </c>
      <c r="N10" s="159">
        <v>0</v>
      </c>
      <c r="O10" s="159">
        <v>0</v>
      </c>
      <c r="P10" s="159">
        <v>0</v>
      </c>
      <c r="Q10" s="159">
        <v>0</v>
      </c>
      <c r="R10" s="159">
        <v>0</v>
      </c>
      <c r="S10" s="159">
        <v>0</v>
      </c>
      <c r="T10" s="159">
        <v>0</v>
      </c>
      <c r="U10" s="159">
        <v>0</v>
      </c>
      <c r="V10" s="159">
        <v>0</v>
      </c>
      <c r="W10" s="159">
        <v>0</v>
      </c>
      <c r="X10" s="155"/>
      <c r="Y10" s="155"/>
      <c r="Z10" s="155"/>
    </row>
    <row r="11" spans="1:26" ht="12" customHeight="1">
      <c r="A11" s="160" t="s">
        <v>412</v>
      </c>
      <c r="B11" s="155"/>
      <c r="C11" s="159">
        <v>8405</v>
      </c>
      <c r="D11" s="159">
        <v>2995</v>
      </c>
      <c r="E11" s="159">
        <v>-8950</v>
      </c>
      <c r="F11" s="159">
        <v>27455</v>
      </c>
      <c r="G11" s="159">
        <v>-27342.5</v>
      </c>
      <c r="H11" s="159">
        <v>15620</v>
      </c>
      <c r="I11" s="159">
        <v>-5220</v>
      </c>
      <c r="J11" s="159">
        <v>-1812.0599999999995</v>
      </c>
      <c r="K11" s="159">
        <v>9154.99</v>
      </c>
      <c r="L11" s="159">
        <v>1558.4799999999996</v>
      </c>
      <c r="M11" s="159">
        <v>-21768.91</v>
      </c>
      <c r="N11" s="159">
        <v>16202.48</v>
      </c>
      <c r="O11" s="159">
        <v>-16297.48</v>
      </c>
      <c r="P11" s="159">
        <v>0</v>
      </c>
      <c r="Q11" s="159">
        <v>0</v>
      </c>
      <c r="R11" s="159">
        <v>0</v>
      </c>
      <c r="S11" s="159">
        <v>0</v>
      </c>
      <c r="T11" s="159">
        <v>0</v>
      </c>
      <c r="U11" s="159">
        <v>0</v>
      </c>
      <c r="V11" s="159">
        <v>0</v>
      </c>
      <c r="W11" s="159">
        <v>0</v>
      </c>
      <c r="X11" s="155"/>
      <c r="Y11" s="155"/>
      <c r="Z11" s="155"/>
    </row>
    <row r="12" spans="1:26" ht="12" customHeight="1">
      <c r="A12" s="155"/>
      <c r="B12" s="155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5"/>
      <c r="Y12" s="155"/>
      <c r="Z12" s="155"/>
    </row>
    <row r="13" spans="1:26" ht="12" customHeight="1">
      <c r="A13" s="158" t="s">
        <v>413</v>
      </c>
      <c r="B13" s="155"/>
      <c r="C13" s="159">
        <f t="shared" ref="C13:V13" si="0">SUM(C7:C11)</f>
        <v>15462.27</v>
      </c>
      <c r="D13" s="159">
        <f t="shared" si="0"/>
        <v>-53122.160000000033</v>
      </c>
      <c r="E13" s="159">
        <f t="shared" si="0"/>
        <v>-322.70999999999913</v>
      </c>
      <c r="F13" s="159">
        <f t="shared" si="0"/>
        <v>-37869.96</v>
      </c>
      <c r="G13" s="159">
        <f t="shared" si="0"/>
        <v>89951.360000000001</v>
      </c>
      <c r="H13" s="159">
        <f t="shared" si="0"/>
        <v>-28691.97</v>
      </c>
      <c r="I13" s="159">
        <f t="shared" si="0"/>
        <v>-925.16999999999825</v>
      </c>
      <c r="J13" s="159">
        <f t="shared" si="0"/>
        <v>10582.26</v>
      </c>
      <c r="K13" s="159">
        <f t="shared" si="0"/>
        <v>36777.81</v>
      </c>
      <c r="L13" s="159">
        <f t="shared" si="0"/>
        <v>-17260.240000000002</v>
      </c>
      <c r="M13" s="159">
        <f t="shared" si="0"/>
        <v>-37420.870000000003</v>
      </c>
      <c r="N13" s="159">
        <f t="shared" si="0"/>
        <v>2052.630000000001</v>
      </c>
      <c r="O13" s="159">
        <f t="shared" si="0"/>
        <v>25594.02</v>
      </c>
      <c r="P13" s="159">
        <f t="shared" si="0"/>
        <v>0</v>
      </c>
      <c r="Q13" s="159">
        <f t="shared" si="0"/>
        <v>0</v>
      </c>
      <c r="R13" s="159">
        <f t="shared" si="0"/>
        <v>0</v>
      </c>
      <c r="S13" s="159">
        <f t="shared" si="0"/>
        <v>0</v>
      </c>
      <c r="T13" s="159">
        <f t="shared" si="0"/>
        <v>0</v>
      </c>
      <c r="U13" s="159">
        <f t="shared" si="0"/>
        <v>0</v>
      </c>
      <c r="V13" s="159">
        <f t="shared" si="0"/>
        <v>0</v>
      </c>
      <c r="W13" s="159"/>
      <c r="X13" s="155"/>
      <c r="Y13" s="155"/>
      <c r="Z13" s="155"/>
    </row>
    <row r="14" spans="1:26" ht="12" customHeight="1">
      <c r="A14" s="155"/>
      <c r="B14" s="155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5"/>
      <c r="Y14" s="155"/>
      <c r="Z14" s="155"/>
    </row>
    <row r="15" spans="1:26" ht="12" customHeight="1">
      <c r="A15" s="157" t="s">
        <v>414</v>
      </c>
      <c r="B15" s="155"/>
      <c r="C15" s="161">
        <f t="shared" ref="C15:W15" si="1">C5+C13</f>
        <v>298060.66000000003</v>
      </c>
      <c r="D15" s="161">
        <f t="shared" si="1"/>
        <v>230144.63999999996</v>
      </c>
      <c r="E15" s="161">
        <f t="shared" si="1"/>
        <v>-30849.46</v>
      </c>
      <c r="F15" s="161">
        <f t="shared" si="1"/>
        <v>-106000.10999999999</v>
      </c>
      <c r="G15" s="161">
        <f t="shared" si="1"/>
        <v>63319</v>
      </c>
      <c r="H15" s="161">
        <f t="shared" si="1"/>
        <v>-77293</v>
      </c>
      <c r="I15" s="161">
        <f t="shared" si="1"/>
        <v>30749.9</v>
      </c>
      <c r="J15" s="161">
        <f t="shared" si="1"/>
        <v>67023.42</v>
      </c>
      <c r="K15" s="161">
        <f t="shared" si="1"/>
        <v>9414.8199999999961</v>
      </c>
      <c r="L15" s="161">
        <f t="shared" si="1"/>
        <v>-20400.43</v>
      </c>
      <c r="M15" s="161">
        <f t="shared" si="1"/>
        <v>-48245.05</v>
      </c>
      <c r="N15" s="161">
        <f t="shared" si="1"/>
        <v>-55674.520000000004</v>
      </c>
      <c r="O15" s="161">
        <f t="shared" si="1"/>
        <v>14510.686666666665</v>
      </c>
      <c r="P15" s="161">
        <f t="shared" si="1"/>
        <v>-11084.333333333336</v>
      </c>
      <c r="Q15" s="161">
        <f t="shared" si="1"/>
        <v>-13585.333333333336</v>
      </c>
      <c r="R15" s="161">
        <f t="shared" si="1"/>
        <v>-12586.333333333336</v>
      </c>
      <c r="S15" s="161">
        <f t="shared" si="1"/>
        <v>-10587.333333333336</v>
      </c>
      <c r="T15" s="161">
        <f t="shared" si="1"/>
        <v>-20088.333333333336</v>
      </c>
      <c r="U15" s="161">
        <f t="shared" si="1"/>
        <v>-17589.333333333336</v>
      </c>
      <c r="V15" s="161">
        <f t="shared" si="1"/>
        <v>-12590.333333333336</v>
      </c>
      <c r="W15" s="161">
        <f t="shared" si="1"/>
        <v>-7591.3333333333358</v>
      </c>
      <c r="X15" s="155"/>
      <c r="Y15" s="155"/>
      <c r="Z15" s="155"/>
    </row>
    <row r="16" spans="1:26" ht="12" customHeight="1">
      <c r="A16" s="155"/>
      <c r="B16" s="155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5"/>
      <c r="Y16" s="155"/>
      <c r="Z16" s="155"/>
    </row>
    <row r="17" spans="1:26" ht="12" customHeight="1">
      <c r="A17" s="157" t="s">
        <v>415</v>
      </c>
      <c r="B17" s="155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5"/>
      <c r="Y17" s="155"/>
      <c r="Z17" s="155"/>
    </row>
    <row r="18" spans="1:26" ht="12" customHeight="1">
      <c r="A18" s="160" t="s">
        <v>416</v>
      </c>
      <c r="B18" s="155"/>
      <c r="C18" s="159"/>
      <c r="D18" s="159">
        <v>430446.6</v>
      </c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5"/>
      <c r="Y18" s="155"/>
      <c r="Z18" s="155"/>
    </row>
    <row r="19" spans="1:26" ht="12" customHeight="1">
      <c r="A19" s="155"/>
      <c r="B19" s="155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5"/>
      <c r="Y19" s="155"/>
      <c r="Z19" s="155"/>
    </row>
    <row r="20" spans="1:26" ht="12" customHeight="1">
      <c r="A20" s="157" t="s">
        <v>417</v>
      </c>
      <c r="B20" s="155"/>
      <c r="C20" s="161">
        <f t="shared" ref="C20:W20" si="2">SUM(C18:C19)</f>
        <v>0</v>
      </c>
      <c r="D20" s="161">
        <f t="shared" si="2"/>
        <v>430446.6</v>
      </c>
      <c r="E20" s="161">
        <f t="shared" si="2"/>
        <v>0</v>
      </c>
      <c r="F20" s="161">
        <f t="shared" si="2"/>
        <v>0</v>
      </c>
      <c r="G20" s="161">
        <f t="shared" si="2"/>
        <v>0</v>
      </c>
      <c r="H20" s="161">
        <f t="shared" si="2"/>
        <v>0</v>
      </c>
      <c r="I20" s="161">
        <f t="shared" si="2"/>
        <v>0</v>
      </c>
      <c r="J20" s="161">
        <f t="shared" si="2"/>
        <v>0</v>
      </c>
      <c r="K20" s="161">
        <f t="shared" si="2"/>
        <v>0</v>
      </c>
      <c r="L20" s="161">
        <f t="shared" si="2"/>
        <v>0</v>
      </c>
      <c r="M20" s="161">
        <f t="shared" si="2"/>
        <v>0</v>
      </c>
      <c r="N20" s="161">
        <f t="shared" si="2"/>
        <v>0</v>
      </c>
      <c r="O20" s="161">
        <f t="shared" si="2"/>
        <v>0</v>
      </c>
      <c r="P20" s="161">
        <f t="shared" si="2"/>
        <v>0</v>
      </c>
      <c r="Q20" s="161">
        <f t="shared" si="2"/>
        <v>0</v>
      </c>
      <c r="R20" s="161">
        <f t="shared" si="2"/>
        <v>0</v>
      </c>
      <c r="S20" s="161">
        <f t="shared" si="2"/>
        <v>0</v>
      </c>
      <c r="T20" s="161">
        <f t="shared" si="2"/>
        <v>0</v>
      </c>
      <c r="U20" s="161">
        <f t="shared" si="2"/>
        <v>0</v>
      </c>
      <c r="V20" s="161">
        <f t="shared" si="2"/>
        <v>0</v>
      </c>
      <c r="W20" s="161">
        <f t="shared" si="2"/>
        <v>0</v>
      </c>
      <c r="X20" s="155"/>
      <c r="Y20" s="155"/>
      <c r="Z20" s="155"/>
    </row>
    <row r="21" spans="1:26" ht="12" customHeight="1">
      <c r="A21" s="155"/>
      <c r="B21" s="155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5"/>
      <c r="Y21" s="155"/>
      <c r="Z21" s="155"/>
    </row>
    <row r="22" spans="1:26" ht="12" customHeight="1">
      <c r="A22" s="157" t="s">
        <v>418</v>
      </c>
      <c r="B22" s="155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5"/>
      <c r="Y22" s="155"/>
      <c r="Z22" s="155"/>
    </row>
    <row r="23" spans="1:26" ht="12" customHeight="1">
      <c r="A23" s="155" t="s">
        <v>419</v>
      </c>
      <c r="B23" s="155"/>
      <c r="C23" s="159"/>
      <c r="D23" s="159"/>
      <c r="E23" s="159"/>
      <c r="F23" s="159"/>
      <c r="G23" s="159"/>
      <c r="H23" s="159"/>
      <c r="I23" s="159"/>
      <c r="J23" s="159">
        <v>-155727</v>
      </c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5"/>
      <c r="Y23" s="155"/>
      <c r="Z23" s="155"/>
    </row>
    <row r="24" spans="1:26" ht="12" customHeight="1">
      <c r="A24" s="155" t="s">
        <v>420</v>
      </c>
      <c r="B24" s="155"/>
      <c r="C24" s="159"/>
      <c r="D24" s="159"/>
      <c r="E24" s="159"/>
      <c r="F24" s="159"/>
      <c r="G24" s="159"/>
      <c r="H24" s="159"/>
      <c r="I24" s="159"/>
      <c r="J24" s="159"/>
      <c r="K24" s="159"/>
      <c r="L24" s="159">
        <v>-62500</v>
      </c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5"/>
      <c r="Y24" s="155"/>
      <c r="Z24" s="155"/>
    </row>
    <row r="25" spans="1:26" ht="12" customHeight="1">
      <c r="A25" s="155"/>
      <c r="B25" s="155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5"/>
      <c r="Y25" s="155"/>
      <c r="Z25" s="155"/>
    </row>
    <row r="26" spans="1:26" ht="12" customHeight="1">
      <c r="A26" s="155"/>
      <c r="B26" s="155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5"/>
      <c r="Y26" s="155"/>
      <c r="Z26" s="155"/>
    </row>
    <row r="27" spans="1:26" ht="12" customHeight="1">
      <c r="A27" s="157" t="s">
        <v>421</v>
      </c>
      <c r="B27" s="155"/>
      <c r="C27" s="161">
        <f t="shared" ref="C27:W27" si="3">SUM(C23:C25)</f>
        <v>0</v>
      </c>
      <c r="D27" s="161">
        <f t="shared" si="3"/>
        <v>0</v>
      </c>
      <c r="E27" s="161">
        <f t="shared" si="3"/>
        <v>0</v>
      </c>
      <c r="F27" s="161">
        <f t="shared" si="3"/>
        <v>0</v>
      </c>
      <c r="G27" s="161">
        <f t="shared" si="3"/>
        <v>0</v>
      </c>
      <c r="H27" s="161">
        <f t="shared" si="3"/>
        <v>0</v>
      </c>
      <c r="I27" s="161">
        <f t="shared" si="3"/>
        <v>0</v>
      </c>
      <c r="J27" s="161">
        <f t="shared" si="3"/>
        <v>-155727</v>
      </c>
      <c r="K27" s="161">
        <f t="shared" si="3"/>
        <v>0</v>
      </c>
      <c r="L27" s="161">
        <f t="shared" si="3"/>
        <v>-62500</v>
      </c>
      <c r="M27" s="161">
        <f t="shared" si="3"/>
        <v>0</v>
      </c>
      <c r="N27" s="161">
        <f t="shared" si="3"/>
        <v>0</v>
      </c>
      <c r="O27" s="161">
        <f t="shared" si="3"/>
        <v>0</v>
      </c>
      <c r="P27" s="161">
        <f t="shared" si="3"/>
        <v>0</v>
      </c>
      <c r="Q27" s="161">
        <f t="shared" si="3"/>
        <v>0</v>
      </c>
      <c r="R27" s="161">
        <f t="shared" si="3"/>
        <v>0</v>
      </c>
      <c r="S27" s="161">
        <f t="shared" si="3"/>
        <v>0</v>
      </c>
      <c r="T27" s="161">
        <f t="shared" si="3"/>
        <v>0</v>
      </c>
      <c r="U27" s="161">
        <f t="shared" si="3"/>
        <v>0</v>
      </c>
      <c r="V27" s="161">
        <f t="shared" si="3"/>
        <v>0</v>
      </c>
      <c r="W27" s="161">
        <f t="shared" si="3"/>
        <v>0</v>
      </c>
      <c r="X27" s="155"/>
      <c r="Y27" s="155"/>
      <c r="Z27" s="155"/>
    </row>
    <row r="28" spans="1:26" ht="12" customHeight="1">
      <c r="A28" s="155"/>
      <c r="B28" s="155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5"/>
      <c r="Y28" s="155"/>
      <c r="Z28" s="155"/>
    </row>
    <row r="29" spans="1:26" ht="12" customHeight="1">
      <c r="A29" s="158" t="s">
        <v>422</v>
      </c>
      <c r="B29" s="155"/>
      <c r="C29" s="161"/>
      <c r="D29" s="161">
        <f t="shared" ref="D29:W29" si="4">D15+D20+D27</f>
        <v>660591.24</v>
      </c>
      <c r="E29" s="161">
        <f t="shared" si="4"/>
        <v>-30849.46</v>
      </c>
      <c r="F29" s="161">
        <f t="shared" si="4"/>
        <v>-106000.10999999999</v>
      </c>
      <c r="G29" s="161">
        <f t="shared" si="4"/>
        <v>63319</v>
      </c>
      <c r="H29" s="161">
        <f t="shared" si="4"/>
        <v>-77293</v>
      </c>
      <c r="I29" s="161">
        <f t="shared" si="4"/>
        <v>30749.9</v>
      </c>
      <c r="J29" s="161">
        <f t="shared" si="4"/>
        <v>-88703.58</v>
      </c>
      <c r="K29" s="161">
        <f t="shared" si="4"/>
        <v>9414.8199999999961</v>
      </c>
      <c r="L29" s="161">
        <f t="shared" si="4"/>
        <v>-82900.429999999993</v>
      </c>
      <c r="M29" s="161">
        <f t="shared" si="4"/>
        <v>-48245.05</v>
      </c>
      <c r="N29" s="161">
        <f t="shared" si="4"/>
        <v>-55674.520000000004</v>
      </c>
      <c r="O29" s="161">
        <f t="shared" si="4"/>
        <v>14510.686666666665</v>
      </c>
      <c r="P29" s="161">
        <f t="shared" si="4"/>
        <v>-11084.333333333336</v>
      </c>
      <c r="Q29" s="161">
        <f t="shared" si="4"/>
        <v>-13585.333333333336</v>
      </c>
      <c r="R29" s="161">
        <f t="shared" si="4"/>
        <v>-12586.333333333336</v>
      </c>
      <c r="S29" s="161">
        <f t="shared" si="4"/>
        <v>-10587.333333333336</v>
      </c>
      <c r="T29" s="161">
        <f t="shared" si="4"/>
        <v>-20088.333333333336</v>
      </c>
      <c r="U29" s="161">
        <f t="shared" si="4"/>
        <v>-17589.333333333336</v>
      </c>
      <c r="V29" s="161">
        <f t="shared" si="4"/>
        <v>-12590.333333333336</v>
      </c>
      <c r="W29" s="161">
        <f t="shared" si="4"/>
        <v>-7591.3333333333358</v>
      </c>
      <c r="X29" s="155"/>
      <c r="Y29" s="155"/>
      <c r="Z29" s="155"/>
    </row>
    <row r="30" spans="1:26" ht="12" customHeight="1">
      <c r="A30" s="155"/>
      <c r="B30" s="155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5"/>
      <c r="Y30" s="155"/>
      <c r="Z30" s="155"/>
    </row>
    <row r="31" spans="1:26" ht="12" customHeight="1">
      <c r="A31" s="158" t="s">
        <v>423</v>
      </c>
      <c r="B31" s="155"/>
      <c r="C31" s="159"/>
      <c r="D31" s="159">
        <v>68676</v>
      </c>
      <c r="E31" s="159">
        <v>729267.24</v>
      </c>
      <c r="F31" s="159">
        <v>698417.78</v>
      </c>
      <c r="G31" s="159">
        <v>592417.67000000004</v>
      </c>
      <c r="H31" s="159">
        <v>655736.67000000004</v>
      </c>
      <c r="I31" s="159">
        <v>578443.67000000004</v>
      </c>
      <c r="J31" s="159">
        <v>609193.56999999995</v>
      </c>
      <c r="K31" s="159">
        <v>520489.99</v>
      </c>
      <c r="L31" s="159">
        <v>530268.44999999995</v>
      </c>
      <c r="M31" s="159">
        <v>447368.02</v>
      </c>
      <c r="N31" s="159">
        <v>399122.97</v>
      </c>
      <c r="O31" s="159">
        <v>343448.45</v>
      </c>
      <c r="P31" s="159">
        <f t="shared" ref="P31:W31" si="5">O33</f>
        <v>357959.13666666666</v>
      </c>
      <c r="Q31" s="159">
        <f t="shared" si="5"/>
        <v>346874.80333333334</v>
      </c>
      <c r="R31" s="159">
        <f t="shared" si="5"/>
        <v>333289.47000000003</v>
      </c>
      <c r="S31" s="159">
        <f t="shared" si="5"/>
        <v>320703.13666666672</v>
      </c>
      <c r="T31" s="159">
        <f t="shared" si="5"/>
        <v>310115.8033333334</v>
      </c>
      <c r="U31" s="159">
        <f t="shared" si="5"/>
        <v>290027.47000000009</v>
      </c>
      <c r="V31" s="159">
        <f t="shared" si="5"/>
        <v>272438.13666666677</v>
      </c>
      <c r="W31" s="159">
        <f t="shared" si="5"/>
        <v>259847.80333333343</v>
      </c>
      <c r="X31" s="155"/>
      <c r="Y31" s="155"/>
      <c r="Z31" s="155"/>
    </row>
    <row r="32" spans="1:26" ht="12" customHeight="1">
      <c r="A32" s="155" t="s">
        <v>424</v>
      </c>
      <c r="B32" s="155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5"/>
      <c r="Y32" s="155"/>
      <c r="Z32" s="155"/>
    </row>
    <row r="33" spans="1:26" ht="12" customHeight="1">
      <c r="A33" s="157" t="s">
        <v>425</v>
      </c>
      <c r="B33" s="155"/>
      <c r="C33" s="161"/>
      <c r="D33" s="161">
        <f t="shared" ref="D33:W33" si="6">D29+D31+D32</f>
        <v>729267.24</v>
      </c>
      <c r="E33" s="161">
        <f t="shared" si="6"/>
        <v>698417.78</v>
      </c>
      <c r="F33" s="161">
        <f t="shared" si="6"/>
        <v>592417.67000000004</v>
      </c>
      <c r="G33" s="161">
        <f t="shared" si="6"/>
        <v>655736.67000000004</v>
      </c>
      <c r="H33" s="161">
        <f t="shared" si="6"/>
        <v>578443.67000000004</v>
      </c>
      <c r="I33" s="161">
        <f t="shared" si="6"/>
        <v>609193.57000000007</v>
      </c>
      <c r="J33" s="161">
        <f t="shared" si="6"/>
        <v>520489.98999999993</v>
      </c>
      <c r="K33" s="161">
        <f t="shared" si="6"/>
        <v>529904.80999999994</v>
      </c>
      <c r="L33" s="161">
        <f t="shared" si="6"/>
        <v>447368.01999999996</v>
      </c>
      <c r="M33" s="161">
        <f t="shared" si="6"/>
        <v>399122.97000000003</v>
      </c>
      <c r="N33" s="161">
        <f t="shared" si="6"/>
        <v>343448.44999999995</v>
      </c>
      <c r="O33" s="161">
        <f t="shared" si="6"/>
        <v>357959.13666666666</v>
      </c>
      <c r="P33" s="161">
        <f t="shared" si="6"/>
        <v>346874.80333333334</v>
      </c>
      <c r="Q33" s="161">
        <f t="shared" si="6"/>
        <v>333289.47000000003</v>
      </c>
      <c r="R33" s="161">
        <f t="shared" si="6"/>
        <v>320703.13666666672</v>
      </c>
      <c r="S33" s="161">
        <f t="shared" si="6"/>
        <v>310115.8033333334</v>
      </c>
      <c r="T33" s="161">
        <f t="shared" si="6"/>
        <v>290027.47000000009</v>
      </c>
      <c r="U33" s="161">
        <f t="shared" si="6"/>
        <v>272438.13666666677</v>
      </c>
      <c r="V33" s="161">
        <f t="shared" si="6"/>
        <v>259847.80333333343</v>
      </c>
      <c r="W33" s="161">
        <f t="shared" si="6"/>
        <v>252256.47000000009</v>
      </c>
      <c r="X33" s="155"/>
      <c r="Y33" s="155"/>
      <c r="Z33" s="155"/>
    </row>
    <row r="34" spans="1:26" ht="12" customHeight="1">
      <c r="A34" s="155"/>
      <c r="B34" s="155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5"/>
      <c r="Y34" s="155"/>
      <c r="Z34" s="155"/>
    </row>
    <row r="35" spans="1:26" ht="12" customHeight="1">
      <c r="A35" s="155" t="s">
        <v>426</v>
      </c>
      <c r="B35" s="155"/>
      <c r="C35" s="159"/>
      <c r="D35" s="159">
        <v>729267.24</v>
      </c>
      <c r="E35" s="159">
        <v>698417.78</v>
      </c>
      <c r="F35" s="159">
        <v>592417.67000000004</v>
      </c>
      <c r="G35" s="159">
        <v>655736.67000000004</v>
      </c>
      <c r="H35" s="159">
        <v>578443.67000000004</v>
      </c>
      <c r="I35" s="159">
        <v>609193.56999999995</v>
      </c>
      <c r="J35" s="159">
        <v>520489.99</v>
      </c>
      <c r="K35" s="159">
        <v>530268.44999999995</v>
      </c>
      <c r="L35" s="159">
        <v>447368.02</v>
      </c>
      <c r="M35" s="159">
        <v>399122.97</v>
      </c>
      <c r="N35" s="159">
        <v>343448.45</v>
      </c>
      <c r="O35" s="162">
        <v>0</v>
      </c>
      <c r="P35" s="162">
        <v>0</v>
      </c>
      <c r="Q35" s="162">
        <v>0</v>
      </c>
      <c r="R35" s="162">
        <v>0</v>
      </c>
      <c r="S35" s="162">
        <v>0</v>
      </c>
      <c r="T35" s="162">
        <v>0</v>
      </c>
      <c r="U35" s="162">
        <v>0</v>
      </c>
      <c r="V35" s="162">
        <v>0</v>
      </c>
      <c r="W35" s="162">
        <v>0</v>
      </c>
      <c r="X35" s="155"/>
      <c r="Y35" s="155"/>
      <c r="Z35" s="155"/>
    </row>
    <row r="36" spans="1:26" ht="12" customHeight="1">
      <c r="A36" s="155"/>
      <c r="B36" s="155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5"/>
      <c r="Y36" s="155"/>
      <c r="Z36" s="155"/>
    </row>
    <row r="37" spans="1:26" ht="12" customHeight="1">
      <c r="A37" s="155"/>
      <c r="B37" s="155"/>
      <c r="C37" s="159"/>
      <c r="D37" s="163">
        <f t="shared" ref="D37:W37" si="7">D33-D35</f>
        <v>0</v>
      </c>
      <c r="E37" s="163">
        <f t="shared" si="7"/>
        <v>0</v>
      </c>
      <c r="F37" s="163">
        <f t="shared" si="7"/>
        <v>0</v>
      </c>
      <c r="G37" s="163">
        <f t="shared" si="7"/>
        <v>0</v>
      </c>
      <c r="H37" s="163">
        <f t="shared" si="7"/>
        <v>0</v>
      </c>
      <c r="I37" s="163">
        <f t="shared" si="7"/>
        <v>0</v>
      </c>
      <c r="J37" s="163">
        <f t="shared" si="7"/>
        <v>0</v>
      </c>
      <c r="K37" s="163">
        <f t="shared" si="7"/>
        <v>-363.64000000001397</v>
      </c>
      <c r="L37" s="163">
        <f t="shared" si="7"/>
        <v>0</v>
      </c>
      <c r="M37" s="163">
        <f t="shared" si="7"/>
        <v>0</v>
      </c>
      <c r="N37" s="163">
        <f t="shared" si="7"/>
        <v>0</v>
      </c>
      <c r="O37" s="163">
        <f t="shared" si="7"/>
        <v>357959.13666666666</v>
      </c>
      <c r="P37" s="163">
        <f t="shared" si="7"/>
        <v>346874.80333333334</v>
      </c>
      <c r="Q37" s="163">
        <f t="shared" si="7"/>
        <v>333289.47000000003</v>
      </c>
      <c r="R37" s="163">
        <f t="shared" si="7"/>
        <v>320703.13666666672</v>
      </c>
      <c r="S37" s="163">
        <f t="shared" si="7"/>
        <v>310115.8033333334</v>
      </c>
      <c r="T37" s="163">
        <f t="shared" si="7"/>
        <v>290027.47000000009</v>
      </c>
      <c r="U37" s="163">
        <f t="shared" si="7"/>
        <v>272438.13666666677</v>
      </c>
      <c r="V37" s="163">
        <f t="shared" si="7"/>
        <v>259847.80333333343</v>
      </c>
      <c r="W37" s="163">
        <f t="shared" si="7"/>
        <v>252256.47000000009</v>
      </c>
      <c r="X37" s="155"/>
      <c r="Y37" s="155"/>
      <c r="Z37" s="155"/>
    </row>
    <row r="38" spans="1:26" ht="12" customHeight="1">
      <c r="A38" s="155"/>
      <c r="B38" s="155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5"/>
      <c r="Y38" s="155"/>
      <c r="Z38" s="155"/>
    </row>
    <row r="39" spans="1:26" ht="12" customHeight="1">
      <c r="A39" s="155"/>
      <c r="B39" s="155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5"/>
      <c r="Y39" s="155"/>
      <c r="Z39" s="155"/>
    </row>
    <row r="40" spans="1:26" ht="12" customHeight="1">
      <c r="A40" s="155" t="s">
        <v>427</v>
      </c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</row>
    <row r="41" spans="1:26" ht="12" customHeight="1">
      <c r="A41" s="155" t="s">
        <v>428</v>
      </c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</row>
    <row r="42" spans="1:26" ht="12" customHeight="1">
      <c r="A42" s="155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</row>
    <row r="43" spans="1:26" ht="12" customHeight="1">
      <c r="A43" s="155" t="s">
        <v>17</v>
      </c>
      <c r="B43" s="155"/>
      <c r="C43" s="155"/>
      <c r="D43" s="155">
        <f t="shared" ref="D43:W43" si="8">D40+D41</f>
        <v>0</v>
      </c>
      <c r="E43" s="155">
        <f t="shared" si="8"/>
        <v>0</v>
      </c>
      <c r="F43" s="155">
        <f t="shared" si="8"/>
        <v>0</v>
      </c>
      <c r="G43" s="155">
        <f t="shared" si="8"/>
        <v>0</v>
      </c>
      <c r="H43" s="155">
        <f t="shared" si="8"/>
        <v>0</v>
      </c>
      <c r="I43" s="155">
        <f t="shared" si="8"/>
        <v>0</v>
      </c>
      <c r="J43" s="155">
        <f t="shared" si="8"/>
        <v>0</v>
      </c>
      <c r="K43" s="155">
        <f t="shared" si="8"/>
        <v>0</v>
      </c>
      <c r="L43" s="155">
        <f t="shared" si="8"/>
        <v>0</v>
      </c>
      <c r="M43" s="155">
        <f t="shared" si="8"/>
        <v>0</v>
      </c>
      <c r="N43" s="155">
        <f t="shared" si="8"/>
        <v>0</v>
      </c>
      <c r="O43" s="155">
        <f t="shared" si="8"/>
        <v>0</v>
      </c>
      <c r="P43" s="155">
        <f t="shared" si="8"/>
        <v>0</v>
      </c>
      <c r="Q43" s="155">
        <f t="shared" si="8"/>
        <v>0</v>
      </c>
      <c r="R43" s="155">
        <f t="shared" si="8"/>
        <v>0</v>
      </c>
      <c r="S43" s="155">
        <f t="shared" si="8"/>
        <v>0</v>
      </c>
      <c r="T43" s="155">
        <f t="shared" si="8"/>
        <v>0</v>
      </c>
      <c r="U43" s="155">
        <f t="shared" si="8"/>
        <v>0</v>
      </c>
      <c r="V43" s="155">
        <f t="shared" si="8"/>
        <v>0</v>
      </c>
      <c r="W43" s="155">
        <f t="shared" si="8"/>
        <v>0</v>
      </c>
      <c r="X43" s="155"/>
      <c r="Y43" s="155"/>
      <c r="Z43" s="155"/>
    </row>
    <row r="44" spans="1:26" ht="12" customHeight="1">
      <c r="A44" s="155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</row>
    <row r="45" spans="1:26" ht="12" customHeight="1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</row>
    <row r="46" spans="1:26" ht="12" customHeight="1">
      <c r="A46" s="155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</row>
    <row r="47" spans="1:26" ht="12" customHeight="1">
      <c r="A47" s="155"/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</row>
    <row r="48" spans="1:26" ht="12" customHeight="1">
      <c r="A48" s="155"/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</row>
    <row r="49" spans="1:26" ht="12" customHeight="1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</row>
    <row r="50" spans="1:26" ht="12" customHeight="1">
      <c r="A50" s="155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</row>
    <row r="51" spans="1:26" ht="12" customHeight="1">
      <c r="A51" s="15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</row>
    <row r="52" spans="1:26" ht="12" customHeight="1">
      <c r="A52" s="15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</row>
    <row r="53" spans="1:26" ht="12" customHeight="1">
      <c r="A53" s="15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</row>
    <row r="54" spans="1:26" ht="12" customHeight="1">
      <c r="A54" s="155"/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</row>
    <row r="55" spans="1:26" ht="12" customHeight="1">
      <c r="A55" s="155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</row>
    <row r="56" spans="1:26" ht="12" customHeight="1">
      <c r="A56" s="15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</row>
    <row r="57" spans="1:26" ht="12" customHeight="1">
      <c r="A57" s="155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</row>
    <row r="58" spans="1:26" ht="12" customHeight="1">
      <c r="A58" s="155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</row>
    <row r="59" spans="1:26" ht="12" customHeight="1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</row>
    <row r="60" spans="1:26" ht="12" customHeight="1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</row>
    <row r="61" spans="1:26" ht="12" customHeight="1">
      <c r="A61" s="155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</row>
    <row r="62" spans="1:26" ht="12" customHeight="1">
      <c r="A62" s="155"/>
      <c r="B62" s="155"/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</row>
    <row r="63" spans="1:26" ht="12" customHeight="1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</row>
    <row r="64" spans="1:26" ht="12" customHeight="1">
      <c r="A64" s="155"/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</row>
    <row r="65" spans="1:26" ht="12" customHeight="1">
      <c r="A65" s="155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</row>
    <row r="66" spans="1:26" ht="12" customHeight="1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</row>
    <row r="67" spans="1:26" ht="12" customHeight="1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</row>
    <row r="68" spans="1:26" ht="12" customHeight="1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</row>
    <row r="69" spans="1:26" ht="12" customHeight="1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</row>
    <row r="70" spans="1:26" ht="12" customHeight="1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</row>
    <row r="71" spans="1:26" ht="12" customHeight="1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</row>
    <row r="72" spans="1:26" ht="12" customHeight="1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</row>
    <row r="73" spans="1:26" ht="12" customHeight="1">
      <c r="A73" s="155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</row>
    <row r="74" spans="1:26" ht="12" customHeight="1">
      <c r="A74" s="155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</row>
    <row r="75" spans="1:26" ht="12" customHeight="1">
      <c r="A75" s="155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</row>
    <row r="76" spans="1:26" ht="12" customHeight="1">
      <c r="A76" s="155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</row>
    <row r="77" spans="1:26" ht="12" customHeight="1">
      <c r="A77" s="15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</row>
    <row r="78" spans="1:26" ht="12" customHeight="1">
      <c r="A78" s="155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</row>
    <row r="79" spans="1:26" ht="12" customHeight="1">
      <c r="A79" s="155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</row>
    <row r="80" spans="1:26" ht="12" customHeight="1">
      <c r="A80" s="155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</row>
    <row r="81" spans="1:26" ht="12" customHeight="1">
      <c r="A81" s="155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</row>
    <row r="82" spans="1:26" ht="12" customHeight="1">
      <c r="A82" s="155"/>
      <c r="B82" s="155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</row>
    <row r="83" spans="1:26" ht="12" customHeight="1">
      <c r="A83" s="155"/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</row>
    <row r="84" spans="1:26" ht="12" customHeight="1">
      <c r="A84" s="155"/>
      <c r="B84" s="155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</row>
    <row r="85" spans="1:26" ht="12" customHeight="1">
      <c r="A85" s="155"/>
      <c r="B85" s="155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</row>
    <row r="86" spans="1:26" ht="12" customHeight="1">
      <c r="A86" s="155"/>
      <c r="B86" s="155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</row>
    <row r="87" spans="1:26" ht="12" customHeight="1">
      <c r="A87" s="155"/>
      <c r="B87" s="155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</row>
    <row r="88" spans="1:26" ht="12" customHeight="1">
      <c r="A88" s="155"/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</row>
    <row r="89" spans="1:26" ht="12" customHeight="1">
      <c r="A89" s="155"/>
      <c r="B89" s="155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</row>
    <row r="90" spans="1:26" ht="12" customHeight="1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</row>
    <row r="91" spans="1:26" ht="12" customHeight="1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</row>
    <row r="92" spans="1:26" ht="12" customHeight="1">
      <c r="A92" s="155"/>
      <c r="B92" s="155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</row>
    <row r="93" spans="1:26" ht="12" customHeight="1">
      <c r="A93" s="155"/>
      <c r="B93" s="155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</row>
    <row r="94" spans="1:26" ht="12" customHeight="1">
      <c r="A94" s="155"/>
      <c r="B94" s="155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</row>
    <row r="95" spans="1:26" ht="12" customHeight="1">
      <c r="A95" s="155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</row>
    <row r="96" spans="1:26" ht="12" customHeight="1">
      <c r="A96" s="155"/>
      <c r="B96" s="155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</row>
    <row r="97" spans="1:26" ht="12" customHeight="1">
      <c r="A97" s="155"/>
      <c r="B97" s="155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</row>
    <row r="98" spans="1:26" ht="12" customHeight="1">
      <c r="A98" s="155"/>
      <c r="B98" s="155"/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</row>
    <row r="99" spans="1:26" ht="12" customHeight="1">
      <c r="A99" s="155"/>
      <c r="B99" s="155"/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</row>
    <row r="100" spans="1:26" ht="12" customHeight="1">
      <c r="A100" s="155"/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</row>
    <row r="101" spans="1:26" ht="12" customHeight="1">
      <c r="A101" s="155"/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</row>
    <row r="102" spans="1:26" ht="12" customHeight="1">
      <c r="A102" s="155"/>
      <c r="B102" s="155"/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</row>
    <row r="103" spans="1:26" ht="12" customHeight="1">
      <c r="A103" s="155"/>
      <c r="B103" s="155"/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</row>
    <row r="104" spans="1:26" ht="12" customHeight="1">
      <c r="A104" s="155"/>
      <c r="B104" s="155"/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</row>
    <row r="105" spans="1:26" ht="12" customHeight="1">
      <c r="A105" s="155"/>
      <c r="B105" s="155"/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</row>
    <row r="106" spans="1:26" ht="12" customHeight="1">
      <c r="A106" s="155"/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</row>
    <row r="107" spans="1:26" ht="12" customHeight="1">
      <c r="A107" s="155"/>
      <c r="B107" s="155"/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</row>
    <row r="108" spans="1:26" ht="12" customHeight="1">
      <c r="A108" s="155"/>
      <c r="B108" s="155"/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</row>
    <row r="109" spans="1:26" ht="12" customHeight="1">
      <c r="A109" s="155"/>
      <c r="B109" s="155"/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</row>
    <row r="110" spans="1:26" ht="12" customHeight="1">
      <c r="A110" s="155"/>
      <c r="B110" s="155"/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</row>
    <row r="111" spans="1:26" ht="12" customHeight="1">
      <c r="A111" s="155"/>
      <c r="B111" s="155"/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</row>
    <row r="112" spans="1:26" ht="12" customHeight="1">
      <c r="A112" s="155"/>
      <c r="B112" s="155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</row>
    <row r="113" spans="1:26" ht="12" customHeight="1">
      <c r="A113" s="155"/>
      <c r="B113" s="155"/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</row>
    <row r="114" spans="1:26" ht="12" customHeight="1">
      <c r="A114" s="155"/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</row>
    <row r="115" spans="1:26" ht="12" customHeight="1">
      <c r="A115" s="155"/>
      <c r="B115" s="155"/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</row>
    <row r="116" spans="1:26" ht="12" customHeight="1">
      <c r="A116" s="155"/>
      <c r="B116" s="155"/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</row>
    <row r="117" spans="1:26" ht="12" customHeight="1">
      <c r="A117" s="155"/>
      <c r="B117" s="155"/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</row>
    <row r="118" spans="1:26" ht="12" customHeight="1">
      <c r="A118" s="155"/>
      <c r="B118" s="155"/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</row>
    <row r="119" spans="1:26" ht="12" customHeight="1">
      <c r="A119" s="155"/>
      <c r="B119" s="155"/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</row>
    <row r="120" spans="1:26" ht="12" customHeight="1">
      <c r="A120" s="155"/>
      <c r="B120" s="155"/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</row>
    <row r="121" spans="1:26" ht="12" customHeight="1">
      <c r="A121" s="155"/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</row>
    <row r="122" spans="1:26" ht="12" customHeight="1">
      <c r="A122" s="155"/>
      <c r="B122" s="155"/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</row>
    <row r="123" spans="1:26" ht="12" customHeight="1">
      <c r="A123" s="155"/>
      <c r="B123" s="155"/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</row>
    <row r="124" spans="1:26" ht="12" customHeight="1">
      <c r="A124" s="155"/>
      <c r="B124" s="155"/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</row>
    <row r="125" spans="1:26" ht="12" customHeight="1">
      <c r="A125" s="155"/>
      <c r="B125" s="155"/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</row>
    <row r="126" spans="1:26" ht="12" customHeight="1">
      <c r="A126" s="155"/>
      <c r="B126" s="155"/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</row>
    <row r="127" spans="1:26" ht="12" customHeight="1">
      <c r="A127" s="155"/>
      <c r="B127" s="155"/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</row>
    <row r="128" spans="1:26" ht="12" customHeight="1">
      <c r="A128" s="155"/>
      <c r="B128" s="155"/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</row>
    <row r="129" spans="1:26" ht="12" customHeight="1">
      <c r="A129" s="155"/>
      <c r="B129" s="155"/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</row>
    <row r="130" spans="1:26" ht="12" customHeight="1">
      <c r="A130" s="155"/>
      <c r="B130" s="155"/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</row>
    <row r="131" spans="1:26" ht="12" customHeight="1">
      <c r="A131" s="155"/>
      <c r="B131" s="155"/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</row>
    <row r="132" spans="1:26" ht="12" customHeight="1">
      <c r="A132" s="155"/>
      <c r="B132" s="155"/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</row>
    <row r="133" spans="1:26" ht="12" customHeight="1">
      <c r="A133" s="155"/>
      <c r="B133" s="155"/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</row>
    <row r="134" spans="1:26" ht="12" customHeight="1">
      <c r="A134" s="155"/>
      <c r="B134" s="155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</row>
    <row r="135" spans="1:26" ht="12" customHeight="1">
      <c r="A135" s="155"/>
      <c r="B135" s="155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</row>
    <row r="136" spans="1:26" ht="12" customHeight="1">
      <c r="A136" s="155"/>
      <c r="B136" s="155"/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</row>
    <row r="137" spans="1:26" ht="12" customHeight="1">
      <c r="A137" s="155"/>
      <c r="B137" s="155"/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</row>
    <row r="138" spans="1:26" ht="12" customHeight="1">
      <c r="A138" s="155"/>
      <c r="B138" s="155"/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</row>
    <row r="139" spans="1:26" ht="12" customHeight="1">
      <c r="A139" s="155"/>
      <c r="B139" s="155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</row>
    <row r="140" spans="1:26" ht="12" customHeight="1">
      <c r="A140" s="155"/>
      <c r="B140" s="155"/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</row>
    <row r="141" spans="1:26" ht="12" customHeight="1">
      <c r="A141" s="155"/>
      <c r="B141" s="155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</row>
    <row r="142" spans="1:26" ht="12" customHeight="1">
      <c r="A142" s="155"/>
      <c r="B142" s="155"/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</row>
    <row r="143" spans="1:26" ht="12" customHeight="1">
      <c r="A143" s="155"/>
      <c r="B143" s="155"/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</row>
    <row r="144" spans="1:26" ht="12" customHeight="1">
      <c r="A144" s="155"/>
      <c r="B144" s="155"/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</row>
    <row r="145" spans="1:26" ht="12" customHeight="1">
      <c r="A145" s="155"/>
      <c r="B145" s="155"/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</row>
    <row r="146" spans="1:26" ht="12" customHeight="1">
      <c r="A146" s="155"/>
      <c r="B146" s="155"/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</row>
    <row r="147" spans="1:26" ht="12" customHeight="1">
      <c r="A147" s="155"/>
      <c r="B147" s="155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</row>
    <row r="148" spans="1:26" ht="12" customHeight="1">
      <c r="A148" s="155"/>
      <c r="B148" s="155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</row>
    <row r="149" spans="1:26" ht="12" customHeight="1">
      <c r="A149" s="155"/>
      <c r="B149" s="155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</row>
    <row r="150" spans="1:26" ht="12" customHeight="1">
      <c r="A150" s="155"/>
      <c r="B150" s="155"/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</row>
    <row r="151" spans="1:26" ht="12" customHeight="1">
      <c r="A151" s="155"/>
      <c r="B151" s="155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</row>
    <row r="152" spans="1:26" ht="12" customHeight="1">
      <c r="A152" s="155"/>
      <c r="B152" s="155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</row>
    <row r="153" spans="1:26" ht="12" customHeight="1">
      <c r="A153" s="155"/>
      <c r="B153" s="155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</row>
    <row r="154" spans="1:26" ht="12" customHeight="1">
      <c r="A154" s="155"/>
      <c r="B154" s="155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</row>
    <row r="155" spans="1:26" ht="12" customHeight="1">
      <c r="A155" s="155"/>
      <c r="B155" s="155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</row>
    <row r="156" spans="1:26" ht="12" customHeight="1">
      <c r="A156" s="155"/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</row>
    <row r="157" spans="1:26" ht="12" customHeight="1">
      <c r="A157" s="155"/>
      <c r="B157" s="155"/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</row>
    <row r="158" spans="1:26" ht="12" customHeight="1">
      <c r="A158" s="155"/>
      <c r="B158" s="155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</row>
    <row r="159" spans="1:26" ht="12" customHeight="1">
      <c r="A159" s="155"/>
      <c r="B159" s="155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</row>
    <row r="160" spans="1:26" ht="12" customHeight="1">
      <c r="A160" s="155"/>
      <c r="B160" s="155"/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</row>
    <row r="161" spans="1:26" ht="12" customHeight="1">
      <c r="A161" s="155"/>
      <c r="B161" s="155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</row>
    <row r="162" spans="1:26" ht="12" customHeight="1">
      <c r="A162" s="155"/>
      <c r="B162" s="155"/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</row>
    <row r="163" spans="1:26" ht="12" customHeight="1">
      <c r="A163" s="155"/>
      <c r="B163" s="155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</row>
    <row r="164" spans="1:26" ht="12" customHeight="1">
      <c r="A164" s="155"/>
      <c r="B164" s="155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</row>
    <row r="165" spans="1:26" ht="12" customHeight="1">
      <c r="A165" s="155"/>
      <c r="B165" s="155"/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</row>
    <row r="166" spans="1:26" ht="12" customHeight="1">
      <c r="A166" s="155"/>
      <c r="B166" s="155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</row>
    <row r="167" spans="1:26" ht="12" customHeight="1">
      <c r="A167" s="155"/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</row>
    <row r="168" spans="1:26" ht="12" customHeight="1">
      <c r="A168" s="155"/>
      <c r="B168" s="155"/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</row>
    <row r="169" spans="1:26" ht="12" customHeight="1">
      <c r="A169" s="155"/>
      <c r="B169" s="155"/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</row>
    <row r="170" spans="1:26" ht="12" customHeight="1">
      <c r="A170" s="155"/>
      <c r="B170" s="155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</row>
    <row r="171" spans="1:26" ht="12" customHeight="1">
      <c r="A171" s="155"/>
      <c r="B171" s="155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</row>
    <row r="172" spans="1:26" ht="12" customHeight="1">
      <c r="A172" s="155"/>
      <c r="B172" s="155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</row>
    <row r="173" spans="1:26" ht="12" customHeight="1">
      <c r="A173" s="155"/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</row>
    <row r="174" spans="1:26" ht="12" customHeight="1">
      <c r="A174" s="155"/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</row>
    <row r="175" spans="1:26" ht="12" customHeight="1">
      <c r="A175" s="155"/>
      <c r="B175" s="155"/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</row>
    <row r="176" spans="1:26" ht="12" customHeight="1">
      <c r="A176" s="155"/>
      <c r="B176" s="155"/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</row>
    <row r="177" spans="1:26" ht="12" customHeight="1">
      <c r="A177" s="155"/>
      <c r="B177" s="155"/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</row>
    <row r="178" spans="1:26" ht="12" customHeight="1">
      <c r="A178" s="155"/>
      <c r="B178" s="155"/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</row>
    <row r="179" spans="1:26" ht="12" customHeight="1">
      <c r="A179" s="155"/>
      <c r="B179" s="155"/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</row>
    <row r="180" spans="1:26" ht="12" customHeight="1">
      <c r="A180" s="155"/>
      <c r="B180" s="155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</row>
    <row r="181" spans="1:26" ht="12" customHeight="1">
      <c r="A181" s="155"/>
      <c r="B181" s="155"/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</row>
    <row r="182" spans="1:26" ht="12" customHeight="1">
      <c r="A182" s="155"/>
      <c r="B182" s="155"/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</row>
    <row r="183" spans="1:26" ht="12" customHeight="1">
      <c r="A183" s="155"/>
      <c r="B183" s="155"/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</row>
    <row r="184" spans="1:26" ht="12" customHeight="1">
      <c r="A184" s="155"/>
      <c r="B184" s="155"/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</row>
    <row r="185" spans="1:26" ht="12" customHeight="1">
      <c r="A185" s="155"/>
      <c r="B185" s="155"/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</row>
    <row r="186" spans="1:26" ht="12" customHeight="1">
      <c r="A186" s="155"/>
      <c r="B186" s="155"/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</row>
    <row r="187" spans="1:26" ht="12" customHeight="1">
      <c r="A187" s="155"/>
      <c r="B187" s="155"/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</row>
    <row r="188" spans="1:26" ht="12" customHeight="1">
      <c r="A188" s="155"/>
      <c r="B188" s="155"/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</row>
    <row r="189" spans="1:26" ht="12" customHeight="1">
      <c r="A189" s="155"/>
      <c r="B189" s="155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</row>
    <row r="190" spans="1:26" ht="12" customHeight="1">
      <c r="A190" s="155"/>
      <c r="B190" s="155"/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</row>
    <row r="191" spans="1:26" ht="12" customHeight="1">
      <c r="A191" s="155"/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</row>
    <row r="192" spans="1:26" ht="12" customHeight="1">
      <c r="A192" s="155"/>
      <c r="B192" s="155"/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</row>
    <row r="193" spans="1:26" ht="12" customHeight="1">
      <c r="A193" s="155"/>
      <c r="B193" s="155"/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</row>
    <row r="194" spans="1:26" ht="12" customHeight="1">
      <c r="A194" s="155"/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</row>
    <row r="195" spans="1:26" ht="12" customHeight="1">
      <c r="A195" s="155"/>
      <c r="B195" s="155"/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</row>
    <row r="196" spans="1:26" ht="12" customHeight="1">
      <c r="A196" s="155"/>
      <c r="B196" s="155"/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</row>
    <row r="197" spans="1:26" ht="12" customHeight="1">
      <c r="A197" s="155"/>
      <c r="B197" s="155"/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</row>
    <row r="198" spans="1:26" ht="12" customHeight="1">
      <c r="A198" s="155"/>
      <c r="B198" s="155"/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</row>
    <row r="199" spans="1:26" ht="12" customHeight="1">
      <c r="A199" s="155"/>
      <c r="B199" s="155"/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</row>
    <row r="200" spans="1:26" ht="12" customHeight="1">
      <c r="A200" s="155"/>
      <c r="B200" s="155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</row>
    <row r="201" spans="1:26" ht="12" customHeight="1">
      <c r="A201" s="155"/>
      <c r="B201" s="155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</row>
    <row r="202" spans="1:26" ht="12" customHeight="1">
      <c r="A202" s="155"/>
      <c r="B202" s="155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</row>
    <row r="203" spans="1:26" ht="12" customHeight="1">
      <c r="A203" s="155"/>
      <c r="B203" s="155"/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</row>
    <row r="204" spans="1:26" ht="12" customHeight="1">
      <c r="A204" s="155"/>
      <c r="B204" s="155"/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</row>
    <row r="205" spans="1:26" ht="12" customHeight="1">
      <c r="A205" s="155"/>
      <c r="B205" s="155"/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</row>
    <row r="206" spans="1:26" ht="12" customHeight="1">
      <c r="A206" s="155"/>
      <c r="B206" s="155"/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</row>
    <row r="207" spans="1:26" ht="12" customHeight="1">
      <c r="A207" s="155"/>
      <c r="B207" s="155"/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</row>
    <row r="208" spans="1:26" ht="12" customHeight="1">
      <c r="A208" s="155"/>
      <c r="B208" s="155"/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</row>
    <row r="209" spans="1:26" ht="12" customHeight="1">
      <c r="A209" s="155"/>
      <c r="B209" s="155"/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</row>
    <row r="210" spans="1:26" ht="12" customHeight="1">
      <c r="A210" s="155"/>
      <c r="B210" s="155"/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</row>
    <row r="211" spans="1:26" ht="12" customHeight="1">
      <c r="A211" s="155"/>
      <c r="B211" s="155"/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</row>
    <row r="212" spans="1:26" ht="12" customHeight="1">
      <c r="A212" s="155"/>
      <c r="B212" s="155"/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</row>
    <row r="213" spans="1:26" ht="12" customHeight="1">
      <c r="A213" s="155"/>
      <c r="B213" s="155"/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</row>
    <row r="214" spans="1:26" ht="12" customHeight="1">
      <c r="A214" s="155"/>
      <c r="B214" s="155"/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</row>
    <row r="215" spans="1:26" ht="12" customHeight="1">
      <c r="A215" s="155"/>
      <c r="B215" s="155"/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</row>
    <row r="216" spans="1:26" ht="12" customHeight="1">
      <c r="A216" s="155"/>
      <c r="B216" s="155"/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</row>
    <row r="217" spans="1:26" ht="12" customHeight="1">
      <c r="A217" s="155"/>
      <c r="B217" s="155"/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</row>
    <row r="218" spans="1:26" ht="12" customHeight="1">
      <c r="A218" s="155"/>
      <c r="B218" s="155"/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</row>
    <row r="219" spans="1:26" ht="12" customHeight="1">
      <c r="A219" s="155"/>
      <c r="B219" s="155"/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</row>
    <row r="220" spans="1:26" ht="12" customHeight="1">
      <c r="A220" s="155"/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</row>
    <row r="221" spans="1:26" ht="12" customHeight="1">
      <c r="A221" s="155"/>
      <c r="B221" s="155"/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</row>
    <row r="222" spans="1:26" ht="12" customHeight="1">
      <c r="A222" s="155"/>
      <c r="B222" s="155"/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</row>
    <row r="223" spans="1:26" ht="12" customHeight="1">
      <c r="A223" s="155"/>
      <c r="B223" s="155"/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</row>
    <row r="224" spans="1:26" ht="12" customHeight="1">
      <c r="A224" s="155"/>
      <c r="B224" s="155"/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</row>
    <row r="225" spans="1:26" ht="12" customHeight="1">
      <c r="A225" s="155"/>
      <c r="B225" s="155"/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</row>
    <row r="226" spans="1:26" ht="12" customHeight="1">
      <c r="A226" s="155"/>
      <c r="B226" s="155"/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</row>
    <row r="227" spans="1:26" ht="12" customHeight="1">
      <c r="A227" s="155"/>
      <c r="B227" s="155"/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</row>
    <row r="228" spans="1:26" ht="12" customHeight="1">
      <c r="A228" s="155"/>
      <c r="B228" s="155"/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</row>
    <row r="229" spans="1:26" ht="12" customHeight="1">
      <c r="A229" s="155"/>
      <c r="B229" s="155"/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</row>
    <row r="230" spans="1:26" ht="12" customHeight="1">
      <c r="A230" s="155"/>
      <c r="B230" s="155"/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</row>
    <row r="231" spans="1:26" ht="12" customHeight="1">
      <c r="A231" s="155"/>
      <c r="B231" s="155"/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</row>
    <row r="232" spans="1:26" ht="12" customHeight="1">
      <c r="A232" s="155"/>
      <c r="B232" s="155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</row>
    <row r="233" spans="1:26" ht="12" customHeight="1">
      <c r="A233" s="155"/>
      <c r="B233" s="155"/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</row>
    <row r="234" spans="1:26" ht="12" customHeight="1">
      <c r="A234" s="155"/>
      <c r="B234" s="155"/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</row>
    <row r="235" spans="1:26" ht="12" customHeight="1">
      <c r="A235" s="155"/>
      <c r="B235" s="155"/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</row>
    <row r="236" spans="1:26" ht="12" customHeight="1">
      <c r="A236" s="155"/>
      <c r="B236" s="155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</row>
    <row r="237" spans="1:26" ht="12" customHeight="1">
      <c r="A237" s="155"/>
      <c r="B237" s="155"/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</row>
    <row r="238" spans="1:26" ht="12" customHeight="1">
      <c r="A238" s="155"/>
      <c r="B238" s="155"/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</row>
    <row r="239" spans="1:26" ht="12" customHeight="1">
      <c r="A239" s="155"/>
      <c r="B239" s="155"/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</row>
    <row r="240" spans="1:26" ht="12" customHeight="1">
      <c r="A240" s="155"/>
      <c r="B240" s="155"/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</row>
    <row r="241" spans="1:26" ht="12" customHeight="1">
      <c r="A241" s="155"/>
      <c r="B241" s="155"/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</row>
    <row r="242" spans="1:26" ht="12" customHeight="1">
      <c r="A242" s="155"/>
      <c r="B242" s="155"/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</row>
    <row r="243" spans="1:26" ht="12" customHeight="1">
      <c r="A243" s="155"/>
      <c r="B243" s="155"/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  <c r="Z243" s="155"/>
    </row>
    <row r="244" spans="1:26" ht="12" customHeight="1">
      <c r="A244" s="155"/>
      <c r="B244" s="155"/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  <c r="Z244" s="155"/>
    </row>
    <row r="245" spans="1:26" ht="12" customHeight="1">
      <c r="A245" s="155"/>
      <c r="B245" s="155"/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</row>
    <row r="246" spans="1:26" ht="12" customHeight="1">
      <c r="A246" s="155"/>
      <c r="B246" s="155"/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  <c r="Z246" s="155"/>
    </row>
    <row r="247" spans="1:26" ht="12" customHeight="1">
      <c r="A247" s="155"/>
      <c r="B247" s="155"/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  <c r="Z247" s="155"/>
    </row>
    <row r="248" spans="1:26" ht="12" customHeight="1">
      <c r="A248" s="155"/>
      <c r="B248" s="155"/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  <c r="Z248" s="155"/>
    </row>
    <row r="249" spans="1:26" ht="12" customHeight="1">
      <c r="A249" s="155"/>
      <c r="B249" s="155"/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  <c r="Z249" s="155"/>
    </row>
    <row r="250" spans="1:26" ht="12" customHeight="1">
      <c r="A250" s="155"/>
      <c r="B250" s="155"/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  <c r="Z250" s="155"/>
    </row>
    <row r="251" spans="1:26" ht="12" customHeight="1">
      <c r="A251" s="155"/>
      <c r="B251" s="155"/>
      <c r="C251" s="155"/>
      <c r="D251" s="155"/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</row>
    <row r="252" spans="1:26" ht="12" customHeight="1">
      <c r="A252" s="155"/>
      <c r="B252" s="155"/>
      <c r="C252" s="155"/>
      <c r="D252" s="155"/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  <c r="Z252" s="155"/>
    </row>
    <row r="253" spans="1:26" ht="12" customHeight="1">
      <c r="A253" s="155"/>
      <c r="B253" s="155"/>
      <c r="C253" s="155"/>
      <c r="D253" s="155"/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  <c r="Z253" s="155"/>
    </row>
    <row r="254" spans="1:26" ht="12" customHeight="1">
      <c r="A254" s="155"/>
      <c r="B254" s="155"/>
      <c r="C254" s="155"/>
      <c r="D254" s="155"/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  <c r="Z254" s="155"/>
    </row>
    <row r="255" spans="1:26" ht="12" customHeight="1">
      <c r="A255" s="155"/>
      <c r="B255" s="155"/>
      <c r="C255" s="155"/>
      <c r="D255" s="155"/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</row>
    <row r="256" spans="1:26" ht="12" customHeight="1">
      <c r="A256" s="155"/>
      <c r="B256" s="155"/>
      <c r="C256" s="155"/>
      <c r="D256" s="155"/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  <c r="Z256" s="155"/>
    </row>
    <row r="257" spans="1:26" ht="12" customHeight="1">
      <c r="A257" s="155"/>
      <c r="B257" s="155"/>
      <c r="C257" s="155"/>
      <c r="D257" s="155"/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  <c r="Z257" s="155"/>
    </row>
    <row r="258" spans="1:26" ht="12" customHeight="1">
      <c r="A258" s="155"/>
      <c r="B258" s="155"/>
      <c r="C258" s="155"/>
      <c r="D258" s="155"/>
      <c r="E258" s="155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  <c r="Z258" s="155"/>
    </row>
    <row r="259" spans="1:26" ht="12" customHeight="1">
      <c r="A259" s="155"/>
      <c r="B259" s="155"/>
      <c r="C259" s="155"/>
      <c r="D259" s="155"/>
      <c r="E259" s="155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  <c r="Z259" s="155"/>
    </row>
    <row r="260" spans="1:26" ht="12" customHeight="1">
      <c r="A260" s="155"/>
      <c r="B260" s="155"/>
      <c r="C260" s="155"/>
      <c r="D260" s="155"/>
      <c r="E260" s="155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</row>
    <row r="261" spans="1:26" ht="12" customHeight="1">
      <c r="A261" s="155"/>
      <c r="B261" s="155"/>
      <c r="C261" s="155"/>
      <c r="D261" s="155"/>
      <c r="E261" s="155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  <c r="Z261" s="155"/>
    </row>
    <row r="262" spans="1:26" ht="12" customHeight="1">
      <c r="A262" s="155"/>
      <c r="B262" s="155"/>
      <c r="C262" s="155"/>
      <c r="D262" s="155"/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  <c r="Z262" s="155"/>
    </row>
    <row r="263" spans="1:26" ht="12" customHeight="1">
      <c r="A263" s="155"/>
      <c r="B263" s="155"/>
      <c r="C263" s="155"/>
      <c r="D263" s="155"/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  <c r="Z263" s="155"/>
    </row>
    <row r="264" spans="1:26" ht="12" customHeight="1">
      <c r="A264" s="155"/>
      <c r="B264" s="155"/>
      <c r="C264" s="155"/>
      <c r="D264" s="155"/>
      <c r="E264" s="155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  <c r="Z264" s="155"/>
    </row>
    <row r="265" spans="1:26" ht="12" customHeight="1">
      <c r="A265" s="155"/>
      <c r="B265" s="155"/>
      <c r="C265" s="155"/>
      <c r="D265" s="155"/>
      <c r="E265" s="155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  <c r="Z265" s="155"/>
    </row>
    <row r="266" spans="1:26" ht="12" customHeight="1">
      <c r="A266" s="155"/>
      <c r="B266" s="155"/>
      <c r="C266" s="155"/>
      <c r="D266" s="155"/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</row>
    <row r="267" spans="1:26" ht="12" customHeight="1">
      <c r="A267" s="155"/>
      <c r="B267" s="155"/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</row>
    <row r="268" spans="1:26" ht="12" customHeight="1">
      <c r="A268" s="155"/>
      <c r="B268" s="155"/>
      <c r="C268" s="155"/>
      <c r="D268" s="155"/>
      <c r="E268" s="155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  <c r="Z268" s="155"/>
    </row>
    <row r="269" spans="1:26" ht="12" customHeight="1">
      <c r="A269" s="155"/>
      <c r="B269" s="155"/>
      <c r="C269" s="155"/>
      <c r="D269" s="155"/>
      <c r="E269" s="155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</row>
    <row r="270" spans="1:26" ht="12" customHeight="1">
      <c r="A270" s="155"/>
      <c r="B270" s="155"/>
      <c r="C270" s="155"/>
      <c r="D270" s="155"/>
      <c r="E270" s="155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  <c r="Z270" s="155"/>
    </row>
    <row r="271" spans="1:26" ht="12" customHeight="1">
      <c r="A271" s="155"/>
      <c r="B271" s="155"/>
      <c r="C271" s="155"/>
      <c r="D271" s="155"/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  <c r="Z271" s="155"/>
    </row>
    <row r="272" spans="1:26" ht="12" customHeight="1">
      <c r="A272" s="155"/>
      <c r="B272" s="155"/>
      <c r="C272" s="155"/>
      <c r="D272" s="155"/>
      <c r="E272" s="155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  <c r="Z272" s="155"/>
    </row>
    <row r="273" spans="1:26" ht="12" customHeight="1">
      <c r="A273" s="155"/>
      <c r="B273" s="155"/>
      <c r="C273" s="155"/>
      <c r="D273" s="155"/>
      <c r="E273" s="155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</row>
    <row r="274" spans="1:26" ht="12" customHeight="1">
      <c r="A274" s="155"/>
      <c r="B274" s="155"/>
      <c r="C274" s="155"/>
      <c r="D274" s="155"/>
      <c r="E274" s="155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</row>
    <row r="275" spans="1:26" ht="12" customHeight="1">
      <c r="A275" s="155"/>
      <c r="B275" s="155"/>
      <c r="C275" s="155"/>
      <c r="D275" s="155"/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</row>
    <row r="276" spans="1:26" ht="12" customHeight="1">
      <c r="A276" s="155"/>
      <c r="B276" s="155"/>
      <c r="C276" s="155"/>
      <c r="D276" s="155"/>
      <c r="E276" s="155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  <c r="Z276" s="155"/>
    </row>
    <row r="277" spans="1:26" ht="12" customHeight="1">
      <c r="A277" s="155"/>
      <c r="B277" s="155"/>
      <c r="C277" s="155"/>
      <c r="D277" s="155"/>
      <c r="E277" s="155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</row>
    <row r="278" spans="1:26" ht="12" customHeight="1">
      <c r="A278" s="155"/>
      <c r="B278" s="155"/>
      <c r="C278" s="155"/>
      <c r="D278" s="155"/>
      <c r="E278" s="155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  <c r="Z278" s="155"/>
    </row>
    <row r="279" spans="1:26" ht="12" customHeight="1">
      <c r="A279" s="155"/>
      <c r="B279" s="155"/>
      <c r="C279" s="155"/>
      <c r="D279" s="155"/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  <c r="Z279" s="155"/>
    </row>
    <row r="280" spans="1:26" ht="12" customHeight="1">
      <c r="A280" s="155"/>
      <c r="B280" s="155"/>
      <c r="C280" s="155"/>
      <c r="D280" s="155"/>
      <c r="E280" s="155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  <c r="Z280" s="155"/>
    </row>
    <row r="281" spans="1:26" ht="12" customHeight="1">
      <c r="A281" s="155"/>
      <c r="B281" s="155"/>
      <c r="C281" s="155"/>
      <c r="D281" s="155"/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</row>
    <row r="282" spans="1:26" ht="12" customHeight="1">
      <c r="A282" s="155"/>
      <c r="B282" s="155"/>
      <c r="C282" s="155"/>
      <c r="D282" s="155"/>
      <c r="E282" s="155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  <c r="Z282" s="155"/>
    </row>
    <row r="283" spans="1:26" ht="12" customHeight="1">
      <c r="A283" s="155"/>
      <c r="B283" s="155"/>
      <c r="C283" s="155"/>
      <c r="D283" s="155"/>
      <c r="E283" s="155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  <c r="Z283" s="155"/>
    </row>
    <row r="284" spans="1:26" ht="12" customHeight="1">
      <c r="A284" s="155"/>
      <c r="B284" s="155"/>
      <c r="C284" s="155"/>
      <c r="D284" s="155"/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</row>
    <row r="285" spans="1:26" ht="12" customHeight="1">
      <c r="A285" s="155"/>
      <c r="B285" s="155"/>
      <c r="C285" s="155"/>
      <c r="D285" s="155"/>
      <c r="E285" s="155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  <c r="Z285" s="155"/>
    </row>
    <row r="286" spans="1:26" ht="12" customHeight="1">
      <c r="A286" s="155"/>
      <c r="B286" s="155"/>
      <c r="C286" s="155"/>
      <c r="D286" s="155"/>
      <c r="E286" s="155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</row>
    <row r="287" spans="1:26" ht="12" customHeight="1">
      <c r="A287" s="155"/>
      <c r="B287" s="155"/>
      <c r="C287" s="155"/>
      <c r="D287" s="155"/>
      <c r="E287" s="155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  <c r="Z287" s="155"/>
    </row>
    <row r="288" spans="1:26" ht="12" customHeight="1">
      <c r="A288" s="155"/>
      <c r="B288" s="155"/>
      <c r="C288" s="155"/>
      <c r="D288" s="155"/>
      <c r="E288" s="155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  <c r="Z288" s="155"/>
    </row>
    <row r="289" spans="1:26" ht="12" customHeight="1">
      <c r="A289" s="155"/>
      <c r="B289" s="155"/>
      <c r="C289" s="155"/>
      <c r="D289" s="155"/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  <c r="Z289" s="155"/>
    </row>
    <row r="290" spans="1:26" ht="12" customHeight="1">
      <c r="A290" s="155"/>
      <c r="B290" s="155"/>
      <c r="C290" s="155"/>
      <c r="D290" s="155"/>
      <c r="E290" s="155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  <c r="Z290" s="155"/>
    </row>
    <row r="291" spans="1:26" ht="12" customHeight="1">
      <c r="A291" s="155"/>
      <c r="B291" s="155"/>
      <c r="C291" s="155"/>
      <c r="D291" s="155"/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  <c r="Z291" s="155"/>
    </row>
    <row r="292" spans="1:26" ht="12" customHeight="1">
      <c r="A292" s="155"/>
      <c r="B292" s="155"/>
      <c r="C292" s="155"/>
      <c r="D292" s="155"/>
      <c r="E292" s="155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</row>
    <row r="293" spans="1:26" ht="12" customHeight="1">
      <c r="A293" s="155"/>
      <c r="B293" s="155"/>
      <c r="C293" s="155"/>
      <c r="D293" s="155"/>
      <c r="E293" s="155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</row>
    <row r="294" spans="1:26" ht="12" customHeight="1">
      <c r="A294" s="155"/>
      <c r="B294" s="155"/>
      <c r="C294" s="155"/>
      <c r="D294" s="155"/>
      <c r="E294" s="155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  <c r="Z294" s="155"/>
    </row>
    <row r="295" spans="1:26" ht="12" customHeight="1">
      <c r="A295" s="155"/>
      <c r="B295" s="155"/>
      <c r="C295" s="155"/>
      <c r="D295" s="155"/>
      <c r="E295" s="155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  <c r="Z295" s="155"/>
    </row>
    <row r="296" spans="1:26" ht="12" customHeight="1">
      <c r="A296" s="155"/>
      <c r="B296" s="155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  <c r="Z296" s="155"/>
    </row>
    <row r="297" spans="1:26" ht="12" customHeight="1">
      <c r="A297" s="155"/>
      <c r="B297" s="155"/>
      <c r="C297" s="155"/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  <c r="Z297" s="155"/>
    </row>
    <row r="298" spans="1:26" ht="12" customHeight="1">
      <c r="A298" s="155"/>
      <c r="B298" s="155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  <c r="Z298" s="155"/>
    </row>
    <row r="299" spans="1:26" ht="12" customHeight="1">
      <c r="A299" s="155"/>
      <c r="B299" s="155"/>
      <c r="C299" s="155"/>
      <c r="D299" s="155"/>
      <c r="E299" s="155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  <c r="Z299" s="155"/>
    </row>
    <row r="300" spans="1:26" ht="12" customHeight="1">
      <c r="A300" s="155"/>
      <c r="B300" s="155"/>
      <c r="C300" s="155"/>
      <c r="D300" s="155"/>
      <c r="E300" s="155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  <c r="Z300" s="155"/>
    </row>
    <row r="301" spans="1:26" ht="12" customHeight="1">
      <c r="A301" s="155"/>
      <c r="B301" s="155"/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</row>
    <row r="302" spans="1:26" ht="12" customHeight="1">
      <c r="A302" s="155"/>
      <c r="B302" s="155"/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</row>
    <row r="303" spans="1:26" ht="12" customHeight="1">
      <c r="A303" s="155"/>
      <c r="B303" s="155"/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  <c r="Z303" s="155"/>
    </row>
    <row r="304" spans="1:26" ht="12" customHeight="1">
      <c r="A304" s="155"/>
      <c r="B304" s="155"/>
      <c r="C304" s="155"/>
      <c r="D304" s="155"/>
      <c r="E304" s="155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  <c r="Z304" s="155"/>
    </row>
    <row r="305" spans="1:26" ht="12" customHeight="1">
      <c r="A305" s="155"/>
      <c r="B305" s="155"/>
      <c r="C305" s="155"/>
      <c r="D305" s="155"/>
      <c r="E305" s="155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  <c r="Z305" s="155"/>
    </row>
    <row r="306" spans="1:26" ht="12" customHeight="1">
      <c r="A306" s="155"/>
      <c r="B306" s="155"/>
      <c r="C306" s="155"/>
      <c r="D306" s="155"/>
      <c r="E306" s="155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  <c r="Z306" s="155"/>
    </row>
    <row r="307" spans="1:26" ht="12" customHeight="1">
      <c r="A307" s="155"/>
      <c r="B307" s="155"/>
      <c r="C307" s="155"/>
      <c r="D307" s="155"/>
      <c r="E307" s="155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  <c r="Z307" s="155"/>
    </row>
    <row r="308" spans="1:26" ht="12" customHeight="1">
      <c r="A308" s="155"/>
      <c r="B308" s="155"/>
      <c r="C308" s="155"/>
      <c r="D308" s="155"/>
      <c r="E308" s="155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  <c r="Z308" s="155"/>
    </row>
    <row r="309" spans="1:26" ht="12" customHeight="1">
      <c r="A309" s="155"/>
      <c r="B309" s="155"/>
      <c r="C309" s="155"/>
      <c r="D309" s="155"/>
      <c r="E309" s="155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  <c r="Z309" s="155"/>
    </row>
    <row r="310" spans="1:26" ht="12" customHeight="1">
      <c r="A310" s="155"/>
      <c r="B310" s="155"/>
      <c r="C310" s="155"/>
      <c r="D310" s="155"/>
      <c r="E310" s="155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  <c r="Z310" s="155"/>
    </row>
    <row r="311" spans="1:26" ht="12" customHeight="1">
      <c r="A311" s="155"/>
      <c r="B311" s="155"/>
      <c r="C311" s="155"/>
      <c r="D311" s="155"/>
      <c r="E311" s="155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  <c r="Z311" s="155"/>
    </row>
    <row r="312" spans="1:26" ht="12" customHeight="1">
      <c r="A312" s="155"/>
      <c r="B312" s="155"/>
      <c r="C312" s="155"/>
      <c r="D312" s="155"/>
      <c r="E312" s="155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  <c r="Z312" s="155"/>
    </row>
    <row r="313" spans="1:26" ht="12" customHeight="1">
      <c r="A313" s="155"/>
      <c r="B313" s="155"/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</row>
    <row r="314" spans="1:26" ht="12" customHeight="1">
      <c r="A314" s="155"/>
      <c r="B314" s="155"/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  <c r="Z314" s="155"/>
    </row>
    <row r="315" spans="1:26" ht="12" customHeight="1">
      <c r="A315" s="155"/>
      <c r="B315" s="155"/>
      <c r="C315" s="155"/>
      <c r="D315" s="155"/>
      <c r="E315" s="155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</row>
    <row r="316" spans="1:26" ht="12" customHeight="1">
      <c r="A316" s="155"/>
      <c r="B316" s="155"/>
      <c r="C316" s="155"/>
      <c r="D316" s="155"/>
      <c r="E316" s="155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  <c r="Z316" s="155"/>
    </row>
    <row r="317" spans="1:26" ht="12" customHeight="1">
      <c r="A317" s="155"/>
      <c r="B317" s="155"/>
      <c r="C317" s="155"/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  <c r="Z317" s="155"/>
    </row>
    <row r="318" spans="1:26" ht="12" customHeight="1">
      <c r="A318" s="155"/>
      <c r="B318" s="155"/>
      <c r="C318" s="155"/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  <c r="Z318" s="155"/>
    </row>
    <row r="319" spans="1:26" ht="12" customHeight="1">
      <c r="A319" s="155"/>
      <c r="B319" s="155"/>
      <c r="C319" s="155"/>
      <c r="D319" s="155"/>
      <c r="E319" s="155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  <c r="Z319" s="155"/>
    </row>
    <row r="320" spans="1:26" ht="12" customHeight="1">
      <c r="A320" s="155"/>
      <c r="B320" s="155"/>
      <c r="C320" s="155"/>
      <c r="D320" s="155"/>
      <c r="E320" s="155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  <c r="Z320" s="155"/>
    </row>
    <row r="321" spans="1:26" ht="12" customHeight="1">
      <c r="A321" s="155"/>
      <c r="B321" s="155"/>
      <c r="C321" s="155"/>
      <c r="D321" s="155"/>
      <c r="E321" s="155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  <c r="Z321" s="155"/>
    </row>
    <row r="322" spans="1:26" ht="12" customHeight="1">
      <c r="A322" s="155"/>
      <c r="B322" s="155"/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</row>
    <row r="323" spans="1:26" ht="12" customHeight="1">
      <c r="A323" s="155"/>
      <c r="B323" s="155"/>
      <c r="C323" s="155"/>
      <c r="D323" s="155"/>
      <c r="E323" s="155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  <c r="Z323" s="155"/>
    </row>
    <row r="324" spans="1:26" ht="12" customHeight="1">
      <c r="A324" s="155"/>
      <c r="B324" s="155"/>
      <c r="C324" s="155"/>
      <c r="D324" s="155"/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  <c r="Z324" s="155"/>
    </row>
    <row r="325" spans="1:26" ht="12" customHeight="1">
      <c r="A325" s="155"/>
      <c r="B325" s="155"/>
      <c r="C325" s="155"/>
      <c r="D325" s="155"/>
      <c r="E325" s="155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  <c r="Z325" s="155"/>
    </row>
    <row r="326" spans="1:26" ht="12" customHeight="1">
      <c r="A326" s="155"/>
      <c r="B326" s="155"/>
      <c r="C326" s="155"/>
      <c r="D326" s="155"/>
      <c r="E326" s="155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  <c r="Z326" s="155"/>
    </row>
    <row r="327" spans="1:26" ht="12" customHeight="1">
      <c r="A327" s="155"/>
      <c r="B327" s="155"/>
      <c r="C327" s="155"/>
      <c r="D327" s="155"/>
      <c r="E327" s="155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  <c r="Z327" s="155"/>
    </row>
    <row r="328" spans="1:26" ht="12" customHeight="1">
      <c r="A328" s="155"/>
      <c r="B328" s="155"/>
      <c r="C328" s="155"/>
      <c r="D328" s="155"/>
      <c r="E328" s="155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</row>
    <row r="329" spans="1:26" ht="12" customHeight="1">
      <c r="A329" s="155"/>
      <c r="B329" s="155"/>
      <c r="C329" s="155"/>
      <c r="D329" s="155"/>
      <c r="E329" s="155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</row>
    <row r="330" spans="1:26" ht="12" customHeight="1">
      <c r="A330" s="155"/>
      <c r="B330" s="155"/>
      <c r="C330" s="155"/>
      <c r="D330" s="155"/>
      <c r="E330" s="155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</row>
    <row r="331" spans="1:26" ht="12" customHeight="1">
      <c r="A331" s="155"/>
      <c r="B331" s="155"/>
      <c r="C331" s="155"/>
      <c r="D331" s="155"/>
      <c r="E331" s="155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</row>
    <row r="332" spans="1:26" ht="12" customHeight="1">
      <c r="A332" s="155"/>
      <c r="B332" s="155"/>
      <c r="C332" s="155"/>
      <c r="D332" s="155"/>
      <c r="E332" s="155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</row>
    <row r="333" spans="1:26" ht="12" customHeight="1">
      <c r="A333" s="155"/>
      <c r="B333" s="155"/>
      <c r="C333" s="155"/>
      <c r="D333" s="155"/>
      <c r="E333" s="155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</row>
    <row r="334" spans="1:26" ht="12" customHeight="1">
      <c r="A334" s="155"/>
      <c r="B334" s="155"/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</row>
    <row r="335" spans="1:26" ht="12" customHeight="1">
      <c r="A335" s="155"/>
      <c r="B335" s="155"/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</row>
    <row r="336" spans="1:26" ht="12" customHeight="1">
      <c r="A336" s="155"/>
      <c r="B336" s="155"/>
      <c r="C336" s="155"/>
      <c r="D336" s="155"/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</row>
    <row r="337" spans="1:26" ht="12" customHeight="1">
      <c r="A337" s="155"/>
      <c r="B337" s="155"/>
      <c r="C337" s="155"/>
      <c r="D337" s="155"/>
      <c r="E337" s="155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</row>
    <row r="338" spans="1:26" ht="12" customHeight="1">
      <c r="A338" s="155"/>
      <c r="B338" s="155"/>
      <c r="C338" s="155"/>
      <c r="D338" s="155"/>
      <c r="E338" s="155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</row>
    <row r="339" spans="1:26" ht="12" customHeight="1">
      <c r="A339" s="155"/>
      <c r="B339" s="155"/>
      <c r="C339" s="155"/>
      <c r="D339" s="155"/>
      <c r="E339" s="155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</row>
    <row r="340" spans="1:26" ht="12" customHeight="1">
      <c r="A340" s="155"/>
      <c r="B340" s="155"/>
      <c r="C340" s="155"/>
      <c r="D340" s="155"/>
      <c r="E340" s="155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</row>
    <row r="341" spans="1:26" ht="12" customHeight="1">
      <c r="A341" s="155"/>
      <c r="B341" s="155"/>
      <c r="C341" s="155"/>
      <c r="D341" s="155"/>
      <c r="E341" s="155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</row>
    <row r="342" spans="1:26" ht="12" customHeight="1">
      <c r="A342" s="155"/>
      <c r="B342" s="155"/>
      <c r="C342" s="155"/>
      <c r="D342" s="155"/>
      <c r="E342" s="155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</row>
    <row r="343" spans="1:26" ht="12" customHeight="1">
      <c r="A343" s="155"/>
      <c r="B343" s="155"/>
      <c r="C343" s="155"/>
      <c r="D343" s="155"/>
      <c r="E343" s="155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</row>
    <row r="344" spans="1:26" ht="12" customHeight="1">
      <c r="A344" s="155"/>
      <c r="B344" s="155"/>
      <c r="C344" s="155"/>
      <c r="D344" s="155"/>
      <c r="E344" s="155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</row>
    <row r="345" spans="1:26" ht="12" customHeight="1">
      <c r="A345" s="155"/>
      <c r="B345" s="155"/>
      <c r="C345" s="155"/>
      <c r="D345" s="155"/>
      <c r="E345" s="155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</row>
    <row r="346" spans="1:26" ht="12" customHeight="1">
      <c r="A346" s="155"/>
      <c r="B346" s="155"/>
      <c r="C346" s="155"/>
      <c r="D346" s="155"/>
      <c r="E346" s="155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</row>
    <row r="347" spans="1:26" ht="12" customHeight="1">
      <c r="A347" s="155"/>
      <c r="B347" s="155"/>
      <c r="C347" s="155"/>
      <c r="D347" s="155"/>
      <c r="E347" s="155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</row>
    <row r="348" spans="1:26" ht="12" customHeight="1">
      <c r="A348" s="155"/>
      <c r="B348" s="155"/>
      <c r="C348" s="155"/>
      <c r="D348" s="155"/>
      <c r="E348" s="155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</row>
    <row r="349" spans="1:26" ht="12" customHeight="1">
      <c r="A349" s="155"/>
      <c r="B349" s="155"/>
      <c r="C349" s="155"/>
      <c r="D349" s="155"/>
      <c r="E349" s="155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</row>
    <row r="350" spans="1:26" ht="12" customHeight="1">
      <c r="A350" s="155"/>
      <c r="B350" s="155"/>
      <c r="C350" s="155"/>
      <c r="D350" s="155"/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</row>
    <row r="351" spans="1:26" ht="12" customHeight="1">
      <c r="A351" s="155"/>
      <c r="B351" s="155"/>
      <c r="C351" s="155"/>
      <c r="D351" s="155"/>
      <c r="E351" s="155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</row>
    <row r="352" spans="1:26" ht="12" customHeight="1">
      <c r="A352" s="155"/>
      <c r="B352" s="155"/>
      <c r="C352" s="155"/>
      <c r="D352" s="155"/>
      <c r="E352" s="155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</row>
    <row r="353" spans="1:26" ht="12" customHeight="1">
      <c r="A353" s="155"/>
      <c r="B353" s="155"/>
      <c r="C353" s="155"/>
      <c r="D353" s="155"/>
      <c r="E353" s="155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</row>
    <row r="354" spans="1:26" ht="12" customHeight="1">
      <c r="A354" s="155"/>
      <c r="B354" s="155"/>
      <c r="C354" s="155"/>
      <c r="D354" s="155"/>
      <c r="E354" s="155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</row>
    <row r="355" spans="1:26" ht="12" customHeight="1">
      <c r="A355" s="155"/>
      <c r="B355" s="155"/>
      <c r="C355" s="155"/>
      <c r="D355" s="155"/>
      <c r="E355" s="155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</row>
    <row r="356" spans="1:26" ht="12" customHeight="1">
      <c r="A356" s="155"/>
      <c r="B356" s="155"/>
      <c r="C356" s="155"/>
      <c r="D356" s="155"/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</row>
    <row r="357" spans="1:26" ht="12" customHeight="1">
      <c r="A357" s="155"/>
      <c r="B357" s="155"/>
      <c r="C357" s="155"/>
      <c r="D357" s="155"/>
      <c r="E357" s="155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</row>
    <row r="358" spans="1:26" ht="12" customHeight="1">
      <c r="A358" s="155"/>
      <c r="B358" s="155"/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</row>
    <row r="359" spans="1:26" ht="12" customHeight="1">
      <c r="A359" s="155"/>
      <c r="B359" s="155"/>
      <c r="C359" s="155"/>
      <c r="D359" s="155"/>
      <c r="E359" s="155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</row>
    <row r="360" spans="1:26" ht="12" customHeight="1">
      <c r="A360" s="155"/>
      <c r="B360" s="155"/>
      <c r="C360" s="155"/>
      <c r="D360" s="155"/>
      <c r="E360" s="155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</row>
    <row r="361" spans="1:26" ht="12" customHeight="1">
      <c r="A361" s="155"/>
      <c r="B361" s="155"/>
      <c r="C361" s="155"/>
      <c r="D361" s="155"/>
      <c r="E361" s="155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</row>
    <row r="362" spans="1:26" ht="12" customHeight="1">
      <c r="A362" s="155"/>
      <c r="B362" s="155"/>
      <c r="C362" s="155"/>
      <c r="D362" s="155"/>
      <c r="E362" s="155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</row>
    <row r="363" spans="1:26" ht="12" customHeight="1">
      <c r="A363" s="155"/>
      <c r="B363" s="155"/>
      <c r="C363" s="155"/>
      <c r="D363" s="155"/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</row>
    <row r="364" spans="1:26" ht="12" customHeight="1">
      <c r="A364" s="155"/>
      <c r="B364" s="155"/>
      <c r="C364" s="155"/>
      <c r="D364" s="155"/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</row>
    <row r="365" spans="1:26" ht="12" customHeight="1">
      <c r="A365" s="155"/>
      <c r="B365" s="155"/>
      <c r="C365" s="155"/>
      <c r="D365" s="155"/>
      <c r="E365" s="155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</row>
    <row r="366" spans="1:26" ht="12" customHeight="1">
      <c r="A366" s="155"/>
      <c r="B366" s="155"/>
      <c r="C366" s="155"/>
      <c r="D366" s="155"/>
      <c r="E366" s="155"/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  <c r="Z366" s="155"/>
    </row>
    <row r="367" spans="1:26" ht="12" customHeight="1">
      <c r="A367" s="155"/>
      <c r="B367" s="155"/>
      <c r="C367" s="155"/>
      <c r="D367" s="155"/>
      <c r="E367" s="155"/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  <c r="Z367" s="155"/>
    </row>
    <row r="368" spans="1:26" ht="12" customHeight="1">
      <c r="A368" s="155"/>
      <c r="B368" s="155"/>
      <c r="C368" s="155"/>
      <c r="D368" s="155"/>
      <c r="E368" s="155"/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  <c r="Z368" s="155"/>
    </row>
    <row r="369" spans="1:26" ht="12" customHeight="1">
      <c r="A369" s="155"/>
      <c r="B369" s="155"/>
      <c r="C369" s="155"/>
      <c r="D369" s="155"/>
      <c r="E369" s="155"/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  <c r="Z369" s="155"/>
    </row>
    <row r="370" spans="1:26" ht="12" customHeight="1">
      <c r="A370" s="155"/>
      <c r="B370" s="155"/>
      <c r="C370" s="155"/>
      <c r="D370" s="155"/>
      <c r="E370" s="155"/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  <c r="Z370" s="155"/>
    </row>
    <row r="371" spans="1:26" ht="12" customHeight="1">
      <c r="A371" s="155"/>
      <c r="B371" s="155"/>
      <c r="C371" s="155"/>
      <c r="D371" s="155"/>
      <c r="E371" s="155"/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  <c r="Z371" s="155"/>
    </row>
    <row r="372" spans="1:26" ht="12" customHeight="1">
      <c r="A372" s="155"/>
      <c r="B372" s="155"/>
      <c r="C372" s="155"/>
      <c r="D372" s="155"/>
      <c r="E372" s="155"/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  <c r="Z372" s="155"/>
    </row>
    <row r="373" spans="1:26" ht="12" customHeight="1">
      <c r="A373" s="155"/>
      <c r="B373" s="155"/>
      <c r="C373" s="155"/>
      <c r="D373" s="155"/>
      <c r="E373" s="155"/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  <c r="Z373" s="155"/>
    </row>
    <row r="374" spans="1:26" ht="12" customHeight="1">
      <c r="A374" s="155"/>
      <c r="B374" s="155"/>
      <c r="C374" s="155"/>
      <c r="D374" s="155"/>
      <c r="E374" s="155"/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  <c r="Z374" s="155"/>
    </row>
    <row r="375" spans="1:26" ht="12" customHeight="1">
      <c r="A375" s="155"/>
      <c r="B375" s="155"/>
      <c r="C375" s="155"/>
      <c r="D375" s="155"/>
      <c r="E375" s="155"/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  <c r="Z375" s="155"/>
    </row>
    <row r="376" spans="1:26" ht="12" customHeight="1">
      <c r="A376" s="155"/>
      <c r="B376" s="155"/>
      <c r="C376" s="155"/>
      <c r="D376" s="155"/>
      <c r="E376" s="155"/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  <c r="Z376" s="155"/>
    </row>
    <row r="377" spans="1:26" ht="12" customHeight="1">
      <c r="A377" s="155"/>
      <c r="B377" s="155"/>
      <c r="C377" s="155"/>
      <c r="D377" s="155"/>
      <c r="E377" s="155"/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  <c r="Z377" s="155"/>
    </row>
    <row r="378" spans="1:26" ht="12" customHeight="1">
      <c r="A378" s="155"/>
      <c r="B378" s="155"/>
      <c r="C378" s="155"/>
      <c r="D378" s="155"/>
      <c r="E378" s="155"/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  <c r="Z378" s="155"/>
    </row>
    <row r="379" spans="1:26" ht="12" customHeight="1">
      <c r="A379" s="155"/>
      <c r="B379" s="155"/>
      <c r="C379" s="155"/>
      <c r="D379" s="155"/>
      <c r="E379" s="155"/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  <c r="Z379" s="155"/>
    </row>
    <row r="380" spans="1:26" ht="12" customHeight="1">
      <c r="A380" s="155"/>
      <c r="B380" s="155"/>
      <c r="C380" s="155"/>
      <c r="D380" s="155"/>
      <c r="E380" s="155"/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  <c r="Z380" s="155"/>
    </row>
    <row r="381" spans="1:26" ht="12" customHeight="1">
      <c r="A381" s="155"/>
      <c r="B381" s="155"/>
      <c r="C381" s="155"/>
      <c r="D381" s="155"/>
      <c r="E381" s="155"/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  <c r="Z381" s="155"/>
    </row>
    <row r="382" spans="1:26" ht="12" customHeight="1">
      <c r="A382" s="155"/>
      <c r="B382" s="155"/>
      <c r="C382" s="155"/>
      <c r="D382" s="155"/>
      <c r="E382" s="155"/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  <c r="Z382" s="155"/>
    </row>
    <row r="383" spans="1:26" ht="12" customHeight="1">
      <c r="A383" s="155"/>
      <c r="B383" s="155"/>
      <c r="C383" s="155"/>
      <c r="D383" s="155"/>
      <c r="E383" s="155"/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  <c r="Z383" s="155"/>
    </row>
    <row r="384" spans="1:26" ht="12" customHeight="1">
      <c r="A384" s="155"/>
      <c r="B384" s="155"/>
      <c r="C384" s="155"/>
      <c r="D384" s="155"/>
      <c r="E384" s="155"/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  <c r="Z384" s="155"/>
    </row>
    <row r="385" spans="1:26" ht="12" customHeight="1">
      <c r="A385" s="155"/>
      <c r="B385" s="155"/>
      <c r="C385" s="155"/>
      <c r="D385" s="155"/>
      <c r="E385" s="155"/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  <c r="Z385" s="155"/>
    </row>
    <row r="386" spans="1:26" ht="12" customHeight="1">
      <c r="A386" s="155"/>
      <c r="B386" s="155"/>
      <c r="C386" s="155"/>
      <c r="D386" s="155"/>
      <c r="E386" s="155"/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  <c r="Z386" s="155"/>
    </row>
    <row r="387" spans="1:26" ht="12" customHeight="1">
      <c r="A387" s="155"/>
      <c r="B387" s="155"/>
      <c r="C387" s="155"/>
      <c r="D387" s="155"/>
      <c r="E387" s="155"/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  <c r="Z387" s="155"/>
    </row>
    <row r="388" spans="1:26" ht="12" customHeight="1">
      <c r="A388" s="155"/>
      <c r="B388" s="155"/>
      <c r="C388" s="155"/>
      <c r="D388" s="155"/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</row>
    <row r="389" spans="1:26" ht="12" customHeight="1">
      <c r="A389" s="155"/>
      <c r="B389" s="155"/>
      <c r="C389" s="155"/>
      <c r="D389" s="155"/>
      <c r="E389" s="155"/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</row>
    <row r="390" spans="1:26" ht="12" customHeight="1">
      <c r="A390" s="155"/>
      <c r="B390" s="155"/>
      <c r="C390" s="155"/>
      <c r="D390" s="155"/>
      <c r="E390" s="155"/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  <c r="Z390" s="155"/>
    </row>
    <row r="391" spans="1:26" ht="12" customHeight="1">
      <c r="A391" s="155"/>
      <c r="B391" s="155"/>
      <c r="C391" s="155"/>
      <c r="D391" s="155"/>
      <c r="E391" s="155"/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  <c r="Z391" s="155"/>
    </row>
    <row r="392" spans="1:26" ht="12" customHeight="1">
      <c r="A392" s="155"/>
      <c r="B392" s="155"/>
      <c r="C392" s="155"/>
      <c r="D392" s="155"/>
      <c r="E392" s="155"/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  <c r="Z392" s="155"/>
    </row>
    <row r="393" spans="1:26" ht="12" customHeight="1">
      <c r="A393" s="155"/>
      <c r="B393" s="155"/>
      <c r="C393" s="155"/>
      <c r="D393" s="155"/>
      <c r="E393" s="155"/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  <c r="Z393" s="155"/>
    </row>
    <row r="394" spans="1:26" ht="12" customHeight="1">
      <c r="A394" s="155"/>
      <c r="B394" s="155"/>
      <c r="C394" s="155"/>
      <c r="D394" s="155"/>
      <c r="E394" s="155"/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  <c r="Z394" s="155"/>
    </row>
    <row r="395" spans="1:26" ht="12" customHeight="1">
      <c r="A395" s="155"/>
      <c r="B395" s="155"/>
      <c r="C395" s="155"/>
      <c r="D395" s="155"/>
      <c r="E395" s="155"/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  <c r="Z395" s="155"/>
    </row>
    <row r="396" spans="1:26" ht="12" customHeight="1">
      <c r="A396" s="155"/>
      <c r="B396" s="155"/>
      <c r="C396" s="155"/>
      <c r="D396" s="155"/>
      <c r="E396" s="155"/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  <c r="Z396" s="155"/>
    </row>
    <row r="397" spans="1:26" ht="12" customHeight="1">
      <c r="A397" s="155"/>
      <c r="B397" s="155"/>
      <c r="C397" s="155"/>
      <c r="D397" s="155"/>
      <c r="E397" s="155"/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  <c r="Z397" s="155"/>
    </row>
    <row r="398" spans="1:26" ht="12" customHeight="1">
      <c r="A398" s="155"/>
      <c r="B398" s="155"/>
      <c r="C398" s="155"/>
      <c r="D398" s="155"/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  <c r="Z398" s="155"/>
    </row>
    <row r="399" spans="1:26" ht="12" customHeight="1">
      <c r="A399" s="155"/>
      <c r="B399" s="155"/>
      <c r="C399" s="155"/>
      <c r="D399" s="155"/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  <c r="Z399" s="155"/>
    </row>
    <row r="400" spans="1:26" ht="12" customHeight="1">
      <c r="A400" s="155"/>
      <c r="B400" s="155"/>
      <c r="C400" s="155"/>
      <c r="D400" s="155"/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  <c r="Z400" s="155"/>
    </row>
    <row r="401" spans="1:26" ht="12" customHeight="1">
      <c r="A401" s="155"/>
      <c r="B401" s="155"/>
      <c r="C401" s="155"/>
      <c r="D401" s="155"/>
      <c r="E401" s="155"/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  <c r="Z401" s="155"/>
    </row>
    <row r="402" spans="1:26" ht="12" customHeight="1">
      <c r="A402" s="155"/>
      <c r="B402" s="155"/>
      <c r="C402" s="155"/>
      <c r="D402" s="155"/>
      <c r="E402" s="155"/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  <c r="Z402" s="155"/>
    </row>
    <row r="403" spans="1:26" ht="12" customHeight="1">
      <c r="A403" s="155"/>
      <c r="B403" s="155"/>
      <c r="C403" s="155"/>
      <c r="D403" s="155"/>
      <c r="E403" s="155"/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  <c r="Z403" s="155"/>
    </row>
    <row r="404" spans="1:26" ht="12" customHeight="1">
      <c r="A404" s="155"/>
      <c r="B404" s="155"/>
      <c r="C404" s="155"/>
      <c r="D404" s="155"/>
      <c r="E404" s="155"/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  <c r="Z404" s="155"/>
    </row>
    <row r="405" spans="1:26" ht="12" customHeight="1">
      <c r="A405" s="155"/>
      <c r="B405" s="155"/>
      <c r="C405" s="155"/>
      <c r="D405" s="155"/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  <c r="Z405" s="155"/>
    </row>
    <row r="406" spans="1:26" ht="12" customHeight="1">
      <c r="A406" s="155"/>
      <c r="B406" s="155"/>
      <c r="C406" s="155"/>
      <c r="D406" s="155"/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  <c r="Z406" s="155"/>
    </row>
    <row r="407" spans="1:26" ht="12" customHeight="1">
      <c r="A407" s="155"/>
      <c r="B407" s="155"/>
      <c r="C407" s="155"/>
      <c r="D407" s="155"/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</row>
    <row r="408" spans="1:26" ht="12" customHeight="1">
      <c r="A408" s="155"/>
      <c r="B408" s="155"/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</row>
    <row r="409" spans="1:26" ht="12" customHeight="1">
      <c r="A409" s="155"/>
      <c r="B409" s="155"/>
      <c r="C409" s="155"/>
      <c r="D409" s="155"/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  <c r="Z409" s="155"/>
    </row>
    <row r="410" spans="1:26" ht="12" customHeight="1">
      <c r="A410" s="155"/>
      <c r="B410" s="155"/>
      <c r="C410" s="155"/>
      <c r="D410" s="155"/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  <c r="Z410" s="155"/>
    </row>
    <row r="411" spans="1:26" ht="12" customHeight="1">
      <c r="A411" s="155"/>
      <c r="B411" s="155"/>
      <c r="C411" s="155"/>
      <c r="D411" s="155"/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  <c r="Z411" s="155"/>
    </row>
    <row r="412" spans="1:26" ht="12" customHeight="1">
      <c r="A412" s="155"/>
      <c r="B412" s="155"/>
      <c r="C412" s="155"/>
      <c r="D412" s="155"/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  <c r="Z412" s="155"/>
    </row>
    <row r="413" spans="1:26" ht="12" customHeight="1">
      <c r="A413" s="155"/>
      <c r="B413" s="155"/>
      <c r="C413" s="155"/>
      <c r="D413" s="155"/>
      <c r="E413" s="155"/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5"/>
      <c r="R413" s="155"/>
      <c r="S413" s="155"/>
      <c r="T413" s="155"/>
      <c r="U413" s="155"/>
      <c r="V413" s="155"/>
      <c r="W413" s="155"/>
      <c r="X413" s="155"/>
      <c r="Y413" s="155"/>
      <c r="Z413" s="155"/>
    </row>
    <row r="414" spans="1:26" ht="12" customHeight="1">
      <c r="A414" s="155"/>
      <c r="B414" s="155"/>
      <c r="C414" s="155"/>
      <c r="D414" s="155"/>
      <c r="E414" s="155"/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5"/>
      <c r="R414" s="155"/>
      <c r="S414" s="155"/>
      <c r="T414" s="155"/>
      <c r="U414" s="155"/>
      <c r="V414" s="155"/>
      <c r="W414" s="155"/>
      <c r="X414" s="155"/>
      <c r="Y414" s="155"/>
      <c r="Z414" s="155"/>
    </row>
    <row r="415" spans="1:26" ht="12" customHeight="1">
      <c r="A415" s="155"/>
      <c r="B415" s="155"/>
      <c r="C415" s="155"/>
      <c r="D415" s="155"/>
      <c r="E415" s="155"/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5"/>
      <c r="R415" s="155"/>
      <c r="S415" s="155"/>
      <c r="T415" s="155"/>
      <c r="U415" s="155"/>
      <c r="V415" s="155"/>
      <c r="W415" s="155"/>
      <c r="X415" s="155"/>
      <c r="Y415" s="155"/>
      <c r="Z415" s="155"/>
    </row>
    <row r="416" spans="1:26" ht="12" customHeight="1">
      <c r="A416" s="155"/>
      <c r="B416" s="155"/>
      <c r="C416" s="155"/>
      <c r="D416" s="155"/>
      <c r="E416" s="155"/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5"/>
      <c r="R416" s="155"/>
      <c r="S416" s="155"/>
      <c r="T416" s="155"/>
      <c r="U416" s="155"/>
      <c r="V416" s="155"/>
      <c r="W416" s="155"/>
      <c r="X416" s="155"/>
      <c r="Y416" s="155"/>
      <c r="Z416" s="155"/>
    </row>
    <row r="417" spans="1:26" ht="12" customHeight="1">
      <c r="A417" s="155"/>
      <c r="B417" s="155"/>
      <c r="C417" s="155"/>
      <c r="D417" s="155"/>
      <c r="E417" s="155"/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5"/>
      <c r="X417" s="155"/>
      <c r="Y417" s="155"/>
      <c r="Z417" s="155"/>
    </row>
    <row r="418" spans="1:26" ht="12" customHeight="1">
      <c r="A418" s="155"/>
      <c r="B418" s="155"/>
      <c r="C418" s="155"/>
      <c r="D418" s="155"/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  <c r="Z418" s="155"/>
    </row>
    <row r="419" spans="1:26" ht="12" customHeight="1">
      <c r="A419" s="155"/>
      <c r="B419" s="155"/>
      <c r="C419" s="155"/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</row>
    <row r="420" spans="1:26" ht="12" customHeight="1">
      <c r="A420" s="155"/>
      <c r="B420" s="155"/>
      <c r="C420" s="155"/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</row>
    <row r="421" spans="1:26" ht="12" customHeight="1">
      <c r="A421" s="155"/>
      <c r="B421" s="155"/>
      <c r="C421" s="155"/>
      <c r="D421" s="155"/>
      <c r="E421" s="155"/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5"/>
      <c r="R421" s="155"/>
      <c r="S421" s="155"/>
      <c r="T421" s="155"/>
      <c r="U421" s="155"/>
      <c r="V421" s="155"/>
      <c r="W421" s="155"/>
      <c r="X421" s="155"/>
      <c r="Y421" s="155"/>
      <c r="Z421" s="155"/>
    </row>
    <row r="422" spans="1:26" ht="12" customHeight="1">
      <c r="A422" s="155"/>
      <c r="B422" s="155"/>
      <c r="C422" s="155"/>
      <c r="D422" s="155"/>
      <c r="E422" s="155"/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5"/>
      <c r="R422" s="155"/>
      <c r="S422" s="155"/>
      <c r="T422" s="155"/>
      <c r="U422" s="155"/>
      <c r="V422" s="155"/>
      <c r="W422" s="155"/>
      <c r="X422" s="155"/>
      <c r="Y422" s="155"/>
      <c r="Z422" s="155"/>
    </row>
    <row r="423" spans="1:26" ht="12" customHeight="1">
      <c r="A423" s="155"/>
      <c r="B423" s="155"/>
      <c r="C423" s="155"/>
      <c r="D423" s="155"/>
      <c r="E423" s="155"/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5"/>
      <c r="R423" s="155"/>
      <c r="S423" s="155"/>
      <c r="T423" s="155"/>
      <c r="U423" s="155"/>
      <c r="V423" s="155"/>
      <c r="W423" s="155"/>
      <c r="X423" s="155"/>
      <c r="Y423" s="155"/>
      <c r="Z423" s="155"/>
    </row>
    <row r="424" spans="1:26" ht="12" customHeight="1">
      <c r="A424" s="155"/>
      <c r="B424" s="155"/>
      <c r="C424" s="155"/>
      <c r="D424" s="155"/>
      <c r="E424" s="155"/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/>
      <c r="T424" s="155"/>
      <c r="U424" s="155"/>
      <c r="V424" s="155"/>
      <c r="W424" s="155"/>
      <c r="X424" s="155"/>
      <c r="Y424" s="155"/>
      <c r="Z424" s="155"/>
    </row>
    <row r="425" spans="1:26" ht="12" customHeight="1">
      <c r="A425" s="155"/>
      <c r="B425" s="155"/>
      <c r="C425" s="155"/>
      <c r="D425" s="155"/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  <c r="Z425" s="155"/>
    </row>
    <row r="426" spans="1:26" ht="12" customHeight="1">
      <c r="A426" s="155"/>
      <c r="B426" s="155"/>
      <c r="C426" s="155"/>
      <c r="D426" s="155"/>
      <c r="E426" s="155"/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5"/>
      <c r="R426" s="155"/>
      <c r="S426" s="155"/>
      <c r="T426" s="155"/>
      <c r="U426" s="155"/>
      <c r="V426" s="155"/>
      <c r="W426" s="155"/>
      <c r="X426" s="155"/>
      <c r="Y426" s="155"/>
      <c r="Z426" s="155"/>
    </row>
    <row r="427" spans="1:26" ht="12" customHeight="1">
      <c r="A427" s="155"/>
      <c r="B427" s="155"/>
      <c r="C427" s="155"/>
      <c r="D427" s="155"/>
      <c r="E427" s="155"/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  <c r="Z427" s="155"/>
    </row>
    <row r="428" spans="1:26" ht="12" customHeight="1">
      <c r="A428" s="155"/>
      <c r="B428" s="155"/>
      <c r="C428" s="155"/>
      <c r="D428" s="155"/>
      <c r="E428" s="155"/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</row>
    <row r="429" spans="1:26" ht="12" customHeight="1">
      <c r="A429" s="155"/>
      <c r="B429" s="155"/>
      <c r="C429" s="155"/>
      <c r="D429" s="155"/>
      <c r="E429" s="155"/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  <c r="Z429" s="155"/>
    </row>
    <row r="430" spans="1:26" ht="12" customHeight="1">
      <c r="A430" s="155"/>
      <c r="B430" s="155"/>
      <c r="C430" s="155"/>
      <c r="D430" s="155"/>
      <c r="E430" s="155"/>
      <c r="F430" s="155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  <c r="Z430" s="155"/>
    </row>
    <row r="431" spans="1:26" ht="12" customHeight="1">
      <c r="A431" s="155"/>
      <c r="B431" s="155"/>
      <c r="C431" s="155"/>
      <c r="D431" s="155"/>
      <c r="E431" s="155"/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  <c r="Z431" s="155"/>
    </row>
    <row r="432" spans="1:26" ht="12" customHeight="1">
      <c r="A432" s="155"/>
      <c r="B432" s="155"/>
      <c r="C432" s="155"/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</row>
    <row r="433" spans="1:26" ht="12" customHeight="1">
      <c r="A433" s="155"/>
      <c r="B433" s="155"/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</row>
    <row r="434" spans="1:26" ht="12" customHeight="1">
      <c r="A434" s="155"/>
      <c r="B434" s="155"/>
      <c r="C434" s="155"/>
      <c r="D434" s="155"/>
      <c r="E434" s="155"/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5"/>
      <c r="R434" s="155"/>
      <c r="S434" s="155"/>
      <c r="T434" s="155"/>
      <c r="U434" s="155"/>
      <c r="V434" s="155"/>
      <c r="W434" s="155"/>
      <c r="X434" s="155"/>
      <c r="Y434" s="155"/>
      <c r="Z434" s="155"/>
    </row>
    <row r="435" spans="1:26" ht="12" customHeight="1">
      <c r="A435" s="155"/>
      <c r="B435" s="155"/>
      <c r="C435" s="155"/>
      <c r="D435" s="155"/>
      <c r="E435" s="155"/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5"/>
      <c r="R435" s="155"/>
      <c r="S435" s="155"/>
      <c r="T435" s="155"/>
      <c r="U435" s="155"/>
      <c r="V435" s="155"/>
      <c r="W435" s="155"/>
      <c r="X435" s="155"/>
      <c r="Y435" s="155"/>
      <c r="Z435" s="155"/>
    </row>
    <row r="436" spans="1:26" ht="12" customHeight="1">
      <c r="A436" s="155"/>
      <c r="B436" s="155"/>
      <c r="C436" s="155"/>
      <c r="D436" s="155"/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5"/>
      <c r="R436" s="155"/>
      <c r="S436" s="155"/>
      <c r="T436" s="155"/>
      <c r="U436" s="155"/>
      <c r="V436" s="155"/>
      <c r="W436" s="155"/>
      <c r="X436" s="155"/>
      <c r="Y436" s="155"/>
      <c r="Z436" s="155"/>
    </row>
    <row r="437" spans="1:26" ht="12" customHeight="1">
      <c r="A437" s="155"/>
      <c r="B437" s="155"/>
      <c r="C437" s="155"/>
      <c r="D437" s="155"/>
      <c r="E437" s="155"/>
      <c r="F437" s="155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5"/>
      <c r="R437" s="155"/>
      <c r="S437" s="155"/>
      <c r="T437" s="155"/>
      <c r="U437" s="155"/>
      <c r="V437" s="155"/>
      <c r="W437" s="155"/>
      <c r="X437" s="155"/>
      <c r="Y437" s="155"/>
      <c r="Z437" s="155"/>
    </row>
    <row r="438" spans="1:26" ht="12" customHeight="1">
      <c r="A438" s="155"/>
      <c r="B438" s="155"/>
      <c r="C438" s="155"/>
      <c r="D438" s="155"/>
      <c r="E438" s="155"/>
      <c r="F438" s="155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5"/>
      <c r="R438" s="155"/>
      <c r="S438" s="155"/>
      <c r="T438" s="155"/>
      <c r="U438" s="155"/>
      <c r="V438" s="155"/>
      <c r="W438" s="155"/>
      <c r="X438" s="155"/>
      <c r="Y438" s="155"/>
      <c r="Z438" s="155"/>
    </row>
    <row r="439" spans="1:26" ht="12" customHeight="1">
      <c r="A439" s="155"/>
      <c r="B439" s="155"/>
      <c r="C439" s="155"/>
      <c r="D439" s="155"/>
      <c r="E439" s="155"/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5"/>
      <c r="T439" s="155"/>
      <c r="U439" s="155"/>
      <c r="V439" s="155"/>
      <c r="W439" s="155"/>
      <c r="X439" s="155"/>
      <c r="Y439" s="155"/>
      <c r="Z439" s="155"/>
    </row>
    <row r="440" spans="1:26" ht="12" customHeight="1">
      <c r="A440" s="155"/>
      <c r="B440" s="155"/>
      <c r="C440" s="155"/>
      <c r="D440" s="155"/>
      <c r="E440" s="155"/>
      <c r="F440" s="155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  <c r="Z440" s="155"/>
    </row>
    <row r="441" spans="1:26" ht="12" customHeight="1">
      <c r="A441" s="155"/>
      <c r="B441" s="155"/>
      <c r="C441" s="155"/>
      <c r="D441" s="155"/>
      <c r="E441" s="155"/>
      <c r="F441" s="155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  <c r="Z441" s="155"/>
    </row>
    <row r="442" spans="1:26" ht="12" customHeight="1">
      <c r="A442" s="155"/>
      <c r="B442" s="155"/>
      <c r="C442" s="155"/>
      <c r="D442" s="155"/>
      <c r="E442" s="155"/>
      <c r="F442" s="155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  <c r="Z442" s="155"/>
    </row>
    <row r="443" spans="1:26" ht="12" customHeight="1">
      <c r="A443" s="155"/>
      <c r="B443" s="155"/>
      <c r="C443" s="155"/>
      <c r="D443" s="155"/>
      <c r="E443" s="155"/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  <c r="Z443" s="155"/>
    </row>
    <row r="444" spans="1:26" ht="12" customHeight="1">
      <c r="A444" s="155"/>
      <c r="B444" s="155"/>
      <c r="C444" s="155"/>
      <c r="D444" s="155"/>
      <c r="E444" s="155"/>
      <c r="F444" s="155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5"/>
      <c r="R444" s="155"/>
      <c r="S444" s="155"/>
      <c r="T444" s="155"/>
      <c r="U444" s="155"/>
      <c r="V444" s="155"/>
      <c r="W444" s="155"/>
      <c r="X444" s="155"/>
      <c r="Y444" s="155"/>
      <c r="Z444" s="155"/>
    </row>
    <row r="445" spans="1:26" ht="12" customHeight="1">
      <c r="A445" s="155"/>
      <c r="B445" s="155"/>
      <c r="C445" s="155"/>
      <c r="D445" s="155"/>
      <c r="E445" s="155"/>
      <c r="F445" s="155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5"/>
      <c r="R445" s="155"/>
      <c r="S445" s="155"/>
      <c r="T445" s="155"/>
      <c r="U445" s="155"/>
      <c r="V445" s="155"/>
      <c r="W445" s="155"/>
      <c r="X445" s="155"/>
      <c r="Y445" s="155"/>
      <c r="Z445" s="155"/>
    </row>
    <row r="446" spans="1:26" ht="12" customHeight="1">
      <c r="A446" s="155"/>
      <c r="B446" s="155"/>
      <c r="C446" s="155"/>
      <c r="D446" s="155"/>
      <c r="E446" s="155"/>
      <c r="F446" s="155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5"/>
      <c r="R446" s="155"/>
      <c r="S446" s="155"/>
      <c r="T446" s="155"/>
      <c r="U446" s="155"/>
      <c r="V446" s="155"/>
      <c r="W446" s="155"/>
      <c r="X446" s="155"/>
      <c r="Y446" s="155"/>
      <c r="Z446" s="155"/>
    </row>
    <row r="447" spans="1:26" ht="12" customHeight="1">
      <c r="A447" s="155"/>
      <c r="B447" s="155"/>
      <c r="C447" s="155"/>
      <c r="D447" s="155"/>
      <c r="E447" s="155"/>
      <c r="F447" s="155"/>
      <c r="G447" s="155"/>
      <c r="H447" s="155"/>
      <c r="I447" s="155"/>
      <c r="J447" s="155"/>
      <c r="K447" s="155"/>
      <c r="L447" s="155"/>
      <c r="M447" s="155"/>
      <c r="N447" s="155"/>
      <c r="O447" s="155"/>
      <c r="P447" s="155"/>
      <c r="Q447" s="155"/>
      <c r="R447" s="155"/>
      <c r="S447" s="155"/>
      <c r="T447" s="155"/>
      <c r="U447" s="155"/>
      <c r="V447" s="155"/>
      <c r="W447" s="155"/>
      <c r="X447" s="155"/>
      <c r="Y447" s="155"/>
      <c r="Z447" s="155"/>
    </row>
    <row r="448" spans="1:26" ht="12" customHeight="1">
      <c r="A448" s="155"/>
      <c r="B448" s="155"/>
      <c r="C448" s="155"/>
      <c r="D448" s="155"/>
      <c r="E448" s="155"/>
      <c r="F448" s="155"/>
      <c r="G448" s="155"/>
      <c r="H448" s="155"/>
      <c r="I448" s="155"/>
      <c r="J448" s="155"/>
      <c r="K448" s="155"/>
      <c r="L448" s="155"/>
      <c r="M448" s="155"/>
      <c r="N448" s="155"/>
      <c r="O448" s="155"/>
      <c r="P448" s="155"/>
      <c r="Q448" s="155"/>
      <c r="R448" s="155"/>
      <c r="S448" s="155"/>
      <c r="T448" s="155"/>
      <c r="U448" s="155"/>
      <c r="V448" s="155"/>
      <c r="W448" s="155"/>
      <c r="X448" s="155"/>
      <c r="Y448" s="155"/>
      <c r="Z448" s="155"/>
    </row>
    <row r="449" spans="1:26" ht="12" customHeight="1">
      <c r="A449" s="155"/>
      <c r="B449" s="155"/>
      <c r="C449" s="155"/>
      <c r="D449" s="155"/>
      <c r="E449" s="155"/>
      <c r="F449" s="155"/>
      <c r="G449" s="155"/>
      <c r="H449" s="155"/>
      <c r="I449" s="155"/>
      <c r="J449" s="155"/>
      <c r="K449" s="155"/>
      <c r="L449" s="155"/>
      <c r="M449" s="155"/>
      <c r="N449" s="155"/>
      <c r="O449" s="155"/>
      <c r="P449" s="155"/>
      <c r="Q449" s="155"/>
      <c r="R449" s="155"/>
      <c r="S449" s="155"/>
      <c r="T449" s="155"/>
      <c r="U449" s="155"/>
      <c r="V449" s="155"/>
      <c r="W449" s="155"/>
      <c r="X449" s="155"/>
      <c r="Y449" s="155"/>
      <c r="Z449" s="155"/>
    </row>
    <row r="450" spans="1:26" ht="12" customHeight="1">
      <c r="A450" s="155"/>
      <c r="B450" s="155"/>
      <c r="C450" s="155"/>
      <c r="D450" s="155"/>
      <c r="E450" s="155"/>
      <c r="F450" s="155"/>
      <c r="G450" s="155"/>
      <c r="H450" s="155"/>
      <c r="I450" s="155"/>
      <c r="J450" s="155"/>
      <c r="K450" s="155"/>
      <c r="L450" s="155"/>
      <c r="M450" s="155"/>
      <c r="N450" s="155"/>
      <c r="O450" s="155"/>
      <c r="P450" s="155"/>
      <c r="Q450" s="155"/>
      <c r="R450" s="155"/>
      <c r="S450" s="155"/>
      <c r="T450" s="155"/>
      <c r="U450" s="155"/>
      <c r="V450" s="155"/>
      <c r="W450" s="155"/>
      <c r="X450" s="155"/>
      <c r="Y450" s="155"/>
      <c r="Z450" s="155"/>
    </row>
    <row r="451" spans="1:26" ht="12" customHeight="1">
      <c r="A451" s="155"/>
      <c r="B451" s="155"/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</row>
    <row r="452" spans="1:26" ht="12" customHeight="1">
      <c r="A452" s="155"/>
      <c r="B452" s="155"/>
      <c r="C452" s="155"/>
      <c r="D452" s="155"/>
      <c r="E452" s="155"/>
      <c r="F452" s="155"/>
      <c r="G452" s="155"/>
      <c r="H452" s="155"/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5"/>
      <c r="V452" s="155"/>
      <c r="W452" s="155"/>
      <c r="X452" s="155"/>
      <c r="Y452" s="155"/>
      <c r="Z452" s="155"/>
    </row>
    <row r="453" spans="1:26" ht="12" customHeight="1">
      <c r="A453" s="155"/>
      <c r="B453" s="155"/>
      <c r="C453" s="155"/>
      <c r="D453" s="155"/>
      <c r="E453" s="155"/>
      <c r="F453" s="155"/>
      <c r="G453" s="155"/>
      <c r="H453" s="155"/>
      <c r="I453" s="155"/>
      <c r="J453" s="155"/>
      <c r="K453" s="155"/>
      <c r="L453" s="155"/>
      <c r="M453" s="155"/>
      <c r="N453" s="155"/>
      <c r="O453" s="155"/>
      <c r="P453" s="155"/>
      <c r="Q453" s="155"/>
      <c r="R453" s="155"/>
      <c r="S453" s="155"/>
      <c r="T453" s="155"/>
      <c r="U453" s="155"/>
      <c r="V453" s="155"/>
      <c r="W453" s="155"/>
      <c r="X453" s="155"/>
      <c r="Y453" s="155"/>
      <c r="Z453" s="155"/>
    </row>
    <row r="454" spans="1:26" ht="12" customHeight="1">
      <c r="A454" s="155"/>
      <c r="B454" s="155"/>
      <c r="C454" s="155"/>
      <c r="D454" s="155"/>
      <c r="E454" s="155"/>
      <c r="F454" s="155"/>
      <c r="G454" s="155"/>
      <c r="H454" s="155"/>
      <c r="I454" s="155"/>
      <c r="J454" s="155"/>
      <c r="K454" s="155"/>
      <c r="L454" s="155"/>
      <c r="M454" s="155"/>
      <c r="N454" s="155"/>
      <c r="O454" s="155"/>
      <c r="P454" s="155"/>
      <c r="Q454" s="155"/>
      <c r="R454" s="155"/>
      <c r="S454" s="155"/>
      <c r="T454" s="155"/>
      <c r="U454" s="155"/>
      <c r="V454" s="155"/>
      <c r="W454" s="155"/>
      <c r="X454" s="155"/>
      <c r="Y454" s="155"/>
      <c r="Z454" s="155"/>
    </row>
    <row r="455" spans="1:26" ht="12" customHeight="1">
      <c r="A455" s="155"/>
      <c r="B455" s="155"/>
      <c r="C455" s="155"/>
      <c r="D455" s="155"/>
      <c r="E455" s="155"/>
      <c r="F455" s="155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5"/>
      <c r="T455" s="155"/>
      <c r="U455" s="155"/>
      <c r="V455" s="155"/>
      <c r="W455" s="155"/>
      <c r="X455" s="155"/>
      <c r="Y455" s="155"/>
      <c r="Z455" s="155"/>
    </row>
    <row r="456" spans="1:26" ht="12" customHeight="1">
      <c r="A456" s="155"/>
      <c r="B456" s="155"/>
      <c r="C456" s="155"/>
      <c r="D456" s="155"/>
      <c r="E456" s="155"/>
      <c r="F456" s="155"/>
      <c r="G456" s="155"/>
      <c r="H456" s="155"/>
      <c r="I456" s="155"/>
      <c r="J456" s="155"/>
      <c r="K456" s="155"/>
      <c r="L456" s="155"/>
      <c r="M456" s="155"/>
      <c r="N456" s="155"/>
      <c r="O456" s="155"/>
      <c r="P456" s="155"/>
      <c r="Q456" s="155"/>
      <c r="R456" s="155"/>
      <c r="S456" s="155"/>
      <c r="T456" s="155"/>
      <c r="U456" s="155"/>
      <c r="V456" s="155"/>
      <c r="W456" s="155"/>
      <c r="X456" s="155"/>
      <c r="Y456" s="155"/>
      <c r="Z456" s="155"/>
    </row>
    <row r="457" spans="1:26" ht="12" customHeight="1">
      <c r="A457" s="155"/>
      <c r="B457" s="155"/>
      <c r="C457" s="155"/>
      <c r="D457" s="155"/>
      <c r="E457" s="155"/>
      <c r="F457" s="155"/>
      <c r="G457" s="155"/>
      <c r="H457" s="155"/>
      <c r="I457" s="155"/>
      <c r="J457" s="155"/>
      <c r="K457" s="155"/>
      <c r="L457" s="155"/>
      <c r="M457" s="155"/>
      <c r="N457" s="155"/>
      <c r="O457" s="155"/>
      <c r="P457" s="155"/>
      <c r="Q457" s="155"/>
      <c r="R457" s="155"/>
      <c r="S457" s="155"/>
      <c r="T457" s="155"/>
      <c r="U457" s="155"/>
      <c r="V457" s="155"/>
      <c r="W457" s="155"/>
      <c r="X457" s="155"/>
      <c r="Y457" s="155"/>
      <c r="Z457" s="155"/>
    </row>
    <row r="458" spans="1:26" ht="12" customHeight="1">
      <c r="A458" s="155"/>
      <c r="B458" s="155"/>
      <c r="C458" s="155"/>
      <c r="D458" s="155"/>
      <c r="E458" s="155"/>
      <c r="F458" s="155"/>
      <c r="G458" s="155"/>
      <c r="H458" s="155"/>
      <c r="I458" s="155"/>
      <c r="J458" s="155"/>
      <c r="K458" s="155"/>
      <c r="L458" s="155"/>
      <c r="M458" s="155"/>
      <c r="N458" s="155"/>
      <c r="O458" s="155"/>
      <c r="P458" s="155"/>
      <c r="Q458" s="155"/>
      <c r="R458" s="155"/>
      <c r="S458" s="155"/>
      <c r="T458" s="155"/>
      <c r="U458" s="155"/>
      <c r="V458" s="155"/>
      <c r="W458" s="155"/>
      <c r="X458" s="155"/>
      <c r="Y458" s="155"/>
      <c r="Z458" s="155"/>
    </row>
    <row r="459" spans="1:26" ht="12" customHeight="1">
      <c r="A459" s="155"/>
      <c r="B459" s="155"/>
      <c r="C459" s="155"/>
      <c r="D459" s="155"/>
      <c r="E459" s="155"/>
      <c r="F459" s="155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/>
      <c r="T459" s="155"/>
      <c r="U459" s="155"/>
      <c r="V459" s="155"/>
      <c r="W459" s="155"/>
      <c r="X459" s="155"/>
      <c r="Y459" s="155"/>
      <c r="Z459" s="155"/>
    </row>
    <row r="460" spans="1:26" ht="12" customHeight="1">
      <c r="A460" s="155"/>
      <c r="B460" s="155"/>
      <c r="C460" s="155"/>
      <c r="D460" s="155"/>
      <c r="E460" s="155"/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5"/>
      <c r="T460" s="155"/>
      <c r="U460" s="155"/>
      <c r="V460" s="155"/>
      <c r="W460" s="155"/>
      <c r="X460" s="155"/>
      <c r="Y460" s="155"/>
      <c r="Z460" s="155"/>
    </row>
    <row r="461" spans="1:26" ht="12" customHeight="1">
      <c r="A461" s="155"/>
      <c r="B461" s="155"/>
      <c r="C461" s="155"/>
      <c r="D461" s="155"/>
      <c r="E461" s="155"/>
      <c r="F461" s="155"/>
      <c r="G461" s="155"/>
      <c r="H461" s="155"/>
      <c r="I461" s="155"/>
      <c r="J461" s="155"/>
      <c r="K461" s="155"/>
      <c r="L461" s="155"/>
      <c r="M461" s="155"/>
      <c r="N461" s="155"/>
      <c r="O461" s="155"/>
      <c r="P461" s="155"/>
      <c r="Q461" s="155"/>
      <c r="R461" s="155"/>
      <c r="S461" s="155"/>
      <c r="T461" s="155"/>
      <c r="U461" s="155"/>
      <c r="V461" s="155"/>
      <c r="W461" s="155"/>
      <c r="X461" s="155"/>
      <c r="Y461" s="155"/>
      <c r="Z461" s="155"/>
    </row>
    <row r="462" spans="1:26" ht="12" customHeight="1">
      <c r="A462" s="155"/>
      <c r="B462" s="155"/>
      <c r="C462" s="155"/>
      <c r="D462" s="155"/>
      <c r="E462" s="155"/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</row>
    <row r="463" spans="1:26" ht="12" customHeight="1">
      <c r="A463" s="155"/>
      <c r="B463" s="155"/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</row>
    <row r="464" spans="1:26" ht="12" customHeight="1">
      <c r="A464" s="155"/>
      <c r="B464" s="155"/>
      <c r="C464" s="155"/>
      <c r="D464" s="155"/>
      <c r="E464" s="155"/>
      <c r="F464" s="155"/>
      <c r="G464" s="155"/>
      <c r="H464" s="155"/>
      <c r="I464" s="155"/>
      <c r="J464" s="155"/>
      <c r="K464" s="155"/>
      <c r="L464" s="155"/>
      <c r="M464" s="155"/>
      <c r="N464" s="155"/>
      <c r="O464" s="155"/>
      <c r="P464" s="155"/>
      <c r="Q464" s="155"/>
      <c r="R464" s="155"/>
      <c r="S464" s="155"/>
      <c r="T464" s="155"/>
      <c r="U464" s="155"/>
      <c r="V464" s="155"/>
      <c r="W464" s="155"/>
      <c r="X464" s="155"/>
      <c r="Y464" s="155"/>
      <c r="Z464" s="155"/>
    </row>
    <row r="465" spans="1:26" ht="12" customHeight="1">
      <c r="A465" s="155"/>
      <c r="B465" s="155"/>
      <c r="C465" s="155"/>
      <c r="D465" s="155"/>
      <c r="E465" s="155"/>
      <c r="F465" s="155"/>
      <c r="G465" s="155"/>
      <c r="H465" s="155"/>
      <c r="I465" s="155"/>
      <c r="J465" s="155"/>
      <c r="K465" s="155"/>
      <c r="L465" s="155"/>
      <c r="M465" s="155"/>
      <c r="N465" s="155"/>
      <c r="O465" s="155"/>
      <c r="P465" s="155"/>
      <c r="Q465" s="155"/>
      <c r="R465" s="155"/>
      <c r="S465" s="155"/>
      <c r="T465" s="155"/>
      <c r="U465" s="155"/>
      <c r="V465" s="155"/>
      <c r="W465" s="155"/>
      <c r="X465" s="155"/>
      <c r="Y465" s="155"/>
      <c r="Z465" s="155"/>
    </row>
    <row r="466" spans="1:26" ht="12" customHeight="1">
      <c r="A466" s="155"/>
      <c r="B466" s="155"/>
      <c r="C466" s="155"/>
      <c r="D466" s="155"/>
      <c r="E466" s="155"/>
      <c r="F466" s="155"/>
      <c r="G466" s="155"/>
      <c r="H466" s="155"/>
      <c r="I466" s="155"/>
      <c r="J466" s="155"/>
      <c r="K466" s="155"/>
      <c r="L466" s="155"/>
      <c r="M466" s="155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  <c r="Z466" s="155"/>
    </row>
    <row r="467" spans="1:26" ht="12" customHeight="1">
      <c r="A467" s="155"/>
      <c r="B467" s="155"/>
      <c r="C467" s="155"/>
      <c r="D467" s="155"/>
      <c r="E467" s="155"/>
      <c r="F467" s="155"/>
      <c r="G467" s="155"/>
      <c r="H467" s="155"/>
      <c r="I467" s="155"/>
      <c r="J467" s="155"/>
      <c r="K467" s="155"/>
      <c r="L467" s="155"/>
      <c r="M467" s="155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  <c r="Z467" s="155"/>
    </row>
    <row r="468" spans="1:26" ht="12" customHeight="1">
      <c r="A468" s="155"/>
      <c r="B468" s="155"/>
      <c r="C468" s="155"/>
      <c r="D468" s="155"/>
      <c r="E468" s="155"/>
      <c r="F468" s="155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  <c r="Z468" s="155"/>
    </row>
    <row r="469" spans="1:26" ht="12" customHeight="1">
      <c r="A469" s="155"/>
      <c r="B469" s="155"/>
      <c r="C469" s="155"/>
      <c r="D469" s="155"/>
      <c r="E469" s="155"/>
      <c r="F469" s="155"/>
      <c r="G469" s="155"/>
      <c r="H469" s="155"/>
      <c r="I469" s="155"/>
      <c r="J469" s="155"/>
      <c r="K469" s="155"/>
      <c r="L469" s="155"/>
      <c r="M469" s="155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  <c r="Z469" s="155"/>
    </row>
    <row r="470" spans="1:26" ht="12" customHeight="1">
      <c r="A470" s="155"/>
      <c r="B470" s="155"/>
      <c r="C470" s="155"/>
      <c r="D470" s="155"/>
      <c r="E470" s="155"/>
      <c r="F470" s="155"/>
      <c r="G470" s="155"/>
      <c r="H470" s="155"/>
      <c r="I470" s="155"/>
      <c r="J470" s="155"/>
      <c r="K470" s="155"/>
      <c r="L470" s="155"/>
      <c r="M470" s="155"/>
      <c r="N470" s="155"/>
      <c r="O470" s="155"/>
      <c r="P470" s="155"/>
      <c r="Q470" s="155"/>
      <c r="R470" s="155"/>
      <c r="S470" s="155"/>
      <c r="T470" s="155"/>
      <c r="U470" s="155"/>
      <c r="V470" s="155"/>
      <c r="W470" s="155"/>
      <c r="X470" s="155"/>
      <c r="Y470" s="155"/>
      <c r="Z470" s="155"/>
    </row>
    <row r="471" spans="1:26" ht="12" customHeight="1">
      <c r="A471" s="155"/>
      <c r="B471" s="155"/>
      <c r="C471" s="155"/>
      <c r="D471" s="155"/>
      <c r="E471" s="155"/>
      <c r="F471" s="155"/>
      <c r="G471" s="155"/>
      <c r="H471" s="155"/>
      <c r="I471" s="155"/>
      <c r="J471" s="155"/>
      <c r="K471" s="155"/>
      <c r="L471" s="155"/>
      <c r="M471" s="155"/>
      <c r="N471" s="155"/>
      <c r="O471" s="155"/>
      <c r="P471" s="155"/>
      <c r="Q471" s="155"/>
      <c r="R471" s="155"/>
      <c r="S471" s="155"/>
      <c r="T471" s="155"/>
      <c r="U471" s="155"/>
      <c r="V471" s="155"/>
      <c r="W471" s="155"/>
      <c r="X471" s="155"/>
      <c r="Y471" s="155"/>
      <c r="Z471" s="155"/>
    </row>
    <row r="472" spans="1:26" ht="12" customHeight="1">
      <c r="A472" s="155"/>
      <c r="B472" s="155"/>
      <c r="C472" s="155"/>
      <c r="D472" s="155"/>
      <c r="E472" s="155"/>
      <c r="F472" s="155"/>
      <c r="G472" s="155"/>
      <c r="H472" s="155"/>
      <c r="I472" s="155"/>
      <c r="J472" s="155"/>
      <c r="K472" s="155"/>
      <c r="L472" s="155"/>
      <c r="M472" s="155"/>
      <c r="N472" s="155"/>
      <c r="O472" s="155"/>
      <c r="P472" s="155"/>
      <c r="Q472" s="155"/>
      <c r="R472" s="155"/>
      <c r="S472" s="155"/>
      <c r="T472" s="155"/>
      <c r="U472" s="155"/>
      <c r="V472" s="155"/>
      <c r="W472" s="155"/>
      <c r="X472" s="155"/>
      <c r="Y472" s="155"/>
      <c r="Z472" s="155"/>
    </row>
    <row r="473" spans="1:26" ht="12" customHeight="1">
      <c r="A473" s="155"/>
      <c r="B473" s="155"/>
      <c r="C473" s="155"/>
      <c r="D473" s="155"/>
      <c r="E473" s="155"/>
      <c r="F473" s="155"/>
      <c r="G473" s="155"/>
      <c r="H473" s="155"/>
      <c r="I473" s="155"/>
      <c r="J473" s="155"/>
      <c r="K473" s="155"/>
      <c r="L473" s="155"/>
      <c r="M473" s="155"/>
      <c r="N473" s="155"/>
      <c r="O473" s="155"/>
      <c r="P473" s="155"/>
      <c r="Q473" s="155"/>
      <c r="R473" s="155"/>
      <c r="S473" s="155"/>
      <c r="T473" s="155"/>
      <c r="U473" s="155"/>
      <c r="V473" s="155"/>
      <c r="W473" s="155"/>
      <c r="X473" s="155"/>
      <c r="Y473" s="155"/>
      <c r="Z473" s="155"/>
    </row>
    <row r="474" spans="1:26" ht="12" customHeight="1">
      <c r="A474" s="155"/>
      <c r="B474" s="155"/>
      <c r="C474" s="155"/>
      <c r="D474" s="155"/>
      <c r="E474" s="155"/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  <c r="Z474" s="155"/>
    </row>
    <row r="475" spans="1:26" ht="12" customHeight="1">
      <c r="A475" s="155"/>
      <c r="B475" s="155"/>
      <c r="C475" s="155"/>
      <c r="D475" s="155"/>
      <c r="E475" s="155"/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</row>
    <row r="476" spans="1:26" ht="12" customHeight="1">
      <c r="A476" s="155"/>
      <c r="B476" s="155"/>
      <c r="C476" s="155"/>
      <c r="D476" s="155"/>
      <c r="E476" s="155"/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</row>
    <row r="477" spans="1:26" ht="12" customHeight="1">
      <c r="A477" s="155"/>
      <c r="B477" s="155"/>
      <c r="C477" s="155"/>
      <c r="D477" s="155"/>
      <c r="E477" s="155"/>
      <c r="F477" s="155"/>
      <c r="G477" s="155"/>
      <c r="H477" s="155"/>
      <c r="I477" s="155"/>
      <c r="J477" s="155"/>
      <c r="K477" s="155"/>
      <c r="L477" s="155"/>
      <c r="M477" s="155"/>
      <c r="N477" s="155"/>
      <c r="O477" s="155"/>
      <c r="P477" s="155"/>
      <c r="Q477" s="155"/>
      <c r="R477" s="155"/>
      <c r="S477" s="155"/>
      <c r="T477" s="155"/>
      <c r="U477" s="155"/>
      <c r="V477" s="155"/>
      <c r="W477" s="155"/>
      <c r="X477" s="155"/>
      <c r="Y477" s="155"/>
      <c r="Z477" s="155"/>
    </row>
    <row r="478" spans="1:26" ht="12" customHeight="1">
      <c r="A478" s="155"/>
      <c r="B478" s="155"/>
      <c r="C478" s="155"/>
      <c r="D478" s="155"/>
      <c r="E478" s="155"/>
      <c r="F478" s="155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  <c r="Z478" s="155"/>
    </row>
    <row r="479" spans="1:26" ht="12" customHeight="1">
      <c r="A479" s="155"/>
      <c r="B479" s="155"/>
      <c r="C479" s="155"/>
      <c r="D479" s="155"/>
      <c r="E479" s="155"/>
      <c r="F479" s="155"/>
      <c r="G479" s="155"/>
      <c r="H479" s="155"/>
      <c r="I479" s="155"/>
      <c r="J479" s="155"/>
      <c r="K479" s="155"/>
      <c r="L479" s="155"/>
      <c r="M479" s="155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  <c r="Z479" s="155"/>
    </row>
    <row r="480" spans="1:26" ht="12" customHeight="1">
      <c r="A480" s="155"/>
      <c r="B480" s="155"/>
      <c r="C480" s="155"/>
      <c r="D480" s="155"/>
      <c r="E480" s="155"/>
      <c r="F480" s="155"/>
      <c r="G480" s="155"/>
      <c r="H480" s="155"/>
      <c r="I480" s="155"/>
      <c r="J480" s="155"/>
      <c r="K480" s="155"/>
      <c r="L480" s="155"/>
      <c r="M480" s="155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  <c r="Z480" s="155"/>
    </row>
    <row r="481" spans="1:26" ht="12" customHeight="1">
      <c r="A481" s="155"/>
      <c r="B481" s="155"/>
      <c r="C481" s="155"/>
      <c r="D481" s="155"/>
      <c r="E481" s="155"/>
      <c r="F481" s="155"/>
      <c r="G481" s="155"/>
      <c r="H481" s="155"/>
      <c r="I481" s="155"/>
      <c r="J481" s="155"/>
      <c r="K481" s="155"/>
      <c r="L481" s="155"/>
      <c r="M481" s="155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  <c r="Z481" s="155"/>
    </row>
    <row r="482" spans="1:26" ht="12" customHeight="1">
      <c r="A482" s="155"/>
      <c r="B482" s="155"/>
      <c r="C482" s="155"/>
      <c r="D482" s="155"/>
      <c r="E482" s="155"/>
      <c r="F482" s="155"/>
      <c r="G482" s="155"/>
      <c r="H482" s="155"/>
      <c r="I482" s="155"/>
      <c r="J482" s="15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  <c r="Z482" s="155"/>
    </row>
    <row r="483" spans="1:26" ht="12" customHeight="1">
      <c r="A483" s="155"/>
      <c r="B483" s="155"/>
      <c r="C483" s="155"/>
      <c r="D483" s="155"/>
      <c r="E483" s="155"/>
      <c r="F483" s="155"/>
      <c r="G483" s="155"/>
      <c r="H483" s="155"/>
      <c r="I483" s="155"/>
      <c r="J483" s="155"/>
      <c r="K483" s="155"/>
      <c r="L483" s="155"/>
      <c r="M483" s="155"/>
      <c r="N483" s="155"/>
      <c r="O483" s="155"/>
      <c r="P483" s="155"/>
      <c r="Q483" s="155"/>
      <c r="R483" s="155"/>
      <c r="S483" s="155"/>
      <c r="T483" s="155"/>
      <c r="U483" s="155"/>
      <c r="V483" s="155"/>
      <c r="W483" s="155"/>
      <c r="X483" s="155"/>
      <c r="Y483" s="155"/>
      <c r="Z483" s="155"/>
    </row>
    <row r="484" spans="1:26" ht="12" customHeight="1">
      <c r="A484" s="155"/>
      <c r="B484" s="155"/>
      <c r="C484" s="155"/>
      <c r="D484" s="155"/>
      <c r="E484" s="155"/>
      <c r="F484" s="155"/>
      <c r="G484" s="155"/>
      <c r="H484" s="155"/>
      <c r="I484" s="155"/>
      <c r="J484" s="155"/>
      <c r="K484" s="155"/>
      <c r="L484" s="155"/>
      <c r="M484" s="155"/>
      <c r="N484" s="155"/>
      <c r="O484" s="155"/>
      <c r="P484" s="155"/>
      <c r="Q484" s="155"/>
      <c r="R484" s="155"/>
      <c r="S484" s="155"/>
      <c r="T484" s="155"/>
      <c r="U484" s="155"/>
      <c r="V484" s="155"/>
      <c r="W484" s="155"/>
      <c r="X484" s="155"/>
      <c r="Y484" s="155"/>
      <c r="Z484" s="155"/>
    </row>
    <row r="485" spans="1:26" ht="12" customHeight="1">
      <c r="A485" s="155"/>
      <c r="B485" s="155"/>
      <c r="C485" s="155"/>
      <c r="D485" s="155"/>
      <c r="E485" s="155"/>
      <c r="F485" s="155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  <c r="Z485" s="155"/>
    </row>
    <row r="486" spans="1:26" ht="12" customHeight="1">
      <c r="A486" s="155"/>
      <c r="B486" s="155"/>
      <c r="C486" s="155"/>
      <c r="D486" s="155"/>
      <c r="E486" s="155"/>
      <c r="F486" s="155"/>
      <c r="G486" s="155"/>
      <c r="H486" s="155"/>
      <c r="I486" s="155"/>
      <c r="J486" s="155"/>
      <c r="K486" s="155"/>
      <c r="L486" s="155"/>
      <c r="M486" s="155"/>
      <c r="N486" s="155"/>
      <c r="O486" s="155"/>
      <c r="P486" s="155"/>
      <c r="Q486" s="155"/>
      <c r="R486" s="155"/>
      <c r="S486" s="155"/>
      <c r="T486" s="155"/>
      <c r="U486" s="155"/>
      <c r="V486" s="155"/>
      <c r="W486" s="155"/>
      <c r="X486" s="155"/>
      <c r="Y486" s="155"/>
      <c r="Z486" s="155"/>
    </row>
    <row r="487" spans="1:26" ht="12" customHeight="1">
      <c r="A487" s="155"/>
      <c r="B487" s="155"/>
      <c r="C487" s="155"/>
      <c r="D487" s="155"/>
      <c r="E487" s="155"/>
      <c r="F487" s="155"/>
      <c r="G487" s="155"/>
      <c r="H487" s="155"/>
      <c r="I487" s="155"/>
      <c r="J487" s="155"/>
      <c r="K487" s="155"/>
      <c r="L487" s="155"/>
      <c r="M487" s="155"/>
      <c r="N487" s="155"/>
      <c r="O487" s="155"/>
      <c r="P487" s="155"/>
      <c r="Q487" s="155"/>
      <c r="R487" s="155"/>
      <c r="S487" s="155"/>
      <c r="T487" s="155"/>
      <c r="U487" s="155"/>
      <c r="V487" s="155"/>
      <c r="W487" s="155"/>
      <c r="X487" s="155"/>
      <c r="Y487" s="155"/>
      <c r="Z487" s="155"/>
    </row>
    <row r="488" spans="1:26" ht="12" customHeight="1">
      <c r="A488" s="155"/>
      <c r="B488" s="155"/>
      <c r="C488" s="155"/>
      <c r="D488" s="155"/>
      <c r="E488" s="155"/>
      <c r="F488" s="155"/>
      <c r="G488" s="155"/>
      <c r="H488" s="155"/>
      <c r="I488" s="155"/>
      <c r="J488" s="155"/>
      <c r="K488" s="155"/>
      <c r="L488" s="155"/>
      <c r="M488" s="155"/>
      <c r="N488" s="155"/>
      <c r="O488" s="155"/>
      <c r="P488" s="155"/>
      <c r="Q488" s="155"/>
      <c r="R488" s="155"/>
      <c r="S488" s="155"/>
      <c r="T488" s="155"/>
      <c r="U488" s="155"/>
      <c r="V488" s="155"/>
      <c r="W488" s="155"/>
      <c r="X488" s="155"/>
      <c r="Y488" s="155"/>
      <c r="Z488" s="155"/>
    </row>
    <row r="489" spans="1:26" ht="12" customHeight="1">
      <c r="A489" s="155"/>
      <c r="B489" s="155"/>
      <c r="C489" s="155"/>
      <c r="D489" s="155"/>
      <c r="E489" s="155"/>
      <c r="F489" s="155"/>
      <c r="G489" s="155"/>
      <c r="H489" s="155"/>
      <c r="I489" s="155"/>
      <c r="J489" s="155"/>
      <c r="K489" s="155"/>
      <c r="L489" s="155"/>
      <c r="M489" s="155"/>
      <c r="N489" s="155"/>
      <c r="O489" s="155"/>
      <c r="P489" s="155"/>
      <c r="Q489" s="155"/>
      <c r="R489" s="155"/>
      <c r="S489" s="155"/>
      <c r="T489" s="155"/>
      <c r="U489" s="155"/>
      <c r="V489" s="155"/>
      <c r="W489" s="155"/>
      <c r="X489" s="155"/>
      <c r="Y489" s="155"/>
      <c r="Z489" s="155"/>
    </row>
    <row r="490" spans="1:26" ht="12" customHeight="1">
      <c r="A490" s="155"/>
      <c r="B490" s="155"/>
      <c r="C490" s="155"/>
      <c r="D490" s="155"/>
      <c r="E490" s="155"/>
      <c r="F490" s="155"/>
      <c r="G490" s="155"/>
      <c r="H490" s="155"/>
      <c r="I490" s="155"/>
      <c r="J490" s="155"/>
      <c r="K490" s="155"/>
      <c r="L490" s="155"/>
      <c r="M490" s="155"/>
      <c r="N490" s="155"/>
      <c r="O490" s="155"/>
      <c r="P490" s="155"/>
      <c r="Q490" s="155"/>
      <c r="R490" s="155"/>
      <c r="S490" s="155"/>
      <c r="T490" s="155"/>
      <c r="U490" s="155"/>
      <c r="V490" s="155"/>
      <c r="W490" s="155"/>
      <c r="X490" s="155"/>
      <c r="Y490" s="155"/>
      <c r="Z490" s="155"/>
    </row>
    <row r="491" spans="1:26" ht="12" customHeight="1">
      <c r="A491" s="155"/>
      <c r="B491" s="155"/>
      <c r="C491" s="155"/>
      <c r="D491" s="155"/>
      <c r="E491" s="155"/>
      <c r="F491" s="155"/>
      <c r="G491" s="155"/>
      <c r="H491" s="155"/>
      <c r="I491" s="155"/>
      <c r="J491" s="155"/>
      <c r="K491" s="155"/>
      <c r="L491" s="155"/>
      <c r="M491" s="155"/>
      <c r="N491" s="155"/>
      <c r="O491" s="155"/>
      <c r="P491" s="155"/>
      <c r="Q491" s="155"/>
      <c r="R491" s="155"/>
      <c r="S491" s="155"/>
      <c r="T491" s="155"/>
      <c r="U491" s="155"/>
      <c r="V491" s="155"/>
      <c r="W491" s="155"/>
      <c r="X491" s="155"/>
      <c r="Y491" s="155"/>
      <c r="Z491" s="155"/>
    </row>
    <row r="492" spans="1:26" ht="12" customHeight="1">
      <c r="A492" s="155"/>
      <c r="B492" s="155"/>
      <c r="C492" s="155"/>
      <c r="D492" s="155"/>
      <c r="E492" s="155"/>
      <c r="F492" s="155"/>
      <c r="G492" s="155"/>
      <c r="H492" s="155"/>
      <c r="I492" s="155"/>
      <c r="J492" s="155"/>
      <c r="K492" s="155"/>
      <c r="L492" s="155"/>
      <c r="M492" s="155"/>
      <c r="N492" s="155"/>
      <c r="O492" s="155"/>
      <c r="P492" s="155"/>
      <c r="Q492" s="155"/>
      <c r="R492" s="155"/>
      <c r="S492" s="155"/>
      <c r="T492" s="155"/>
      <c r="U492" s="155"/>
      <c r="V492" s="155"/>
      <c r="W492" s="155"/>
      <c r="X492" s="155"/>
      <c r="Y492" s="155"/>
      <c r="Z492" s="155"/>
    </row>
    <row r="493" spans="1:26" ht="12" customHeight="1">
      <c r="A493" s="155"/>
      <c r="B493" s="155"/>
      <c r="C493" s="155"/>
      <c r="D493" s="155"/>
      <c r="E493" s="155"/>
      <c r="F493" s="155"/>
      <c r="G493" s="155"/>
      <c r="H493" s="155"/>
      <c r="I493" s="155"/>
      <c r="J493" s="155"/>
      <c r="K493" s="155"/>
      <c r="L493" s="155"/>
      <c r="M493" s="155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  <c r="Z493" s="155"/>
    </row>
    <row r="494" spans="1:26" ht="12" customHeight="1">
      <c r="A494" s="155"/>
      <c r="B494" s="155"/>
      <c r="C494" s="155"/>
      <c r="D494" s="155"/>
      <c r="E494" s="155"/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  <c r="Z494" s="155"/>
    </row>
    <row r="495" spans="1:26" ht="12" customHeight="1">
      <c r="A495" s="155"/>
      <c r="B495" s="155"/>
      <c r="C495" s="155"/>
      <c r="D495" s="155"/>
      <c r="E495" s="155"/>
      <c r="F495" s="155"/>
      <c r="G495" s="155"/>
      <c r="H495" s="155"/>
      <c r="I495" s="155"/>
      <c r="J495" s="155"/>
      <c r="K495" s="155"/>
      <c r="L495" s="155"/>
      <c r="M495" s="155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  <c r="Z495" s="155"/>
    </row>
    <row r="496" spans="1:26" ht="12" customHeight="1">
      <c r="A496" s="155"/>
      <c r="B496" s="155"/>
      <c r="C496" s="155"/>
      <c r="D496" s="155"/>
      <c r="E496" s="155"/>
      <c r="F496" s="155"/>
      <c r="G496" s="155"/>
      <c r="H496" s="155"/>
      <c r="I496" s="155"/>
      <c r="J496" s="155"/>
      <c r="K496" s="155"/>
      <c r="L496" s="155"/>
      <c r="M496" s="155"/>
      <c r="N496" s="155"/>
      <c r="O496" s="155"/>
      <c r="P496" s="155"/>
      <c r="Q496" s="155"/>
      <c r="R496" s="155"/>
      <c r="S496" s="155"/>
      <c r="T496" s="155"/>
      <c r="U496" s="155"/>
      <c r="V496" s="155"/>
      <c r="W496" s="155"/>
      <c r="X496" s="155"/>
      <c r="Y496" s="155"/>
      <c r="Z496" s="155"/>
    </row>
    <row r="497" spans="1:26" ht="12" customHeight="1">
      <c r="A497" s="155"/>
      <c r="B497" s="155"/>
      <c r="C497" s="155"/>
      <c r="D497" s="155"/>
      <c r="E497" s="155"/>
      <c r="F497" s="155"/>
      <c r="G497" s="155"/>
      <c r="H497" s="155"/>
      <c r="I497" s="155"/>
      <c r="J497" s="155"/>
      <c r="K497" s="155"/>
      <c r="L497" s="155"/>
      <c r="M497" s="155"/>
      <c r="N497" s="155"/>
      <c r="O497" s="155"/>
      <c r="P497" s="155"/>
      <c r="Q497" s="155"/>
      <c r="R497" s="155"/>
      <c r="S497" s="155"/>
      <c r="T497" s="155"/>
      <c r="U497" s="155"/>
      <c r="V497" s="155"/>
      <c r="W497" s="155"/>
      <c r="X497" s="155"/>
      <c r="Y497" s="155"/>
      <c r="Z497" s="155"/>
    </row>
    <row r="498" spans="1:26" ht="12" customHeight="1">
      <c r="A498" s="155"/>
      <c r="B498" s="155"/>
      <c r="C498" s="155"/>
      <c r="D498" s="155"/>
      <c r="E498" s="155"/>
      <c r="F498" s="155"/>
      <c r="G498" s="155"/>
      <c r="H498" s="155"/>
      <c r="I498" s="155"/>
      <c r="J498" s="155"/>
      <c r="K498" s="155"/>
      <c r="L498" s="155"/>
      <c r="M498" s="155"/>
      <c r="N498" s="155"/>
      <c r="O498" s="155"/>
      <c r="P498" s="155"/>
      <c r="Q498" s="155"/>
      <c r="R498" s="155"/>
      <c r="S498" s="155"/>
      <c r="T498" s="155"/>
      <c r="U498" s="155"/>
      <c r="V498" s="155"/>
      <c r="W498" s="155"/>
      <c r="X498" s="155"/>
      <c r="Y498" s="155"/>
      <c r="Z498" s="155"/>
    </row>
    <row r="499" spans="1:26" ht="12" customHeight="1">
      <c r="A499" s="155"/>
      <c r="B499" s="155"/>
      <c r="C499" s="155"/>
      <c r="D499" s="155"/>
      <c r="E499" s="155"/>
      <c r="F499" s="155"/>
      <c r="G499" s="155"/>
      <c r="H499" s="155"/>
      <c r="I499" s="155"/>
      <c r="J499" s="155"/>
      <c r="K499" s="155"/>
      <c r="L499" s="155"/>
      <c r="M499" s="155"/>
      <c r="N499" s="155"/>
      <c r="O499" s="155"/>
      <c r="P499" s="155"/>
      <c r="Q499" s="155"/>
      <c r="R499" s="155"/>
      <c r="S499" s="155"/>
      <c r="T499" s="155"/>
      <c r="U499" s="155"/>
      <c r="V499" s="155"/>
      <c r="W499" s="155"/>
      <c r="X499" s="155"/>
      <c r="Y499" s="155"/>
      <c r="Z499" s="155"/>
    </row>
    <row r="500" spans="1:26" ht="12" customHeight="1">
      <c r="A500" s="155"/>
      <c r="B500" s="155"/>
      <c r="C500" s="155"/>
      <c r="D500" s="155"/>
      <c r="E500" s="155"/>
      <c r="F500" s="155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  <c r="Z500" s="155"/>
    </row>
    <row r="501" spans="1:26" ht="12" customHeight="1">
      <c r="A501" s="155"/>
      <c r="B501" s="155"/>
      <c r="C501" s="155"/>
      <c r="D501" s="155"/>
      <c r="E501" s="155"/>
      <c r="F501" s="155"/>
      <c r="G501" s="155"/>
      <c r="H501" s="155"/>
      <c r="I501" s="155"/>
      <c r="J501" s="155"/>
      <c r="K501" s="155"/>
      <c r="L501" s="155"/>
      <c r="M501" s="155"/>
      <c r="N501" s="155"/>
      <c r="O501" s="155"/>
      <c r="P501" s="155"/>
      <c r="Q501" s="155"/>
      <c r="R501" s="155"/>
      <c r="S501" s="155"/>
      <c r="T501" s="155"/>
      <c r="U501" s="155"/>
      <c r="V501" s="155"/>
      <c r="W501" s="155"/>
      <c r="X501" s="155"/>
      <c r="Y501" s="155"/>
      <c r="Z501" s="155"/>
    </row>
    <row r="502" spans="1:26" ht="12" customHeight="1">
      <c r="A502" s="155"/>
      <c r="B502" s="155"/>
      <c r="C502" s="155"/>
      <c r="D502" s="155"/>
      <c r="E502" s="155"/>
      <c r="F502" s="155"/>
      <c r="G502" s="155"/>
      <c r="H502" s="155"/>
      <c r="I502" s="155"/>
      <c r="J502" s="155"/>
      <c r="K502" s="155"/>
      <c r="L502" s="155"/>
      <c r="M502" s="155"/>
      <c r="N502" s="155"/>
      <c r="O502" s="155"/>
      <c r="P502" s="155"/>
      <c r="Q502" s="155"/>
      <c r="R502" s="155"/>
      <c r="S502" s="155"/>
      <c r="T502" s="155"/>
      <c r="U502" s="155"/>
      <c r="V502" s="155"/>
      <c r="W502" s="155"/>
      <c r="X502" s="155"/>
      <c r="Y502" s="155"/>
      <c r="Z502" s="155"/>
    </row>
    <row r="503" spans="1:26" ht="12" customHeight="1">
      <c r="A503" s="155"/>
      <c r="B503" s="155"/>
      <c r="C503" s="155"/>
      <c r="D503" s="155"/>
      <c r="E503" s="155"/>
      <c r="F503" s="155"/>
      <c r="G503" s="155"/>
      <c r="H503" s="155"/>
      <c r="I503" s="155"/>
      <c r="J503" s="155"/>
      <c r="K503" s="155"/>
      <c r="L503" s="155"/>
      <c r="M503" s="155"/>
      <c r="N503" s="155"/>
      <c r="O503" s="155"/>
      <c r="P503" s="155"/>
      <c r="Q503" s="155"/>
      <c r="R503" s="155"/>
      <c r="S503" s="155"/>
      <c r="T503" s="155"/>
      <c r="U503" s="155"/>
      <c r="V503" s="155"/>
      <c r="W503" s="155"/>
      <c r="X503" s="155"/>
      <c r="Y503" s="155"/>
      <c r="Z503" s="155"/>
    </row>
    <row r="504" spans="1:26" ht="12" customHeight="1">
      <c r="A504" s="155"/>
      <c r="B504" s="155"/>
      <c r="C504" s="155"/>
      <c r="D504" s="155"/>
      <c r="E504" s="155"/>
      <c r="F504" s="155"/>
      <c r="G504" s="155"/>
      <c r="H504" s="155"/>
      <c r="I504" s="155"/>
      <c r="J504" s="155"/>
      <c r="K504" s="155"/>
      <c r="L504" s="155"/>
      <c r="M504" s="155"/>
      <c r="N504" s="155"/>
      <c r="O504" s="155"/>
      <c r="P504" s="155"/>
      <c r="Q504" s="155"/>
      <c r="R504" s="155"/>
      <c r="S504" s="155"/>
      <c r="T504" s="155"/>
      <c r="U504" s="155"/>
      <c r="V504" s="155"/>
      <c r="W504" s="155"/>
      <c r="X504" s="155"/>
      <c r="Y504" s="155"/>
      <c r="Z504" s="155"/>
    </row>
    <row r="505" spans="1:26" ht="12" customHeight="1">
      <c r="A505" s="155"/>
      <c r="B505" s="155"/>
      <c r="C505" s="155"/>
      <c r="D505" s="155"/>
      <c r="E505" s="155"/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/>
      <c r="S505" s="155"/>
      <c r="T505" s="155"/>
      <c r="U505" s="155"/>
      <c r="V505" s="155"/>
      <c r="W505" s="155"/>
      <c r="X505" s="155"/>
      <c r="Y505" s="155"/>
      <c r="Z505" s="155"/>
    </row>
    <row r="506" spans="1:26" ht="12" customHeight="1">
      <c r="A506" s="155"/>
      <c r="B506" s="155"/>
      <c r="C506" s="155"/>
      <c r="D506" s="155"/>
      <c r="E506" s="155"/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/>
      <c r="S506" s="155"/>
      <c r="T506" s="155"/>
      <c r="U506" s="155"/>
      <c r="V506" s="155"/>
      <c r="W506" s="155"/>
      <c r="X506" s="155"/>
      <c r="Y506" s="155"/>
      <c r="Z506" s="155"/>
    </row>
    <row r="507" spans="1:26" ht="12" customHeight="1">
      <c r="A507" s="155"/>
      <c r="B507" s="155"/>
      <c r="C507" s="155"/>
      <c r="D507" s="155"/>
      <c r="E507" s="155"/>
      <c r="F507" s="155"/>
      <c r="G507" s="155"/>
      <c r="H507" s="155"/>
      <c r="I507" s="155"/>
      <c r="J507" s="155"/>
      <c r="K507" s="155"/>
      <c r="L507" s="155"/>
      <c r="M507" s="155"/>
      <c r="N507" s="155"/>
      <c r="O507" s="155"/>
      <c r="P507" s="155"/>
      <c r="Q507" s="155"/>
      <c r="R507" s="155"/>
      <c r="S507" s="155"/>
      <c r="T507" s="155"/>
      <c r="U507" s="155"/>
      <c r="V507" s="155"/>
      <c r="W507" s="155"/>
      <c r="X507" s="155"/>
      <c r="Y507" s="155"/>
      <c r="Z507" s="155"/>
    </row>
    <row r="508" spans="1:26" ht="12" customHeight="1">
      <c r="A508" s="155"/>
      <c r="B508" s="155"/>
      <c r="C508" s="155"/>
      <c r="D508" s="155"/>
      <c r="E508" s="155"/>
      <c r="F508" s="155"/>
      <c r="G508" s="155"/>
      <c r="H508" s="155"/>
      <c r="I508" s="155"/>
      <c r="J508" s="155"/>
      <c r="K508" s="155"/>
      <c r="L508" s="155"/>
      <c r="M508" s="155"/>
      <c r="N508" s="155"/>
      <c r="O508" s="155"/>
      <c r="P508" s="155"/>
      <c r="Q508" s="155"/>
      <c r="R508" s="155"/>
      <c r="S508" s="155"/>
      <c r="T508" s="155"/>
      <c r="U508" s="155"/>
      <c r="V508" s="155"/>
      <c r="W508" s="155"/>
      <c r="X508" s="155"/>
      <c r="Y508" s="155"/>
      <c r="Z508" s="155"/>
    </row>
    <row r="509" spans="1:26" ht="12" customHeight="1">
      <c r="A509" s="155"/>
      <c r="B509" s="155"/>
      <c r="C509" s="155"/>
      <c r="D509" s="155"/>
      <c r="E509" s="155"/>
      <c r="F509" s="155"/>
      <c r="G509" s="155"/>
      <c r="H509" s="155"/>
      <c r="I509" s="155"/>
      <c r="J509" s="155"/>
      <c r="K509" s="155"/>
      <c r="L509" s="155"/>
      <c r="M509" s="155"/>
      <c r="N509" s="155"/>
      <c r="O509" s="155"/>
      <c r="P509" s="155"/>
      <c r="Q509" s="155"/>
      <c r="R509" s="155"/>
      <c r="S509" s="155"/>
      <c r="T509" s="155"/>
      <c r="U509" s="155"/>
      <c r="V509" s="155"/>
      <c r="W509" s="155"/>
      <c r="X509" s="155"/>
      <c r="Y509" s="155"/>
      <c r="Z509" s="155"/>
    </row>
    <row r="510" spans="1:26" ht="12" customHeight="1">
      <c r="A510" s="155"/>
      <c r="B510" s="155"/>
      <c r="C510" s="155"/>
      <c r="D510" s="155"/>
      <c r="E510" s="155"/>
      <c r="F510" s="155"/>
      <c r="G510" s="155"/>
      <c r="H510" s="155"/>
      <c r="I510" s="155"/>
      <c r="J510" s="155"/>
      <c r="K510" s="155"/>
      <c r="L510" s="155"/>
      <c r="M510" s="155"/>
      <c r="N510" s="155"/>
      <c r="O510" s="155"/>
      <c r="P510" s="155"/>
      <c r="Q510" s="155"/>
      <c r="R510" s="155"/>
      <c r="S510" s="155"/>
      <c r="T510" s="155"/>
      <c r="U510" s="155"/>
      <c r="V510" s="155"/>
      <c r="W510" s="155"/>
      <c r="X510" s="155"/>
      <c r="Y510" s="155"/>
      <c r="Z510" s="155"/>
    </row>
    <row r="511" spans="1:26" ht="12" customHeight="1">
      <c r="A511" s="155"/>
      <c r="B511" s="155"/>
      <c r="C511" s="155"/>
      <c r="D511" s="155"/>
      <c r="E511" s="155"/>
      <c r="F511" s="155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  <c r="W511" s="155"/>
      <c r="X511" s="155"/>
      <c r="Y511" s="155"/>
      <c r="Z511" s="155"/>
    </row>
    <row r="512" spans="1:26" ht="12" customHeight="1">
      <c r="A512" s="155"/>
      <c r="B512" s="155"/>
      <c r="C512" s="155"/>
      <c r="D512" s="155"/>
      <c r="E512" s="155"/>
      <c r="F512" s="155"/>
      <c r="G512" s="155"/>
      <c r="H512" s="155"/>
      <c r="I512" s="155"/>
      <c r="J512" s="155"/>
      <c r="K512" s="155"/>
      <c r="L512" s="155"/>
      <c r="M512" s="155"/>
      <c r="N512" s="155"/>
      <c r="O512" s="155"/>
      <c r="P512" s="155"/>
      <c r="Q512" s="155"/>
      <c r="R512" s="155"/>
      <c r="S512" s="155"/>
      <c r="T512" s="155"/>
      <c r="U512" s="155"/>
      <c r="V512" s="155"/>
      <c r="W512" s="155"/>
      <c r="X512" s="155"/>
      <c r="Y512" s="155"/>
      <c r="Z512" s="155"/>
    </row>
    <row r="513" spans="1:26" ht="12" customHeight="1">
      <c r="A513" s="155"/>
      <c r="B513" s="155"/>
      <c r="C513" s="155"/>
      <c r="D513" s="155"/>
      <c r="E513" s="155"/>
      <c r="F513" s="155"/>
      <c r="G513" s="155"/>
      <c r="H513" s="155"/>
      <c r="I513" s="155"/>
      <c r="J513" s="155"/>
      <c r="K513" s="155"/>
      <c r="L513" s="155"/>
      <c r="M513" s="155"/>
      <c r="N513" s="155"/>
      <c r="O513" s="155"/>
      <c r="P513" s="155"/>
      <c r="Q513" s="155"/>
      <c r="R513" s="155"/>
      <c r="S513" s="155"/>
      <c r="T513" s="155"/>
      <c r="U513" s="155"/>
      <c r="V513" s="155"/>
      <c r="W513" s="155"/>
      <c r="X513" s="155"/>
      <c r="Y513" s="155"/>
      <c r="Z513" s="155"/>
    </row>
    <row r="514" spans="1:26" ht="12" customHeight="1">
      <c r="A514" s="155"/>
      <c r="B514" s="155"/>
      <c r="C514" s="155"/>
      <c r="D514" s="155"/>
      <c r="E514" s="155"/>
      <c r="F514" s="155"/>
      <c r="G514" s="155"/>
      <c r="H514" s="155"/>
      <c r="I514" s="155"/>
      <c r="J514" s="155"/>
      <c r="K514" s="155"/>
      <c r="L514" s="155"/>
      <c r="M514" s="155"/>
      <c r="N514" s="155"/>
      <c r="O514" s="155"/>
      <c r="P514" s="155"/>
      <c r="Q514" s="155"/>
      <c r="R514" s="155"/>
      <c r="S514" s="155"/>
      <c r="T514" s="155"/>
      <c r="U514" s="155"/>
      <c r="V514" s="155"/>
      <c r="W514" s="155"/>
      <c r="X514" s="155"/>
      <c r="Y514" s="155"/>
      <c r="Z514" s="155"/>
    </row>
    <row r="515" spans="1:26" ht="12" customHeight="1">
      <c r="A515" s="155"/>
      <c r="B515" s="155"/>
      <c r="C515" s="155"/>
      <c r="D515" s="155"/>
      <c r="E515" s="155"/>
      <c r="F515" s="155"/>
      <c r="G515" s="155"/>
      <c r="H515" s="155"/>
      <c r="I515" s="155"/>
      <c r="J515" s="155"/>
      <c r="K515" s="155"/>
      <c r="L515" s="155"/>
      <c r="M515" s="155"/>
      <c r="N515" s="155"/>
      <c r="O515" s="155"/>
      <c r="P515" s="155"/>
      <c r="Q515" s="155"/>
      <c r="R515" s="155"/>
      <c r="S515" s="155"/>
      <c r="T515" s="155"/>
      <c r="U515" s="155"/>
      <c r="V515" s="155"/>
      <c r="W515" s="155"/>
      <c r="X515" s="155"/>
      <c r="Y515" s="155"/>
      <c r="Z515" s="155"/>
    </row>
    <row r="516" spans="1:26" ht="12" customHeight="1">
      <c r="A516" s="155"/>
      <c r="B516" s="155"/>
      <c r="C516" s="155"/>
      <c r="D516" s="155"/>
      <c r="E516" s="155"/>
      <c r="F516" s="155"/>
      <c r="G516" s="155"/>
      <c r="H516" s="155"/>
      <c r="I516" s="155"/>
      <c r="J516" s="155"/>
      <c r="K516" s="155"/>
      <c r="L516" s="155"/>
      <c r="M516" s="155"/>
      <c r="N516" s="155"/>
      <c r="O516" s="155"/>
      <c r="P516" s="155"/>
      <c r="Q516" s="155"/>
      <c r="R516" s="155"/>
      <c r="S516" s="155"/>
      <c r="T516" s="155"/>
      <c r="U516" s="155"/>
      <c r="V516" s="155"/>
      <c r="W516" s="155"/>
      <c r="X516" s="155"/>
      <c r="Y516" s="155"/>
      <c r="Z516" s="155"/>
    </row>
    <row r="517" spans="1:26" ht="12" customHeight="1">
      <c r="A517" s="155"/>
      <c r="B517" s="155"/>
      <c r="C517" s="155"/>
      <c r="D517" s="155"/>
      <c r="E517" s="155"/>
      <c r="F517" s="155"/>
      <c r="G517" s="155"/>
      <c r="H517" s="155"/>
      <c r="I517" s="155"/>
      <c r="J517" s="155"/>
      <c r="K517" s="155"/>
      <c r="L517" s="155"/>
      <c r="M517" s="155"/>
      <c r="N517" s="155"/>
      <c r="O517" s="155"/>
      <c r="P517" s="155"/>
      <c r="Q517" s="155"/>
      <c r="R517" s="155"/>
      <c r="S517" s="155"/>
      <c r="T517" s="155"/>
      <c r="U517" s="155"/>
      <c r="V517" s="155"/>
      <c r="W517" s="155"/>
      <c r="X517" s="155"/>
      <c r="Y517" s="155"/>
      <c r="Z517" s="155"/>
    </row>
    <row r="518" spans="1:26" ht="12" customHeight="1">
      <c r="A518" s="155"/>
      <c r="B518" s="155"/>
      <c r="C518" s="155"/>
      <c r="D518" s="155"/>
      <c r="E518" s="155"/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/>
      <c r="S518" s="155"/>
      <c r="T518" s="155"/>
      <c r="U518" s="155"/>
      <c r="V518" s="155"/>
      <c r="W518" s="155"/>
      <c r="X518" s="155"/>
      <c r="Y518" s="155"/>
      <c r="Z518" s="155"/>
    </row>
    <row r="519" spans="1:26" ht="12" customHeight="1">
      <c r="A519" s="155"/>
      <c r="B519" s="155"/>
      <c r="C519" s="155"/>
      <c r="D519" s="155"/>
      <c r="E519" s="155"/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/>
      <c r="S519" s="155"/>
      <c r="T519" s="155"/>
      <c r="U519" s="155"/>
      <c r="V519" s="155"/>
      <c r="W519" s="155"/>
      <c r="X519" s="155"/>
      <c r="Y519" s="155"/>
      <c r="Z519" s="155"/>
    </row>
    <row r="520" spans="1:26" ht="12" customHeight="1">
      <c r="A520" s="155"/>
      <c r="B520" s="155"/>
      <c r="C520" s="155"/>
      <c r="D520" s="155"/>
      <c r="E520" s="155"/>
      <c r="F520" s="155"/>
      <c r="G520" s="155"/>
      <c r="H520" s="155"/>
      <c r="I520" s="155"/>
      <c r="J520" s="155"/>
      <c r="K520" s="155"/>
      <c r="L520" s="155"/>
      <c r="M520" s="155"/>
      <c r="N520" s="155"/>
      <c r="O520" s="155"/>
      <c r="P520" s="155"/>
      <c r="Q520" s="155"/>
      <c r="R520" s="155"/>
      <c r="S520" s="155"/>
      <c r="T520" s="155"/>
      <c r="U520" s="155"/>
      <c r="V520" s="155"/>
      <c r="W520" s="155"/>
      <c r="X520" s="155"/>
      <c r="Y520" s="155"/>
      <c r="Z520" s="155"/>
    </row>
    <row r="521" spans="1:26" ht="12" customHeight="1">
      <c r="A521" s="155"/>
      <c r="B521" s="155"/>
      <c r="C521" s="155"/>
      <c r="D521" s="155"/>
      <c r="E521" s="155"/>
      <c r="F521" s="155"/>
      <c r="G521" s="155"/>
      <c r="H521" s="155"/>
      <c r="I521" s="155"/>
      <c r="J521" s="155"/>
      <c r="K521" s="155"/>
      <c r="L521" s="155"/>
      <c r="M521" s="155"/>
      <c r="N521" s="155"/>
      <c r="O521" s="155"/>
      <c r="P521" s="155"/>
      <c r="Q521" s="155"/>
      <c r="R521" s="155"/>
      <c r="S521" s="155"/>
      <c r="T521" s="155"/>
      <c r="U521" s="155"/>
      <c r="V521" s="155"/>
      <c r="W521" s="155"/>
      <c r="X521" s="155"/>
      <c r="Y521" s="155"/>
      <c r="Z521" s="155"/>
    </row>
    <row r="522" spans="1:26" ht="12" customHeight="1">
      <c r="A522" s="155"/>
      <c r="B522" s="155"/>
      <c r="C522" s="155"/>
      <c r="D522" s="155"/>
      <c r="E522" s="155"/>
      <c r="F522" s="155"/>
      <c r="G522" s="155"/>
      <c r="H522" s="155"/>
      <c r="I522" s="155"/>
      <c r="J522" s="155"/>
      <c r="K522" s="155"/>
      <c r="L522" s="155"/>
      <c r="M522" s="155"/>
      <c r="N522" s="155"/>
      <c r="O522" s="155"/>
      <c r="P522" s="155"/>
      <c r="Q522" s="155"/>
      <c r="R522" s="155"/>
      <c r="S522" s="155"/>
      <c r="T522" s="155"/>
      <c r="U522" s="155"/>
      <c r="V522" s="155"/>
      <c r="W522" s="155"/>
      <c r="X522" s="155"/>
      <c r="Y522" s="155"/>
      <c r="Z522" s="155"/>
    </row>
    <row r="523" spans="1:26" ht="12" customHeight="1">
      <c r="A523" s="155"/>
      <c r="B523" s="155"/>
      <c r="C523" s="155"/>
      <c r="D523" s="155"/>
      <c r="E523" s="155"/>
      <c r="F523" s="155"/>
      <c r="G523" s="155"/>
      <c r="H523" s="155"/>
      <c r="I523" s="155"/>
      <c r="J523" s="155"/>
      <c r="K523" s="155"/>
      <c r="L523" s="155"/>
      <c r="M523" s="155"/>
      <c r="N523" s="155"/>
      <c r="O523" s="155"/>
      <c r="P523" s="155"/>
      <c r="Q523" s="155"/>
      <c r="R523" s="155"/>
      <c r="S523" s="155"/>
      <c r="T523" s="155"/>
      <c r="U523" s="155"/>
      <c r="V523" s="155"/>
      <c r="W523" s="155"/>
      <c r="X523" s="155"/>
      <c r="Y523" s="155"/>
      <c r="Z523" s="155"/>
    </row>
    <row r="524" spans="1:26" ht="12" customHeight="1">
      <c r="A524" s="155"/>
      <c r="B524" s="155"/>
      <c r="C524" s="155"/>
      <c r="D524" s="155"/>
      <c r="E524" s="155"/>
      <c r="F524" s="155"/>
      <c r="G524" s="155"/>
      <c r="H524" s="155"/>
      <c r="I524" s="155"/>
      <c r="J524" s="155"/>
      <c r="K524" s="155"/>
      <c r="L524" s="155"/>
      <c r="M524" s="155"/>
      <c r="N524" s="155"/>
      <c r="O524" s="155"/>
      <c r="P524" s="155"/>
      <c r="Q524" s="155"/>
      <c r="R524" s="155"/>
      <c r="S524" s="155"/>
      <c r="T524" s="155"/>
      <c r="U524" s="155"/>
      <c r="V524" s="155"/>
      <c r="W524" s="155"/>
      <c r="X524" s="155"/>
      <c r="Y524" s="155"/>
      <c r="Z524" s="155"/>
    </row>
    <row r="525" spans="1:26" ht="12" customHeight="1">
      <c r="A525" s="155"/>
      <c r="B525" s="155"/>
      <c r="C525" s="155"/>
      <c r="D525" s="155"/>
      <c r="E525" s="155"/>
      <c r="F525" s="155"/>
      <c r="G525" s="155"/>
      <c r="H525" s="155"/>
      <c r="I525" s="155"/>
      <c r="J525" s="155"/>
      <c r="K525" s="155"/>
      <c r="L525" s="155"/>
      <c r="M525" s="155"/>
      <c r="N525" s="155"/>
      <c r="O525" s="155"/>
      <c r="P525" s="155"/>
      <c r="Q525" s="155"/>
      <c r="R525" s="155"/>
      <c r="S525" s="155"/>
      <c r="T525" s="155"/>
      <c r="U525" s="155"/>
      <c r="V525" s="155"/>
      <c r="W525" s="155"/>
      <c r="X525" s="155"/>
      <c r="Y525" s="155"/>
      <c r="Z525" s="155"/>
    </row>
    <row r="526" spans="1:26" ht="12" customHeight="1">
      <c r="A526" s="155"/>
      <c r="B526" s="155"/>
      <c r="C526" s="155"/>
      <c r="D526" s="155"/>
      <c r="E526" s="155"/>
      <c r="F526" s="155"/>
      <c r="G526" s="155"/>
      <c r="H526" s="155"/>
      <c r="I526" s="155"/>
      <c r="J526" s="155"/>
      <c r="K526" s="155"/>
      <c r="L526" s="155"/>
      <c r="M526" s="155"/>
      <c r="N526" s="155"/>
      <c r="O526" s="155"/>
      <c r="P526" s="155"/>
      <c r="Q526" s="155"/>
      <c r="R526" s="155"/>
      <c r="S526" s="155"/>
      <c r="T526" s="155"/>
      <c r="U526" s="155"/>
      <c r="V526" s="155"/>
      <c r="W526" s="155"/>
      <c r="X526" s="155"/>
      <c r="Y526" s="155"/>
      <c r="Z526" s="155"/>
    </row>
    <row r="527" spans="1:26" ht="12" customHeight="1">
      <c r="A527" s="155"/>
      <c r="B527" s="155"/>
      <c r="C527" s="155"/>
      <c r="D527" s="155"/>
      <c r="E527" s="155"/>
      <c r="F527" s="155"/>
      <c r="G527" s="155"/>
      <c r="H527" s="155"/>
      <c r="I527" s="155"/>
      <c r="J527" s="155"/>
      <c r="K527" s="155"/>
      <c r="L527" s="155"/>
      <c r="M527" s="155"/>
      <c r="N527" s="155"/>
      <c r="O527" s="155"/>
      <c r="P527" s="155"/>
      <c r="Q527" s="155"/>
      <c r="R527" s="155"/>
      <c r="S527" s="155"/>
      <c r="T527" s="155"/>
      <c r="U527" s="155"/>
      <c r="V527" s="155"/>
      <c r="W527" s="155"/>
      <c r="X527" s="155"/>
      <c r="Y527" s="155"/>
      <c r="Z527" s="155"/>
    </row>
    <row r="528" spans="1:26" ht="12" customHeight="1">
      <c r="A528" s="155"/>
      <c r="B528" s="155"/>
      <c r="C528" s="155"/>
      <c r="D528" s="155"/>
      <c r="E528" s="155"/>
      <c r="F528" s="155"/>
      <c r="G528" s="155"/>
      <c r="H528" s="155"/>
      <c r="I528" s="155"/>
      <c r="J528" s="155"/>
      <c r="K528" s="155"/>
      <c r="L528" s="155"/>
      <c r="M528" s="155"/>
      <c r="N528" s="155"/>
      <c r="O528" s="155"/>
      <c r="P528" s="155"/>
      <c r="Q528" s="155"/>
      <c r="R528" s="155"/>
      <c r="S528" s="155"/>
      <c r="T528" s="155"/>
      <c r="U528" s="155"/>
      <c r="V528" s="155"/>
      <c r="W528" s="155"/>
      <c r="X528" s="155"/>
      <c r="Y528" s="155"/>
      <c r="Z528" s="155"/>
    </row>
    <row r="529" spans="1:26" ht="12" customHeight="1">
      <c r="A529" s="155"/>
      <c r="B529" s="155"/>
      <c r="C529" s="155"/>
      <c r="D529" s="155"/>
      <c r="E529" s="155"/>
      <c r="F529" s="155"/>
      <c r="G529" s="155"/>
      <c r="H529" s="155"/>
      <c r="I529" s="155"/>
      <c r="J529" s="155"/>
      <c r="K529" s="155"/>
      <c r="L529" s="155"/>
      <c r="M529" s="155"/>
      <c r="N529" s="155"/>
      <c r="O529" s="155"/>
      <c r="P529" s="155"/>
      <c r="Q529" s="155"/>
      <c r="R529" s="155"/>
      <c r="S529" s="155"/>
      <c r="T529" s="155"/>
      <c r="U529" s="155"/>
      <c r="V529" s="155"/>
      <c r="W529" s="155"/>
      <c r="X529" s="155"/>
      <c r="Y529" s="155"/>
      <c r="Z529" s="155"/>
    </row>
    <row r="530" spans="1:26" ht="12" customHeight="1">
      <c r="A530" s="155"/>
      <c r="B530" s="155"/>
      <c r="C530" s="155"/>
      <c r="D530" s="155"/>
      <c r="E530" s="155"/>
      <c r="F530" s="155"/>
      <c r="G530" s="155"/>
      <c r="H530" s="155"/>
      <c r="I530" s="155"/>
      <c r="J530" s="155"/>
      <c r="K530" s="155"/>
      <c r="L530" s="155"/>
      <c r="M530" s="155"/>
      <c r="N530" s="155"/>
      <c r="O530" s="155"/>
      <c r="P530" s="155"/>
      <c r="Q530" s="155"/>
      <c r="R530" s="155"/>
      <c r="S530" s="155"/>
      <c r="T530" s="155"/>
      <c r="U530" s="155"/>
      <c r="V530" s="155"/>
      <c r="W530" s="155"/>
      <c r="X530" s="155"/>
      <c r="Y530" s="155"/>
      <c r="Z530" s="155"/>
    </row>
    <row r="531" spans="1:26" ht="12" customHeight="1">
      <c r="A531" s="155"/>
      <c r="B531" s="155"/>
      <c r="C531" s="155"/>
      <c r="D531" s="155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</row>
    <row r="532" spans="1:26" ht="12" customHeight="1">
      <c r="A532" s="155"/>
      <c r="B532" s="155"/>
      <c r="C532" s="155"/>
      <c r="D532" s="155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</row>
    <row r="533" spans="1:26" ht="12" customHeight="1">
      <c r="A533" s="155"/>
      <c r="B533" s="155"/>
      <c r="C533" s="155"/>
      <c r="D533" s="155"/>
      <c r="E533" s="155"/>
      <c r="F533" s="155"/>
      <c r="G533" s="155"/>
      <c r="H533" s="155"/>
      <c r="I533" s="155"/>
      <c r="J533" s="155"/>
      <c r="K533" s="155"/>
      <c r="L533" s="155"/>
      <c r="M533" s="155"/>
      <c r="N533" s="155"/>
      <c r="O533" s="155"/>
      <c r="P533" s="155"/>
      <c r="Q533" s="155"/>
      <c r="R533" s="155"/>
      <c r="S533" s="155"/>
      <c r="T533" s="155"/>
      <c r="U533" s="155"/>
      <c r="V533" s="155"/>
      <c r="W533" s="155"/>
      <c r="X533" s="155"/>
      <c r="Y533" s="155"/>
      <c r="Z533" s="155"/>
    </row>
    <row r="534" spans="1:26" ht="12" customHeight="1">
      <c r="A534" s="155"/>
      <c r="B534" s="155"/>
      <c r="C534" s="155"/>
      <c r="D534" s="155"/>
      <c r="E534" s="155"/>
      <c r="F534" s="155"/>
      <c r="G534" s="155"/>
      <c r="H534" s="155"/>
      <c r="I534" s="155"/>
      <c r="J534" s="155"/>
      <c r="K534" s="155"/>
      <c r="L534" s="155"/>
      <c r="M534" s="155"/>
      <c r="N534" s="155"/>
      <c r="O534" s="155"/>
      <c r="P534" s="155"/>
      <c r="Q534" s="155"/>
      <c r="R534" s="155"/>
      <c r="S534" s="155"/>
      <c r="T534" s="155"/>
      <c r="U534" s="155"/>
      <c r="V534" s="155"/>
      <c r="W534" s="155"/>
      <c r="X534" s="155"/>
      <c r="Y534" s="155"/>
      <c r="Z534" s="155"/>
    </row>
    <row r="535" spans="1:26" ht="12" customHeight="1">
      <c r="A535" s="155"/>
      <c r="B535" s="155"/>
      <c r="C535" s="155"/>
      <c r="D535" s="155"/>
      <c r="E535" s="155"/>
      <c r="F535" s="155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  <c r="Z535" s="155"/>
    </row>
    <row r="536" spans="1:26" ht="12" customHeight="1">
      <c r="A536" s="155"/>
      <c r="B536" s="155"/>
      <c r="C536" s="155"/>
      <c r="D536" s="155"/>
      <c r="E536" s="155"/>
      <c r="F536" s="155"/>
      <c r="G536" s="155"/>
      <c r="H536" s="155"/>
      <c r="I536" s="155"/>
      <c r="J536" s="155"/>
      <c r="K536" s="155"/>
      <c r="L536" s="155"/>
      <c r="M536" s="155"/>
      <c r="N536" s="155"/>
      <c r="O536" s="155"/>
      <c r="P536" s="155"/>
      <c r="Q536" s="155"/>
      <c r="R536" s="155"/>
      <c r="S536" s="155"/>
      <c r="T536" s="155"/>
      <c r="U536" s="155"/>
      <c r="V536" s="155"/>
      <c r="W536" s="155"/>
      <c r="X536" s="155"/>
      <c r="Y536" s="155"/>
      <c r="Z536" s="155"/>
    </row>
    <row r="537" spans="1:26" ht="12" customHeight="1">
      <c r="A537" s="155"/>
      <c r="B537" s="155"/>
      <c r="C537" s="155"/>
      <c r="D537" s="155"/>
      <c r="E537" s="155"/>
      <c r="F537" s="155"/>
      <c r="G537" s="155"/>
      <c r="H537" s="155"/>
      <c r="I537" s="155"/>
      <c r="J537" s="155"/>
      <c r="K537" s="155"/>
      <c r="L537" s="155"/>
      <c r="M537" s="155"/>
      <c r="N537" s="155"/>
      <c r="O537" s="155"/>
      <c r="P537" s="155"/>
      <c r="Q537" s="155"/>
      <c r="R537" s="155"/>
      <c r="S537" s="155"/>
      <c r="T537" s="155"/>
      <c r="U537" s="155"/>
      <c r="V537" s="155"/>
      <c r="W537" s="155"/>
      <c r="X537" s="155"/>
      <c r="Y537" s="155"/>
      <c r="Z537" s="155"/>
    </row>
    <row r="538" spans="1:26" ht="12" customHeight="1">
      <c r="A538" s="155"/>
      <c r="B538" s="155"/>
      <c r="C538" s="155"/>
      <c r="D538" s="155"/>
      <c r="E538" s="155"/>
      <c r="F538" s="155"/>
      <c r="G538" s="155"/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  <c r="Z538" s="155"/>
    </row>
    <row r="539" spans="1:26" ht="12" customHeight="1">
      <c r="A539" s="155"/>
      <c r="B539" s="155"/>
      <c r="C539" s="155"/>
      <c r="D539" s="155"/>
      <c r="E539" s="155"/>
      <c r="F539" s="155"/>
      <c r="G539" s="155"/>
      <c r="H539" s="155"/>
      <c r="I539" s="155"/>
      <c r="J539" s="155"/>
      <c r="K539" s="155"/>
      <c r="L539" s="155"/>
      <c r="M539" s="155"/>
      <c r="N539" s="155"/>
      <c r="O539" s="155"/>
      <c r="P539" s="155"/>
      <c r="Q539" s="155"/>
      <c r="R539" s="155"/>
      <c r="S539" s="155"/>
      <c r="T539" s="155"/>
      <c r="U539" s="155"/>
      <c r="V539" s="155"/>
      <c r="W539" s="155"/>
      <c r="X539" s="155"/>
      <c r="Y539" s="155"/>
      <c r="Z539" s="155"/>
    </row>
    <row r="540" spans="1:26" ht="12" customHeight="1">
      <c r="A540" s="155"/>
      <c r="B540" s="155"/>
      <c r="C540" s="155"/>
      <c r="D540" s="155"/>
      <c r="E540" s="155"/>
      <c r="F540" s="155"/>
      <c r="G540" s="155"/>
      <c r="H540" s="155"/>
      <c r="I540" s="155"/>
      <c r="J540" s="155"/>
      <c r="K540" s="155"/>
      <c r="L540" s="155"/>
      <c r="M540" s="155"/>
      <c r="N540" s="155"/>
      <c r="O540" s="155"/>
      <c r="P540" s="155"/>
      <c r="Q540" s="155"/>
      <c r="R540" s="155"/>
      <c r="S540" s="155"/>
      <c r="T540" s="155"/>
      <c r="U540" s="155"/>
      <c r="V540" s="155"/>
      <c r="W540" s="155"/>
      <c r="X540" s="155"/>
      <c r="Y540" s="155"/>
      <c r="Z540" s="155"/>
    </row>
    <row r="541" spans="1:26" ht="12" customHeight="1">
      <c r="A541" s="155"/>
      <c r="B541" s="155"/>
      <c r="C541" s="155"/>
      <c r="D541" s="155"/>
      <c r="E541" s="155"/>
      <c r="F541" s="155"/>
      <c r="G541" s="155"/>
      <c r="H541" s="155"/>
      <c r="I541" s="155"/>
      <c r="J541" s="155"/>
      <c r="K541" s="155"/>
      <c r="L541" s="155"/>
      <c r="M541" s="155"/>
      <c r="N541" s="155"/>
      <c r="O541" s="155"/>
      <c r="P541" s="155"/>
      <c r="Q541" s="155"/>
      <c r="R541" s="155"/>
      <c r="S541" s="155"/>
      <c r="T541" s="155"/>
      <c r="U541" s="155"/>
      <c r="V541" s="155"/>
      <c r="W541" s="155"/>
      <c r="X541" s="155"/>
      <c r="Y541" s="155"/>
      <c r="Z541" s="155"/>
    </row>
    <row r="542" spans="1:26" ht="12" customHeight="1">
      <c r="A542" s="155"/>
      <c r="B542" s="155"/>
      <c r="C542" s="155"/>
      <c r="D542" s="155"/>
      <c r="E542" s="155"/>
      <c r="F542" s="155"/>
      <c r="G542" s="155"/>
      <c r="H542" s="155"/>
      <c r="I542" s="155"/>
      <c r="J542" s="155"/>
      <c r="K542" s="155"/>
      <c r="L542" s="155"/>
      <c r="M542" s="155"/>
      <c r="N542" s="155"/>
      <c r="O542" s="155"/>
      <c r="P542" s="155"/>
      <c r="Q542" s="155"/>
      <c r="R542" s="155"/>
      <c r="S542" s="155"/>
      <c r="T542" s="155"/>
      <c r="U542" s="155"/>
      <c r="V542" s="155"/>
      <c r="W542" s="155"/>
      <c r="X542" s="155"/>
      <c r="Y542" s="155"/>
      <c r="Z542" s="155"/>
    </row>
    <row r="543" spans="1:26" ht="12" customHeight="1">
      <c r="A543" s="155"/>
      <c r="B543" s="155"/>
      <c r="C543" s="155"/>
      <c r="D543" s="155"/>
      <c r="E543" s="155"/>
      <c r="F543" s="155"/>
      <c r="G543" s="155"/>
      <c r="H543" s="155"/>
      <c r="I543" s="155"/>
      <c r="J543" s="155"/>
      <c r="K543" s="155"/>
      <c r="L543" s="155"/>
      <c r="M543" s="155"/>
      <c r="N543" s="155"/>
      <c r="O543" s="155"/>
      <c r="P543" s="155"/>
      <c r="Q543" s="155"/>
      <c r="R543" s="155"/>
      <c r="S543" s="155"/>
      <c r="T543" s="155"/>
      <c r="U543" s="155"/>
      <c r="V543" s="155"/>
      <c r="W543" s="155"/>
      <c r="X543" s="155"/>
      <c r="Y543" s="155"/>
      <c r="Z543" s="155"/>
    </row>
    <row r="544" spans="1:26" ht="12" customHeight="1">
      <c r="A544" s="155"/>
      <c r="B544" s="155"/>
      <c r="C544" s="155"/>
      <c r="D544" s="155"/>
      <c r="E544" s="155"/>
      <c r="F544" s="155"/>
      <c r="G544" s="155"/>
      <c r="H544" s="155"/>
      <c r="I544" s="155"/>
      <c r="J544" s="155"/>
      <c r="K544" s="155"/>
      <c r="L544" s="155"/>
      <c r="M544" s="155"/>
      <c r="N544" s="155"/>
      <c r="O544" s="155"/>
      <c r="P544" s="155"/>
      <c r="Q544" s="155"/>
      <c r="R544" s="155"/>
      <c r="S544" s="155"/>
      <c r="T544" s="155"/>
      <c r="U544" s="155"/>
      <c r="V544" s="155"/>
      <c r="W544" s="155"/>
      <c r="X544" s="155"/>
      <c r="Y544" s="155"/>
      <c r="Z544" s="155"/>
    </row>
    <row r="545" spans="1:26" ht="12" customHeight="1">
      <c r="A545" s="155"/>
      <c r="B545" s="155"/>
      <c r="C545" s="155"/>
      <c r="D545" s="155"/>
      <c r="E545" s="155"/>
      <c r="F545" s="155"/>
      <c r="G545" s="155"/>
      <c r="H545" s="155"/>
      <c r="I545" s="155"/>
      <c r="J545" s="155"/>
      <c r="K545" s="155"/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  <c r="Z545" s="155"/>
    </row>
    <row r="546" spans="1:26" ht="12" customHeight="1">
      <c r="A546" s="155"/>
      <c r="B546" s="155"/>
      <c r="C546" s="155"/>
      <c r="D546" s="155"/>
      <c r="E546" s="155"/>
      <c r="F546" s="155"/>
      <c r="G546" s="155"/>
      <c r="H546" s="155"/>
      <c r="I546" s="155"/>
      <c r="J546" s="155"/>
      <c r="K546" s="155"/>
      <c r="L546" s="155"/>
      <c r="M546" s="155"/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  <c r="Z546" s="155"/>
    </row>
    <row r="547" spans="1:26" ht="12" customHeight="1">
      <c r="A547" s="155"/>
      <c r="B547" s="155"/>
      <c r="C547" s="155"/>
      <c r="D547" s="155"/>
      <c r="E547" s="155"/>
      <c r="F547" s="155"/>
      <c r="G547" s="155"/>
      <c r="H547" s="155"/>
      <c r="I547" s="155"/>
      <c r="J547" s="155"/>
      <c r="K547" s="155"/>
      <c r="L547" s="155"/>
      <c r="M547" s="155"/>
      <c r="N547" s="155"/>
      <c r="O547" s="155"/>
      <c r="P547" s="155"/>
      <c r="Q547" s="155"/>
      <c r="R547" s="155"/>
      <c r="S547" s="155"/>
      <c r="T547" s="155"/>
      <c r="U547" s="155"/>
      <c r="V547" s="155"/>
      <c r="W547" s="155"/>
      <c r="X547" s="155"/>
      <c r="Y547" s="155"/>
      <c r="Z547" s="155"/>
    </row>
    <row r="548" spans="1:26" ht="12" customHeight="1">
      <c r="A548" s="155"/>
      <c r="B548" s="155"/>
      <c r="C548" s="155"/>
      <c r="D548" s="155"/>
      <c r="E548" s="155"/>
      <c r="F548" s="155"/>
      <c r="G548" s="155"/>
      <c r="H548" s="155"/>
      <c r="I548" s="155"/>
      <c r="J548" s="155"/>
      <c r="K548" s="155"/>
      <c r="L548" s="155"/>
      <c r="M548" s="155"/>
      <c r="N548" s="155"/>
      <c r="O548" s="155"/>
      <c r="P548" s="155"/>
      <c r="Q548" s="155"/>
      <c r="R548" s="155"/>
      <c r="S548" s="155"/>
      <c r="T548" s="155"/>
      <c r="U548" s="155"/>
      <c r="V548" s="155"/>
      <c r="W548" s="155"/>
      <c r="X548" s="155"/>
      <c r="Y548" s="155"/>
      <c r="Z548" s="155"/>
    </row>
    <row r="549" spans="1:26" ht="12" customHeight="1">
      <c r="A549" s="155"/>
      <c r="B549" s="155"/>
      <c r="C549" s="155"/>
      <c r="D549" s="155"/>
      <c r="E549" s="155"/>
      <c r="F549" s="155"/>
      <c r="G549" s="155"/>
      <c r="H549" s="155"/>
      <c r="I549" s="155"/>
      <c r="J549" s="155"/>
      <c r="K549" s="155"/>
      <c r="L549" s="155"/>
      <c r="M549" s="155"/>
      <c r="N549" s="155"/>
      <c r="O549" s="155"/>
      <c r="P549" s="155"/>
      <c r="Q549" s="155"/>
      <c r="R549" s="155"/>
      <c r="S549" s="155"/>
      <c r="T549" s="155"/>
      <c r="U549" s="155"/>
      <c r="V549" s="155"/>
      <c r="W549" s="155"/>
      <c r="X549" s="155"/>
      <c r="Y549" s="155"/>
      <c r="Z549" s="155"/>
    </row>
    <row r="550" spans="1:26" ht="12" customHeight="1">
      <c r="A550" s="155"/>
      <c r="B550" s="155"/>
      <c r="C550" s="155"/>
      <c r="D550" s="155"/>
      <c r="E550" s="155"/>
      <c r="F550" s="155"/>
      <c r="G550" s="155"/>
      <c r="H550" s="155"/>
      <c r="I550" s="155"/>
      <c r="J550" s="155"/>
      <c r="K550" s="155"/>
      <c r="L550" s="155"/>
      <c r="M550" s="155"/>
      <c r="N550" s="155"/>
      <c r="O550" s="155"/>
      <c r="P550" s="155"/>
      <c r="Q550" s="155"/>
      <c r="R550" s="155"/>
      <c r="S550" s="155"/>
      <c r="T550" s="155"/>
      <c r="U550" s="155"/>
      <c r="V550" s="155"/>
      <c r="W550" s="155"/>
      <c r="X550" s="155"/>
      <c r="Y550" s="155"/>
      <c r="Z550" s="155"/>
    </row>
    <row r="551" spans="1:26" ht="12" customHeight="1">
      <c r="A551" s="155"/>
      <c r="B551" s="155"/>
      <c r="C551" s="155"/>
      <c r="D551" s="155"/>
      <c r="E551" s="155"/>
      <c r="F551" s="155"/>
      <c r="G551" s="155"/>
      <c r="H551" s="155"/>
      <c r="I551" s="155"/>
      <c r="J551" s="155"/>
      <c r="K551" s="155"/>
      <c r="L551" s="155"/>
      <c r="M551" s="155"/>
      <c r="N551" s="155"/>
      <c r="O551" s="155"/>
      <c r="P551" s="155"/>
      <c r="Q551" s="155"/>
      <c r="R551" s="155"/>
      <c r="S551" s="155"/>
      <c r="T551" s="155"/>
      <c r="U551" s="155"/>
      <c r="V551" s="155"/>
      <c r="W551" s="155"/>
      <c r="X551" s="155"/>
      <c r="Y551" s="155"/>
      <c r="Z551" s="155"/>
    </row>
    <row r="552" spans="1:26" ht="12" customHeight="1">
      <c r="A552" s="155"/>
      <c r="B552" s="155"/>
      <c r="C552" s="155"/>
      <c r="D552" s="155"/>
      <c r="E552" s="155"/>
      <c r="F552" s="155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  <c r="Z552" s="155"/>
    </row>
    <row r="553" spans="1:26" ht="12" customHeight="1">
      <c r="A553" s="155"/>
      <c r="B553" s="155"/>
      <c r="C553" s="155"/>
      <c r="D553" s="155"/>
      <c r="E553" s="155"/>
      <c r="F553" s="155"/>
      <c r="G553" s="155"/>
      <c r="H553" s="155"/>
      <c r="I553" s="155"/>
      <c r="J553" s="155"/>
      <c r="K553" s="155"/>
      <c r="L553" s="155"/>
      <c r="M553" s="155"/>
      <c r="N553" s="155"/>
      <c r="O553" s="155"/>
      <c r="P553" s="155"/>
      <c r="Q553" s="155"/>
      <c r="R553" s="155"/>
      <c r="S553" s="155"/>
      <c r="T553" s="155"/>
      <c r="U553" s="155"/>
      <c r="V553" s="155"/>
      <c r="W553" s="155"/>
      <c r="X553" s="155"/>
      <c r="Y553" s="155"/>
      <c r="Z553" s="155"/>
    </row>
    <row r="554" spans="1:26" ht="12" customHeight="1">
      <c r="A554" s="155"/>
      <c r="B554" s="155"/>
      <c r="C554" s="155"/>
      <c r="D554" s="155"/>
      <c r="E554" s="155"/>
      <c r="F554" s="155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  <c r="Z554" s="155"/>
    </row>
    <row r="555" spans="1:26" ht="12" customHeight="1">
      <c r="A555" s="155"/>
      <c r="B555" s="155"/>
      <c r="C555" s="155"/>
      <c r="D555" s="155"/>
      <c r="E555" s="155"/>
      <c r="F555" s="155"/>
      <c r="G555" s="155"/>
      <c r="H555" s="155"/>
      <c r="I555" s="155"/>
      <c r="J555" s="155"/>
      <c r="K555" s="155"/>
      <c r="L555" s="155"/>
      <c r="M555" s="155"/>
      <c r="N555" s="155"/>
      <c r="O555" s="155"/>
      <c r="P555" s="155"/>
      <c r="Q555" s="155"/>
      <c r="R555" s="155"/>
      <c r="S555" s="155"/>
      <c r="T555" s="155"/>
      <c r="U555" s="155"/>
      <c r="V555" s="155"/>
      <c r="W555" s="155"/>
      <c r="X555" s="155"/>
      <c r="Y555" s="155"/>
      <c r="Z555" s="155"/>
    </row>
    <row r="556" spans="1:26" ht="12" customHeight="1">
      <c r="A556" s="155"/>
      <c r="B556" s="155"/>
      <c r="C556" s="155"/>
      <c r="D556" s="155"/>
      <c r="E556" s="155"/>
      <c r="F556" s="155"/>
      <c r="G556" s="155"/>
      <c r="H556" s="155"/>
      <c r="I556" s="155"/>
      <c r="J556" s="155"/>
      <c r="K556" s="155"/>
      <c r="L556" s="155"/>
      <c r="M556" s="155"/>
      <c r="N556" s="155"/>
      <c r="O556" s="155"/>
      <c r="P556" s="155"/>
      <c r="Q556" s="155"/>
      <c r="R556" s="155"/>
      <c r="S556" s="155"/>
      <c r="T556" s="155"/>
      <c r="U556" s="155"/>
      <c r="V556" s="155"/>
      <c r="W556" s="155"/>
      <c r="X556" s="155"/>
      <c r="Y556" s="155"/>
      <c r="Z556" s="155"/>
    </row>
    <row r="557" spans="1:26" ht="12" customHeight="1">
      <c r="A557" s="155"/>
      <c r="B557" s="155"/>
      <c r="C557" s="155"/>
      <c r="D557" s="155"/>
      <c r="E557" s="155"/>
      <c r="F557" s="155"/>
      <c r="G557" s="155"/>
      <c r="H557" s="155"/>
      <c r="I557" s="155"/>
      <c r="J557" s="155"/>
      <c r="K557" s="155"/>
      <c r="L557" s="155"/>
      <c r="M557" s="155"/>
      <c r="N557" s="155"/>
      <c r="O557" s="155"/>
      <c r="P557" s="155"/>
      <c r="Q557" s="155"/>
      <c r="R557" s="155"/>
      <c r="S557" s="155"/>
      <c r="T557" s="155"/>
      <c r="U557" s="155"/>
      <c r="V557" s="155"/>
      <c r="W557" s="155"/>
      <c r="X557" s="155"/>
      <c r="Y557" s="155"/>
      <c r="Z557" s="155"/>
    </row>
    <row r="558" spans="1:26" ht="12" customHeight="1">
      <c r="A558" s="155"/>
      <c r="B558" s="155"/>
      <c r="C558" s="155"/>
      <c r="D558" s="155"/>
      <c r="E558" s="155"/>
      <c r="F558" s="155"/>
      <c r="G558" s="155"/>
      <c r="H558" s="155"/>
      <c r="I558" s="155"/>
      <c r="J558" s="155"/>
      <c r="K558" s="155"/>
      <c r="L558" s="155"/>
      <c r="M558" s="155"/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  <c r="Z558" s="155"/>
    </row>
    <row r="559" spans="1:26" ht="12" customHeight="1">
      <c r="A559" s="155"/>
      <c r="B559" s="155"/>
      <c r="C559" s="155"/>
      <c r="D559" s="155"/>
      <c r="E559" s="155"/>
      <c r="F559" s="155"/>
      <c r="G559" s="155"/>
      <c r="H559" s="155"/>
      <c r="I559" s="155"/>
      <c r="J559" s="155"/>
      <c r="K559" s="155"/>
      <c r="L559" s="155"/>
      <c r="M559" s="155"/>
      <c r="N559" s="155"/>
      <c r="O559" s="155"/>
      <c r="P559" s="155"/>
      <c r="Q559" s="155"/>
      <c r="R559" s="155"/>
      <c r="S559" s="155"/>
      <c r="T559" s="155"/>
      <c r="U559" s="155"/>
      <c r="V559" s="155"/>
      <c r="W559" s="155"/>
      <c r="X559" s="155"/>
      <c r="Y559" s="155"/>
      <c r="Z559" s="155"/>
    </row>
    <row r="560" spans="1:26" ht="12" customHeight="1">
      <c r="A560" s="155"/>
      <c r="B560" s="155"/>
      <c r="C560" s="155"/>
      <c r="D560" s="155"/>
      <c r="E560" s="155"/>
      <c r="F560" s="155"/>
      <c r="G560" s="155"/>
      <c r="H560" s="155"/>
      <c r="I560" s="155"/>
      <c r="J560" s="155"/>
      <c r="K560" s="155"/>
      <c r="L560" s="155"/>
      <c r="M560" s="155"/>
      <c r="N560" s="155"/>
      <c r="O560" s="155"/>
      <c r="P560" s="155"/>
      <c r="Q560" s="155"/>
      <c r="R560" s="155"/>
      <c r="S560" s="155"/>
      <c r="T560" s="155"/>
      <c r="U560" s="155"/>
      <c r="V560" s="155"/>
      <c r="W560" s="155"/>
      <c r="X560" s="155"/>
      <c r="Y560" s="155"/>
      <c r="Z560" s="155"/>
    </row>
    <row r="561" spans="1:26" ht="12" customHeight="1">
      <c r="A561" s="155"/>
      <c r="B561" s="155"/>
      <c r="C561" s="155"/>
      <c r="D561" s="155"/>
      <c r="E561" s="155"/>
      <c r="F561" s="155"/>
      <c r="G561" s="155"/>
      <c r="H561" s="155"/>
      <c r="I561" s="155"/>
      <c r="J561" s="155"/>
      <c r="K561" s="155"/>
      <c r="L561" s="155"/>
      <c r="M561" s="155"/>
      <c r="N561" s="155"/>
      <c r="O561" s="155"/>
      <c r="P561" s="155"/>
      <c r="Q561" s="155"/>
      <c r="R561" s="155"/>
      <c r="S561" s="155"/>
      <c r="T561" s="155"/>
      <c r="U561" s="155"/>
      <c r="V561" s="155"/>
      <c r="W561" s="155"/>
      <c r="X561" s="155"/>
      <c r="Y561" s="155"/>
      <c r="Z561" s="155"/>
    </row>
    <row r="562" spans="1:26" ht="12" customHeight="1">
      <c r="A562" s="155"/>
      <c r="B562" s="155"/>
      <c r="C562" s="155"/>
      <c r="D562" s="155"/>
      <c r="E562" s="155"/>
      <c r="F562" s="155"/>
      <c r="G562" s="155"/>
      <c r="H562" s="155"/>
      <c r="I562" s="155"/>
      <c r="J562" s="155"/>
      <c r="K562" s="155"/>
      <c r="L562" s="155"/>
      <c r="M562" s="155"/>
      <c r="N562" s="155"/>
      <c r="O562" s="155"/>
      <c r="P562" s="155"/>
      <c r="Q562" s="155"/>
      <c r="R562" s="155"/>
      <c r="S562" s="155"/>
      <c r="T562" s="155"/>
      <c r="U562" s="155"/>
      <c r="V562" s="155"/>
      <c r="W562" s="155"/>
      <c r="X562" s="155"/>
      <c r="Y562" s="155"/>
      <c r="Z562" s="155"/>
    </row>
    <row r="563" spans="1:26" ht="12" customHeight="1">
      <c r="A563" s="155"/>
      <c r="B563" s="155"/>
      <c r="C563" s="155"/>
      <c r="D563" s="155"/>
      <c r="E563" s="155"/>
      <c r="F563" s="155"/>
      <c r="G563" s="155"/>
      <c r="H563" s="155"/>
      <c r="I563" s="155"/>
      <c r="J563" s="155"/>
      <c r="K563" s="155"/>
      <c r="L563" s="155"/>
      <c r="M563" s="155"/>
      <c r="N563" s="155"/>
      <c r="O563" s="155"/>
      <c r="P563" s="155"/>
      <c r="Q563" s="155"/>
      <c r="R563" s="155"/>
      <c r="S563" s="155"/>
      <c r="T563" s="155"/>
      <c r="U563" s="155"/>
      <c r="V563" s="155"/>
      <c r="W563" s="155"/>
      <c r="X563" s="155"/>
      <c r="Y563" s="155"/>
      <c r="Z563" s="155"/>
    </row>
    <row r="564" spans="1:26" ht="12" customHeight="1">
      <c r="A564" s="155"/>
      <c r="B564" s="155"/>
      <c r="C564" s="155"/>
      <c r="D564" s="155"/>
      <c r="E564" s="155"/>
      <c r="F564" s="155"/>
      <c r="G564" s="155"/>
      <c r="H564" s="155"/>
      <c r="I564" s="155"/>
      <c r="J564" s="155"/>
      <c r="K564" s="155"/>
      <c r="L564" s="155"/>
      <c r="M564" s="155"/>
      <c r="N564" s="155"/>
      <c r="O564" s="155"/>
      <c r="P564" s="155"/>
      <c r="Q564" s="155"/>
      <c r="R564" s="155"/>
      <c r="S564" s="155"/>
      <c r="T564" s="155"/>
      <c r="U564" s="155"/>
      <c r="V564" s="155"/>
      <c r="W564" s="155"/>
      <c r="X564" s="155"/>
      <c r="Y564" s="155"/>
      <c r="Z564" s="155"/>
    </row>
    <row r="565" spans="1:26" ht="12" customHeight="1">
      <c r="A565" s="155"/>
      <c r="B565" s="155"/>
      <c r="C565" s="155"/>
      <c r="D565" s="155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</row>
    <row r="566" spans="1:26" ht="12" customHeight="1">
      <c r="A566" s="155"/>
      <c r="B566" s="155"/>
      <c r="C566" s="155"/>
      <c r="D566" s="155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</row>
    <row r="567" spans="1:26" ht="12" customHeight="1">
      <c r="A567" s="155"/>
      <c r="B567" s="155"/>
      <c r="C567" s="155"/>
      <c r="D567" s="155"/>
      <c r="E567" s="155"/>
      <c r="F567" s="155"/>
      <c r="G567" s="155"/>
      <c r="H567" s="155"/>
      <c r="I567" s="155"/>
      <c r="J567" s="155"/>
      <c r="K567" s="155"/>
      <c r="L567" s="155"/>
      <c r="M567" s="155"/>
      <c r="N567" s="155"/>
      <c r="O567" s="155"/>
      <c r="P567" s="155"/>
      <c r="Q567" s="155"/>
      <c r="R567" s="155"/>
      <c r="S567" s="155"/>
      <c r="T567" s="155"/>
      <c r="U567" s="155"/>
      <c r="V567" s="155"/>
      <c r="W567" s="155"/>
      <c r="X567" s="155"/>
      <c r="Y567" s="155"/>
      <c r="Z567" s="155"/>
    </row>
    <row r="568" spans="1:26" ht="12" customHeight="1">
      <c r="A568" s="155"/>
      <c r="B568" s="155"/>
      <c r="C568" s="155"/>
      <c r="D568" s="155"/>
      <c r="E568" s="155"/>
      <c r="F568" s="155"/>
      <c r="G568" s="155"/>
      <c r="H568" s="155"/>
      <c r="I568" s="155"/>
      <c r="J568" s="155"/>
      <c r="K568" s="155"/>
      <c r="L568" s="155"/>
      <c r="M568" s="155"/>
      <c r="N568" s="155"/>
      <c r="O568" s="155"/>
      <c r="P568" s="155"/>
      <c r="Q568" s="155"/>
      <c r="R568" s="155"/>
      <c r="S568" s="155"/>
      <c r="T568" s="155"/>
      <c r="U568" s="155"/>
      <c r="V568" s="155"/>
      <c r="W568" s="155"/>
      <c r="X568" s="155"/>
      <c r="Y568" s="155"/>
      <c r="Z568" s="155"/>
    </row>
    <row r="569" spans="1:26" ht="12" customHeight="1">
      <c r="A569" s="155"/>
      <c r="B569" s="155"/>
      <c r="C569" s="155"/>
      <c r="D569" s="155"/>
      <c r="E569" s="155"/>
      <c r="F569" s="155"/>
      <c r="G569" s="155"/>
      <c r="H569" s="155"/>
      <c r="I569" s="155"/>
      <c r="J569" s="155"/>
      <c r="K569" s="155"/>
      <c r="L569" s="155"/>
      <c r="M569" s="155"/>
      <c r="N569" s="155"/>
      <c r="O569" s="155"/>
      <c r="P569" s="155"/>
      <c r="Q569" s="155"/>
      <c r="R569" s="155"/>
      <c r="S569" s="155"/>
      <c r="T569" s="155"/>
      <c r="U569" s="155"/>
      <c r="V569" s="155"/>
      <c r="W569" s="155"/>
      <c r="X569" s="155"/>
      <c r="Y569" s="155"/>
      <c r="Z569" s="155"/>
    </row>
    <row r="570" spans="1:26" ht="12" customHeight="1">
      <c r="A570" s="155"/>
      <c r="B570" s="155"/>
      <c r="C570" s="155"/>
      <c r="D570" s="155"/>
      <c r="E570" s="155"/>
      <c r="F570" s="155"/>
      <c r="G570" s="155"/>
      <c r="H570" s="155"/>
      <c r="I570" s="155"/>
      <c r="J570" s="155"/>
      <c r="K570" s="155"/>
      <c r="L570" s="155"/>
      <c r="M570" s="155"/>
      <c r="N570" s="155"/>
      <c r="O570" s="155"/>
      <c r="P570" s="155"/>
      <c r="Q570" s="155"/>
      <c r="R570" s="155"/>
      <c r="S570" s="155"/>
      <c r="T570" s="155"/>
      <c r="U570" s="155"/>
      <c r="V570" s="155"/>
      <c r="W570" s="155"/>
      <c r="X570" s="155"/>
      <c r="Y570" s="155"/>
      <c r="Z570" s="155"/>
    </row>
    <row r="571" spans="1:26" ht="12" customHeight="1">
      <c r="A571" s="155"/>
      <c r="B571" s="155"/>
      <c r="C571" s="155"/>
      <c r="D571" s="155"/>
      <c r="E571" s="155"/>
      <c r="F571" s="155"/>
      <c r="G571" s="155"/>
      <c r="H571" s="155"/>
      <c r="I571" s="155"/>
      <c r="J571" s="155"/>
      <c r="K571" s="155"/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  <c r="Z571" s="155"/>
    </row>
    <row r="572" spans="1:26" ht="12" customHeight="1">
      <c r="A572" s="155"/>
      <c r="B572" s="155"/>
      <c r="C572" s="155"/>
      <c r="D572" s="155"/>
      <c r="E572" s="155"/>
      <c r="F572" s="155"/>
      <c r="G572" s="155"/>
      <c r="H572" s="155"/>
      <c r="I572" s="155"/>
      <c r="J572" s="155"/>
      <c r="K572" s="155"/>
      <c r="L572" s="155"/>
      <c r="M572" s="155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  <c r="Z572" s="155"/>
    </row>
    <row r="573" spans="1:26" ht="12" customHeight="1">
      <c r="A573" s="155"/>
      <c r="B573" s="155"/>
      <c r="C573" s="155"/>
      <c r="D573" s="155"/>
      <c r="E573" s="155"/>
      <c r="F573" s="155"/>
      <c r="G573" s="155"/>
      <c r="H573" s="155"/>
      <c r="I573" s="155"/>
      <c r="J573" s="155"/>
      <c r="K573" s="155"/>
      <c r="L573" s="155"/>
      <c r="M573" s="155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  <c r="Z573" s="155"/>
    </row>
    <row r="574" spans="1:26" ht="12" customHeight="1">
      <c r="A574" s="155"/>
      <c r="B574" s="155"/>
      <c r="C574" s="155"/>
      <c r="D574" s="155"/>
      <c r="E574" s="155"/>
      <c r="F574" s="155"/>
      <c r="G574" s="155"/>
      <c r="H574" s="155"/>
      <c r="I574" s="155"/>
      <c r="J574" s="155"/>
      <c r="K574" s="155"/>
      <c r="L574" s="155"/>
      <c r="M574" s="155"/>
      <c r="N574" s="155"/>
      <c r="O574" s="155"/>
      <c r="P574" s="155"/>
      <c r="Q574" s="155"/>
      <c r="R574" s="155"/>
      <c r="S574" s="155"/>
      <c r="T574" s="155"/>
      <c r="U574" s="155"/>
      <c r="V574" s="155"/>
      <c r="W574" s="155"/>
      <c r="X574" s="155"/>
      <c r="Y574" s="155"/>
      <c r="Z574" s="155"/>
    </row>
    <row r="575" spans="1:26" ht="12" customHeight="1">
      <c r="A575" s="155"/>
      <c r="B575" s="155"/>
      <c r="C575" s="155"/>
      <c r="D575" s="155"/>
      <c r="E575" s="155"/>
      <c r="F575" s="155"/>
      <c r="G575" s="155"/>
      <c r="H575" s="155"/>
      <c r="I575" s="155"/>
      <c r="J575" s="155"/>
      <c r="K575" s="155"/>
      <c r="L575" s="155"/>
      <c r="M575" s="155"/>
      <c r="N575" s="155"/>
      <c r="O575" s="155"/>
      <c r="P575" s="155"/>
      <c r="Q575" s="155"/>
      <c r="R575" s="155"/>
      <c r="S575" s="155"/>
      <c r="T575" s="155"/>
      <c r="U575" s="155"/>
      <c r="V575" s="155"/>
      <c r="W575" s="155"/>
      <c r="X575" s="155"/>
      <c r="Y575" s="155"/>
      <c r="Z575" s="155"/>
    </row>
    <row r="576" spans="1:26" ht="12" customHeight="1">
      <c r="A576" s="155"/>
      <c r="B576" s="155"/>
      <c r="C576" s="155"/>
      <c r="D576" s="155"/>
      <c r="E576" s="155"/>
      <c r="F576" s="155"/>
      <c r="G576" s="155"/>
      <c r="H576" s="155"/>
      <c r="I576" s="155"/>
      <c r="J576" s="155"/>
      <c r="K576" s="155"/>
      <c r="L576" s="155"/>
      <c r="M576" s="155"/>
      <c r="N576" s="155"/>
      <c r="O576" s="155"/>
      <c r="P576" s="155"/>
      <c r="Q576" s="155"/>
      <c r="R576" s="155"/>
      <c r="S576" s="155"/>
      <c r="T576" s="155"/>
      <c r="U576" s="155"/>
      <c r="V576" s="155"/>
      <c r="W576" s="155"/>
      <c r="X576" s="155"/>
      <c r="Y576" s="155"/>
      <c r="Z576" s="155"/>
    </row>
    <row r="577" spans="1:26" ht="12" customHeight="1">
      <c r="A577" s="155"/>
      <c r="B577" s="155"/>
      <c r="C577" s="155"/>
      <c r="D577" s="155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</row>
    <row r="578" spans="1:26" ht="12" customHeight="1">
      <c r="A578" s="155"/>
      <c r="B578" s="155"/>
      <c r="C578" s="155"/>
      <c r="D578" s="155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</row>
    <row r="579" spans="1:26" ht="12" customHeight="1">
      <c r="A579" s="155"/>
      <c r="B579" s="155"/>
      <c r="C579" s="155"/>
      <c r="D579" s="155"/>
      <c r="E579" s="155"/>
      <c r="F579" s="155"/>
      <c r="G579" s="155"/>
      <c r="H579" s="155"/>
      <c r="I579" s="155"/>
      <c r="J579" s="155"/>
      <c r="K579" s="155"/>
      <c r="L579" s="155"/>
      <c r="M579" s="155"/>
      <c r="N579" s="155"/>
      <c r="O579" s="155"/>
      <c r="P579" s="155"/>
      <c r="Q579" s="155"/>
      <c r="R579" s="155"/>
      <c r="S579" s="155"/>
      <c r="T579" s="155"/>
      <c r="U579" s="155"/>
      <c r="V579" s="155"/>
      <c r="W579" s="155"/>
      <c r="X579" s="155"/>
      <c r="Y579" s="155"/>
      <c r="Z579" s="155"/>
    </row>
    <row r="580" spans="1:26" ht="12" customHeight="1">
      <c r="A580" s="155"/>
      <c r="B580" s="155"/>
      <c r="C580" s="155"/>
      <c r="D580" s="155"/>
      <c r="E580" s="155"/>
      <c r="F580" s="155"/>
      <c r="G580" s="155"/>
      <c r="H580" s="155"/>
      <c r="I580" s="155"/>
      <c r="J580" s="155"/>
      <c r="K580" s="155"/>
      <c r="L580" s="155"/>
      <c r="M580" s="155"/>
      <c r="N580" s="155"/>
      <c r="O580" s="155"/>
      <c r="P580" s="155"/>
      <c r="Q580" s="155"/>
      <c r="R580" s="155"/>
      <c r="S580" s="155"/>
      <c r="T580" s="155"/>
      <c r="U580" s="155"/>
      <c r="V580" s="155"/>
      <c r="W580" s="155"/>
      <c r="X580" s="155"/>
      <c r="Y580" s="155"/>
      <c r="Z580" s="155"/>
    </row>
    <row r="581" spans="1:26" ht="12" customHeight="1">
      <c r="A581" s="155"/>
      <c r="B581" s="155"/>
      <c r="C581" s="155"/>
      <c r="D581" s="155"/>
      <c r="E581" s="155"/>
      <c r="F581" s="155"/>
      <c r="G581" s="155"/>
      <c r="H581" s="155"/>
      <c r="I581" s="155"/>
      <c r="J581" s="155"/>
      <c r="K581" s="155"/>
      <c r="L581" s="155"/>
      <c r="M581" s="155"/>
      <c r="N581" s="155"/>
      <c r="O581" s="155"/>
      <c r="P581" s="155"/>
      <c r="Q581" s="155"/>
      <c r="R581" s="155"/>
      <c r="S581" s="155"/>
      <c r="T581" s="155"/>
      <c r="U581" s="155"/>
      <c r="V581" s="155"/>
      <c r="W581" s="155"/>
      <c r="X581" s="155"/>
      <c r="Y581" s="155"/>
      <c r="Z581" s="155"/>
    </row>
    <row r="582" spans="1:26" ht="12" customHeight="1">
      <c r="A582" s="155"/>
      <c r="B582" s="155"/>
      <c r="C582" s="155"/>
      <c r="D582" s="155"/>
      <c r="E582" s="155"/>
      <c r="F582" s="155"/>
      <c r="G582" s="155"/>
      <c r="H582" s="155"/>
      <c r="I582" s="155"/>
      <c r="J582" s="155"/>
      <c r="K582" s="155"/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  <c r="Z582" s="155"/>
    </row>
    <row r="583" spans="1:26" ht="12" customHeight="1">
      <c r="A583" s="155"/>
      <c r="B583" s="155"/>
      <c r="C583" s="155"/>
      <c r="D583" s="155"/>
      <c r="E583" s="155"/>
      <c r="F583" s="155"/>
      <c r="G583" s="155"/>
      <c r="H583" s="155"/>
      <c r="I583" s="155"/>
      <c r="J583" s="155"/>
      <c r="K583" s="155"/>
      <c r="L583" s="155"/>
      <c r="M583" s="155"/>
      <c r="N583" s="155"/>
      <c r="O583" s="155"/>
      <c r="P583" s="155"/>
      <c r="Q583" s="155"/>
      <c r="R583" s="155"/>
      <c r="S583" s="155"/>
      <c r="T583" s="155"/>
      <c r="U583" s="155"/>
      <c r="V583" s="155"/>
      <c r="W583" s="155"/>
      <c r="X583" s="155"/>
      <c r="Y583" s="155"/>
      <c r="Z583" s="155"/>
    </row>
    <row r="584" spans="1:26" ht="12" customHeight="1">
      <c r="A584" s="155"/>
      <c r="B584" s="155"/>
      <c r="C584" s="155"/>
      <c r="D584" s="155"/>
      <c r="E584" s="155"/>
      <c r="F584" s="155"/>
      <c r="G584" s="155"/>
      <c r="H584" s="155"/>
      <c r="I584" s="155"/>
      <c r="J584" s="155"/>
      <c r="K584" s="155"/>
      <c r="L584" s="155"/>
      <c r="M584" s="155"/>
      <c r="N584" s="155"/>
      <c r="O584" s="155"/>
      <c r="P584" s="155"/>
      <c r="Q584" s="155"/>
      <c r="R584" s="155"/>
      <c r="S584" s="155"/>
      <c r="T584" s="155"/>
      <c r="U584" s="155"/>
      <c r="V584" s="155"/>
      <c r="W584" s="155"/>
      <c r="X584" s="155"/>
      <c r="Y584" s="155"/>
      <c r="Z584" s="155"/>
    </row>
    <row r="585" spans="1:26" ht="12" customHeight="1">
      <c r="A585" s="155"/>
      <c r="B585" s="155"/>
      <c r="C585" s="155"/>
      <c r="D585" s="155"/>
      <c r="E585" s="155"/>
      <c r="F585" s="155"/>
      <c r="G585" s="155"/>
      <c r="H585" s="155"/>
      <c r="I585" s="155"/>
      <c r="J585" s="155"/>
      <c r="K585" s="155"/>
      <c r="L585" s="155"/>
      <c r="M585" s="155"/>
      <c r="N585" s="155"/>
      <c r="O585" s="155"/>
      <c r="P585" s="155"/>
      <c r="Q585" s="155"/>
      <c r="R585" s="155"/>
      <c r="S585" s="155"/>
      <c r="T585" s="155"/>
      <c r="U585" s="155"/>
      <c r="V585" s="155"/>
      <c r="W585" s="155"/>
      <c r="X585" s="155"/>
      <c r="Y585" s="155"/>
      <c r="Z585" s="155"/>
    </row>
    <row r="586" spans="1:26" ht="12" customHeight="1">
      <c r="A586" s="155"/>
      <c r="B586" s="155"/>
      <c r="C586" s="155"/>
      <c r="D586" s="155"/>
      <c r="E586" s="155"/>
      <c r="F586" s="155"/>
      <c r="G586" s="155"/>
      <c r="H586" s="155"/>
      <c r="I586" s="155"/>
      <c r="J586" s="155"/>
      <c r="K586" s="155"/>
      <c r="L586" s="155"/>
      <c r="M586" s="155"/>
      <c r="N586" s="155"/>
      <c r="O586" s="155"/>
      <c r="P586" s="155"/>
      <c r="Q586" s="155"/>
      <c r="R586" s="155"/>
      <c r="S586" s="155"/>
      <c r="T586" s="155"/>
      <c r="U586" s="155"/>
      <c r="V586" s="155"/>
      <c r="W586" s="155"/>
      <c r="X586" s="155"/>
      <c r="Y586" s="155"/>
      <c r="Z586" s="155"/>
    </row>
    <row r="587" spans="1:26" ht="12" customHeight="1">
      <c r="A587" s="155"/>
      <c r="B587" s="155"/>
      <c r="C587" s="155"/>
      <c r="D587" s="155"/>
      <c r="E587" s="155"/>
      <c r="F587" s="155"/>
      <c r="G587" s="155"/>
      <c r="H587" s="155"/>
      <c r="I587" s="155"/>
      <c r="J587" s="155"/>
      <c r="K587" s="155"/>
      <c r="L587" s="155"/>
      <c r="M587" s="155"/>
      <c r="N587" s="155"/>
      <c r="O587" s="155"/>
      <c r="P587" s="155"/>
      <c r="Q587" s="155"/>
      <c r="R587" s="155"/>
      <c r="S587" s="155"/>
      <c r="T587" s="155"/>
      <c r="U587" s="155"/>
      <c r="V587" s="155"/>
      <c r="W587" s="155"/>
      <c r="X587" s="155"/>
      <c r="Y587" s="155"/>
      <c r="Z587" s="155"/>
    </row>
    <row r="588" spans="1:26" ht="12" customHeight="1">
      <c r="A588" s="155"/>
      <c r="B588" s="155"/>
      <c r="C588" s="155"/>
      <c r="D588" s="155"/>
      <c r="E588" s="155"/>
      <c r="F588" s="155"/>
      <c r="G588" s="155"/>
      <c r="H588" s="155"/>
      <c r="I588" s="155"/>
      <c r="J588" s="155"/>
      <c r="K588" s="155"/>
      <c r="L588" s="155"/>
      <c r="M588" s="155"/>
      <c r="N588" s="155"/>
      <c r="O588" s="155"/>
      <c r="P588" s="155"/>
      <c r="Q588" s="155"/>
      <c r="R588" s="155"/>
      <c r="S588" s="155"/>
      <c r="T588" s="155"/>
      <c r="U588" s="155"/>
      <c r="V588" s="155"/>
      <c r="W588" s="155"/>
      <c r="X588" s="155"/>
      <c r="Y588" s="155"/>
      <c r="Z588" s="155"/>
    </row>
    <row r="589" spans="1:26" ht="12" customHeight="1">
      <c r="A589" s="155"/>
      <c r="B589" s="155"/>
      <c r="C589" s="155"/>
      <c r="D589" s="155"/>
      <c r="E589" s="155"/>
      <c r="F589" s="155"/>
      <c r="G589" s="155"/>
      <c r="H589" s="155"/>
      <c r="I589" s="155"/>
      <c r="J589" s="155"/>
      <c r="K589" s="155"/>
      <c r="L589" s="155"/>
      <c r="M589" s="155"/>
      <c r="N589" s="155"/>
      <c r="O589" s="155"/>
      <c r="P589" s="155"/>
      <c r="Q589" s="155"/>
      <c r="R589" s="155"/>
      <c r="S589" s="155"/>
      <c r="T589" s="155"/>
      <c r="U589" s="155"/>
      <c r="V589" s="155"/>
      <c r="W589" s="155"/>
      <c r="X589" s="155"/>
      <c r="Y589" s="155"/>
      <c r="Z589" s="155"/>
    </row>
    <row r="590" spans="1:26" ht="12" customHeight="1">
      <c r="A590" s="155"/>
      <c r="B590" s="155"/>
      <c r="C590" s="155"/>
      <c r="D590" s="155"/>
      <c r="E590" s="155"/>
      <c r="F590" s="155"/>
      <c r="G590" s="155"/>
      <c r="H590" s="155"/>
      <c r="I590" s="155"/>
      <c r="J590" s="155"/>
      <c r="K590" s="155"/>
      <c r="L590" s="155"/>
      <c r="M590" s="155"/>
      <c r="N590" s="155"/>
      <c r="O590" s="155"/>
      <c r="P590" s="155"/>
      <c r="Q590" s="155"/>
      <c r="R590" s="155"/>
      <c r="S590" s="155"/>
      <c r="T590" s="155"/>
      <c r="U590" s="155"/>
      <c r="V590" s="155"/>
      <c r="W590" s="155"/>
      <c r="X590" s="155"/>
      <c r="Y590" s="155"/>
      <c r="Z590" s="155"/>
    </row>
    <row r="591" spans="1:26" ht="12" customHeight="1">
      <c r="A591" s="155"/>
      <c r="B591" s="155"/>
      <c r="C591" s="155"/>
      <c r="D591" s="155"/>
      <c r="E591" s="155"/>
      <c r="F591" s="155"/>
      <c r="G591" s="155"/>
      <c r="H591" s="155"/>
      <c r="I591" s="155"/>
      <c r="J591" s="155"/>
      <c r="K591" s="155"/>
      <c r="L591" s="155"/>
      <c r="M591" s="155"/>
      <c r="N591" s="155"/>
      <c r="O591" s="155"/>
      <c r="P591" s="155"/>
      <c r="Q591" s="155"/>
      <c r="R591" s="155"/>
      <c r="S591" s="155"/>
      <c r="T591" s="155"/>
      <c r="U591" s="155"/>
      <c r="V591" s="155"/>
      <c r="W591" s="155"/>
      <c r="X591" s="155"/>
      <c r="Y591" s="155"/>
      <c r="Z591" s="155"/>
    </row>
    <row r="592" spans="1:26" ht="12" customHeight="1">
      <c r="A592" s="155"/>
      <c r="B592" s="155"/>
      <c r="C592" s="155"/>
      <c r="D592" s="155"/>
      <c r="E592" s="155"/>
      <c r="F592" s="155"/>
      <c r="G592" s="155"/>
      <c r="H592" s="155"/>
      <c r="I592" s="155"/>
      <c r="J592" s="155"/>
      <c r="K592" s="155"/>
      <c r="L592" s="155"/>
      <c r="M592" s="155"/>
      <c r="N592" s="155"/>
      <c r="O592" s="155"/>
      <c r="P592" s="155"/>
      <c r="Q592" s="155"/>
      <c r="R592" s="155"/>
      <c r="S592" s="155"/>
      <c r="T592" s="155"/>
      <c r="U592" s="155"/>
      <c r="V592" s="155"/>
      <c r="W592" s="155"/>
      <c r="X592" s="155"/>
      <c r="Y592" s="155"/>
      <c r="Z592" s="155"/>
    </row>
    <row r="593" spans="1:26" ht="12" customHeight="1">
      <c r="A593" s="155"/>
      <c r="B593" s="155"/>
      <c r="C593" s="155"/>
      <c r="D593" s="155"/>
      <c r="E593" s="155"/>
      <c r="F593" s="155"/>
      <c r="G593" s="155"/>
      <c r="H593" s="155"/>
      <c r="I593" s="155"/>
      <c r="J593" s="155"/>
      <c r="K593" s="155"/>
      <c r="L593" s="155"/>
      <c r="M593" s="155"/>
      <c r="N593" s="155"/>
      <c r="O593" s="155"/>
      <c r="P593" s="155"/>
      <c r="Q593" s="155"/>
      <c r="R593" s="155"/>
      <c r="S593" s="155"/>
      <c r="T593" s="155"/>
      <c r="U593" s="155"/>
      <c r="V593" s="155"/>
      <c r="W593" s="155"/>
      <c r="X593" s="155"/>
      <c r="Y593" s="155"/>
      <c r="Z593" s="155"/>
    </row>
    <row r="594" spans="1:26" ht="12" customHeight="1">
      <c r="A594" s="155"/>
      <c r="B594" s="155"/>
      <c r="C594" s="155"/>
      <c r="D594" s="155"/>
      <c r="E594" s="155"/>
      <c r="F594" s="155"/>
      <c r="G594" s="155"/>
      <c r="H594" s="155"/>
      <c r="I594" s="155"/>
      <c r="J594" s="155"/>
      <c r="K594" s="155"/>
      <c r="L594" s="155"/>
      <c r="M594" s="155"/>
      <c r="N594" s="155"/>
      <c r="O594" s="155"/>
      <c r="P594" s="155"/>
      <c r="Q594" s="155"/>
      <c r="R594" s="155"/>
      <c r="S594" s="155"/>
      <c r="T594" s="155"/>
      <c r="U594" s="155"/>
      <c r="V594" s="155"/>
      <c r="W594" s="155"/>
      <c r="X594" s="155"/>
      <c r="Y594" s="155"/>
      <c r="Z594" s="155"/>
    </row>
    <row r="595" spans="1:26" ht="12" customHeight="1">
      <c r="A595" s="155"/>
      <c r="B595" s="155"/>
      <c r="C595" s="155"/>
      <c r="D595" s="155"/>
      <c r="E595" s="155"/>
      <c r="F595" s="155"/>
      <c r="G595" s="155"/>
      <c r="H595" s="155"/>
      <c r="I595" s="155"/>
      <c r="J595" s="155"/>
      <c r="K595" s="155"/>
      <c r="L595" s="155"/>
      <c r="M595" s="155"/>
      <c r="N595" s="155"/>
      <c r="O595" s="155"/>
      <c r="P595" s="155"/>
      <c r="Q595" s="155"/>
      <c r="R595" s="155"/>
      <c r="S595" s="155"/>
      <c r="T595" s="155"/>
      <c r="U595" s="155"/>
      <c r="V595" s="155"/>
      <c r="W595" s="155"/>
      <c r="X595" s="155"/>
      <c r="Y595" s="155"/>
      <c r="Z595" s="155"/>
    </row>
    <row r="596" spans="1:26" ht="12" customHeight="1">
      <c r="A596" s="155"/>
      <c r="B596" s="155"/>
      <c r="C596" s="155"/>
      <c r="D596" s="155"/>
      <c r="E596" s="155"/>
      <c r="F596" s="155"/>
      <c r="G596" s="155"/>
      <c r="H596" s="155"/>
      <c r="I596" s="155"/>
      <c r="J596" s="155"/>
      <c r="K596" s="155"/>
      <c r="L596" s="155"/>
      <c r="M596" s="155"/>
      <c r="N596" s="155"/>
      <c r="O596" s="155"/>
      <c r="P596" s="155"/>
      <c r="Q596" s="155"/>
      <c r="R596" s="155"/>
      <c r="S596" s="155"/>
      <c r="T596" s="155"/>
      <c r="U596" s="155"/>
      <c r="V596" s="155"/>
      <c r="W596" s="155"/>
      <c r="X596" s="155"/>
      <c r="Y596" s="155"/>
      <c r="Z596" s="155"/>
    </row>
    <row r="597" spans="1:26" ht="12" customHeight="1">
      <c r="A597" s="155"/>
      <c r="B597" s="155"/>
      <c r="C597" s="155"/>
      <c r="D597" s="155"/>
      <c r="E597" s="155"/>
      <c r="F597" s="155"/>
      <c r="G597" s="155"/>
      <c r="H597" s="155"/>
      <c r="I597" s="155"/>
      <c r="J597" s="155"/>
      <c r="K597" s="155"/>
      <c r="L597" s="155"/>
      <c r="M597" s="155"/>
      <c r="N597" s="155"/>
      <c r="O597" s="155"/>
      <c r="P597" s="155"/>
      <c r="Q597" s="155"/>
      <c r="R597" s="155"/>
      <c r="S597" s="155"/>
      <c r="T597" s="155"/>
      <c r="U597" s="155"/>
      <c r="V597" s="155"/>
      <c r="W597" s="155"/>
      <c r="X597" s="155"/>
      <c r="Y597" s="155"/>
      <c r="Z597" s="155"/>
    </row>
    <row r="598" spans="1:26" ht="12" customHeight="1">
      <c r="A598" s="155"/>
      <c r="B598" s="155"/>
      <c r="C598" s="155"/>
      <c r="D598" s="155"/>
      <c r="E598" s="155"/>
      <c r="F598" s="155"/>
      <c r="G598" s="155"/>
      <c r="H598" s="155"/>
      <c r="I598" s="155"/>
      <c r="J598" s="155"/>
      <c r="K598" s="155"/>
      <c r="L598" s="155"/>
      <c r="M598" s="155"/>
      <c r="N598" s="155"/>
      <c r="O598" s="155"/>
      <c r="P598" s="155"/>
      <c r="Q598" s="155"/>
      <c r="R598" s="155"/>
      <c r="S598" s="155"/>
      <c r="T598" s="155"/>
      <c r="U598" s="155"/>
      <c r="V598" s="155"/>
      <c r="W598" s="155"/>
      <c r="X598" s="155"/>
      <c r="Y598" s="155"/>
      <c r="Z598" s="155"/>
    </row>
    <row r="599" spans="1:26" ht="12" customHeight="1">
      <c r="A599" s="155"/>
      <c r="B599" s="155"/>
      <c r="C599" s="155"/>
      <c r="D599" s="155"/>
      <c r="E599" s="155"/>
      <c r="F599" s="155"/>
      <c r="G599" s="155"/>
      <c r="H599" s="155"/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55"/>
      <c r="T599" s="155"/>
      <c r="U599" s="155"/>
      <c r="V599" s="155"/>
      <c r="W599" s="155"/>
      <c r="X599" s="155"/>
      <c r="Y599" s="155"/>
      <c r="Z599" s="155"/>
    </row>
    <row r="600" spans="1:26" ht="12" customHeight="1">
      <c r="A600" s="155"/>
      <c r="B600" s="155"/>
      <c r="C600" s="155"/>
      <c r="D600" s="155"/>
      <c r="E600" s="155"/>
      <c r="F600" s="155"/>
      <c r="G600" s="155"/>
      <c r="H600" s="155"/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55"/>
      <c r="T600" s="155"/>
      <c r="U600" s="155"/>
      <c r="V600" s="155"/>
      <c r="W600" s="155"/>
      <c r="X600" s="155"/>
      <c r="Y600" s="155"/>
      <c r="Z600" s="155"/>
    </row>
    <row r="601" spans="1:26" ht="12" customHeight="1">
      <c r="A601" s="155"/>
      <c r="B601" s="155"/>
      <c r="C601" s="155"/>
      <c r="D601" s="155"/>
      <c r="E601" s="155"/>
      <c r="F601" s="155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5"/>
      <c r="T601" s="155"/>
      <c r="U601" s="155"/>
      <c r="V601" s="155"/>
      <c r="W601" s="155"/>
      <c r="X601" s="155"/>
      <c r="Y601" s="155"/>
      <c r="Z601" s="155"/>
    </row>
    <row r="602" spans="1:26" ht="12" customHeight="1">
      <c r="A602" s="155"/>
      <c r="B602" s="155"/>
      <c r="C602" s="155"/>
      <c r="D602" s="155"/>
      <c r="E602" s="155"/>
      <c r="F602" s="155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  <c r="Z602" s="155"/>
    </row>
    <row r="603" spans="1:26" ht="12" customHeight="1">
      <c r="A603" s="155"/>
      <c r="B603" s="155"/>
      <c r="C603" s="155"/>
      <c r="D603" s="155"/>
      <c r="E603" s="155"/>
      <c r="F603" s="155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5"/>
      <c r="T603" s="155"/>
      <c r="U603" s="155"/>
      <c r="V603" s="155"/>
      <c r="W603" s="155"/>
      <c r="X603" s="155"/>
      <c r="Y603" s="155"/>
      <c r="Z603" s="155"/>
    </row>
    <row r="604" spans="1:26" ht="12" customHeight="1">
      <c r="A604" s="155"/>
      <c r="B604" s="155"/>
      <c r="C604" s="155"/>
      <c r="D604" s="155"/>
      <c r="E604" s="155"/>
      <c r="F604" s="155"/>
      <c r="G604" s="155"/>
      <c r="H604" s="155"/>
      <c r="I604" s="155"/>
      <c r="J604" s="155"/>
      <c r="K604" s="155"/>
      <c r="L604" s="155"/>
      <c r="M604" s="155"/>
      <c r="N604" s="155"/>
      <c r="O604" s="155"/>
      <c r="P604" s="155"/>
      <c r="Q604" s="155"/>
      <c r="R604" s="155"/>
      <c r="S604" s="155"/>
      <c r="T604" s="155"/>
      <c r="U604" s="155"/>
      <c r="V604" s="155"/>
      <c r="W604" s="155"/>
      <c r="X604" s="155"/>
      <c r="Y604" s="155"/>
      <c r="Z604" s="155"/>
    </row>
    <row r="605" spans="1:26" ht="12" customHeight="1">
      <c r="A605" s="155"/>
      <c r="B605" s="155"/>
      <c r="C605" s="155"/>
      <c r="D605" s="155"/>
      <c r="E605" s="155"/>
      <c r="F605" s="155"/>
      <c r="G605" s="155"/>
      <c r="H605" s="155"/>
      <c r="I605" s="155"/>
      <c r="J605" s="155"/>
      <c r="K605" s="155"/>
      <c r="L605" s="155"/>
      <c r="M605" s="155"/>
      <c r="N605" s="155"/>
      <c r="O605" s="155"/>
      <c r="P605" s="155"/>
      <c r="Q605" s="155"/>
      <c r="R605" s="155"/>
      <c r="S605" s="155"/>
      <c r="T605" s="155"/>
      <c r="U605" s="155"/>
      <c r="V605" s="155"/>
      <c r="W605" s="155"/>
      <c r="X605" s="155"/>
      <c r="Y605" s="155"/>
      <c r="Z605" s="155"/>
    </row>
    <row r="606" spans="1:26" ht="12" customHeight="1">
      <c r="A606" s="155"/>
      <c r="B606" s="155"/>
      <c r="C606" s="155"/>
      <c r="D606" s="155"/>
      <c r="E606" s="155"/>
      <c r="F606" s="155"/>
      <c r="G606" s="155"/>
      <c r="H606" s="155"/>
      <c r="I606" s="155"/>
      <c r="J606" s="155"/>
      <c r="K606" s="155"/>
      <c r="L606" s="155"/>
      <c r="M606" s="155"/>
      <c r="N606" s="155"/>
      <c r="O606" s="155"/>
      <c r="P606" s="155"/>
      <c r="Q606" s="155"/>
      <c r="R606" s="155"/>
      <c r="S606" s="155"/>
      <c r="T606" s="155"/>
      <c r="U606" s="155"/>
      <c r="V606" s="155"/>
      <c r="W606" s="155"/>
      <c r="X606" s="155"/>
      <c r="Y606" s="155"/>
      <c r="Z606" s="155"/>
    </row>
    <row r="607" spans="1:26" ht="12" customHeight="1">
      <c r="A607" s="155"/>
      <c r="B607" s="155"/>
      <c r="C607" s="155"/>
      <c r="D607" s="155"/>
      <c r="E607" s="155"/>
      <c r="F607" s="155"/>
      <c r="G607" s="155"/>
      <c r="H607" s="155"/>
      <c r="I607" s="155"/>
      <c r="J607" s="155"/>
      <c r="K607" s="155"/>
      <c r="L607" s="155"/>
      <c r="M607" s="155"/>
      <c r="N607" s="155"/>
      <c r="O607" s="155"/>
      <c r="P607" s="155"/>
      <c r="Q607" s="155"/>
      <c r="R607" s="155"/>
      <c r="S607" s="155"/>
      <c r="T607" s="155"/>
      <c r="U607" s="155"/>
      <c r="V607" s="155"/>
      <c r="W607" s="155"/>
      <c r="X607" s="155"/>
      <c r="Y607" s="155"/>
      <c r="Z607" s="155"/>
    </row>
    <row r="608" spans="1:26" ht="12" customHeight="1">
      <c r="A608" s="155"/>
      <c r="B608" s="155"/>
      <c r="C608" s="155"/>
      <c r="D608" s="155"/>
      <c r="E608" s="155"/>
      <c r="F608" s="155"/>
      <c r="G608" s="155"/>
      <c r="H608" s="155"/>
      <c r="I608" s="155"/>
      <c r="J608" s="155"/>
      <c r="K608" s="155"/>
      <c r="L608" s="155"/>
      <c r="M608" s="155"/>
      <c r="N608" s="155"/>
      <c r="O608" s="155"/>
      <c r="P608" s="155"/>
      <c r="Q608" s="155"/>
      <c r="R608" s="155"/>
      <c r="S608" s="155"/>
      <c r="T608" s="155"/>
      <c r="U608" s="155"/>
      <c r="V608" s="155"/>
      <c r="W608" s="155"/>
      <c r="X608" s="155"/>
      <c r="Y608" s="155"/>
      <c r="Z608" s="155"/>
    </row>
    <row r="609" spans="1:26" ht="12" customHeight="1">
      <c r="A609" s="155"/>
      <c r="B609" s="155"/>
      <c r="C609" s="155"/>
      <c r="D609" s="155"/>
      <c r="E609" s="155"/>
      <c r="F609" s="155"/>
      <c r="G609" s="155"/>
      <c r="H609" s="155"/>
      <c r="I609" s="155"/>
      <c r="J609" s="155"/>
      <c r="K609" s="155"/>
      <c r="L609" s="155"/>
      <c r="M609" s="155"/>
      <c r="N609" s="155"/>
      <c r="O609" s="155"/>
      <c r="P609" s="155"/>
      <c r="Q609" s="155"/>
      <c r="R609" s="155"/>
      <c r="S609" s="155"/>
      <c r="T609" s="155"/>
      <c r="U609" s="155"/>
      <c r="V609" s="155"/>
      <c r="W609" s="155"/>
      <c r="X609" s="155"/>
      <c r="Y609" s="155"/>
      <c r="Z609" s="155"/>
    </row>
    <row r="610" spans="1:26" ht="12" customHeight="1">
      <c r="A610" s="155"/>
      <c r="B610" s="155"/>
      <c r="C610" s="155"/>
      <c r="D610" s="155"/>
      <c r="E610" s="155"/>
      <c r="F610" s="155"/>
      <c r="G610" s="155"/>
      <c r="H610" s="155"/>
      <c r="I610" s="155"/>
      <c r="J610" s="155"/>
      <c r="K610" s="155"/>
      <c r="L610" s="155"/>
      <c r="M610" s="155"/>
      <c r="N610" s="155"/>
      <c r="O610" s="155"/>
      <c r="P610" s="155"/>
      <c r="Q610" s="155"/>
      <c r="R610" s="155"/>
      <c r="S610" s="155"/>
      <c r="T610" s="155"/>
      <c r="U610" s="155"/>
      <c r="V610" s="155"/>
      <c r="W610" s="155"/>
      <c r="X610" s="155"/>
      <c r="Y610" s="155"/>
      <c r="Z610" s="155"/>
    </row>
    <row r="611" spans="1:26" ht="12" customHeight="1">
      <c r="A611" s="155"/>
      <c r="B611" s="155"/>
      <c r="C611" s="155"/>
      <c r="D611" s="155"/>
      <c r="E611" s="155"/>
      <c r="F611" s="155"/>
      <c r="G611" s="155"/>
      <c r="H611" s="155"/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55"/>
      <c r="T611" s="155"/>
      <c r="U611" s="155"/>
      <c r="V611" s="155"/>
      <c r="W611" s="155"/>
      <c r="X611" s="155"/>
      <c r="Y611" s="155"/>
      <c r="Z611" s="155"/>
    </row>
    <row r="612" spans="1:26" ht="12" customHeight="1">
      <c r="A612" s="155"/>
      <c r="B612" s="155"/>
      <c r="C612" s="155"/>
      <c r="D612" s="155"/>
      <c r="E612" s="155"/>
      <c r="F612" s="155"/>
      <c r="G612" s="155"/>
      <c r="H612" s="155"/>
      <c r="I612" s="155"/>
      <c r="J612" s="155"/>
      <c r="K612" s="155"/>
      <c r="L612" s="155"/>
      <c r="M612" s="155"/>
      <c r="N612" s="155"/>
      <c r="O612" s="155"/>
      <c r="P612" s="155"/>
      <c r="Q612" s="155"/>
      <c r="R612" s="155"/>
      <c r="S612" s="155"/>
      <c r="T612" s="155"/>
      <c r="U612" s="155"/>
      <c r="V612" s="155"/>
      <c r="W612" s="155"/>
      <c r="X612" s="155"/>
      <c r="Y612" s="155"/>
      <c r="Z612" s="155"/>
    </row>
    <row r="613" spans="1:26" ht="12" customHeight="1">
      <c r="A613" s="155"/>
      <c r="B613" s="155"/>
      <c r="C613" s="155"/>
      <c r="D613" s="155"/>
      <c r="E613" s="155"/>
      <c r="F613" s="155"/>
      <c r="G613" s="155"/>
      <c r="H613" s="155"/>
      <c r="I613" s="155"/>
      <c r="J613" s="155"/>
      <c r="K613" s="155"/>
      <c r="L613" s="155"/>
      <c r="M613" s="155"/>
      <c r="N613" s="155"/>
      <c r="O613" s="155"/>
      <c r="P613" s="155"/>
      <c r="Q613" s="155"/>
      <c r="R613" s="155"/>
      <c r="S613" s="155"/>
      <c r="T613" s="155"/>
      <c r="U613" s="155"/>
      <c r="V613" s="155"/>
      <c r="W613" s="155"/>
      <c r="X613" s="155"/>
      <c r="Y613" s="155"/>
      <c r="Z613" s="155"/>
    </row>
    <row r="614" spans="1:26" ht="12" customHeight="1">
      <c r="A614" s="155"/>
      <c r="B614" s="155"/>
      <c r="C614" s="155"/>
      <c r="D614" s="155"/>
      <c r="E614" s="155"/>
      <c r="F614" s="155"/>
      <c r="G614" s="155"/>
      <c r="H614" s="155"/>
      <c r="I614" s="155"/>
      <c r="J614" s="155"/>
      <c r="K614" s="155"/>
      <c r="L614" s="155"/>
      <c r="M614" s="155"/>
      <c r="N614" s="155"/>
      <c r="O614" s="155"/>
      <c r="P614" s="155"/>
      <c r="Q614" s="155"/>
      <c r="R614" s="155"/>
      <c r="S614" s="155"/>
      <c r="T614" s="155"/>
      <c r="U614" s="155"/>
      <c r="V614" s="155"/>
      <c r="W614" s="155"/>
      <c r="X614" s="155"/>
      <c r="Y614" s="155"/>
      <c r="Z614" s="155"/>
    </row>
    <row r="615" spans="1:26" ht="12" customHeight="1">
      <c r="A615" s="155"/>
      <c r="B615" s="155"/>
      <c r="C615" s="155"/>
      <c r="D615" s="155"/>
      <c r="E615" s="155"/>
      <c r="F615" s="155"/>
      <c r="G615" s="155"/>
      <c r="H615" s="155"/>
      <c r="I615" s="155"/>
      <c r="J615" s="155"/>
      <c r="K615" s="155"/>
      <c r="L615" s="155"/>
      <c r="M615" s="155"/>
      <c r="N615" s="155"/>
      <c r="O615" s="155"/>
      <c r="P615" s="155"/>
      <c r="Q615" s="155"/>
      <c r="R615" s="155"/>
      <c r="S615" s="155"/>
      <c r="T615" s="155"/>
      <c r="U615" s="155"/>
      <c r="V615" s="155"/>
      <c r="W615" s="155"/>
      <c r="X615" s="155"/>
      <c r="Y615" s="155"/>
      <c r="Z615" s="155"/>
    </row>
    <row r="616" spans="1:26" ht="12" customHeight="1">
      <c r="A616" s="155"/>
      <c r="B616" s="155"/>
      <c r="C616" s="155"/>
      <c r="D616" s="155"/>
      <c r="E616" s="155"/>
      <c r="F616" s="155"/>
      <c r="G616" s="155"/>
      <c r="H616" s="155"/>
      <c r="I616" s="155"/>
      <c r="J616" s="155"/>
      <c r="K616" s="155"/>
      <c r="L616" s="155"/>
      <c r="M616" s="155"/>
      <c r="N616" s="155"/>
      <c r="O616" s="155"/>
      <c r="P616" s="155"/>
      <c r="Q616" s="155"/>
      <c r="R616" s="155"/>
      <c r="S616" s="155"/>
      <c r="T616" s="155"/>
      <c r="U616" s="155"/>
      <c r="V616" s="155"/>
      <c r="W616" s="155"/>
      <c r="X616" s="155"/>
      <c r="Y616" s="155"/>
      <c r="Z616" s="155"/>
    </row>
    <row r="617" spans="1:26" ht="12" customHeight="1">
      <c r="A617" s="155"/>
      <c r="B617" s="155"/>
      <c r="C617" s="155"/>
      <c r="D617" s="155"/>
      <c r="E617" s="155"/>
      <c r="F617" s="155"/>
      <c r="G617" s="155"/>
      <c r="H617" s="155"/>
      <c r="I617" s="155"/>
      <c r="J617" s="155"/>
      <c r="K617" s="155"/>
      <c r="L617" s="155"/>
      <c r="M617" s="155"/>
      <c r="N617" s="155"/>
      <c r="O617" s="155"/>
      <c r="P617" s="155"/>
      <c r="Q617" s="155"/>
      <c r="R617" s="155"/>
      <c r="S617" s="155"/>
      <c r="T617" s="155"/>
      <c r="U617" s="155"/>
      <c r="V617" s="155"/>
      <c r="W617" s="155"/>
      <c r="X617" s="155"/>
      <c r="Y617" s="155"/>
      <c r="Z617" s="155"/>
    </row>
    <row r="618" spans="1:26" ht="12" customHeight="1">
      <c r="A618" s="155"/>
      <c r="B618" s="155"/>
      <c r="C618" s="155"/>
      <c r="D618" s="155"/>
      <c r="E618" s="155"/>
      <c r="F618" s="155"/>
      <c r="G618" s="155"/>
      <c r="H618" s="155"/>
      <c r="I618" s="155"/>
      <c r="J618" s="155"/>
      <c r="K618" s="155"/>
      <c r="L618" s="155"/>
      <c r="M618" s="155"/>
      <c r="N618" s="155"/>
      <c r="O618" s="155"/>
      <c r="P618" s="155"/>
      <c r="Q618" s="155"/>
      <c r="R618" s="155"/>
      <c r="S618" s="155"/>
      <c r="T618" s="155"/>
      <c r="U618" s="155"/>
      <c r="V618" s="155"/>
      <c r="W618" s="155"/>
      <c r="X618" s="155"/>
      <c r="Y618" s="155"/>
      <c r="Z618" s="155"/>
    </row>
    <row r="619" spans="1:26" ht="12" customHeight="1">
      <c r="A619" s="155"/>
      <c r="B619" s="155"/>
      <c r="C619" s="155"/>
      <c r="D619" s="155"/>
      <c r="E619" s="155"/>
      <c r="F619" s="155"/>
      <c r="G619" s="155"/>
      <c r="H619" s="155"/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5"/>
      <c r="T619" s="155"/>
      <c r="U619" s="155"/>
      <c r="V619" s="155"/>
      <c r="W619" s="155"/>
      <c r="X619" s="155"/>
      <c r="Y619" s="155"/>
      <c r="Z619" s="155"/>
    </row>
    <row r="620" spans="1:26" ht="12" customHeight="1">
      <c r="A620" s="155"/>
      <c r="B620" s="155"/>
      <c r="C620" s="155"/>
      <c r="D620" s="155"/>
      <c r="E620" s="155"/>
      <c r="F620" s="155"/>
      <c r="G620" s="155"/>
      <c r="H620" s="155"/>
      <c r="I620" s="155"/>
      <c r="J620" s="155"/>
      <c r="K620" s="155"/>
      <c r="L620" s="155"/>
      <c r="M620" s="155"/>
      <c r="N620" s="155"/>
      <c r="O620" s="155"/>
      <c r="P620" s="155"/>
      <c r="Q620" s="155"/>
      <c r="R620" s="155"/>
      <c r="S620" s="155"/>
      <c r="T620" s="155"/>
      <c r="U620" s="155"/>
      <c r="V620" s="155"/>
      <c r="W620" s="155"/>
      <c r="X620" s="155"/>
      <c r="Y620" s="155"/>
      <c r="Z620" s="155"/>
    </row>
    <row r="621" spans="1:26" ht="12" customHeight="1">
      <c r="A621" s="155"/>
      <c r="B621" s="155"/>
      <c r="C621" s="155"/>
      <c r="D621" s="155"/>
      <c r="E621" s="155"/>
      <c r="F621" s="155"/>
      <c r="G621" s="155"/>
      <c r="H621" s="155"/>
      <c r="I621" s="155"/>
      <c r="J621" s="155"/>
      <c r="K621" s="155"/>
      <c r="L621" s="155"/>
      <c r="M621" s="155"/>
      <c r="N621" s="155"/>
      <c r="O621" s="155"/>
      <c r="P621" s="155"/>
      <c r="Q621" s="155"/>
      <c r="R621" s="155"/>
      <c r="S621" s="155"/>
      <c r="T621" s="155"/>
      <c r="U621" s="155"/>
      <c r="V621" s="155"/>
      <c r="W621" s="155"/>
      <c r="X621" s="155"/>
      <c r="Y621" s="155"/>
      <c r="Z621" s="155"/>
    </row>
    <row r="622" spans="1:26" ht="12" customHeight="1">
      <c r="A622" s="155"/>
      <c r="B622" s="155"/>
      <c r="C622" s="155"/>
      <c r="D622" s="155"/>
      <c r="E622" s="155"/>
      <c r="F622" s="155"/>
      <c r="G622" s="155"/>
      <c r="H622" s="155"/>
      <c r="I622" s="155"/>
      <c r="J622" s="155"/>
      <c r="K622" s="155"/>
      <c r="L622" s="155"/>
      <c r="M622" s="155"/>
      <c r="N622" s="155"/>
      <c r="O622" s="155"/>
      <c r="P622" s="155"/>
      <c r="Q622" s="155"/>
      <c r="R622" s="155"/>
      <c r="S622" s="155"/>
      <c r="T622" s="155"/>
      <c r="U622" s="155"/>
      <c r="V622" s="155"/>
      <c r="W622" s="155"/>
      <c r="X622" s="155"/>
      <c r="Y622" s="155"/>
      <c r="Z622" s="155"/>
    </row>
    <row r="623" spans="1:26" ht="12" customHeight="1">
      <c r="A623" s="155"/>
      <c r="B623" s="155"/>
      <c r="C623" s="155"/>
      <c r="D623" s="155"/>
      <c r="E623" s="155"/>
      <c r="F623" s="155"/>
      <c r="G623" s="155"/>
      <c r="H623" s="155"/>
      <c r="I623" s="155"/>
      <c r="J623" s="155"/>
      <c r="K623" s="155"/>
      <c r="L623" s="155"/>
      <c r="M623" s="155"/>
      <c r="N623" s="155"/>
      <c r="O623" s="155"/>
      <c r="P623" s="155"/>
      <c r="Q623" s="155"/>
      <c r="R623" s="155"/>
      <c r="S623" s="155"/>
      <c r="T623" s="155"/>
      <c r="U623" s="155"/>
      <c r="V623" s="155"/>
      <c r="W623" s="155"/>
      <c r="X623" s="155"/>
      <c r="Y623" s="155"/>
      <c r="Z623" s="155"/>
    </row>
    <row r="624" spans="1:26" ht="12" customHeight="1">
      <c r="A624" s="155"/>
      <c r="B624" s="155"/>
      <c r="C624" s="155"/>
      <c r="D624" s="155"/>
      <c r="E624" s="155"/>
      <c r="F624" s="155"/>
      <c r="G624" s="155"/>
      <c r="H624" s="155"/>
      <c r="I624" s="155"/>
      <c r="J624" s="155"/>
      <c r="K624" s="155"/>
      <c r="L624" s="155"/>
      <c r="M624" s="155"/>
      <c r="N624" s="155"/>
      <c r="O624" s="155"/>
      <c r="P624" s="155"/>
      <c r="Q624" s="155"/>
      <c r="R624" s="155"/>
      <c r="S624" s="155"/>
      <c r="T624" s="155"/>
      <c r="U624" s="155"/>
      <c r="V624" s="155"/>
      <c r="W624" s="155"/>
      <c r="X624" s="155"/>
      <c r="Y624" s="155"/>
      <c r="Z624" s="155"/>
    </row>
    <row r="625" spans="1:26" ht="12" customHeight="1">
      <c r="A625" s="155"/>
      <c r="B625" s="155"/>
      <c r="C625" s="155"/>
      <c r="D625" s="155"/>
      <c r="E625" s="155"/>
      <c r="F625" s="155"/>
      <c r="G625" s="155"/>
      <c r="H625" s="155"/>
      <c r="I625" s="155"/>
      <c r="J625" s="155"/>
      <c r="K625" s="155"/>
      <c r="L625" s="155"/>
      <c r="M625" s="155"/>
      <c r="N625" s="155"/>
      <c r="O625" s="155"/>
      <c r="P625" s="155"/>
      <c r="Q625" s="155"/>
      <c r="R625" s="155"/>
      <c r="S625" s="155"/>
      <c r="T625" s="155"/>
      <c r="U625" s="155"/>
      <c r="V625" s="155"/>
      <c r="W625" s="155"/>
      <c r="X625" s="155"/>
      <c r="Y625" s="155"/>
      <c r="Z625" s="155"/>
    </row>
    <row r="626" spans="1:26" ht="12" customHeight="1">
      <c r="A626" s="155"/>
      <c r="B626" s="155"/>
      <c r="C626" s="155"/>
      <c r="D626" s="155"/>
      <c r="E626" s="155"/>
      <c r="F626" s="155"/>
      <c r="G626" s="155"/>
      <c r="H626" s="155"/>
      <c r="I626" s="155"/>
      <c r="J626" s="155"/>
      <c r="K626" s="155"/>
      <c r="L626" s="155"/>
      <c r="M626" s="155"/>
      <c r="N626" s="155"/>
      <c r="O626" s="155"/>
      <c r="P626" s="155"/>
      <c r="Q626" s="155"/>
      <c r="R626" s="155"/>
      <c r="S626" s="155"/>
      <c r="T626" s="155"/>
      <c r="U626" s="155"/>
      <c r="V626" s="155"/>
      <c r="W626" s="155"/>
      <c r="X626" s="155"/>
      <c r="Y626" s="155"/>
      <c r="Z626" s="155"/>
    </row>
    <row r="627" spans="1:26" ht="12" customHeight="1">
      <c r="A627" s="155"/>
      <c r="B627" s="155"/>
      <c r="C627" s="155"/>
      <c r="D627" s="155"/>
      <c r="E627" s="155"/>
      <c r="F627" s="155"/>
      <c r="G627" s="155"/>
      <c r="H627" s="155"/>
      <c r="I627" s="155"/>
      <c r="J627" s="155"/>
      <c r="K627" s="155"/>
      <c r="L627" s="155"/>
      <c r="M627" s="155"/>
      <c r="N627" s="155"/>
      <c r="O627" s="155"/>
      <c r="P627" s="155"/>
      <c r="Q627" s="155"/>
      <c r="R627" s="155"/>
      <c r="S627" s="155"/>
      <c r="T627" s="155"/>
      <c r="U627" s="155"/>
      <c r="V627" s="155"/>
      <c r="W627" s="155"/>
      <c r="X627" s="155"/>
      <c r="Y627" s="155"/>
      <c r="Z627" s="155"/>
    </row>
    <row r="628" spans="1:26" ht="12" customHeight="1">
      <c r="A628" s="155"/>
      <c r="B628" s="155"/>
      <c r="C628" s="155"/>
      <c r="D628" s="155"/>
      <c r="E628" s="155"/>
      <c r="F628" s="155"/>
      <c r="G628" s="155"/>
      <c r="H628" s="155"/>
      <c r="I628" s="155"/>
      <c r="J628" s="155"/>
      <c r="K628" s="155"/>
      <c r="L628" s="155"/>
      <c r="M628" s="155"/>
      <c r="N628" s="155"/>
      <c r="O628" s="155"/>
      <c r="P628" s="155"/>
      <c r="Q628" s="155"/>
      <c r="R628" s="155"/>
      <c r="S628" s="155"/>
      <c r="T628" s="155"/>
      <c r="U628" s="155"/>
      <c r="V628" s="155"/>
      <c r="W628" s="155"/>
      <c r="X628" s="155"/>
      <c r="Y628" s="155"/>
      <c r="Z628" s="155"/>
    </row>
    <row r="629" spans="1:26" ht="12" customHeight="1">
      <c r="A629" s="155"/>
      <c r="B629" s="155"/>
      <c r="C629" s="155"/>
      <c r="D629" s="155"/>
      <c r="E629" s="155"/>
      <c r="F629" s="155"/>
      <c r="G629" s="155"/>
      <c r="H629" s="155"/>
      <c r="I629" s="155"/>
      <c r="J629" s="155"/>
      <c r="K629" s="155"/>
      <c r="L629" s="155"/>
      <c r="M629" s="155"/>
      <c r="N629" s="155"/>
      <c r="O629" s="155"/>
      <c r="P629" s="155"/>
      <c r="Q629" s="155"/>
      <c r="R629" s="155"/>
      <c r="S629" s="155"/>
      <c r="T629" s="155"/>
      <c r="U629" s="155"/>
      <c r="V629" s="155"/>
      <c r="W629" s="155"/>
      <c r="X629" s="155"/>
      <c r="Y629" s="155"/>
      <c r="Z629" s="155"/>
    </row>
    <row r="630" spans="1:26" ht="12" customHeight="1">
      <c r="A630" s="155"/>
      <c r="B630" s="155"/>
      <c r="C630" s="155"/>
      <c r="D630" s="155"/>
      <c r="E630" s="155"/>
      <c r="F630" s="155"/>
      <c r="G630" s="155"/>
      <c r="H630" s="155"/>
      <c r="I630" s="155"/>
      <c r="J630" s="155"/>
      <c r="K630" s="155"/>
      <c r="L630" s="155"/>
      <c r="M630" s="155"/>
      <c r="N630" s="155"/>
      <c r="O630" s="155"/>
      <c r="P630" s="155"/>
      <c r="Q630" s="155"/>
      <c r="R630" s="155"/>
      <c r="S630" s="155"/>
      <c r="T630" s="155"/>
      <c r="U630" s="155"/>
      <c r="V630" s="155"/>
      <c r="W630" s="155"/>
      <c r="X630" s="155"/>
      <c r="Y630" s="155"/>
      <c r="Z630" s="155"/>
    </row>
    <row r="631" spans="1:26" ht="12" customHeight="1">
      <c r="A631" s="155"/>
      <c r="B631" s="155"/>
      <c r="C631" s="155"/>
      <c r="D631" s="155"/>
      <c r="E631" s="155"/>
      <c r="F631" s="155"/>
      <c r="G631" s="155"/>
      <c r="H631" s="155"/>
      <c r="I631" s="155"/>
      <c r="J631" s="155"/>
      <c r="K631" s="155"/>
      <c r="L631" s="155"/>
      <c r="M631" s="155"/>
      <c r="N631" s="155"/>
      <c r="O631" s="155"/>
      <c r="P631" s="155"/>
      <c r="Q631" s="155"/>
      <c r="R631" s="155"/>
      <c r="S631" s="155"/>
      <c r="T631" s="155"/>
      <c r="U631" s="155"/>
      <c r="V631" s="155"/>
      <c r="W631" s="155"/>
      <c r="X631" s="155"/>
      <c r="Y631" s="155"/>
      <c r="Z631" s="155"/>
    </row>
    <row r="632" spans="1:26" ht="12" customHeight="1">
      <c r="A632" s="155"/>
      <c r="B632" s="155"/>
      <c r="C632" s="155"/>
      <c r="D632" s="155"/>
      <c r="E632" s="155"/>
      <c r="F632" s="155"/>
      <c r="G632" s="155"/>
      <c r="H632" s="155"/>
      <c r="I632" s="155"/>
      <c r="J632" s="155"/>
      <c r="K632" s="155"/>
      <c r="L632" s="155"/>
      <c r="M632" s="155"/>
      <c r="N632" s="155"/>
      <c r="O632" s="155"/>
      <c r="P632" s="155"/>
      <c r="Q632" s="155"/>
      <c r="R632" s="155"/>
      <c r="S632" s="155"/>
      <c r="T632" s="155"/>
      <c r="U632" s="155"/>
      <c r="V632" s="155"/>
      <c r="W632" s="155"/>
      <c r="X632" s="155"/>
      <c r="Y632" s="155"/>
      <c r="Z632" s="155"/>
    </row>
    <row r="633" spans="1:26" ht="12" customHeight="1">
      <c r="A633" s="155"/>
      <c r="B633" s="155"/>
      <c r="C633" s="155"/>
      <c r="D633" s="155"/>
      <c r="E633" s="155"/>
      <c r="F633" s="155"/>
      <c r="G633" s="155"/>
      <c r="H633" s="155"/>
      <c r="I633" s="155"/>
      <c r="J633" s="155"/>
      <c r="K633" s="155"/>
      <c r="L633" s="155"/>
      <c r="M633" s="155"/>
      <c r="N633" s="155"/>
      <c r="O633" s="155"/>
      <c r="P633" s="155"/>
      <c r="Q633" s="155"/>
      <c r="R633" s="155"/>
      <c r="S633" s="155"/>
      <c r="T633" s="155"/>
      <c r="U633" s="155"/>
      <c r="V633" s="155"/>
      <c r="W633" s="155"/>
      <c r="X633" s="155"/>
      <c r="Y633" s="155"/>
      <c r="Z633" s="155"/>
    </row>
    <row r="634" spans="1:26" ht="12" customHeight="1">
      <c r="A634" s="155"/>
      <c r="B634" s="155"/>
      <c r="C634" s="155"/>
      <c r="D634" s="155"/>
      <c r="E634" s="155"/>
      <c r="F634" s="155"/>
      <c r="G634" s="155"/>
      <c r="H634" s="155"/>
      <c r="I634" s="155"/>
      <c r="J634" s="155"/>
      <c r="K634" s="155"/>
      <c r="L634" s="155"/>
      <c r="M634" s="155"/>
      <c r="N634" s="155"/>
      <c r="O634" s="155"/>
      <c r="P634" s="155"/>
      <c r="Q634" s="155"/>
      <c r="R634" s="155"/>
      <c r="S634" s="155"/>
      <c r="T634" s="155"/>
      <c r="U634" s="155"/>
      <c r="V634" s="155"/>
      <c r="W634" s="155"/>
      <c r="X634" s="155"/>
      <c r="Y634" s="155"/>
      <c r="Z634" s="155"/>
    </row>
    <row r="635" spans="1:26" ht="12" customHeight="1">
      <c r="A635" s="155"/>
      <c r="B635" s="155"/>
      <c r="C635" s="155"/>
      <c r="D635" s="155"/>
      <c r="E635" s="155"/>
      <c r="F635" s="155"/>
      <c r="G635" s="155"/>
      <c r="H635" s="155"/>
      <c r="I635" s="155"/>
      <c r="J635" s="155"/>
      <c r="K635" s="155"/>
      <c r="L635" s="155"/>
      <c r="M635" s="155"/>
      <c r="N635" s="155"/>
      <c r="O635" s="155"/>
      <c r="P635" s="155"/>
      <c r="Q635" s="155"/>
      <c r="R635" s="155"/>
      <c r="S635" s="155"/>
      <c r="T635" s="155"/>
      <c r="U635" s="155"/>
      <c r="V635" s="155"/>
      <c r="W635" s="155"/>
      <c r="X635" s="155"/>
      <c r="Y635" s="155"/>
      <c r="Z635" s="155"/>
    </row>
    <row r="636" spans="1:26" ht="12" customHeight="1">
      <c r="A636" s="155"/>
      <c r="B636" s="155"/>
      <c r="C636" s="155"/>
      <c r="D636" s="155"/>
      <c r="E636" s="155"/>
      <c r="F636" s="155"/>
      <c r="G636" s="155"/>
      <c r="H636" s="155"/>
      <c r="I636" s="155"/>
      <c r="J636" s="155"/>
      <c r="K636" s="155"/>
      <c r="L636" s="155"/>
      <c r="M636" s="155"/>
      <c r="N636" s="155"/>
      <c r="O636" s="155"/>
      <c r="P636" s="155"/>
      <c r="Q636" s="155"/>
      <c r="R636" s="155"/>
      <c r="S636" s="155"/>
      <c r="T636" s="155"/>
      <c r="U636" s="155"/>
      <c r="V636" s="155"/>
      <c r="W636" s="155"/>
      <c r="X636" s="155"/>
      <c r="Y636" s="155"/>
      <c r="Z636" s="155"/>
    </row>
    <row r="637" spans="1:26" ht="12" customHeight="1">
      <c r="A637" s="155"/>
      <c r="B637" s="155"/>
      <c r="C637" s="155"/>
      <c r="D637" s="155"/>
      <c r="E637" s="155"/>
      <c r="F637" s="155"/>
      <c r="G637" s="155"/>
      <c r="H637" s="155"/>
      <c r="I637" s="155"/>
      <c r="J637" s="155"/>
      <c r="K637" s="155"/>
      <c r="L637" s="155"/>
      <c r="M637" s="155"/>
      <c r="N637" s="155"/>
      <c r="O637" s="155"/>
      <c r="P637" s="155"/>
      <c r="Q637" s="155"/>
      <c r="R637" s="155"/>
      <c r="S637" s="155"/>
      <c r="T637" s="155"/>
      <c r="U637" s="155"/>
      <c r="V637" s="155"/>
      <c r="W637" s="155"/>
      <c r="X637" s="155"/>
      <c r="Y637" s="155"/>
      <c r="Z637" s="155"/>
    </row>
    <row r="638" spans="1:26" ht="12" customHeight="1">
      <c r="A638" s="155"/>
      <c r="B638" s="155"/>
      <c r="C638" s="155"/>
      <c r="D638" s="155"/>
      <c r="E638" s="155"/>
      <c r="F638" s="155"/>
      <c r="G638" s="155"/>
      <c r="H638" s="155"/>
      <c r="I638" s="155"/>
      <c r="J638" s="155"/>
      <c r="K638" s="155"/>
      <c r="L638" s="155"/>
      <c r="M638" s="155"/>
      <c r="N638" s="155"/>
      <c r="O638" s="155"/>
      <c r="P638" s="155"/>
      <c r="Q638" s="155"/>
      <c r="R638" s="155"/>
      <c r="S638" s="155"/>
      <c r="T638" s="155"/>
      <c r="U638" s="155"/>
      <c r="V638" s="155"/>
      <c r="W638" s="155"/>
      <c r="X638" s="155"/>
      <c r="Y638" s="155"/>
      <c r="Z638" s="155"/>
    </row>
    <row r="639" spans="1:26" ht="12" customHeight="1">
      <c r="A639" s="155"/>
      <c r="B639" s="155"/>
      <c r="C639" s="155"/>
      <c r="D639" s="155"/>
      <c r="E639" s="155"/>
      <c r="F639" s="155"/>
      <c r="G639" s="155"/>
      <c r="H639" s="155"/>
      <c r="I639" s="155"/>
      <c r="J639" s="155"/>
      <c r="K639" s="155"/>
      <c r="L639" s="155"/>
      <c r="M639" s="155"/>
      <c r="N639" s="155"/>
      <c r="O639" s="155"/>
      <c r="P639" s="155"/>
      <c r="Q639" s="155"/>
      <c r="R639" s="155"/>
      <c r="S639" s="155"/>
      <c r="T639" s="155"/>
      <c r="U639" s="155"/>
      <c r="V639" s="155"/>
      <c r="W639" s="155"/>
      <c r="X639" s="155"/>
      <c r="Y639" s="155"/>
      <c r="Z639" s="155"/>
    </row>
    <row r="640" spans="1:26" ht="12" customHeight="1">
      <c r="A640" s="155"/>
      <c r="B640" s="155"/>
      <c r="C640" s="155"/>
      <c r="D640" s="155"/>
      <c r="E640" s="155"/>
      <c r="F640" s="155"/>
      <c r="G640" s="155"/>
      <c r="H640" s="155"/>
      <c r="I640" s="155"/>
      <c r="J640" s="155"/>
      <c r="K640" s="155"/>
      <c r="L640" s="155"/>
      <c r="M640" s="155"/>
      <c r="N640" s="155"/>
      <c r="O640" s="155"/>
      <c r="P640" s="155"/>
      <c r="Q640" s="155"/>
      <c r="R640" s="155"/>
      <c r="S640" s="155"/>
      <c r="T640" s="155"/>
      <c r="U640" s="155"/>
      <c r="V640" s="155"/>
      <c r="W640" s="155"/>
      <c r="X640" s="155"/>
      <c r="Y640" s="155"/>
      <c r="Z640" s="155"/>
    </row>
    <row r="641" spans="1:26" ht="12" customHeight="1">
      <c r="A641" s="155"/>
      <c r="B641" s="155"/>
      <c r="C641" s="155"/>
      <c r="D641" s="155"/>
      <c r="E641" s="155"/>
      <c r="F641" s="155"/>
      <c r="G641" s="155"/>
      <c r="H641" s="155"/>
      <c r="I641" s="155"/>
      <c r="J641" s="155"/>
      <c r="K641" s="155"/>
      <c r="L641" s="155"/>
      <c r="M641" s="155"/>
      <c r="N641" s="155"/>
      <c r="O641" s="155"/>
      <c r="P641" s="155"/>
      <c r="Q641" s="155"/>
      <c r="R641" s="155"/>
      <c r="S641" s="155"/>
      <c r="T641" s="155"/>
      <c r="U641" s="155"/>
      <c r="V641" s="155"/>
      <c r="W641" s="155"/>
      <c r="X641" s="155"/>
      <c r="Y641" s="155"/>
      <c r="Z641" s="155"/>
    </row>
    <row r="642" spans="1:26" ht="12" customHeight="1">
      <c r="A642" s="155"/>
      <c r="B642" s="155"/>
      <c r="C642" s="155"/>
      <c r="D642" s="155"/>
      <c r="E642" s="155"/>
      <c r="F642" s="155"/>
      <c r="G642" s="155"/>
      <c r="H642" s="155"/>
      <c r="I642" s="155"/>
      <c r="J642" s="155"/>
      <c r="K642" s="155"/>
      <c r="L642" s="155"/>
      <c r="M642" s="155"/>
      <c r="N642" s="155"/>
      <c r="O642" s="155"/>
      <c r="P642" s="155"/>
      <c r="Q642" s="155"/>
      <c r="R642" s="155"/>
      <c r="S642" s="155"/>
      <c r="T642" s="155"/>
      <c r="U642" s="155"/>
      <c r="V642" s="155"/>
      <c r="W642" s="155"/>
      <c r="X642" s="155"/>
      <c r="Y642" s="155"/>
      <c r="Z642" s="155"/>
    </row>
    <row r="643" spans="1:26" ht="12" customHeight="1">
      <c r="A643" s="155"/>
      <c r="B643" s="155"/>
      <c r="C643" s="155"/>
      <c r="D643" s="155"/>
      <c r="E643" s="155"/>
      <c r="F643" s="155"/>
      <c r="G643" s="155"/>
      <c r="H643" s="155"/>
      <c r="I643" s="155"/>
      <c r="J643" s="155"/>
      <c r="K643" s="155"/>
      <c r="L643" s="155"/>
      <c r="M643" s="155"/>
      <c r="N643" s="155"/>
      <c r="O643" s="155"/>
      <c r="P643" s="155"/>
      <c r="Q643" s="155"/>
      <c r="R643" s="155"/>
      <c r="S643" s="155"/>
      <c r="T643" s="155"/>
      <c r="U643" s="155"/>
      <c r="V643" s="155"/>
      <c r="W643" s="155"/>
      <c r="X643" s="155"/>
      <c r="Y643" s="155"/>
      <c r="Z643" s="155"/>
    </row>
    <row r="644" spans="1:26" ht="12" customHeight="1">
      <c r="A644" s="155"/>
      <c r="B644" s="155"/>
      <c r="C644" s="155"/>
      <c r="D644" s="155"/>
      <c r="E644" s="155"/>
      <c r="F644" s="155"/>
      <c r="G644" s="155"/>
      <c r="H644" s="155"/>
      <c r="I644" s="155"/>
      <c r="J644" s="155"/>
      <c r="K644" s="155"/>
      <c r="L644" s="155"/>
      <c r="M644" s="155"/>
      <c r="N644" s="155"/>
      <c r="O644" s="155"/>
      <c r="P644" s="155"/>
      <c r="Q644" s="155"/>
      <c r="R644" s="155"/>
      <c r="S644" s="155"/>
      <c r="T644" s="155"/>
      <c r="U644" s="155"/>
      <c r="V644" s="155"/>
      <c r="W644" s="155"/>
      <c r="X644" s="155"/>
      <c r="Y644" s="155"/>
      <c r="Z644" s="155"/>
    </row>
    <row r="645" spans="1:26" ht="12" customHeight="1">
      <c r="A645" s="155"/>
      <c r="B645" s="155"/>
      <c r="C645" s="155"/>
      <c r="D645" s="155"/>
      <c r="E645" s="155"/>
      <c r="F645" s="155"/>
      <c r="G645" s="155"/>
      <c r="H645" s="155"/>
      <c r="I645" s="155"/>
      <c r="J645" s="155"/>
      <c r="K645" s="155"/>
      <c r="L645" s="155"/>
      <c r="M645" s="155"/>
      <c r="N645" s="155"/>
      <c r="O645" s="155"/>
      <c r="P645" s="155"/>
      <c r="Q645" s="155"/>
      <c r="R645" s="155"/>
      <c r="S645" s="155"/>
      <c r="T645" s="155"/>
      <c r="U645" s="155"/>
      <c r="V645" s="155"/>
      <c r="W645" s="155"/>
      <c r="X645" s="155"/>
      <c r="Y645" s="155"/>
      <c r="Z645" s="155"/>
    </row>
    <row r="646" spans="1:26" ht="12" customHeight="1">
      <c r="A646" s="155"/>
      <c r="B646" s="155"/>
      <c r="C646" s="155"/>
      <c r="D646" s="155"/>
      <c r="E646" s="155"/>
      <c r="F646" s="155"/>
      <c r="G646" s="155"/>
      <c r="H646" s="155"/>
      <c r="I646" s="155"/>
      <c r="J646" s="155"/>
      <c r="K646" s="155"/>
      <c r="L646" s="155"/>
      <c r="M646" s="155"/>
      <c r="N646" s="155"/>
      <c r="O646" s="155"/>
      <c r="P646" s="155"/>
      <c r="Q646" s="155"/>
      <c r="R646" s="155"/>
      <c r="S646" s="155"/>
      <c r="T646" s="155"/>
      <c r="U646" s="155"/>
      <c r="V646" s="155"/>
      <c r="W646" s="155"/>
      <c r="X646" s="155"/>
      <c r="Y646" s="155"/>
      <c r="Z646" s="155"/>
    </row>
    <row r="647" spans="1:26" ht="12" customHeight="1">
      <c r="A647" s="155"/>
      <c r="B647" s="155"/>
      <c r="C647" s="155"/>
      <c r="D647" s="155"/>
      <c r="E647" s="155"/>
      <c r="F647" s="155"/>
      <c r="G647" s="155"/>
      <c r="H647" s="155"/>
      <c r="I647" s="155"/>
      <c r="J647" s="155"/>
      <c r="K647" s="155"/>
      <c r="L647" s="155"/>
      <c r="M647" s="155"/>
      <c r="N647" s="155"/>
      <c r="O647" s="155"/>
      <c r="P647" s="155"/>
      <c r="Q647" s="155"/>
      <c r="R647" s="155"/>
      <c r="S647" s="155"/>
      <c r="T647" s="155"/>
      <c r="U647" s="155"/>
      <c r="V647" s="155"/>
      <c r="W647" s="155"/>
      <c r="X647" s="155"/>
      <c r="Y647" s="155"/>
      <c r="Z647" s="155"/>
    </row>
    <row r="648" spans="1:26" ht="12" customHeight="1">
      <c r="A648" s="155"/>
      <c r="B648" s="155"/>
      <c r="C648" s="155"/>
      <c r="D648" s="155"/>
      <c r="E648" s="155"/>
      <c r="F648" s="155"/>
      <c r="G648" s="155"/>
      <c r="H648" s="155"/>
      <c r="I648" s="155"/>
      <c r="J648" s="155"/>
      <c r="K648" s="155"/>
      <c r="L648" s="155"/>
      <c r="M648" s="155"/>
      <c r="N648" s="155"/>
      <c r="O648" s="155"/>
      <c r="P648" s="155"/>
      <c r="Q648" s="155"/>
      <c r="R648" s="155"/>
      <c r="S648" s="155"/>
      <c r="T648" s="155"/>
      <c r="U648" s="155"/>
      <c r="V648" s="155"/>
      <c r="W648" s="155"/>
      <c r="X648" s="155"/>
      <c r="Y648" s="155"/>
      <c r="Z648" s="155"/>
    </row>
    <row r="649" spans="1:26" ht="12" customHeight="1">
      <c r="A649" s="155"/>
      <c r="B649" s="155"/>
      <c r="C649" s="155"/>
      <c r="D649" s="155"/>
      <c r="E649" s="155"/>
      <c r="F649" s="155"/>
      <c r="G649" s="155"/>
      <c r="H649" s="155"/>
      <c r="I649" s="155"/>
      <c r="J649" s="155"/>
      <c r="K649" s="155"/>
      <c r="L649" s="155"/>
      <c r="M649" s="155"/>
      <c r="N649" s="155"/>
      <c r="O649" s="155"/>
      <c r="P649" s="155"/>
      <c r="Q649" s="155"/>
      <c r="R649" s="155"/>
      <c r="S649" s="155"/>
      <c r="T649" s="155"/>
      <c r="U649" s="155"/>
      <c r="V649" s="155"/>
      <c r="W649" s="155"/>
      <c r="X649" s="155"/>
      <c r="Y649" s="155"/>
      <c r="Z649" s="155"/>
    </row>
    <row r="650" spans="1:26" ht="12" customHeight="1">
      <c r="A650" s="155"/>
      <c r="B650" s="155"/>
      <c r="C650" s="155"/>
      <c r="D650" s="155"/>
      <c r="E650" s="155"/>
      <c r="F650" s="155"/>
      <c r="G650" s="155"/>
      <c r="H650" s="155"/>
      <c r="I650" s="155"/>
      <c r="J650" s="155"/>
      <c r="K650" s="155"/>
      <c r="L650" s="155"/>
      <c r="M650" s="155"/>
      <c r="N650" s="155"/>
      <c r="O650" s="155"/>
      <c r="P650" s="155"/>
      <c r="Q650" s="155"/>
      <c r="R650" s="155"/>
      <c r="S650" s="155"/>
      <c r="T650" s="155"/>
      <c r="U650" s="155"/>
      <c r="V650" s="155"/>
      <c r="W650" s="155"/>
      <c r="X650" s="155"/>
      <c r="Y650" s="155"/>
      <c r="Z650" s="155"/>
    </row>
    <row r="651" spans="1:26" ht="12" customHeight="1">
      <c r="A651" s="155"/>
      <c r="B651" s="155"/>
      <c r="C651" s="155"/>
      <c r="D651" s="155"/>
      <c r="E651" s="155"/>
      <c r="F651" s="155"/>
      <c r="G651" s="155"/>
      <c r="H651" s="155"/>
      <c r="I651" s="155"/>
      <c r="J651" s="155"/>
      <c r="K651" s="155"/>
      <c r="L651" s="155"/>
      <c r="M651" s="155"/>
      <c r="N651" s="155"/>
      <c r="O651" s="155"/>
      <c r="P651" s="155"/>
      <c r="Q651" s="155"/>
      <c r="R651" s="155"/>
      <c r="S651" s="155"/>
      <c r="T651" s="155"/>
      <c r="U651" s="155"/>
      <c r="V651" s="155"/>
      <c r="W651" s="155"/>
      <c r="X651" s="155"/>
      <c r="Y651" s="155"/>
      <c r="Z651" s="155"/>
    </row>
    <row r="652" spans="1:26" ht="12" customHeight="1">
      <c r="A652" s="155"/>
      <c r="B652" s="155"/>
      <c r="C652" s="155"/>
      <c r="D652" s="155"/>
      <c r="E652" s="155"/>
      <c r="F652" s="155"/>
      <c r="G652" s="155"/>
      <c r="H652" s="155"/>
      <c r="I652" s="155"/>
      <c r="J652" s="155"/>
      <c r="K652" s="155"/>
      <c r="L652" s="155"/>
      <c r="M652" s="155"/>
      <c r="N652" s="155"/>
      <c r="O652" s="155"/>
      <c r="P652" s="155"/>
      <c r="Q652" s="155"/>
      <c r="R652" s="155"/>
      <c r="S652" s="155"/>
      <c r="T652" s="155"/>
      <c r="U652" s="155"/>
      <c r="V652" s="155"/>
      <c r="W652" s="155"/>
      <c r="X652" s="155"/>
      <c r="Y652" s="155"/>
      <c r="Z652" s="155"/>
    </row>
    <row r="653" spans="1:26" ht="12" customHeight="1">
      <c r="A653" s="155"/>
      <c r="B653" s="155"/>
      <c r="C653" s="155"/>
      <c r="D653" s="155"/>
      <c r="E653" s="155"/>
      <c r="F653" s="155"/>
      <c r="G653" s="155"/>
      <c r="H653" s="155"/>
      <c r="I653" s="155"/>
      <c r="J653" s="155"/>
      <c r="K653" s="155"/>
      <c r="L653" s="155"/>
      <c r="M653" s="155"/>
      <c r="N653" s="155"/>
      <c r="O653" s="155"/>
      <c r="P653" s="155"/>
      <c r="Q653" s="155"/>
      <c r="R653" s="155"/>
      <c r="S653" s="155"/>
      <c r="T653" s="155"/>
      <c r="U653" s="155"/>
      <c r="V653" s="155"/>
      <c r="W653" s="155"/>
      <c r="X653" s="155"/>
      <c r="Y653" s="155"/>
      <c r="Z653" s="155"/>
    </row>
    <row r="654" spans="1:26" ht="12" customHeight="1">
      <c r="A654" s="155"/>
      <c r="B654" s="155"/>
      <c r="C654" s="155"/>
      <c r="D654" s="155"/>
      <c r="E654" s="155"/>
      <c r="F654" s="155"/>
      <c r="G654" s="155"/>
      <c r="H654" s="155"/>
      <c r="I654" s="155"/>
      <c r="J654" s="155"/>
      <c r="K654" s="155"/>
      <c r="L654" s="155"/>
      <c r="M654" s="155"/>
      <c r="N654" s="155"/>
      <c r="O654" s="155"/>
      <c r="P654" s="155"/>
      <c r="Q654" s="155"/>
      <c r="R654" s="155"/>
      <c r="S654" s="155"/>
      <c r="T654" s="155"/>
      <c r="U654" s="155"/>
      <c r="V654" s="155"/>
      <c r="W654" s="155"/>
      <c r="X654" s="155"/>
      <c r="Y654" s="155"/>
      <c r="Z654" s="155"/>
    </row>
    <row r="655" spans="1:26" ht="12" customHeight="1">
      <c r="A655" s="155"/>
      <c r="B655" s="155"/>
      <c r="C655" s="155"/>
      <c r="D655" s="155"/>
      <c r="E655" s="155"/>
      <c r="F655" s="155"/>
      <c r="G655" s="155"/>
      <c r="H655" s="155"/>
      <c r="I655" s="155"/>
      <c r="J655" s="155"/>
      <c r="K655" s="155"/>
      <c r="L655" s="155"/>
      <c r="M655" s="155"/>
      <c r="N655" s="155"/>
      <c r="O655" s="155"/>
      <c r="P655" s="155"/>
      <c r="Q655" s="155"/>
      <c r="R655" s="155"/>
      <c r="S655" s="155"/>
      <c r="T655" s="155"/>
      <c r="U655" s="155"/>
      <c r="V655" s="155"/>
      <c r="W655" s="155"/>
      <c r="X655" s="155"/>
      <c r="Y655" s="155"/>
      <c r="Z655" s="155"/>
    </row>
    <row r="656" spans="1:26" ht="12" customHeight="1">
      <c r="A656" s="155"/>
      <c r="B656" s="155"/>
      <c r="C656" s="155"/>
      <c r="D656" s="155"/>
      <c r="E656" s="155"/>
      <c r="F656" s="155"/>
      <c r="G656" s="155"/>
      <c r="H656" s="155"/>
      <c r="I656" s="155"/>
      <c r="J656" s="155"/>
      <c r="K656" s="155"/>
      <c r="L656" s="155"/>
      <c r="M656" s="155"/>
      <c r="N656" s="155"/>
      <c r="O656" s="155"/>
      <c r="P656" s="155"/>
      <c r="Q656" s="155"/>
      <c r="R656" s="155"/>
      <c r="S656" s="155"/>
      <c r="T656" s="155"/>
      <c r="U656" s="155"/>
      <c r="V656" s="155"/>
      <c r="W656" s="155"/>
      <c r="X656" s="155"/>
      <c r="Y656" s="155"/>
      <c r="Z656" s="155"/>
    </row>
    <row r="657" spans="1:26" ht="12" customHeight="1">
      <c r="A657" s="155"/>
      <c r="B657" s="155"/>
      <c r="C657" s="155"/>
      <c r="D657" s="155"/>
      <c r="E657" s="155"/>
      <c r="F657" s="155"/>
      <c r="G657" s="155"/>
      <c r="H657" s="155"/>
      <c r="I657" s="155"/>
      <c r="J657" s="155"/>
      <c r="K657" s="155"/>
      <c r="L657" s="155"/>
      <c r="M657" s="155"/>
      <c r="N657" s="155"/>
      <c r="O657" s="155"/>
      <c r="P657" s="155"/>
      <c r="Q657" s="155"/>
      <c r="R657" s="155"/>
      <c r="S657" s="155"/>
      <c r="T657" s="155"/>
      <c r="U657" s="155"/>
      <c r="V657" s="155"/>
      <c r="W657" s="155"/>
      <c r="X657" s="155"/>
      <c r="Y657" s="155"/>
      <c r="Z657" s="155"/>
    </row>
    <row r="658" spans="1:26" ht="12" customHeight="1">
      <c r="A658" s="155"/>
      <c r="B658" s="155"/>
      <c r="C658" s="155"/>
      <c r="D658" s="155"/>
      <c r="E658" s="155"/>
      <c r="F658" s="155"/>
      <c r="G658" s="155"/>
      <c r="H658" s="155"/>
      <c r="I658" s="155"/>
      <c r="J658" s="155"/>
      <c r="K658" s="155"/>
      <c r="L658" s="155"/>
      <c r="M658" s="155"/>
      <c r="N658" s="155"/>
      <c r="O658" s="155"/>
      <c r="P658" s="155"/>
      <c r="Q658" s="155"/>
      <c r="R658" s="155"/>
      <c r="S658" s="155"/>
      <c r="T658" s="155"/>
      <c r="U658" s="155"/>
      <c r="V658" s="155"/>
      <c r="W658" s="155"/>
      <c r="X658" s="155"/>
      <c r="Y658" s="155"/>
      <c r="Z658" s="155"/>
    </row>
    <row r="659" spans="1:26" ht="12" customHeight="1">
      <c r="A659" s="155"/>
      <c r="B659" s="155"/>
      <c r="C659" s="155"/>
      <c r="D659" s="155"/>
      <c r="E659" s="155"/>
      <c r="F659" s="155"/>
      <c r="G659" s="155"/>
      <c r="H659" s="155"/>
      <c r="I659" s="155"/>
      <c r="J659" s="155"/>
      <c r="K659" s="155"/>
      <c r="L659" s="155"/>
      <c r="M659" s="155"/>
      <c r="N659" s="155"/>
      <c r="O659" s="155"/>
      <c r="P659" s="155"/>
      <c r="Q659" s="155"/>
      <c r="R659" s="155"/>
      <c r="S659" s="155"/>
      <c r="T659" s="155"/>
      <c r="U659" s="155"/>
      <c r="V659" s="155"/>
      <c r="W659" s="155"/>
      <c r="X659" s="155"/>
      <c r="Y659" s="155"/>
      <c r="Z659" s="155"/>
    </row>
    <row r="660" spans="1:26" ht="12" customHeight="1">
      <c r="A660" s="155"/>
      <c r="B660" s="155"/>
      <c r="C660" s="155"/>
      <c r="D660" s="155"/>
      <c r="E660" s="155"/>
      <c r="F660" s="155"/>
      <c r="G660" s="155"/>
      <c r="H660" s="155"/>
      <c r="I660" s="155"/>
      <c r="J660" s="155"/>
      <c r="K660" s="155"/>
      <c r="L660" s="155"/>
      <c r="M660" s="155"/>
      <c r="N660" s="155"/>
      <c r="O660" s="155"/>
      <c r="P660" s="155"/>
      <c r="Q660" s="155"/>
      <c r="R660" s="155"/>
      <c r="S660" s="155"/>
      <c r="T660" s="155"/>
      <c r="U660" s="155"/>
      <c r="V660" s="155"/>
      <c r="W660" s="155"/>
      <c r="X660" s="155"/>
      <c r="Y660" s="155"/>
      <c r="Z660" s="155"/>
    </row>
    <row r="661" spans="1:26" ht="12" customHeight="1">
      <c r="A661" s="155"/>
      <c r="B661" s="155"/>
      <c r="C661" s="155"/>
      <c r="D661" s="155"/>
      <c r="E661" s="155"/>
      <c r="F661" s="155"/>
      <c r="G661" s="155"/>
      <c r="H661" s="155"/>
      <c r="I661" s="155"/>
      <c r="J661" s="155"/>
      <c r="K661" s="155"/>
      <c r="L661" s="155"/>
      <c r="M661" s="155"/>
      <c r="N661" s="155"/>
      <c r="O661" s="155"/>
      <c r="P661" s="155"/>
      <c r="Q661" s="155"/>
      <c r="R661" s="155"/>
      <c r="S661" s="155"/>
      <c r="T661" s="155"/>
      <c r="U661" s="155"/>
      <c r="V661" s="155"/>
      <c r="W661" s="155"/>
      <c r="X661" s="155"/>
      <c r="Y661" s="155"/>
      <c r="Z661" s="155"/>
    </row>
    <row r="662" spans="1:26" ht="12" customHeight="1">
      <c r="A662" s="155"/>
      <c r="B662" s="155"/>
      <c r="C662" s="155"/>
      <c r="D662" s="155"/>
      <c r="E662" s="155"/>
      <c r="F662" s="155"/>
      <c r="G662" s="155"/>
      <c r="H662" s="155"/>
      <c r="I662" s="155"/>
      <c r="J662" s="155"/>
      <c r="K662" s="155"/>
      <c r="L662" s="155"/>
      <c r="M662" s="155"/>
      <c r="N662" s="155"/>
      <c r="O662" s="155"/>
      <c r="P662" s="155"/>
      <c r="Q662" s="155"/>
      <c r="R662" s="155"/>
      <c r="S662" s="155"/>
      <c r="T662" s="155"/>
      <c r="U662" s="155"/>
      <c r="V662" s="155"/>
      <c r="W662" s="155"/>
      <c r="X662" s="155"/>
      <c r="Y662" s="155"/>
      <c r="Z662" s="155"/>
    </row>
    <row r="663" spans="1:26" ht="12" customHeight="1">
      <c r="A663" s="155"/>
      <c r="B663" s="155"/>
      <c r="C663" s="155"/>
      <c r="D663" s="155"/>
      <c r="E663" s="155"/>
      <c r="F663" s="155"/>
      <c r="G663" s="155"/>
      <c r="H663" s="155"/>
      <c r="I663" s="155"/>
      <c r="J663" s="155"/>
      <c r="K663" s="155"/>
      <c r="L663" s="155"/>
      <c r="M663" s="155"/>
      <c r="N663" s="155"/>
      <c r="O663" s="155"/>
      <c r="P663" s="155"/>
      <c r="Q663" s="155"/>
      <c r="R663" s="155"/>
      <c r="S663" s="155"/>
      <c r="T663" s="155"/>
      <c r="U663" s="155"/>
      <c r="V663" s="155"/>
      <c r="W663" s="155"/>
      <c r="X663" s="155"/>
      <c r="Y663" s="155"/>
      <c r="Z663" s="155"/>
    </row>
    <row r="664" spans="1:26" ht="12" customHeight="1">
      <c r="A664" s="155"/>
      <c r="B664" s="155"/>
      <c r="C664" s="155"/>
      <c r="D664" s="155"/>
      <c r="E664" s="155"/>
      <c r="F664" s="155"/>
      <c r="G664" s="155"/>
      <c r="H664" s="155"/>
      <c r="I664" s="155"/>
      <c r="J664" s="155"/>
      <c r="K664" s="155"/>
      <c r="L664" s="155"/>
      <c r="M664" s="155"/>
      <c r="N664" s="155"/>
      <c r="O664" s="155"/>
      <c r="P664" s="155"/>
      <c r="Q664" s="155"/>
      <c r="R664" s="155"/>
      <c r="S664" s="155"/>
      <c r="T664" s="155"/>
      <c r="U664" s="155"/>
      <c r="V664" s="155"/>
      <c r="W664" s="155"/>
      <c r="X664" s="155"/>
      <c r="Y664" s="155"/>
      <c r="Z664" s="155"/>
    </row>
    <row r="665" spans="1:26" ht="12" customHeight="1">
      <c r="A665" s="155"/>
      <c r="B665" s="155"/>
      <c r="C665" s="155"/>
      <c r="D665" s="155"/>
      <c r="E665" s="155"/>
      <c r="F665" s="155"/>
      <c r="G665" s="155"/>
      <c r="H665" s="155"/>
      <c r="I665" s="155"/>
      <c r="J665" s="155"/>
      <c r="K665" s="155"/>
      <c r="L665" s="155"/>
      <c r="M665" s="155"/>
      <c r="N665" s="155"/>
      <c r="O665" s="155"/>
      <c r="P665" s="155"/>
      <c r="Q665" s="155"/>
      <c r="R665" s="155"/>
      <c r="S665" s="155"/>
      <c r="T665" s="155"/>
      <c r="U665" s="155"/>
      <c r="V665" s="155"/>
      <c r="W665" s="155"/>
      <c r="X665" s="155"/>
      <c r="Y665" s="155"/>
      <c r="Z665" s="155"/>
    </row>
    <row r="666" spans="1:26" ht="12" customHeight="1">
      <c r="A666" s="155"/>
      <c r="B666" s="155"/>
      <c r="C666" s="155"/>
      <c r="D666" s="155"/>
      <c r="E666" s="155"/>
      <c r="F666" s="155"/>
      <c r="G666" s="155"/>
      <c r="H666" s="155"/>
      <c r="I666" s="155"/>
      <c r="J666" s="155"/>
      <c r="K666" s="155"/>
      <c r="L666" s="155"/>
      <c r="M666" s="155"/>
      <c r="N666" s="155"/>
      <c r="O666" s="155"/>
      <c r="P666" s="155"/>
      <c r="Q666" s="155"/>
      <c r="R666" s="155"/>
      <c r="S666" s="155"/>
      <c r="T666" s="155"/>
      <c r="U666" s="155"/>
      <c r="V666" s="155"/>
      <c r="W666" s="155"/>
      <c r="X666" s="155"/>
      <c r="Y666" s="155"/>
      <c r="Z666" s="155"/>
    </row>
    <row r="667" spans="1:26" ht="12" customHeight="1">
      <c r="A667" s="155"/>
      <c r="B667" s="155"/>
      <c r="C667" s="155"/>
      <c r="D667" s="155"/>
      <c r="E667" s="155"/>
      <c r="F667" s="155"/>
      <c r="G667" s="155"/>
      <c r="H667" s="155"/>
      <c r="I667" s="155"/>
      <c r="J667" s="155"/>
      <c r="K667" s="155"/>
      <c r="L667" s="155"/>
      <c r="M667" s="155"/>
      <c r="N667" s="155"/>
      <c r="O667" s="155"/>
      <c r="P667" s="155"/>
      <c r="Q667" s="155"/>
      <c r="R667" s="155"/>
      <c r="S667" s="155"/>
      <c r="T667" s="155"/>
      <c r="U667" s="155"/>
      <c r="V667" s="155"/>
      <c r="W667" s="155"/>
      <c r="X667" s="155"/>
      <c r="Y667" s="155"/>
      <c r="Z667" s="155"/>
    </row>
    <row r="668" spans="1:26" ht="12" customHeight="1">
      <c r="A668" s="155"/>
      <c r="B668" s="155"/>
      <c r="C668" s="155"/>
      <c r="D668" s="155"/>
      <c r="E668" s="155"/>
      <c r="F668" s="155"/>
      <c r="G668" s="155"/>
      <c r="H668" s="155"/>
      <c r="I668" s="155"/>
      <c r="J668" s="155"/>
      <c r="K668" s="155"/>
      <c r="L668" s="155"/>
      <c r="M668" s="155"/>
      <c r="N668" s="155"/>
      <c r="O668" s="155"/>
      <c r="P668" s="155"/>
      <c r="Q668" s="155"/>
      <c r="R668" s="155"/>
      <c r="S668" s="155"/>
      <c r="T668" s="155"/>
      <c r="U668" s="155"/>
      <c r="V668" s="155"/>
      <c r="W668" s="155"/>
      <c r="X668" s="155"/>
      <c r="Y668" s="155"/>
      <c r="Z668" s="155"/>
    </row>
    <row r="669" spans="1:26" ht="12" customHeight="1">
      <c r="A669" s="155"/>
      <c r="B669" s="155"/>
      <c r="C669" s="155"/>
      <c r="D669" s="155"/>
      <c r="E669" s="155"/>
      <c r="F669" s="155"/>
      <c r="G669" s="155"/>
      <c r="H669" s="155"/>
      <c r="I669" s="155"/>
      <c r="J669" s="155"/>
      <c r="K669" s="155"/>
      <c r="L669" s="155"/>
      <c r="M669" s="155"/>
      <c r="N669" s="155"/>
      <c r="O669" s="155"/>
      <c r="P669" s="155"/>
      <c r="Q669" s="155"/>
      <c r="R669" s="155"/>
      <c r="S669" s="155"/>
      <c r="T669" s="155"/>
      <c r="U669" s="155"/>
      <c r="V669" s="155"/>
      <c r="W669" s="155"/>
      <c r="X669" s="155"/>
      <c r="Y669" s="155"/>
      <c r="Z669" s="155"/>
    </row>
    <row r="670" spans="1:26" ht="12" customHeight="1">
      <c r="A670" s="155"/>
      <c r="B670" s="155"/>
      <c r="C670" s="155"/>
      <c r="D670" s="155"/>
      <c r="E670" s="155"/>
      <c r="F670" s="155"/>
      <c r="G670" s="155"/>
      <c r="H670" s="155"/>
      <c r="I670" s="155"/>
      <c r="J670" s="155"/>
      <c r="K670" s="155"/>
      <c r="L670" s="155"/>
      <c r="M670" s="155"/>
      <c r="N670" s="155"/>
      <c r="O670" s="155"/>
      <c r="P670" s="155"/>
      <c r="Q670" s="155"/>
      <c r="R670" s="155"/>
      <c r="S670" s="155"/>
      <c r="T670" s="155"/>
      <c r="U670" s="155"/>
      <c r="V670" s="155"/>
      <c r="W670" s="155"/>
      <c r="X670" s="155"/>
      <c r="Y670" s="155"/>
      <c r="Z670" s="155"/>
    </row>
    <row r="671" spans="1:26" ht="12" customHeight="1">
      <c r="A671" s="155"/>
      <c r="B671" s="155"/>
      <c r="C671" s="155"/>
      <c r="D671" s="155"/>
      <c r="E671" s="155"/>
      <c r="F671" s="155"/>
      <c r="G671" s="155"/>
      <c r="H671" s="155"/>
      <c r="I671" s="155"/>
      <c r="J671" s="155"/>
      <c r="K671" s="155"/>
      <c r="L671" s="155"/>
      <c r="M671" s="155"/>
      <c r="N671" s="155"/>
      <c r="O671" s="155"/>
      <c r="P671" s="155"/>
      <c r="Q671" s="155"/>
      <c r="R671" s="155"/>
      <c r="S671" s="155"/>
      <c r="T671" s="155"/>
      <c r="U671" s="155"/>
      <c r="V671" s="155"/>
      <c r="W671" s="155"/>
      <c r="X671" s="155"/>
      <c r="Y671" s="155"/>
      <c r="Z671" s="155"/>
    </row>
    <row r="672" spans="1:26" ht="12" customHeight="1">
      <c r="A672" s="155"/>
      <c r="B672" s="155"/>
      <c r="C672" s="155"/>
      <c r="D672" s="155"/>
      <c r="E672" s="155"/>
      <c r="F672" s="155"/>
      <c r="G672" s="155"/>
      <c r="H672" s="155"/>
      <c r="I672" s="155"/>
      <c r="J672" s="155"/>
      <c r="K672" s="155"/>
      <c r="L672" s="155"/>
      <c r="M672" s="155"/>
      <c r="N672" s="155"/>
      <c r="O672" s="155"/>
      <c r="P672" s="155"/>
      <c r="Q672" s="155"/>
      <c r="R672" s="155"/>
      <c r="S672" s="155"/>
      <c r="T672" s="155"/>
      <c r="U672" s="155"/>
      <c r="V672" s="155"/>
      <c r="W672" s="155"/>
      <c r="X672" s="155"/>
      <c r="Y672" s="155"/>
      <c r="Z672" s="155"/>
    </row>
    <row r="673" spans="1:26" ht="12" customHeight="1">
      <c r="A673" s="155"/>
      <c r="B673" s="155"/>
      <c r="C673" s="155"/>
      <c r="D673" s="155"/>
      <c r="E673" s="155"/>
      <c r="F673" s="155"/>
      <c r="G673" s="155"/>
      <c r="H673" s="155"/>
      <c r="I673" s="155"/>
      <c r="J673" s="155"/>
      <c r="K673" s="155"/>
      <c r="L673" s="155"/>
      <c r="M673" s="155"/>
      <c r="N673" s="155"/>
      <c r="O673" s="155"/>
      <c r="P673" s="155"/>
      <c r="Q673" s="155"/>
      <c r="R673" s="155"/>
      <c r="S673" s="155"/>
      <c r="T673" s="155"/>
      <c r="U673" s="155"/>
      <c r="V673" s="155"/>
      <c r="W673" s="155"/>
      <c r="X673" s="155"/>
      <c r="Y673" s="155"/>
      <c r="Z673" s="155"/>
    </row>
    <row r="674" spans="1:26" ht="12" customHeight="1">
      <c r="A674" s="155"/>
      <c r="B674" s="155"/>
      <c r="C674" s="155"/>
      <c r="D674" s="155"/>
      <c r="E674" s="155"/>
      <c r="F674" s="155"/>
      <c r="G674" s="155"/>
      <c r="H674" s="155"/>
      <c r="I674" s="155"/>
      <c r="J674" s="155"/>
      <c r="K674" s="155"/>
      <c r="L674" s="155"/>
      <c r="M674" s="155"/>
      <c r="N674" s="155"/>
      <c r="O674" s="155"/>
      <c r="P674" s="155"/>
      <c r="Q674" s="155"/>
      <c r="R674" s="155"/>
      <c r="S674" s="155"/>
      <c r="T674" s="155"/>
      <c r="U674" s="155"/>
      <c r="V674" s="155"/>
      <c r="W674" s="155"/>
      <c r="X674" s="155"/>
      <c r="Y674" s="155"/>
      <c r="Z674" s="155"/>
    </row>
    <row r="675" spans="1:26" ht="12" customHeight="1">
      <c r="A675" s="155"/>
      <c r="B675" s="155"/>
      <c r="C675" s="155"/>
      <c r="D675" s="155"/>
      <c r="E675" s="155"/>
      <c r="F675" s="155"/>
      <c r="G675" s="155"/>
      <c r="H675" s="155"/>
      <c r="I675" s="155"/>
      <c r="J675" s="155"/>
      <c r="K675" s="155"/>
      <c r="L675" s="155"/>
      <c r="M675" s="155"/>
      <c r="N675" s="155"/>
      <c r="O675" s="155"/>
      <c r="P675" s="155"/>
      <c r="Q675" s="155"/>
      <c r="R675" s="155"/>
      <c r="S675" s="155"/>
      <c r="T675" s="155"/>
      <c r="U675" s="155"/>
      <c r="V675" s="155"/>
      <c r="W675" s="155"/>
      <c r="X675" s="155"/>
      <c r="Y675" s="155"/>
      <c r="Z675" s="155"/>
    </row>
    <row r="676" spans="1:26" ht="12" customHeight="1">
      <c r="A676" s="155"/>
      <c r="B676" s="155"/>
      <c r="C676" s="155"/>
      <c r="D676" s="155"/>
      <c r="E676" s="155"/>
      <c r="F676" s="155"/>
      <c r="G676" s="155"/>
      <c r="H676" s="155"/>
      <c r="I676" s="155"/>
      <c r="J676" s="155"/>
      <c r="K676" s="155"/>
      <c r="L676" s="155"/>
      <c r="M676" s="155"/>
      <c r="N676" s="155"/>
      <c r="O676" s="155"/>
      <c r="P676" s="155"/>
      <c r="Q676" s="155"/>
      <c r="R676" s="155"/>
      <c r="S676" s="155"/>
      <c r="T676" s="155"/>
      <c r="U676" s="155"/>
      <c r="V676" s="155"/>
      <c r="W676" s="155"/>
      <c r="X676" s="155"/>
      <c r="Y676" s="155"/>
      <c r="Z676" s="155"/>
    </row>
    <row r="677" spans="1:26" ht="12" customHeight="1">
      <c r="A677" s="155"/>
      <c r="B677" s="155"/>
      <c r="C677" s="155"/>
      <c r="D677" s="155"/>
      <c r="E677" s="155"/>
      <c r="F677" s="155"/>
      <c r="G677" s="155"/>
      <c r="H677" s="155"/>
      <c r="I677" s="155"/>
      <c r="J677" s="155"/>
      <c r="K677" s="155"/>
      <c r="L677" s="155"/>
      <c r="M677" s="155"/>
      <c r="N677" s="155"/>
      <c r="O677" s="155"/>
      <c r="P677" s="155"/>
      <c r="Q677" s="155"/>
      <c r="R677" s="155"/>
      <c r="S677" s="155"/>
      <c r="T677" s="155"/>
      <c r="U677" s="155"/>
      <c r="V677" s="155"/>
      <c r="W677" s="155"/>
      <c r="X677" s="155"/>
      <c r="Y677" s="155"/>
      <c r="Z677" s="155"/>
    </row>
    <row r="678" spans="1:26" ht="12" customHeight="1">
      <c r="A678" s="155"/>
      <c r="B678" s="155"/>
      <c r="C678" s="155"/>
      <c r="D678" s="155"/>
      <c r="E678" s="155"/>
      <c r="F678" s="155"/>
      <c r="G678" s="155"/>
      <c r="H678" s="155"/>
      <c r="I678" s="155"/>
      <c r="J678" s="155"/>
      <c r="K678" s="155"/>
      <c r="L678" s="155"/>
      <c r="M678" s="155"/>
      <c r="N678" s="155"/>
      <c r="O678" s="155"/>
      <c r="P678" s="155"/>
      <c r="Q678" s="155"/>
      <c r="R678" s="155"/>
      <c r="S678" s="155"/>
      <c r="T678" s="155"/>
      <c r="U678" s="155"/>
      <c r="V678" s="155"/>
      <c r="W678" s="155"/>
      <c r="X678" s="155"/>
      <c r="Y678" s="155"/>
      <c r="Z678" s="155"/>
    </row>
    <row r="679" spans="1:26" ht="12" customHeight="1">
      <c r="A679" s="155"/>
      <c r="B679" s="155"/>
      <c r="C679" s="155"/>
      <c r="D679" s="155"/>
      <c r="E679" s="155"/>
      <c r="F679" s="155"/>
      <c r="G679" s="155"/>
      <c r="H679" s="155"/>
      <c r="I679" s="155"/>
      <c r="J679" s="155"/>
      <c r="K679" s="155"/>
      <c r="L679" s="155"/>
      <c r="M679" s="155"/>
      <c r="N679" s="155"/>
      <c r="O679" s="155"/>
      <c r="P679" s="155"/>
      <c r="Q679" s="155"/>
      <c r="R679" s="155"/>
      <c r="S679" s="155"/>
      <c r="T679" s="155"/>
      <c r="U679" s="155"/>
      <c r="V679" s="155"/>
      <c r="W679" s="155"/>
      <c r="X679" s="155"/>
      <c r="Y679" s="155"/>
      <c r="Z679" s="155"/>
    </row>
    <row r="680" spans="1:26" ht="12" customHeight="1">
      <c r="A680" s="155"/>
      <c r="B680" s="155"/>
      <c r="C680" s="155"/>
      <c r="D680" s="155"/>
      <c r="E680" s="155"/>
      <c r="F680" s="155"/>
      <c r="G680" s="155"/>
      <c r="H680" s="155"/>
      <c r="I680" s="155"/>
      <c r="J680" s="155"/>
      <c r="K680" s="155"/>
      <c r="L680" s="155"/>
      <c r="M680" s="155"/>
      <c r="N680" s="155"/>
      <c r="O680" s="155"/>
      <c r="P680" s="155"/>
      <c r="Q680" s="155"/>
      <c r="R680" s="155"/>
      <c r="S680" s="155"/>
      <c r="T680" s="155"/>
      <c r="U680" s="155"/>
      <c r="V680" s="155"/>
      <c r="W680" s="155"/>
      <c r="X680" s="155"/>
      <c r="Y680" s="155"/>
      <c r="Z680" s="155"/>
    </row>
    <row r="681" spans="1:26" ht="12" customHeight="1">
      <c r="A681" s="155"/>
      <c r="B681" s="155"/>
      <c r="C681" s="155"/>
      <c r="D681" s="155"/>
      <c r="E681" s="155"/>
      <c r="F681" s="155"/>
      <c r="G681" s="155"/>
      <c r="H681" s="155"/>
      <c r="I681" s="155"/>
      <c r="J681" s="155"/>
      <c r="K681" s="155"/>
      <c r="L681" s="155"/>
      <c r="M681" s="155"/>
      <c r="N681" s="155"/>
      <c r="O681" s="155"/>
      <c r="P681" s="155"/>
      <c r="Q681" s="155"/>
      <c r="R681" s="155"/>
      <c r="S681" s="155"/>
      <c r="T681" s="155"/>
      <c r="U681" s="155"/>
      <c r="V681" s="155"/>
      <c r="W681" s="155"/>
      <c r="X681" s="155"/>
      <c r="Y681" s="155"/>
      <c r="Z681" s="155"/>
    </row>
    <row r="682" spans="1:26" ht="12" customHeight="1">
      <c r="A682" s="155"/>
      <c r="B682" s="155"/>
      <c r="C682" s="155"/>
      <c r="D682" s="155"/>
      <c r="E682" s="155"/>
      <c r="F682" s="155"/>
      <c r="G682" s="155"/>
      <c r="H682" s="155"/>
      <c r="I682" s="155"/>
      <c r="J682" s="155"/>
      <c r="K682" s="155"/>
      <c r="L682" s="155"/>
      <c r="M682" s="155"/>
      <c r="N682" s="155"/>
      <c r="O682" s="155"/>
      <c r="P682" s="155"/>
      <c r="Q682" s="155"/>
      <c r="R682" s="155"/>
      <c r="S682" s="155"/>
      <c r="T682" s="155"/>
      <c r="U682" s="155"/>
      <c r="V682" s="155"/>
      <c r="W682" s="155"/>
      <c r="X682" s="155"/>
      <c r="Y682" s="155"/>
      <c r="Z682" s="155"/>
    </row>
    <row r="683" spans="1:26" ht="12" customHeight="1">
      <c r="A683" s="155"/>
      <c r="B683" s="155"/>
      <c r="C683" s="155"/>
      <c r="D683" s="155"/>
      <c r="E683" s="155"/>
      <c r="F683" s="155"/>
      <c r="G683" s="155"/>
      <c r="H683" s="155"/>
      <c r="I683" s="155"/>
      <c r="J683" s="155"/>
      <c r="K683" s="155"/>
      <c r="L683" s="155"/>
      <c r="M683" s="155"/>
      <c r="N683" s="155"/>
      <c r="O683" s="155"/>
      <c r="P683" s="155"/>
      <c r="Q683" s="155"/>
      <c r="R683" s="155"/>
      <c r="S683" s="155"/>
      <c r="T683" s="155"/>
      <c r="U683" s="155"/>
      <c r="V683" s="155"/>
      <c r="W683" s="155"/>
      <c r="X683" s="155"/>
      <c r="Y683" s="155"/>
      <c r="Z683" s="155"/>
    </row>
    <row r="684" spans="1:26" ht="12" customHeight="1">
      <c r="A684" s="155"/>
      <c r="B684" s="155"/>
      <c r="C684" s="155"/>
      <c r="D684" s="155"/>
      <c r="E684" s="155"/>
      <c r="F684" s="155"/>
      <c r="G684" s="155"/>
      <c r="H684" s="155"/>
      <c r="I684" s="155"/>
      <c r="J684" s="155"/>
      <c r="K684" s="155"/>
      <c r="L684" s="155"/>
      <c r="M684" s="155"/>
      <c r="N684" s="155"/>
      <c r="O684" s="155"/>
      <c r="P684" s="155"/>
      <c r="Q684" s="155"/>
      <c r="R684" s="155"/>
      <c r="S684" s="155"/>
      <c r="T684" s="155"/>
      <c r="U684" s="155"/>
      <c r="V684" s="155"/>
      <c r="W684" s="155"/>
      <c r="X684" s="155"/>
      <c r="Y684" s="155"/>
      <c r="Z684" s="155"/>
    </row>
    <row r="685" spans="1:26" ht="12" customHeight="1">
      <c r="A685" s="155"/>
      <c r="B685" s="155"/>
      <c r="C685" s="155"/>
      <c r="D685" s="155"/>
      <c r="E685" s="155"/>
      <c r="F685" s="155"/>
      <c r="G685" s="155"/>
      <c r="H685" s="155"/>
      <c r="I685" s="155"/>
      <c r="J685" s="155"/>
      <c r="K685" s="155"/>
      <c r="L685" s="155"/>
      <c r="M685" s="155"/>
      <c r="N685" s="155"/>
      <c r="O685" s="155"/>
      <c r="P685" s="155"/>
      <c r="Q685" s="155"/>
      <c r="R685" s="155"/>
      <c r="S685" s="155"/>
      <c r="T685" s="155"/>
      <c r="U685" s="155"/>
      <c r="V685" s="155"/>
      <c r="W685" s="155"/>
      <c r="X685" s="155"/>
      <c r="Y685" s="155"/>
      <c r="Z685" s="155"/>
    </row>
    <row r="686" spans="1:26" ht="12" customHeight="1">
      <c r="A686" s="155"/>
      <c r="B686" s="155"/>
      <c r="C686" s="155"/>
      <c r="D686" s="155"/>
      <c r="E686" s="155"/>
      <c r="F686" s="155"/>
      <c r="G686" s="155"/>
      <c r="H686" s="155"/>
      <c r="I686" s="155"/>
      <c r="J686" s="155"/>
      <c r="K686" s="155"/>
      <c r="L686" s="155"/>
      <c r="M686" s="155"/>
      <c r="N686" s="155"/>
      <c r="O686" s="155"/>
      <c r="P686" s="155"/>
      <c r="Q686" s="155"/>
      <c r="R686" s="155"/>
      <c r="S686" s="155"/>
      <c r="T686" s="155"/>
      <c r="U686" s="155"/>
      <c r="V686" s="155"/>
      <c r="W686" s="155"/>
      <c r="X686" s="155"/>
      <c r="Y686" s="155"/>
      <c r="Z686" s="155"/>
    </row>
    <row r="687" spans="1:26" ht="12" customHeight="1">
      <c r="A687" s="155"/>
      <c r="B687" s="155"/>
      <c r="C687" s="155"/>
      <c r="D687" s="155"/>
      <c r="E687" s="155"/>
      <c r="F687" s="155"/>
      <c r="G687" s="155"/>
      <c r="H687" s="155"/>
      <c r="I687" s="155"/>
      <c r="J687" s="155"/>
      <c r="K687" s="155"/>
      <c r="L687" s="155"/>
      <c r="M687" s="155"/>
      <c r="N687" s="155"/>
      <c r="O687" s="155"/>
      <c r="P687" s="155"/>
      <c r="Q687" s="155"/>
      <c r="R687" s="155"/>
      <c r="S687" s="155"/>
      <c r="T687" s="155"/>
      <c r="U687" s="155"/>
      <c r="V687" s="155"/>
      <c r="W687" s="155"/>
      <c r="X687" s="155"/>
      <c r="Y687" s="155"/>
      <c r="Z687" s="155"/>
    </row>
    <row r="688" spans="1:26" ht="12" customHeight="1">
      <c r="A688" s="155"/>
      <c r="B688" s="155"/>
      <c r="C688" s="155"/>
      <c r="D688" s="155"/>
      <c r="E688" s="155"/>
      <c r="F688" s="155"/>
      <c r="G688" s="155"/>
      <c r="H688" s="155"/>
      <c r="I688" s="155"/>
      <c r="J688" s="155"/>
      <c r="K688" s="155"/>
      <c r="L688" s="155"/>
      <c r="M688" s="155"/>
      <c r="N688" s="155"/>
      <c r="O688" s="155"/>
      <c r="P688" s="155"/>
      <c r="Q688" s="155"/>
      <c r="R688" s="155"/>
      <c r="S688" s="155"/>
      <c r="T688" s="155"/>
      <c r="U688" s="155"/>
      <c r="V688" s="155"/>
      <c r="W688" s="155"/>
      <c r="X688" s="155"/>
      <c r="Y688" s="155"/>
      <c r="Z688" s="155"/>
    </row>
    <row r="689" spans="1:26" ht="12" customHeight="1">
      <c r="A689" s="155"/>
      <c r="B689" s="155"/>
      <c r="C689" s="155"/>
      <c r="D689" s="155"/>
      <c r="E689" s="155"/>
      <c r="F689" s="155"/>
      <c r="G689" s="155"/>
      <c r="H689" s="155"/>
      <c r="I689" s="155"/>
      <c r="J689" s="155"/>
      <c r="K689" s="155"/>
      <c r="L689" s="155"/>
      <c r="M689" s="155"/>
      <c r="N689" s="155"/>
      <c r="O689" s="155"/>
      <c r="P689" s="155"/>
      <c r="Q689" s="155"/>
      <c r="R689" s="155"/>
      <c r="S689" s="155"/>
      <c r="T689" s="155"/>
      <c r="U689" s="155"/>
      <c r="V689" s="155"/>
      <c r="W689" s="155"/>
      <c r="X689" s="155"/>
      <c r="Y689" s="155"/>
      <c r="Z689" s="155"/>
    </row>
    <row r="690" spans="1:26" ht="12" customHeight="1">
      <c r="A690" s="155"/>
      <c r="B690" s="155"/>
      <c r="C690" s="155"/>
      <c r="D690" s="155"/>
      <c r="E690" s="155"/>
      <c r="F690" s="155"/>
      <c r="G690" s="155"/>
      <c r="H690" s="155"/>
      <c r="I690" s="155"/>
      <c r="J690" s="155"/>
      <c r="K690" s="155"/>
      <c r="L690" s="155"/>
      <c r="M690" s="155"/>
      <c r="N690" s="155"/>
      <c r="O690" s="155"/>
      <c r="P690" s="155"/>
      <c r="Q690" s="155"/>
      <c r="R690" s="155"/>
      <c r="S690" s="155"/>
      <c r="T690" s="155"/>
      <c r="U690" s="155"/>
      <c r="V690" s="155"/>
      <c r="W690" s="155"/>
      <c r="X690" s="155"/>
      <c r="Y690" s="155"/>
      <c r="Z690" s="155"/>
    </row>
    <row r="691" spans="1:26" ht="12" customHeight="1">
      <c r="A691" s="155"/>
      <c r="B691" s="155"/>
      <c r="C691" s="155"/>
      <c r="D691" s="155"/>
      <c r="E691" s="155"/>
      <c r="F691" s="155"/>
      <c r="G691" s="155"/>
      <c r="H691" s="155"/>
      <c r="I691" s="155"/>
      <c r="J691" s="155"/>
      <c r="K691" s="155"/>
      <c r="L691" s="155"/>
      <c r="M691" s="155"/>
      <c r="N691" s="155"/>
      <c r="O691" s="155"/>
      <c r="P691" s="155"/>
      <c r="Q691" s="155"/>
      <c r="R691" s="155"/>
      <c r="S691" s="155"/>
      <c r="T691" s="155"/>
      <c r="U691" s="155"/>
      <c r="V691" s="155"/>
      <c r="W691" s="155"/>
      <c r="X691" s="155"/>
      <c r="Y691" s="155"/>
      <c r="Z691" s="155"/>
    </row>
    <row r="692" spans="1:26" ht="12" customHeight="1">
      <c r="A692" s="155"/>
      <c r="B692" s="155"/>
      <c r="C692" s="155"/>
      <c r="D692" s="155"/>
      <c r="E692" s="155"/>
      <c r="F692" s="155"/>
      <c r="G692" s="155"/>
      <c r="H692" s="155"/>
      <c r="I692" s="155"/>
      <c r="J692" s="155"/>
      <c r="K692" s="155"/>
      <c r="L692" s="155"/>
      <c r="M692" s="155"/>
      <c r="N692" s="155"/>
      <c r="O692" s="155"/>
      <c r="P692" s="155"/>
      <c r="Q692" s="155"/>
      <c r="R692" s="155"/>
      <c r="S692" s="155"/>
      <c r="T692" s="155"/>
      <c r="U692" s="155"/>
      <c r="V692" s="155"/>
      <c r="W692" s="155"/>
      <c r="X692" s="155"/>
      <c r="Y692" s="155"/>
      <c r="Z692" s="155"/>
    </row>
    <row r="693" spans="1:26" ht="12" customHeight="1">
      <c r="A693" s="155"/>
      <c r="B693" s="155"/>
      <c r="C693" s="155"/>
      <c r="D693" s="155"/>
      <c r="E693" s="155"/>
      <c r="F693" s="155"/>
      <c r="G693" s="155"/>
      <c r="H693" s="155"/>
      <c r="I693" s="155"/>
      <c r="J693" s="155"/>
      <c r="K693" s="155"/>
      <c r="L693" s="155"/>
      <c r="M693" s="155"/>
      <c r="N693" s="155"/>
      <c r="O693" s="155"/>
      <c r="P693" s="155"/>
      <c r="Q693" s="155"/>
      <c r="R693" s="155"/>
      <c r="S693" s="155"/>
      <c r="T693" s="155"/>
      <c r="U693" s="155"/>
      <c r="V693" s="155"/>
      <c r="W693" s="155"/>
      <c r="X693" s="155"/>
      <c r="Y693" s="155"/>
      <c r="Z693" s="155"/>
    </row>
    <row r="694" spans="1:26" ht="12" customHeight="1">
      <c r="A694" s="155"/>
      <c r="B694" s="155"/>
      <c r="C694" s="155"/>
      <c r="D694" s="155"/>
      <c r="E694" s="155"/>
      <c r="F694" s="155"/>
      <c r="G694" s="155"/>
      <c r="H694" s="155"/>
      <c r="I694" s="155"/>
      <c r="J694" s="155"/>
      <c r="K694" s="155"/>
      <c r="L694" s="155"/>
      <c r="M694" s="155"/>
      <c r="N694" s="155"/>
      <c r="O694" s="155"/>
      <c r="P694" s="155"/>
      <c r="Q694" s="155"/>
      <c r="R694" s="155"/>
      <c r="S694" s="155"/>
      <c r="T694" s="155"/>
      <c r="U694" s="155"/>
      <c r="V694" s="155"/>
      <c r="W694" s="155"/>
      <c r="X694" s="155"/>
      <c r="Y694" s="155"/>
      <c r="Z694" s="155"/>
    </row>
    <row r="695" spans="1:26" ht="12" customHeight="1">
      <c r="A695" s="155"/>
      <c r="B695" s="155"/>
      <c r="C695" s="155"/>
      <c r="D695" s="155"/>
      <c r="E695" s="155"/>
      <c r="F695" s="155"/>
      <c r="G695" s="155"/>
      <c r="H695" s="155"/>
      <c r="I695" s="155"/>
      <c r="J695" s="155"/>
      <c r="K695" s="155"/>
      <c r="L695" s="155"/>
      <c r="M695" s="155"/>
      <c r="N695" s="155"/>
      <c r="O695" s="155"/>
      <c r="P695" s="155"/>
      <c r="Q695" s="155"/>
      <c r="R695" s="155"/>
      <c r="S695" s="155"/>
      <c r="T695" s="155"/>
      <c r="U695" s="155"/>
      <c r="V695" s="155"/>
      <c r="W695" s="155"/>
      <c r="X695" s="155"/>
      <c r="Y695" s="155"/>
      <c r="Z695" s="155"/>
    </row>
    <row r="696" spans="1:26" ht="12" customHeight="1">
      <c r="A696" s="155"/>
      <c r="B696" s="155"/>
      <c r="C696" s="155"/>
      <c r="D696" s="155"/>
      <c r="E696" s="155"/>
      <c r="F696" s="155"/>
      <c r="G696" s="155"/>
      <c r="H696" s="155"/>
      <c r="I696" s="155"/>
      <c r="J696" s="155"/>
      <c r="K696" s="155"/>
      <c r="L696" s="155"/>
      <c r="M696" s="155"/>
      <c r="N696" s="155"/>
      <c r="O696" s="155"/>
      <c r="P696" s="155"/>
      <c r="Q696" s="155"/>
      <c r="R696" s="155"/>
      <c r="S696" s="155"/>
      <c r="T696" s="155"/>
      <c r="U696" s="155"/>
      <c r="V696" s="155"/>
      <c r="W696" s="155"/>
      <c r="X696" s="155"/>
      <c r="Y696" s="155"/>
      <c r="Z696" s="155"/>
    </row>
    <row r="697" spans="1:26" ht="12" customHeight="1">
      <c r="A697" s="155"/>
      <c r="B697" s="155"/>
      <c r="C697" s="155"/>
      <c r="D697" s="155"/>
      <c r="E697" s="155"/>
      <c r="F697" s="155"/>
      <c r="G697" s="155"/>
      <c r="H697" s="155"/>
      <c r="I697" s="155"/>
      <c r="J697" s="155"/>
      <c r="K697" s="155"/>
      <c r="L697" s="155"/>
      <c r="M697" s="155"/>
      <c r="N697" s="155"/>
      <c r="O697" s="155"/>
      <c r="P697" s="155"/>
      <c r="Q697" s="155"/>
      <c r="R697" s="155"/>
      <c r="S697" s="155"/>
      <c r="T697" s="155"/>
      <c r="U697" s="155"/>
      <c r="V697" s="155"/>
      <c r="W697" s="155"/>
      <c r="X697" s="155"/>
      <c r="Y697" s="155"/>
      <c r="Z697" s="155"/>
    </row>
    <row r="698" spans="1:26" ht="12" customHeight="1">
      <c r="A698" s="155"/>
      <c r="B698" s="155"/>
      <c r="C698" s="155"/>
      <c r="D698" s="155"/>
      <c r="E698" s="155"/>
      <c r="F698" s="155"/>
      <c r="G698" s="155"/>
      <c r="H698" s="155"/>
      <c r="I698" s="155"/>
      <c r="J698" s="155"/>
      <c r="K698" s="155"/>
      <c r="L698" s="155"/>
      <c r="M698" s="155"/>
      <c r="N698" s="155"/>
      <c r="O698" s="155"/>
      <c r="P698" s="155"/>
      <c r="Q698" s="155"/>
      <c r="R698" s="155"/>
      <c r="S698" s="155"/>
      <c r="T698" s="155"/>
      <c r="U698" s="155"/>
      <c r="V698" s="155"/>
      <c r="W698" s="155"/>
      <c r="X698" s="155"/>
      <c r="Y698" s="155"/>
      <c r="Z698" s="155"/>
    </row>
    <row r="699" spans="1:26" ht="12" customHeight="1">
      <c r="A699" s="155"/>
      <c r="B699" s="155"/>
      <c r="C699" s="155"/>
      <c r="D699" s="155"/>
      <c r="E699" s="155"/>
      <c r="F699" s="155"/>
      <c r="G699" s="155"/>
      <c r="H699" s="155"/>
      <c r="I699" s="155"/>
      <c r="J699" s="155"/>
      <c r="K699" s="155"/>
      <c r="L699" s="155"/>
      <c r="M699" s="155"/>
      <c r="N699" s="155"/>
      <c r="O699" s="155"/>
      <c r="P699" s="155"/>
      <c r="Q699" s="155"/>
      <c r="R699" s="155"/>
      <c r="S699" s="155"/>
      <c r="T699" s="155"/>
      <c r="U699" s="155"/>
      <c r="V699" s="155"/>
      <c r="W699" s="155"/>
      <c r="X699" s="155"/>
      <c r="Y699" s="155"/>
      <c r="Z699" s="155"/>
    </row>
    <row r="700" spans="1:26" ht="12" customHeight="1">
      <c r="A700" s="155"/>
      <c r="B700" s="155"/>
      <c r="C700" s="155"/>
      <c r="D700" s="155"/>
      <c r="E700" s="155"/>
      <c r="F700" s="155"/>
      <c r="G700" s="155"/>
      <c r="H700" s="155"/>
      <c r="I700" s="155"/>
      <c r="J700" s="155"/>
      <c r="K700" s="155"/>
      <c r="L700" s="155"/>
      <c r="M700" s="155"/>
      <c r="N700" s="155"/>
      <c r="O700" s="155"/>
      <c r="P700" s="155"/>
      <c r="Q700" s="155"/>
      <c r="R700" s="155"/>
      <c r="S700" s="155"/>
      <c r="T700" s="155"/>
      <c r="U700" s="155"/>
      <c r="V700" s="155"/>
      <c r="W700" s="155"/>
      <c r="X700" s="155"/>
      <c r="Y700" s="155"/>
      <c r="Z700" s="155"/>
    </row>
    <row r="701" spans="1:26" ht="12" customHeight="1">
      <c r="A701" s="155"/>
      <c r="B701" s="155"/>
      <c r="C701" s="155"/>
      <c r="D701" s="155"/>
      <c r="E701" s="155"/>
      <c r="F701" s="155"/>
      <c r="G701" s="155"/>
      <c r="H701" s="155"/>
      <c r="I701" s="155"/>
      <c r="J701" s="155"/>
      <c r="K701" s="155"/>
      <c r="L701" s="155"/>
      <c r="M701" s="155"/>
      <c r="N701" s="155"/>
      <c r="O701" s="155"/>
      <c r="P701" s="155"/>
      <c r="Q701" s="155"/>
      <c r="R701" s="155"/>
      <c r="S701" s="155"/>
      <c r="T701" s="155"/>
      <c r="U701" s="155"/>
      <c r="V701" s="155"/>
      <c r="W701" s="155"/>
      <c r="X701" s="155"/>
      <c r="Y701" s="155"/>
      <c r="Z701" s="155"/>
    </row>
    <row r="702" spans="1:26" ht="12" customHeight="1">
      <c r="A702" s="155"/>
      <c r="B702" s="155"/>
      <c r="C702" s="155"/>
      <c r="D702" s="155"/>
      <c r="E702" s="155"/>
      <c r="F702" s="155"/>
      <c r="G702" s="155"/>
      <c r="H702" s="155"/>
      <c r="I702" s="155"/>
      <c r="J702" s="155"/>
      <c r="K702" s="155"/>
      <c r="L702" s="155"/>
      <c r="M702" s="155"/>
      <c r="N702" s="155"/>
      <c r="O702" s="155"/>
      <c r="P702" s="155"/>
      <c r="Q702" s="155"/>
      <c r="R702" s="155"/>
      <c r="S702" s="155"/>
      <c r="T702" s="155"/>
      <c r="U702" s="155"/>
      <c r="V702" s="155"/>
      <c r="W702" s="155"/>
      <c r="X702" s="155"/>
      <c r="Y702" s="155"/>
      <c r="Z702" s="155"/>
    </row>
    <row r="703" spans="1:26" ht="12" customHeight="1">
      <c r="A703" s="155"/>
      <c r="B703" s="155"/>
      <c r="C703" s="155"/>
      <c r="D703" s="155"/>
      <c r="E703" s="155"/>
      <c r="F703" s="155"/>
      <c r="G703" s="155"/>
      <c r="H703" s="155"/>
      <c r="I703" s="155"/>
      <c r="J703" s="155"/>
      <c r="K703" s="155"/>
      <c r="L703" s="155"/>
      <c r="M703" s="155"/>
      <c r="N703" s="155"/>
      <c r="O703" s="155"/>
      <c r="P703" s="155"/>
      <c r="Q703" s="155"/>
      <c r="R703" s="155"/>
      <c r="S703" s="155"/>
      <c r="T703" s="155"/>
      <c r="U703" s="155"/>
      <c r="V703" s="155"/>
      <c r="W703" s="155"/>
      <c r="X703" s="155"/>
      <c r="Y703" s="155"/>
      <c r="Z703" s="155"/>
    </row>
    <row r="704" spans="1:26" ht="12" customHeight="1">
      <c r="A704" s="155"/>
      <c r="B704" s="155"/>
      <c r="C704" s="155"/>
      <c r="D704" s="155"/>
      <c r="E704" s="155"/>
      <c r="F704" s="155"/>
      <c r="G704" s="155"/>
      <c r="H704" s="155"/>
      <c r="I704" s="155"/>
      <c r="J704" s="155"/>
      <c r="K704" s="155"/>
      <c r="L704" s="155"/>
      <c r="M704" s="155"/>
      <c r="N704" s="155"/>
      <c r="O704" s="155"/>
      <c r="P704" s="155"/>
      <c r="Q704" s="155"/>
      <c r="R704" s="155"/>
      <c r="S704" s="155"/>
      <c r="T704" s="155"/>
      <c r="U704" s="155"/>
      <c r="V704" s="155"/>
      <c r="W704" s="155"/>
      <c r="X704" s="155"/>
      <c r="Y704" s="155"/>
      <c r="Z704" s="155"/>
    </row>
    <row r="705" spans="1:26" ht="12" customHeight="1">
      <c r="A705" s="155"/>
      <c r="B705" s="155"/>
      <c r="C705" s="155"/>
      <c r="D705" s="155"/>
      <c r="E705" s="155"/>
      <c r="F705" s="155"/>
      <c r="G705" s="155"/>
      <c r="H705" s="155"/>
      <c r="I705" s="155"/>
      <c r="J705" s="155"/>
      <c r="K705" s="155"/>
      <c r="L705" s="155"/>
      <c r="M705" s="155"/>
      <c r="N705" s="155"/>
      <c r="O705" s="155"/>
      <c r="P705" s="155"/>
      <c r="Q705" s="155"/>
      <c r="R705" s="155"/>
      <c r="S705" s="155"/>
      <c r="T705" s="155"/>
      <c r="U705" s="155"/>
      <c r="V705" s="155"/>
      <c r="W705" s="155"/>
      <c r="X705" s="155"/>
      <c r="Y705" s="155"/>
      <c r="Z705" s="155"/>
    </row>
    <row r="706" spans="1:26" ht="12" customHeight="1">
      <c r="A706" s="155"/>
      <c r="B706" s="155"/>
      <c r="C706" s="155"/>
      <c r="D706" s="155"/>
      <c r="E706" s="155"/>
      <c r="F706" s="155"/>
      <c r="G706" s="155"/>
      <c r="H706" s="155"/>
      <c r="I706" s="155"/>
      <c r="J706" s="155"/>
      <c r="K706" s="155"/>
      <c r="L706" s="155"/>
      <c r="M706" s="155"/>
      <c r="N706" s="155"/>
      <c r="O706" s="155"/>
      <c r="P706" s="155"/>
      <c r="Q706" s="155"/>
      <c r="R706" s="155"/>
      <c r="S706" s="155"/>
      <c r="T706" s="155"/>
      <c r="U706" s="155"/>
      <c r="V706" s="155"/>
      <c r="W706" s="155"/>
      <c r="X706" s="155"/>
      <c r="Y706" s="155"/>
      <c r="Z706" s="155"/>
    </row>
    <row r="707" spans="1:26" ht="12" customHeight="1">
      <c r="A707" s="155"/>
      <c r="B707" s="155"/>
      <c r="C707" s="155"/>
      <c r="D707" s="155"/>
      <c r="E707" s="155"/>
      <c r="F707" s="155"/>
      <c r="G707" s="155"/>
      <c r="H707" s="155"/>
      <c r="I707" s="155"/>
      <c r="J707" s="155"/>
      <c r="K707" s="155"/>
      <c r="L707" s="155"/>
      <c r="M707" s="155"/>
      <c r="N707" s="155"/>
      <c r="O707" s="155"/>
      <c r="P707" s="155"/>
      <c r="Q707" s="155"/>
      <c r="R707" s="155"/>
      <c r="S707" s="155"/>
      <c r="T707" s="155"/>
      <c r="U707" s="155"/>
      <c r="V707" s="155"/>
      <c r="W707" s="155"/>
      <c r="X707" s="155"/>
      <c r="Y707" s="155"/>
      <c r="Z707" s="155"/>
    </row>
    <row r="708" spans="1:26" ht="12" customHeight="1">
      <c r="A708" s="155"/>
      <c r="B708" s="155"/>
      <c r="C708" s="155"/>
      <c r="D708" s="155"/>
      <c r="E708" s="155"/>
      <c r="F708" s="155"/>
      <c r="G708" s="155"/>
      <c r="H708" s="155"/>
      <c r="I708" s="155"/>
      <c r="J708" s="155"/>
      <c r="K708" s="155"/>
      <c r="L708" s="155"/>
      <c r="M708" s="155"/>
      <c r="N708" s="155"/>
      <c r="O708" s="155"/>
      <c r="P708" s="155"/>
      <c r="Q708" s="155"/>
      <c r="R708" s="155"/>
      <c r="S708" s="155"/>
      <c r="T708" s="155"/>
      <c r="U708" s="155"/>
      <c r="V708" s="155"/>
      <c r="W708" s="155"/>
      <c r="X708" s="155"/>
      <c r="Y708" s="155"/>
      <c r="Z708" s="155"/>
    </row>
    <row r="709" spans="1:26" ht="12" customHeight="1">
      <c r="A709" s="155"/>
      <c r="B709" s="155"/>
      <c r="C709" s="155"/>
      <c r="D709" s="155"/>
      <c r="E709" s="155"/>
      <c r="F709" s="155"/>
      <c r="G709" s="155"/>
      <c r="H709" s="155"/>
      <c r="I709" s="155"/>
      <c r="J709" s="155"/>
      <c r="K709" s="155"/>
      <c r="L709" s="155"/>
      <c r="M709" s="155"/>
      <c r="N709" s="155"/>
      <c r="O709" s="155"/>
      <c r="P709" s="155"/>
      <c r="Q709" s="155"/>
      <c r="R709" s="155"/>
      <c r="S709" s="155"/>
      <c r="T709" s="155"/>
      <c r="U709" s="155"/>
      <c r="V709" s="155"/>
      <c r="W709" s="155"/>
      <c r="X709" s="155"/>
      <c r="Y709" s="155"/>
      <c r="Z709" s="155"/>
    </row>
    <row r="710" spans="1:26" ht="12" customHeight="1">
      <c r="A710" s="155"/>
      <c r="B710" s="155"/>
      <c r="C710" s="155"/>
      <c r="D710" s="155"/>
      <c r="E710" s="155"/>
      <c r="F710" s="155"/>
      <c r="G710" s="155"/>
      <c r="H710" s="155"/>
      <c r="I710" s="155"/>
      <c r="J710" s="155"/>
      <c r="K710" s="155"/>
      <c r="L710" s="155"/>
      <c r="M710" s="155"/>
      <c r="N710" s="155"/>
      <c r="O710" s="155"/>
      <c r="P710" s="155"/>
      <c r="Q710" s="155"/>
      <c r="R710" s="155"/>
      <c r="S710" s="155"/>
      <c r="T710" s="155"/>
      <c r="U710" s="155"/>
      <c r="V710" s="155"/>
      <c r="W710" s="155"/>
      <c r="X710" s="155"/>
      <c r="Y710" s="155"/>
      <c r="Z710" s="155"/>
    </row>
    <row r="711" spans="1:26" ht="12" customHeight="1">
      <c r="A711" s="155"/>
      <c r="B711" s="155"/>
      <c r="C711" s="155"/>
      <c r="D711" s="155"/>
      <c r="E711" s="155"/>
      <c r="F711" s="155"/>
      <c r="G711" s="155"/>
      <c r="H711" s="155"/>
      <c r="I711" s="155"/>
      <c r="J711" s="155"/>
      <c r="K711" s="155"/>
      <c r="L711" s="155"/>
      <c r="M711" s="155"/>
      <c r="N711" s="155"/>
      <c r="O711" s="155"/>
      <c r="P711" s="155"/>
      <c r="Q711" s="155"/>
      <c r="R711" s="155"/>
      <c r="S711" s="155"/>
      <c r="T711" s="155"/>
      <c r="U711" s="155"/>
      <c r="V711" s="155"/>
      <c r="W711" s="155"/>
      <c r="X711" s="155"/>
      <c r="Y711" s="155"/>
      <c r="Z711" s="155"/>
    </row>
    <row r="712" spans="1:26" ht="12" customHeight="1">
      <c r="A712" s="155"/>
      <c r="B712" s="155"/>
      <c r="C712" s="155"/>
      <c r="D712" s="155"/>
      <c r="E712" s="155"/>
      <c r="F712" s="155"/>
      <c r="G712" s="155"/>
      <c r="H712" s="155"/>
      <c r="I712" s="155"/>
      <c r="J712" s="155"/>
      <c r="K712" s="155"/>
      <c r="L712" s="155"/>
      <c r="M712" s="155"/>
      <c r="N712" s="155"/>
      <c r="O712" s="155"/>
      <c r="P712" s="155"/>
      <c r="Q712" s="155"/>
      <c r="R712" s="155"/>
      <c r="S712" s="155"/>
      <c r="T712" s="155"/>
      <c r="U712" s="155"/>
      <c r="V712" s="155"/>
      <c r="W712" s="155"/>
      <c r="X712" s="155"/>
      <c r="Y712" s="155"/>
      <c r="Z712" s="155"/>
    </row>
    <row r="713" spans="1:26" ht="12" customHeight="1">
      <c r="A713" s="155"/>
      <c r="B713" s="155"/>
      <c r="C713" s="155"/>
      <c r="D713" s="155"/>
      <c r="E713" s="155"/>
      <c r="F713" s="155"/>
      <c r="G713" s="155"/>
      <c r="H713" s="155"/>
      <c r="I713" s="155"/>
      <c r="J713" s="155"/>
      <c r="K713" s="155"/>
      <c r="L713" s="155"/>
      <c r="M713" s="155"/>
      <c r="N713" s="155"/>
      <c r="O713" s="155"/>
      <c r="P713" s="155"/>
      <c r="Q713" s="155"/>
      <c r="R713" s="155"/>
      <c r="S713" s="155"/>
      <c r="T713" s="155"/>
      <c r="U713" s="155"/>
      <c r="V713" s="155"/>
      <c r="W713" s="155"/>
      <c r="X713" s="155"/>
      <c r="Y713" s="155"/>
      <c r="Z713" s="155"/>
    </row>
    <row r="714" spans="1:26" ht="12" customHeight="1">
      <c r="A714" s="155"/>
      <c r="B714" s="155"/>
      <c r="C714" s="155"/>
      <c r="D714" s="155"/>
      <c r="E714" s="155"/>
      <c r="F714" s="155"/>
      <c r="G714" s="155"/>
      <c r="H714" s="155"/>
      <c r="I714" s="155"/>
      <c r="J714" s="155"/>
      <c r="K714" s="155"/>
      <c r="L714" s="155"/>
      <c r="M714" s="155"/>
      <c r="N714" s="155"/>
      <c r="O714" s="155"/>
      <c r="P714" s="155"/>
      <c r="Q714" s="155"/>
      <c r="R714" s="155"/>
      <c r="S714" s="155"/>
      <c r="T714" s="155"/>
      <c r="U714" s="155"/>
      <c r="V714" s="155"/>
      <c r="W714" s="155"/>
      <c r="X714" s="155"/>
      <c r="Y714" s="155"/>
      <c r="Z714" s="155"/>
    </row>
    <row r="715" spans="1:26" ht="12" customHeight="1">
      <c r="A715" s="155"/>
      <c r="B715" s="155"/>
      <c r="C715" s="155"/>
      <c r="D715" s="155"/>
      <c r="E715" s="155"/>
      <c r="F715" s="155"/>
      <c r="G715" s="155"/>
      <c r="H715" s="155"/>
      <c r="I715" s="155"/>
      <c r="J715" s="155"/>
      <c r="K715" s="155"/>
      <c r="L715" s="155"/>
      <c r="M715" s="155"/>
      <c r="N715" s="155"/>
      <c r="O715" s="155"/>
      <c r="P715" s="155"/>
      <c r="Q715" s="155"/>
      <c r="R715" s="155"/>
      <c r="S715" s="155"/>
      <c r="T715" s="155"/>
      <c r="U715" s="155"/>
      <c r="V715" s="155"/>
      <c r="W715" s="155"/>
      <c r="X715" s="155"/>
      <c r="Y715" s="155"/>
      <c r="Z715" s="155"/>
    </row>
    <row r="716" spans="1:26" ht="12" customHeight="1">
      <c r="A716" s="155"/>
      <c r="B716" s="155"/>
      <c r="C716" s="155"/>
      <c r="D716" s="155"/>
      <c r="E716" s="155"/>
      <c r="F716" s="155"/>
      <c r="G716" s="155"/>
      <c r="H716" s="155"/>
      <c r="I716" s="155"/>
      <c r="J716" s="155"/>
      <c r="K716" s="155"/>
      <c r="L716" s="155"/>
      <c r="M716" s="155"/>
      <c r="N716" s="155"/>
      <c r="O716" s="155"/>
      <c r="P716" s="155"/>
      <c r="Q716" s="155"/>
      <c r="R716" s="155"/>
      <c r="S716" s="155"/>
      <c r="T716" s="155"/>
      <c r="U716" s="155"/>
      <c r="V716" s="155"/>
      <c r="W716" s="155"/>
      <c r="X716" s="155"/>
      <c r="Y716" s="155"/>
      <c r="Z716" s="155"/>
    </row>
    <row r="717" spans="1:26" ht="12" customHeight="1">
      <c r="A717" s="155"/>
      <c r="B717" s="155"/>
      <c r="C717" s="155"/>
      <c r="D717" s="155"/>
      <c r="E717" s="155"/>
      <c r="F717" s="155"/>
      <c r="G717" s="155"/>
      <c r="H717" s="155"/>
      <c r="I717" s="155"/>
      <c r="J717" s="155"/>
      <c r="K717" s="155"/>
      <c r="L717" s="155"/>
      <c r="M717" s="155"/>
      <c r="N717" s="155"/>
      <c r="O717" s="155"/>
      <c r="P717" s="155"/>
      <c r="Q717" s="155"/>
      <c r="R717" s="155"/>
      <c r="S717" s="155"/>
      <c r="T717" s="155"/>
      <c r="U717" s="155"/>
      <c r="V717" s="155"/>
      <c r="W717" s="155"/>
      <c r="X717" s="155"/>
      <c r="Y717" s="155"/>
      <c r="Z717" s="155"/>
    </row>
    <row r="718" spans="1:26" ht="12" customHeight="1">
      <c r="A718" s="155"/>
      <c r="B718" s="155"/>
      <c r="C718" s="155"/>
      <c r="D718" s="155"/>
      <c r="E718" s="155"/>
      <c r="F718" s="155"/>
      <c r="G718" s="155"/>
      <c r="H718" s="155"/>
      <c r="I718" s="155"/>
      <c r="J718" s="155"/>
      <c r="K718" s="155"/>
      <c r="L718" s="155"/>
      <c r="M718" s="155"/>
      <c r="N718" s="155"/>
      <c r="O718" s="155"/>
      <c r="P718" s="155"/>
      <c r="Q718" s="155"/>
      <c r="R718" s="155"/>
      <c r="S718" s="155"/>
      <c r="T718" s="155"/>
      <c r="U718" s="155"/>
      <c r="V718" s="155"/>
      <c r="W718" s="155"/>
      <c r="X718" s="155"/>
      <c r="Y718" s="155"/>
      <c r="Z718" s="155"/>
    </row>
    <row r="719" spans="1:26" ht="12" customHeight="1">
      <c r="A719" s="155"/>
      <c r="B719" s="155"/>
      <c r="C719" s="155"/>
      <c r="D719" s="155"/>
      <c r="E719" s="155"/>
      <c r="F719" s="155"/>
      <c r="G719" s="155"/>
      <c r="H719" s="155"/>
      <c r="I719" s="155"/>
      <c r="J719" s="155"/>
      <c r="K719" s="155"/>
      <c r="L719" s="155"/>
      <c r="M719" s="155"/>
      <c r="N719" s="155"/>
      <c r="O719" s="155"/>
      <c r="P719" s="155"/>
      <c r="Q719" s="155"/>
      <c r="R719" s="155"/>
      <c r="S719" s="155"/>
      <c r="T719" s="155"/>
      <c r="U719" s="155"/>
      <c r="V719" s="155"/>
      <c r="W719" s="155"/>
      <c r="X719" s="155"/>
      <c r="Y719" s="155"/>
      <c r="Z719" s="155"/>
    </row>
    <row r="720" spans="1:26" ht="12" customHeight="1">
      <c r="A720" s="155"/>
      <c r="B720" s="155"/>
      <c r="C720" s="155"/>
      <c r="D720" s="155"/>
      <c r="E720" s="155"/>
      <c r="F720" s="155"/>
      <c r="G720" s="155"/>
      <c r="H720" s="155"/>
      <c r="I720" s="155"/>
      <c r="J720" s="155"/>
      <c r="K720" s="155"/>
      <c r="L720" s="155"/>
      <c r="M720" s="155"/>
      <c r="N720" s="155"/>
      <c r="O720" s="155"/>
      <c r="P720" s="155"/>
      <c r="Q720" s="155"/>
      <c r="R720" s="155"/>
      <c r="S720" s="155"/>
      <c r="T720" s="155"/>
      <c r="U720" s="155"/>
      <c r="V720" s="155"/>
      <c r="W720" s="155"/>
      <c r="X720" s="155"/>
      <c r="Y720" s="155"/>
      <c r="Z720" s="155"/>
    </row>
    <row r="721" spans="1:26" ht="12" customHeight="1">
      <c r="A721" s="155"/>
      <c r="B721" s="155"/>
      <c r="C721" s="155"/>
      <c r="D721" s="155"/>
      <c r="E721" s="155"/>
      <c r="F721" s="155"/>
      <c r="G721" s="155"/>
      <c r="H721" s="155"/>
      <c r="I721" s="155"/>
      <c r="J721" s="155"/>
      <c r="K721" s="155"/>
      <c r="L721" s="155"/>
      <c r="M721" s="155"/>
      <c r="N721" s="155"/>
      <c r="O721" s="155"/>
      <c r="P721" s="155"/>
      <c r="Q721" s="155"/>
      <c r="R721" s="155"/>
      <c r="S721" s="155"/>
      <c r="T721" s="155"/>
      <c r="U721" s="155"/>
      <c r="V721" s="155"/>
      <c r="W721" s="155"/>
      <c r="X721" s="155"/>
      <c r="Y721" s="155"/>
      <c r="Z721" s="155"/>
    </row>
    <row r="722" spans="1:26" ht="12" customHeight="1">
      <c r="A722" s="155"/>
      <c r="B722" s="155"/>
      <c r="C722" s="155"/>
      <c r="D722" s="155"/>
      <c r="E722" s="155"/>
      <c r="F722" s="155"/>
      <c r="G722" s="155"/>
      <c r="H722" s="155"/>
      <c r="I722" s="155"/>
      <c r="J722" s="155"/>
      <c r="K722" s="155"/>
      <c r="L722" s="155"/>
      <c r="M722" s="155"/>
      <c r="N722" s="155"/>
      <c r="O722" s="155"/>
      <c r="P722" s="155"/>
      <c r="Q722" s="155"/>
      <c r="R722" s="155"/>
      <c r="S722" s="155"/>
      <c r="T722" s="155"/>
      <c r="U722" s="155"/>
      <c r="V722" s="155"/>
      <c r="W722" s="155"/>
      <c r="X722" s="155"/>
      <c r="Y722" s="155"/>
      <c r="Z722" s="155"/>
    </row>
    <row r="723" spans="1:26" ht="12" customHeight="1">
      <c r="A723" s="155"/>
      <c r="B723" s="155"/>
      <c r="C723" s="155"/>
      <c r="D723" s="155"/>
      <c r="E723" s="155"/>
      <c r="F723" s="155"/>
      <c r="G723" s="155"/>
      <c r="H723" s="155"/>
      <c r="I723" s="155"/>
      <c r="J723" s="155"/>
      <c r="K723" s="155"/>
      <c r="L723" s="155"/>
      <c r="M723" s="155"/>
      <c r="N723" s="155"/>
      <c r="O723" s="155"/>
      <c r="P723" s="155"/>
      <c r="Q723" s="155"/>
      <c r="R723" s="155"/>
      <c r="S723" s="155"/>
      <c r="T723" s="155"/>
      <c r="U723" s="155"/>
      <c r="V723" s="155"/>
      <c r="W723" s="155"/>
      <c r="X723" s="155"/>
      <c r="Y723" s="155"/>
      <c r="Z723" s="155"/>
    </row>
    <row r="724" spans="1:26" ht="12" customHeight="1">
      <c r="A724" s="155"/>
      <c r="B724" s="155"/>
      <c r="C724" s="155"/>
      <c r="D724" s="155"/>
      <c r="E724" s="155"/>
      <c r="F724" s="155"/>
      <c r="G724" s="155"/>
      <c r="H724" s="155"/>
      <c r="I724" s="155"/>
      <c r="J724" s="155"/>
      <c r="K724" s="155"/>
      <c r="L724" s="155"/>
      <c r="M724" s="155"/>
      <c r="N724" s="155"/>
      <c r="O724" s="155"/>
      <c r="P724" s="155"/>
      <c r="Q724" s="155"/>
      <c r="R724" s="155"/>
      <c r="S724" s="155"/>
      <c r="T724" s="155"/>
      <c r="U724" s="155"/>
      <c r="V724" s="155"/>
      <c r="W724" s="155"/>
      <c r="X724" s="155"/>
      <c r="Y724" s="155"/>
      <c r="Z724" s="155"/>
    </row>
    <row r="725" spans="1:26" ht="12" customHeight="1">
      <c r="A725" s="155"/>
      <c r="B725" s="155"/>
      <c r="C725" s="155"/>
      <c r="D725" s="155"/>
      <c r="E725" s="155"/>
      <c r="F725" s="155"/>
      <c r="G725" s="155"/>
      <c r="H725" s="155"/>
      <c r="I725" s="155"/>
      <c r="J725" s="155"/>
      <c r="K725" s="155"/>
      <c r="L725" s="155"/>
      <c r="M725" s="155"/>
      <c r="N725" s="155"/>
      <c r="O725" s="155"/>
      <c r="P725" s="155"/>
      <c r="Q725" s="155"/>
      <c r="R725" s="155"/>
      <c r="S725" s="155"/>
      <c r="T725" s="155"/>
      <c r="U725" s="155"/>
      <c r="V725" s="155"/>
      <c r="W725" s="155"/>
      <c r="X725" s="155"/>
      <c r="Y725" s="155"/>
      <c r="Z725" s="155"/>
    </row>
    <row r="726" spans="1:26" ht="12" customHeight="1">
      <c r="A726" s="155"/>
      <c r="B726" s="155"/>
      <c r="C726" s="155"/>
      <c r="D726" s="155"/>
      <c r="E726" s="155"/>
      <c r="F726" s="155"/>
      <c r="G726" s="155"/>
      <c r="H726" s="155"/>
      <c r="I726" s="155"/>
      <c r="J726" s="155"/>
      <c r="K726" s="155"/>
      <c r="L726" s="155"/>
      <c r="M726" s="155"/>
      <c r="N726" s="155"/>
      <c r="O726" s="155"/>
      <c r="P726" s="155"/>
      <c r="Q726" s="155"/>
      <c r="R726" s="155"/>
      <c r="S726" s="155"/>
      <c r="T726" s="155"/>
      <c r="U726" s="155"/>
      <c r="V726" s="155"/>
      <c r="W726" s="155"/>
      <c r="X726" s="155"/>
      <c r="Y726" s="155"/>
      <c r="Z726" s="155"/>
    </row>
    <row r="727" spans="1:26" ht="12" customHeight="1">
      <c r="A727" s="155"/>
      <c r="B727" s="155"/>
      <c r="C727" s="155"/>
      <c r="D727" s="155"/>
      <c r="E727" s="155"/>
      <c r="F727" s="155"/>
      <c r="G727" s="155"/>
      <c r="H727" s="155"/>
      <c r="I727" s="155"/>
      <c r="J727" s="155"/>
      <c r="K727" s="155"/>
      <c r="L727" s="155"/>
      <c r="M727" s="155"/>
      <c r="N727" s="155"/>
      <c r="O727" s="155"/>
      <c r="P727" s="155"/>
      <c r="Q727" s="155"/>
      <c r="R727" s="155"/>
      <c r="S727" s="155"/>
      <c r="T727" s="155"/>
      <c r="U727" s="155"/>
      <c r="V727" s="155"/>
      <c r="W727" s="155"/>
      <c r="X727" s="155"/>
      <c r="Y727" s="155"/>
      <c r="Z727" s="155"/>
    </row>
    <row r="728" spans="1:26" ht="12" customHeight="1">
      <c r="A728" s="155"/>
      <c r="B728" s="155"/>
      <c r="C728" s="155"/>
      <c r="D728" s="155"/>
      <c r="E728" s="155"/>
      <c r="F728" s="155"/>
      <c r="G728" s="155"/>
      <c r="H728" s="155"/>
      <c r="I728" s="155"/>
      <c r="J728" s="155"/>
      <c r="K728" s="155"/>
      <c r="L728" s="155"/>
      <c r="M728" s="155"/>
      <c r="N728" s="155"/>
      <c r="O728" s="155"/>
      <c r="P728" s="155"/>
      <c r="Q728" s="155"/>
      <c r="R728" s="155"/>
      <c r="S728" s="155"/>
      <c r="T728" s="155"/>
      <c r="U728" s="155"/>
      <c r="V728" s="155"/>
      <c r="W728" s="155"/>
      <c r="X728" s="155"/>
      <c r="Y728" s="155"/>
      <c r="Z728" s="155"/>
    </row>
    <row r="729" spans="1:26" ht="12" customHeight="1">
      <c r="A729" s="155"/>
      <c r="B729" s="155"/>
      <c r="C729" s="155"/>
      <c r="D729" s="155"/>
      <c r="E729" s="155"/>
      <c r="F729" s="155"/>
      <c r="G729" s="155"/>
      <c r="H729" s="155"/>
      <c r="I729" s="155"/>
      <c r="J729" s="155"/>
      <c r="K729" s="155"/>
      <c r="L729" s="155"/>
      <c r="M729" s="155"/>
      <c r="N729" s="155"/>
      <c r="O729" s="155"/>
      <c r="P729" s="155"/>
      <c r="Q729" s="155"/>
      <c r="R729" s="155"/>
      <c r="S729" s="155"/>
      <c r="T729" s="155"/>
      <c r="U729" s="155"/>
      <c r="V729" s="155"/>
      <c r="W729" s="155"/>
      <c r="X729" s="155"/>
      <c r="Y729" s="155"/>
      <c r="Z729" s="155"/>
    </row>
    <row r="730" spans="1:26" ht="12" customHeight="1">
      <c r="A730" s="155"/>
      <c r="B730" s="155"/>
      <c r="C730" s="155"/>
      <c r="D730" s="155"/>
      <c r="E730" s="155"/>
      <c r="F730" s="155"/>
      <c r="G730" s="155"/>
      <c r="H730" s="155"/>
      <c r="I730" s="155"/>
      <c r="J730" s="155"/>
      <c r="K730" s="155"/>
      <c r="L730" s="155"/>
      <c r="M730" s="155"/>
      <c r="N730" s="155"/>
      <c r="O730" s="155"/>
      <c r="P730" s="155"/>
      <c r="Q730" s="155"/>
      <c r="R730" s="155"/>
      <c r="S730" s="155"/>
      <c r="T730" s="155"/>
      <c r="U730" s="155"/>
      <c r="V730" s="155"/>
      <c r="W730" s="155"/>
      <c r="X730" s="155"/>
      <c r="Y730" s="155"/>
      <c r="Z730" s="155"/>
    </row>
    <row r="731" spans="1:26" ht="12" customHeight="1">
      <c r="A731" s="155"/>
      <c r="B731" s="155"/>
      <c r="C731" s="155"/>
      <c r="D731" s="155"/>
      <c r="E731" s="155"/>
      <c r="F731" s="155"/>
      <c r="G731" s="155"/>
      <c r="H731" s="155"/>
      <c r="I731" s="155"/>
      <c r="J731" s="155"/>
      <c r="K731" s="155"/>
      <c r="L731" s="155"/>
      <c r="M731" s="155"/>
      <c r="N731" s="155"/>
      <c r="O731" s="155"/>
      <c r="P731" s="155"/>
      <c r="Q731" s="155"/>
      <c r="R731" s="155"/>
      <c r="S731" s="155"/>
      <c r="T731" s="155"/>
      <c r="U731" s="155"/>
      <c r="V731" s="155"/>
      <c r="W731" s="155"/>
      <c r="X731" s="155"/>
      <c r="Y731" s="155"/>
      <c r="Z731" s="155"/>
    </row>
    <row r="732" spans="1:26" ht="12" customHeight="1">
      <c r="A732" s="155"/>
      <c r="B732" s="155"/>
      <c r="C732" s="155"/>
      <c r="D732" s="155"/>
      <c r="E732" s="155"/>
      <c r="F732" s="155"/>
      <c r="G732" s="155"/>
      <c r="H732" s="155"/>
      <c r="I732" s="155"/>
      <c r="J732" s="155"/>
      <c r="K732" s="155"/>
      <c r="L732" s="155"/>
      <c r="M732" s="155"/>
      <c r="N732" s="155"/>
      <c r="O732" s="155"/>
      <c r="P732" s="155"/>
      <c r="Q732" s="155"/>
      <c r="R732" s="155"/>
      <c r="S732" s="155"/>
      <c r="T732" s="155"/>
      <c r="U732" s="155"/>
      <c r="V732" s="155"/>
      <c r="W732" s="155"/>
      <c r="X732" s="155"/>
      <c r="Y732" s="155"/>
      <c r="Z732" s="155"/>
    </row>
    <row r="733" spans="1:26" ht="12" customHeight="1">
      <c r="A733" s="155"/>
      <c r="B733" s="155"/>
      <c r="C733" s="155"/>
      <c r="D733" s="155"/>
      <c r="E733" s="155"/>
      <c r="F733" s="155"/>
      <c r="G733" s="155"/>
      <c r="H733" s="155"/>
      <c r="I733" s="155"/>
      <c r="J733" s="155"/>
      <c r="K733" s="155"/>
      <c r="L733" s="155"/>
      <c r="M733" s="155"/>
      <c r="N733" s="155"/>
      <c r="O733" s="155"/>
      <c r="P733" s="155"/>
      <c r="Q733" s="155"/>
      <c r="R733" s="155"/>
      <c r="S733" s="155"/>
      <c r="T733" s="155"/>
      <c r="U733" s="155"/>
      <c r="V733" s="155"/>
      <c r="W733" s="155"/>
      <c r="X733" s="155"/>
      <c r="Y733" s="155"/>
      <c r="Z733" s="155"/>
    </row>
    <row r="734" spans="1:26" ht="12" customHeight="1">
      <c r="A734" s="155"/>
      <c r="B734" s="155"/>
      <c r="C734" s="155"/>
      <c r="D734" s="155"/>
      <c r="E734" s="155"/>
      <c r="F734" s="155"/>
      <c r="G734" s="155"/>
      <c r="H734" s="155"/>
      <c r="I734" s="155"/>
      <c r="J734" s="155"/>
      <c r="K734" s="155"/>
      <c r="L734" s="155"/>
      <c r="M734" s="155"/>
      <c r="N734" s="155"/>
      <c r="O734" s="155"/>
      <c r="P734" s="155"/>
      <c r="Q734" s="155"/>
      <c r="R734" s="155"/>
      <c r="S734" s="155"/>
      <c r="T734" s="155"/>
      <c r="U734" s="155"/>
      <c r="V734" s="155"/>
      <c r="W734" s="155"/>
      <c r="X734" s="155"/>
      <c r="Y734" s="155"/>
      <c r="Z734" s="155"/>
    </row>
    <row r="735" spans="1:26" ht="12" customHeight="1">
      <c r="A735" s="155"/>
      <c r="B735" s="155"/>
      <c r="C735" s="155"/>
      <c r="D735" s="155"/>
      <c r="E735" s="155"/>
      <c r="F735" s="155"/>
      <c r="G735" s="155"/>
      <c r="H735" s="155"/>
      <c r="I735" s="155"/>
      <c r="J735" s="155"/>
      <c r="K735" s="155"/>
      <c r="L735" s="155"/>
      <c r="M735" s="155"/>
      <c r="N735" s="155"/>
      <c r="O735" s="155"/>
      <c r="P735" s="155"/>
      <c r="Q735" s="155"/>
      <c r="R735" s="155"/>
      <c r="S735" s="155"/>
      <c r="T735" s="155"/>
      <c r="U735" s="155"/>
      <c r="V735" s="155"/>
      <c r="W735" s="155"/>
      <c r="X735" s="155"/>
      <c r="Y735" s="155"/>
      <c r="Z735" s="155"/>
    </row>
    <row r="736" spans="1:26" ht="12" customHeight="1">
      <c r="A736" s="155"/>
      <c r="B736" s="155"/>
      <c r="C736" s="155"/>
      <c r="D736" s="155"/>
      <c r="E736" s="155"/>
      <c r="F736" s="155"/>
      <c r="G736" s="155"/>
      <c r="H736" s="155"/>
      <c r="I736" s="155"/>
      <c r="J736" s="155"/>
      <c r="K736" s="155"/>
      <c r="L736" s="155"/>
      <c r="M736" s="155"/>
      <c r="N736" s="155"/>
      <c r="O736" s="155"/>
      <c r="P736" s="155"/>
      <c r="Q736" s="155"/>
      <c r="R736" s="155"/>
      <c r="S736" s="155"/>
      <c r="T736" s="155"/>
      <c r="U736" s="155"/>
      <c r="V736" s="155"/>
      <c r="W736" s="155"/>
      <c r="X736" s="155"/>
      <c r="Y736" s="155"/>
      <c r="Z736" s="155"/>
    </row>
    <row r="737" spans="1:26" ht="12" customHeight="1">
      <c r="A737" s="155"/>
      <c r="B737" s="155"/>
      <c r="C737" s="155"/>
      <c r="D737" s="155"/>
      <c r="E737" s="155"/>
      <c r="F737" s="155"/>
      <c r="G737" s="155"/>
      <c r="H737" s="155"/>
      <c r="I737" s="155"/>
      <c r="J737" s="155"/>
      <c r="K737" s="155"/>
      <c r="L737" s="155"/>
      <c r="M737" s="155"/>
      <c r="N737" s="155"/>
      <c r="O737" s="155"/>
      <c r="P737" s="155"/>
      <c r="Q737" s="155"/>
      <c r="R737" s="155"/>
      <c r="S737" s="155"/>
      <c r="T737" s="155"/>
      <c r="U737" s="155"/>
      <c r="V737" s="155"/>
      <c r="W737" s="155"/>
      <c r="X737" s="155"/>
      <c r="Y737" s="155"/>
      <c r="Z737" s="155"/>
    </row>
    <row r="738" spans="1:26" ht="12" customHeight="1">
      <c r="A738" s="155"/>
      <c r="B738" s="155"/>
      <c r="C738" s="155"/>
      <c r="D738" s="155"/>
      <c r="E738" s="155"/>
      <c r="F738" s="155"/>
      <c r="G738" s="155"/>
      <c r="H738" s="155"/>
      <c r="I738" s="155"/>
      <c r="J738" s="155"/>
      <c r="K738" s="155"/>
      <c r="L738" s="155"/>
      <c r="M738" s="155"/>
      <c r="N738" s="155"/>
      <c r="O738" s="155"/>
      <c r="P738" s="155"/>
      <c r="Q738" s="155"/>
      <c r="R738" s="155"/>
      <c r="S738" s="155"/>
      <c r="T738" s="155"/>
      <c r="U738" s="155"/>
      <c r="V738" s="155"/>
      <c r="W738" s="155"/>
      <c r="X738" s="155"/>
      <c r="Y738" s="155"/>
      <c r="Z738" s="155"/>
    </row>
    <row r="739" spans="1:26" ht="12" customHeight="1">
      <c r="A739" s="155"/>
      <c r="B739" s="155"/>
      <c r="C739" s="155"/>
      <c r="D739" s="155"/>
      <c r="E739" s="155"/>
      <c r="F739" s="155"/>
      <c r="G739" s="155"/>
      <c r="H739" s="155"/>
      <c r="I739" s="155"/>
      <c r="J739" s="155"/>
      <c r="K739" s="155"/>
      <c r="L739" s="155"/>
      <c r="M739" s="155"/>
      <c r="N739" s="155"/>
      <c r="O739" s="155"/>
      <c r="P739" s="155"/>
      <c r="Q739" s="155"/>
      <c r="R739" s="155"/>
      <c r="S739" s="155"/>
      <c r="T739" s="155"/>
      <c r="U739" s="155"/>
      <c r="V739" s="155"/>
      <c r="W739" s="155"/>
      <c r="X739" s="155"/>
      <c r="Y739" s="155"/>
      <c r="Z739" s="155"/>
    </row>
    <row r="740" spans="1:26" ht="12" customHeight="1">
      <c r="A740" s="155"/>
      <c r="B740" s="155"/>
      <c r="C740" s="155"/>
      <c r="D740" s="155"/>
      <c r="E740" s="155"/>
      <c r="F740" s="155"/>
      <c r="G740" s="155"/>
      <c r="H740" s="155"/>
      <c r="I740" s="155"/>
      <c r="J740" s="155"/>
      <c r="K740" s="155"/>
      <c r="L740" s="155"/>
      <c r="M740" s="155"/>
      <c r="N740" s="155"/>
      <c r="O740" s="155"/>
      <c r="P740" s="155"/>
      <c r="Q740" s="155"/>
      <c r="R740" s="155"/>
      <c r="S740" s="155"/>
      <c r="T740" s="155"/>
      <c r="U740" s="155"/>
      <c r="V740" s="155"/>
      <c r="W740" s="155"/>
      <c r="X740" s="155"/>
      <c r="Y740" s="155"/>
      <c r="Z740" s="155"/>
    </row>
    <row r="741" spans="1:26" ht="12" customHeight="1">
      <c r="A741" s="155"/>
      <c r="B741" s="155"/>
      <c r="C741" s="155"/>
      <c r="D741" s="155"/>
      <c r="E741" s="155"/>
      <c r="F741" s="155"/>
      <c r="G741" s="155"/>
      <c r="H741" s="155"/>
      <c r="I741" s="155"/>
      <c r="J741" s="155"/>
      <c r="K741" s="155"/>
      <c r="L741" s="155"/>
      <c r="M741" s="155"/>
      <c r="N741" s="155"/>
      <c r="O741" s="155"/>
      <c r="P741" s="155"/>
      <c r="Q741" s="155"/>
      <c r="R741" s="155"/>
      <c r="S741" s="155"/>
      <c r="T741" s="155"/>
      <c r="U741" s="155"/>
      <c r="V741" s="155"/>
      <c r="W741" s="155"/>
      <c r="X741" s="155"/>
      <c r="Y741" s="155"/>
      <c r="Z741" s="155"/>
    </row>
    <row r="742" spans="1:26" ht="12" customHeight="1">
      <c r="A742" s="155"/>
      <c r="B742" s="155"/>
      <c r="C742" s="155"/>
      <c r="D742" s="155"/>
      <c r="E742" s="155"/>
      <c r="F742" s="155"/>
      <c r="G742" s="155"/>
      <c r="H742" s="155"/>
      <c r="I742" s="155"/>
      <c r="J742" s="155"/>
      <c r="K742" s="155"/>
      <c r="L742" s="155"/>
      <c r="M742" s="155"/>
      <c r="N742" s="155"/>
      <c r="O742" s="155"/>
      <c r="P742" s="155"/>
      <c r="Q742" s="155"/>
      <c r="R742" s="155"/>
      <c r="S742" s="155"/>
      <c r="T742" s="155"/>
      <c r="U742" s="155"/>
      <c r="V742" s="155"/>
      <c r="W742" s="155"/>
      <c r="X742" s="155"/>
      <c r="Y742" s="155"/>
      <c r="Z742" s="155"/>
    </row>
    <row r="743" spans="1:26" ht="12" customHeight="1">
      <c r="A743" s="155"/>
      <c r="B743" s="155"/>
      <c r="C743" s="155"/>
      <c r="D743" s="155"/>
      <c r="E743" s="155"/>
      <c r="F743" s="155"/>
      <c r="G743" s="155"/>
      <c r="H743" s="155"/>
      <c r="I743" s="155"/>
      <c r="J743" s="155"/>
      <c r="K743" s="155"/>
      <c r="L743" s="155"/>
      <c r="M743" s="155"/>
      <c r="N743" s="155"/>
      <c r="O743" s="155"/>
      <c r="P743" s="155"/>
      <c r="Q743" s="155"/>
      <c r="R743" s="155"/>
      <c r="S743" s="155"/>
      <c r="T743" s="155"/>
      <c r="U743" s="155"/>
      <c r="V743" s="155"/>
      <c r="W743" s="155"/>
      <c r="X743" s="155"/>
      <c r="Y743" s="155"/>
      <c r="Z743" s="155"/>
    </row>
    <row r="744" spans="1:26" ht="12" customHeight="1">
      <c r="A744" s="155"/>
      <c r="B744" s="155"/>
      <c r="C744" s="155"/>
      <c r="D744" s="155"/>
      <c r="E744" s="155"/>
      <c r="F744" s="155"/>
      <c r="G744" s="155"/>
      <c r="H744" s="155"/>
      <c r="I744" s="155"/>
      <c r="J744" s="155"/>
      <c r="K744" s="155"/>
      <c r="L744" s="155"/>
      <c r="M744" s="155"/>
      <c r="N744" s="155"/>
      <c r="O744" s="155"/>
      <c r="P744" s="155"/>
      <c r="Q744" s="155"/>
      <c r="R744" s="155"/>
      <c r="S744" s="155"/>
      <c r="T744" s="155"/>
      <c r="U744" s="155"/>
      <c r="V744" s="155"/>
      <c r="W744" s="155"/>
      <c r="X744" s="155"/>
      <c r="Y744" s="155"/>
      <c r="Z744" s="155"/>
    </row>
    <row r="745" spans="1:26" ht="12" customHeight="1">
      <c r="A745" s="155"/>
      <c r="B745" s="155"/>
      <c r="C745" s="155"/>
      <c r="D745" s="155"/>
      <c r="E745" s="155"/>
      <c r="F745" s="155"/>
      <c r="G745" s="155"/>
      <c r="H745" s="155"/>
      <c r="I745" s="155"/>
      <c r="J745" s="155"/>
      <c r="K745" s="155"/>
      <c r="L745" s="155"/>
      <c r="M745" s="155"/>
      <c r="N745" s="155"/>
      <c r="O745" s="155"/>
      <c r="P745" s="155"/>
      <c r="Q745" s="155"/>
      <c r="R745" s="155"/>
      <c r="S745" s="155"/>
      <c r="T745" s="155"/>
      <c r="U745" s="155"/>
      <c r="V745" s="155"/>
      <c r="W745" s="155"/>
      <c r="X745" s="155"/>
      <c r="Y745" s="155"/>
      <c r="Z745" s="155"/>
    </row>
    <row r="746" spans="1:26" ht="12" customHeight="1">
      <c r="A746" s="155"/>
      <c r="B746" s="155"/>
      <c r="C746" s="155"/>
      <c r="D746" s="155"/>
      <c r="E746" s="155"/>
      <c r="F746" s="155"/>
      <c r="G746" s="155"/>
      <c r="H746" s="155"/>
      <c r="I746" s="155"/>
      <c r="J746" s="155"/>
      <c r="K746" s="155"/>
      <c r="L746" s="155"/>
      <c r="M746" s="155"/>
      <c r="N746" s="155"/>
      <c r="O746" s="155"/>
      <c r="P746" s="155"/>
      <c r="Q746" s="155"/>
      <c r="R746" s="155"/>
      <c r="S746" s="155"/>
      <c r="T746" s="155"/>
      <c r="U746" s="155"/>
      <c r="V746" s="155"/>
      <c r="W746" s="155"/>
      <c r="X746" s="155"/>
      <c r="Y746" s="155"/>
      <c r="Z746" s="155"/>
    </row>
    <row r="747" spans="1:26" ht="12" customHeight="1">
      <c r="A747" s="155"/>
      <c r="B747" s="155"/>
      <c r="C747" s="155"/>
      <c r="D747" s="155"/>
      <c r="E747" s="155"/>
      <c r="F747" s="155"/>
      <c r="G747" s="155"/>
      <c r="H747" s="155"/>
      <c r="I747" s="155"/>
      <c r="J747" s="155"/>
      <c r="K747" s="155"/>
      <c r="L747" s="155"/>
      <c r="M747" s="155"/>
      <c r="N747" s="155"/>
      <c r="O747" s="155"/>
      <c r="P747" s="155"/>
      <c r="Q747" s="155"/>
      <c r="R747" s="155"/>
      <c r="S747" s="155"/>
      <c r="T747" s="155"/>
      <c r="U747" s="155"/>
      <c r="V747" s="155"/>
      <c r="W747" s="155"/>
      <c r="X747" s="155"/>
      <c r="Y747" s="155"/>
      <c r="Z747" s="155"/>
    </row>
    <row r="748" spans="1:26" ht="12" customHeight="1">
      <c r="A748" s="155"/>
      <c r="B748" s="155"/>
      <c r="C748" s="155"/>
      <c r="D748" s="155"/>
      <c r="E748" s="155"/>
      <c r="F748" s="155"/>
      <c r="G748" s="155"/>
      <c r="H748" s="155"/>
      <c r="I748" s="155"/>
      <c r="J748" s="155"/>
      <c r="K748" s="155"/>
      <c r="L748" s="155"/>
      <c r="M748" s="155"/>
      <c r="N748" s="155"/>
      <c r="O748" s="155"/>
      <c r="P748" s="155"/>
      <c r="Q748" s="155"/>
      <c r="R748" s="155"/>
      <c r="S748" s="155"/>
      <c r="T748" s="155"/>
      <c r="U748" s="155"/>
      <c r="V748" s="155"/>
      <c r="W748" s="155"/>
      <c r="X748" s="155"/>
      <c r="Y748" s="155"/>
      <c r="Z748" s="155"/>
    </row>
    <row r="749" spans="1:26" ht="12" customHeight="1">
      <c r="A749" s="155"/>
      <c r="B749" s="155"/>
      <c r="C749" s="155"/>
      <c r="D749" s="155"/>
      <c r="E749" s="155"/>
      <c r="F749" s="155"/>
      <c r="G749" s="155"/>
      <c r="H749" s="155"/>
      <c r="I749" s="155"/>
      <c r="J749" s="155"/>
      <c r="K749" s="155"/>
      <c r="L749" s="155"/>
      <c r="M749" s="155"/>
      <c r="N749" s="155"/>
      <c r="O749" s="155"/>
      <c r="P749" s="155"/>
      <c r="Q749" s="155"/>
      <c r="R749" s="155"/>
      <c r="S749" s="155"/>
      <c r="T749" s="155"/>
      <c r="U749" s="155"/>
      <c r="V749" s="155"/>
      <c r="W749" s="155"/>
      <c r="X749" s="155"/>
      <c r="Y749" s="155"/>
      <c r="Z749" s="155"/>
    </row>
    <row r="750" spans="1:26" ht="12" customHeight="1">
      <c r="A750" s="155"/>
      <c r="B750" s="155"/>
      <c r="C750" s="155"/>
      <c r="D750" s="155"/>
      <c r="E750" s="155"/>
      <c r="F750" s="155"/>
      <c r="G750" s="155"/>
      <c r="H750" s="155"/>
      <c r="I750" s="155"/>
      <c r="J750" s="155"/>
      <c r="K750" s="155"/>
      <c r="L750" s="155"/>
      <c r="M750" s="155"/>
      <c r="N750" s="155"/>
      <c r="O750" s="155"/>
      <c r="P750" s="155"/>
      <c r="Q750" s="155"/>
      <c r="R750" s="155"/>
      <c r="S750" s="155"/>
      <c r="T750" s="155"/>
      <c r="U750" s="155"/>
      <c r="V750" s="155"/>
      <c r="W750" s="155"/>
      <c r="X750" s="155"/>
      <c r="Y750" s="155"/>
      <c r="Z750" s="155"/>
    </row>
    <row r="751" spans="1:26" ht="12" customHeight="1">
      <c r="A751" s="155"/>
      <c r="B751" s="155"/>
      <c r="C751" s="155"/>
      <c r="D751" s="155"/>
      <c r="E751" s="155"/>
      <c r="F751" s="155"/>
      <c r="G751" s="155"/>
      <c r="H751" s="155"/>
      <c r="I751" s="155"/>
      <c r="J751" s="155"/>
      <c r="K751" s="155"/>
      <c r="L751" s="155"/>
      <c r="M751" s="155"/>
      <c r="N751" s="155"/>
      <c r="O751" s="155"/>
      <c r="P751" s="155"/>
      <c r="Q751" s="155"/>
      <c r="R751" s="155"/>
      <c r="S751" s="155"/>
      <c r="T751" s="155"/>
      <c r="U751" s="155"/>
      <c r="V751" s="155"/>
      <c r="W751" s="155"/>
      <c r="X751" s="155"/>
      <c r="Y751" s="155"/>
      <c r="Z751" s="155"/>
    </row>
    <row r="752" spans="1:26" ht="12" customHeight="1">
      <c r="A752" s="155"/>
      <c r="B752" s="155"/>
      <c r="C752" s="155"/>
      <c r="D752" s="155"/>
      <c r="E752" s="155"/>
      <c r="F752" s="155"/>
      <c r="G752" s="155"/>
      <c r="H752" s="155"/>
      <c r="I752" s="155"/>
      <c r="J752" s="155"/>
      <c r="K752" s="155"/>
      <c r="L752" s="155"/>
      <c r="M752" s="155"/>
      <c r="N752" s="155"/>
      <c r="O752" s="155"/>
      <c r="P752" s="155"/>
      <c r="Q752" s="155"/>
      <c r="R752" s="155"/>
      <c r="S752" s="155"/>
      <c r="T752" s="155"/>
      <c r="U752" s="155"/>
      <c r="V752" s="155"/>
      <c r="W752" s="155"/>
      <c r="X752" s="155"/>
      <c r="Y752" s="155"/>
      <c r="Z752" s="155"/>
    </row>
    <row r="753" spans="1:26" ht="12" customHeight="1">
      <c r="A753" s="155"/>
      <c r="B753" s="155"/>
      <c r="C753" s="155"/>
      <c r="D753" s="155"/>
      <c r="E753" s="155"/>
      <c r="F753" s="155"/>
      <c r="G753" s="155"/>
      <c r="H753" s="155"/>
      <c r="I753" s="155"/>
      <c r="J753" s="155"/>
      <c r="K753" s="155"/>
      <c r="L753" s="155"/>
      <c r="M753" s="155"/>
      <c r="N753" s="155"/>
      <c r="O753" s="155"/>
      <c r="P753" s="155"/>
      <c r="Q753" s="155"/>
      <c r="R753" s="155"/>
      <c r="S753" s="155"/>
      <c r="T753" s="155"/>
      <c r="U753" s="155"/>
      <c r="V753" s="155"/>
      <c r="W753" s="155"/>
      <c r="X753" s="155"/>
      <c r="Y753" s="155"/>
      <c r="Z753" s="155"/>
    </row>
    <row r="754" spans="1:26" ht="12" customHeight="1">
      <c r="A754" s="155"/>
      <c r="B754" s="155"/>
      <c r="C754" s="155"/>
      <c r="D754" s="155"/>
      <c r="E754" s="155"/>
      <c r="F754" s="155"/>
      <c r="G754" s="155"/>
      <c r="H754" s="155"/>
      <c r="I754" s="155"/>
      <c r="J754" s="155"/>
      <c r="K754" s="155"/>
      <c r="L754" s="155"/>
      <c r="M754" s="155"/>
      <c r="N754" s="155"/>
      <c r="O754" s="155"/>
      <c r="P754" s="155"/>
      <c r="Q754" s="155"/>
      <c r="R754" s="155"/>
      <c r="S754" s="155"/>
      <c r="T754" s="155"/>
      <c r="U754" s="155"/>
      <c r="V754" s="155"/>
      <c r="W754" s="155"/>
      <c r="X754" s="155"/>
      <c r="Y754" s="155"/>
      <c r="Z754" s="155"/>
    </row>
    <row r="755" spans="1:26" ht="12" customHeight="1">
      <c r="A755" s="155"/>
      <c r="B755" s="155"/>
      <c r="C755" s="155"/>
      <c r="D755" s="155"/>
      <c r="E755" s="155"/>
      <c r="F755" s="155"/>
      <c r="G755" s="155"/>
      <c r="H755" s="155"/>
      <c r="I755" s="155"/>
      <c r="J755" s="155"/>
      <c r="K755" s="155"/>
      <c r="L755" s="155"/>
      <c r="M755" s="155"/>
      <c r="N755" s="155"/>
      <c r="O755" s="155"/>
      <c r="P755" s="155"/>
      <c r="Q755" s="155"/>
      <c r="R755" s="155"/>
      <c r="S755" s="155"/>
      <c r="T755" s="155"/>
      <c r="U755" s="155"/>
      <c r="V755" s="155"/>
      <c r="W755" s="155"/>
      <c r="X755" s="155"/>
      <c r="Y755" s="155"/>
      <c r="Z755" s="155"/>
    </row>
    <row r="756" spans="1:26" ht="12" customHeight="1">
      <c r="A756" s="155"/>
      <c r="B756" s="155"/>
      <c r="C756" s="155"/>
      <c r="D756" s="155"/>
      <c r="E756" s="155"/>
      <c r="F756" s="155"/>
      <c r="G756" s="155"/>
      <c r="H756" s="155"/>
      <c r="I756" s="155"/>
      <c r="J756" s="155"/>
      <c r="K756" s="155"/>
      <c r="L756" s="155"/>
      <c r="M756" s="155"/>
      <c r="N756" s="155"/>
      <c r="O756" s="155"/>
      <c r="P756" s="155"/>
      <c r="Q756" s="155"/>
      <c r="R756" s="155"/>
      <c r="S756" s="155"/>
      <c r="T756" s="155"/>
      <c r="U756" s="155"/>
      <c r="V756" s="155"/>
      <c r="W756" s="155"/>
      <c r="X756" s="155"/>
      <c r="Y756" s="155"/>
      <c r="Z756" s="155"/>
    </row>
    <row r="757" spans="1:26" ht="12" customHeight="1">
      <c r="A757" s="155"/>
      <c r="B757" s="155"/>
      <c r="C757" s="155"/>
      <c r="D757" s="155"/>
      <c r="E757" s="155"/>
      <c r="F757" s="155"/>
      <c r="G757" s="155"/>
      <c r="H757" s="155"/>
      <c r="I757" s="155"/>
      <c r="J757" s="155"/>
      <c r="K757" s="155"/>
      <c r="L757" s="155"/>
      <c r="M757" s="155"/>
      <c r="N757" s="155"/>
      <c r="O757" s="155"/>
      <c r="P757" s="155"/>
      <c r="Q757" s="155"/>
      <c r="R757" s="155"/>
      <c r="S757" s="155"/>
      <c r="T757" s="155"/>
      <c r="U757" s="155"/>
      <c r="V757" s="155"/>
      <c r="W757" s="155"/>
      <c r="X757" s="155"/>
      <c r="Y757" s="155"/>
      <c r="Z757" s="155"/>
    </row>
    <row r="758" spans="1:26" ht="12" customHeight="1">
      <c r="A758" s="155"/>
      <c r="B758" s="155"/>
      <c r="C758" s="155"/>
      <c r="D758" s="155"/>
      <c r="E758" s="155"/>
      <c r="F758" s="155"/>
      <c r="G758" s="155"/>
      <c r="H758" s="155"/>
      <c r="I758" s="155"/>
      <c r="J758" s="155"/>
      <c r="K758" s="155"/>
      <c r="L758" s="155"/>
      <c r="M758" s="155"/>
      <c r="N758" s="155"/>
      <c r="O758" s="155"/>
      <c r="P758" s="155"/>
      <c r="Q758" s="155"/>
      <c r="R758" s="155"/>
      <c r="S758" s="155"/>
      <c r="T758" s="155"/>
      <c r="U758" s="155"/>
      <c r="V758" s="155"/>
      <c r="W758" s="155"/>
      <c r="X758" s="155"/>
      <c r="Y758" s="155"/>
      <c r="Z758" s="155"/>
    </row>
    <row r="759" spans="1:26" ht="12" customHeight="1">
      <c r="A759" s="155"/>
      <c r="B759" s="155"/>
      <c r="C759" s="155"/>
      <c r="D759" s="155"/>
      <c r="E759" s="155"/>
      <c r="F759" s="155"/>
      <c r="G759" s="155"/>
      <c r="H759" s="155"/>
      <c r="I759" s="155"/>
      <c r="J759" s="155"/>
      <c r="K759" s="155"/>
      <c r="L759" s="155"/>
      <c r="M759" s="155"/>
      <c r="N759" s="155"/>
      <c r="O759" s="155"/>
      <c r="P759" s="155"/>
      <c r="Q759" s="155"/>
      <c r="R759" s="155"/>
      <c r="S759" s="155"/>
      <c r="T759" s="155"/>
      <c r="U759" s="155"/>
      <c r="V759" s="155"/>
      <c r="W759" s="155"/>
      <c r="X759" s="155"/>
      <c r="Y759" s="155"/>
      <c r="Z759" s="155"/>
    </row>
    <row r="760" spans="1:26" ht="12" customHeight="1">
      <c r="A760" s="155"/>
      <c r="B760" s="155"/>
      <c r="C760" s="155"/>
      <c r="D760" s="155"/>
      <c r="E760" s="155"/>
      <c r="F760" s="155"/>
      <c r="G760" s="155"/>
      <c r="H760" s="155"/>
      <c r="I760" s="155"/>
      <c r="J760" s="155"/>
      <c r="K760" s="155"/>
      <c r="L760" s="155"/>
      <c r="M760" s="155"/>
      <c r="N760" s="155"/>
      <c r="O760" s="155"/>
      <c r="P760" s="155"/>
      <c r="Q760" s="155"/>
      <c r="R760" s="155"/>
      <c r="S760" s="155"/>
      <c r="T760" s="155"/>
      <c r="U760" s="155"/>
      <c r="V760" s="155"/>
      <c r="W760" s="155"/>
      <c r="X760" s="155"/>
      <c r="Y760" s="155"/>
      <c r="Z760" s="155"/>
    </row>
    <row r="761" spans="1:26" ht="12" customHeight="1">
      <c r="A761" s="155"/>
      <c r="B761" s="155"/>
      <c r="C761" s="155"/>
      <c r="D761" s="155"/>
      <c r="E761" s="155"/>
      <c r="F761" s="155"/>
      <c r="G761" s="155"/>
      <c r="H761" s="155"/>
      <c r="I761" s="155"/>
      <c r="J761" s="155"/>
      <c r="K761" s="155"/>
      <c r="L761" s="155"/>
      <c r="M761" s="155"/>
      <c r="N761" s="155"/>
      <c r="O761" s="155"/>
      <c r="P761" s="155"/>
      <c r="Q761" s="155"/>
      <c r="R761" s="155"/>
      <c r="S761" s="155"/>
      <c r="T761" s="155"/>
      <c r="U761" s="155"/>
      <c r="V761" s="155"/>
      <c r="W761" s="155"/>
      <c r="X761" s="155"/>
      <c r="Y761" s="155"/>
      <c r="Z761" s="155"/>
    </row>
    <row r="762" spans="1:26" ht="12" customHeight="1">
      <c r="A762" s="155"/>
      <c r="B762" s="155"/>
      <c r="C762" s="155"/>
      <c r="D762" s="155"/>
      <c r="E762" s="155"/>
      <c r="F762" s="155"/>
      <c r="G762" s="155"/>
      <c r="H762" s="155"/>
      <c r="I762" s="155"/>
      <c r="J762" s="155"/>
      <c r="K762" s="155"/>
      <c r="L762" s="155"/>
      <c r="M762" s="155"/>
      <c r="N762" s="155"/>
      <c r="O762" s="155"/>
      <c r="P762" s="155"/>
      <c r="Q762" s="155"/>
      <c r="R762" s="155"/>
      <c r="S762" s="155"/>
      <c r="T762" s="155"/>
      <c r="U762" s="155"/>
      <c r="V762" s="155"/>
      <c r="W762" s="155"/>
      <c r="X762" s="155"/>
      <c r="Y762" s="155"/>
      <c r="Z762" s="155"/>
    </row>
    <row r="763" spans="1:26" ht="12" customHeight="1">
      <c r="A763" s="155"/>
      <c r="B763" s="155"/>
      <c r="C763" s="155"/>
      <c r="D763" s="155"/>
      <c r="E763" s="155"/>
      <c r="F763" s="155"/>
      <c r="G763" s="155"/>
      <c r="H763" s="155"/>
      <c r="I763" s="155"/>
      <c r="J763" s="155"/>
      <c r="K763" s="155"/>
      <c r="L763" s="155"/>
      <c r="M763" s="155"/>
      <c r="N763" s="155"/>
      <c r="O763" s="155"/>
      <c r="P763" s="155"/>
      <c r="Q763" s="155"/>
      <c r="R763" s="155"/>
      <c r="S763" s="155"/>
      <c r="T763" s="155"/>
      <c r="U763" s="155"/>
      <c r="V763" s="155"/>
      <c r="W763" s="155"/>
      <c r="X763" s="155"/>
      <c r="Y763" s="155"/>
      <c r="Z763" s="155"/>
    </row>
    <row r="764" spans="1:26" ht="12" customHeight="1">
      <c r="A764" s="155"/>
      <c r="B764" s="155"/>
      <c r="C764" s="155"/>
      <c r="D764" s="155"/>
      <c r="E764" s="155"/>
      <c r="F764" s="155"/>
      <c r="G764" s="155"/>
      <c r="H764" s="155"/>
      <c r="I764" s="155"/>
      <c r="J764" s="155"/>
      <c r="K764" s="155"/>
      <c r="L764" s="155"/>
      <c r="M764" s="155"/>
      <c r="N764" s="155"/>
      <c r="O764" s="155"/>
      <c r="P764" s="155"/>
      <c r="Q764" s="155"/>
      <c r="R764" s="155"/>
      <c r="S764" s="155"/>
      <c r="T764" s="155"/>
      <c r="U764" s="155"/>
      <c r="V764" s="155"/>
      <c r="W764" s="155"/>
      <c r="X764" s="155"/>
      <c r="Y764" s="155"/>
      <c r="Z764" s="155"/>
    </row>
    <row r="765" spans="1:26" ht="12" customHeight="1">
      <c r="A765" s="155"/>
      <c r="B765" s="155"/>
      <c r="C765" s="155"/>
      <c r="D765" s="155"/>
      <c r="E765" s="155"/>
      <c r="F765" s="155"/>
      <c r="G765" s="155"/>
      <c r="H765" s="155"/>
      <c r="I765" s="155"/>
      <c r="J765" s="155"/>
      <c r="K765" s="155"/>
      <c r="L765" s="155"/>
      <c r="M765" s="155"/>
      <c r="N765" s="155"/>
      <c r="O765" s="155"/>
      <c r="P765" s="155"/>
      <c r="Q765" s="155"/>
      <c r="R765" s="155"/>
      <c r="S765" s="155"/>
      <c r="T765" s="155"/>
      <c r="U765" s="155"/>
      <c r="V765" s="155"/>
      <c r="W765" s="155"/>
      <c r="X765" s="155"/>
      <c r="Y765" s="155"/>
      <c r="Z765" s="155"/>
    </row>
    <row r="766" spans="1:26" ht="12" customHeight="1">
      <c r="A766" s="155"/>
      <c r="B766" s="155"/>
      <c r="C766" s="155"/>
      <c r="D766" s="155"/>
      <c r="E766" s="155"/>
      <c r="F766" s="155"/>
      <c r="G766" s="155"/>
      <c r="H766" s="155"/>
      <c r="I766" s="155"/>
      <c r="J766" s="155"/>
      <c r="K766" s="155"/>
      <c r="L766" s="155"/>
      <c r="M766" s="155"/>
      <c r="N766" s="155"/>
      <c r="O766" s="155"/>
      <c r="P766" s="155"/>
      <c r="Q766" s="155"/>
      <c r="R766" s="155"/>
      <c r="S766" s="155"/>
      <c r="T766" s="155"/>
      <c r="U766" s="155"/>
      <c r="V766" s="155"/>
      <c r="W766" s="155"/>
      <c r="X766" s="155"/>
      <c r="Y766" s="155"/>
      <c r="Z766" s="155"/>
    </row>
    <row r="767" spans="1:26" ht="12" customHeight="1">
      <c r="A767" s="155"/>
      <c r="B767" s="155"/>
      <c r="C767" s="155"/>
      <c r="D767" s="155"/>
      <c r="E767" s="155"/>
      <c r="F767" s="155"/>
      <c r="G767" s="155"/>
      <c r="H767" s="155"/>
      <c r="I767" s="155"/>
      <c r="J767" s="155"/>
      <c r="K767" s="155"/>
      <c r="L767" s="155"/>
      <c r="M767" s="155"/>
      <c r="N767" s="155"/>
      <c r="O767" s="155"/>
      <c r="P767" s="155"/>
      <c r="Q767" s="155"/>
      <c r="R767" s="155"/>
      <c r="S767" s="155"/>
      <c r="T767" s="155"/>
      <c r="U767" s="155"/>
      <c r="V767" s="155"/>
      <c r="W767" s="155"/>
      <c r="X767" s="155"/>
      <c r="Y767" s="155"/>
      <c r="Z767" s="155"/>
    </row>
    <row r="768" spans="1:26" ht="12" customHeight="1">
      <c r="A768" s="155"/>
      <c r="B768" s="155"/>
      <c r="C768" s="155"/>
      <c r="D768" s="155"/>
      <c r="E768" s="155"/>
      <c r="F768" s="155"/>
      <c r="G768" s="155"/>
      <c r="H768" s="155"/>
      <c r="I768" s="155"/>
      <c r="J768" s="155"/>
      <c r="K768" s="155"/>
      <c r="L768" s="155"/>
      <c r="M768" s="155"/>
      <c r="N768" s="155"/>
      <c r="O768" s="155"/>
      <c r="P768" s="155"/>
      <c r="Q768" s="155"/>
      <c r="R768" s="155"/>
      <c r="S768" s="155"/>
      <c r="T768" s="155"/>
      <c r="U768" s="155"/>
      <c r="V768" s="155"/>
      <c r="W768" s="155"/>
      <c r="X768" s="155"/>
      <c r="Y768" s="155"/>
      <c r="Z768" s="155"/>
    </row>
    <row r="769" spans="1:26" ht="12" customHeight="1">
      <c r="A769" s="155"/>
      <c r="B769" s="155"/>
      <c r="C769" s="155"/>
      <c r="D769" s="155"/>
      <c r="E769" s="155"/>
      <c r="F769" s="155"/>
      <c r="G769" s="155"/>
      <c r="H769" s="155"/>
      <c r="I769" s="155"/>
      <c r="J769" s="155"/>
      <c r="K769" s="155"/>
      <c r="L769" s="155"/>
      <c r="M769" s="155"/>
      <c r="N769" s="155"/>
      <c r="O769" s="155"/>
      <c r="P769" s="155"/>
      <c r="Q769" s="155"/>
      <c r="R769" s="155"/>
      <c r="S769" s="155"/>
      <c r="T769" s="155"/>
      <c r="U769" s="155"/>
      <c r="V769" s="155"/>
      <c r="W769" s="155"/>
      <c r="X769" s="155"/>
      <c r="Y769" s="155"/>
      <c r="Z769" s="155"/>
    </row>
    <row r="770" spans="1:26" ht="12" customHeight="1">
      <c r="A770" s="155"/>
      <c r="B770" s="155"/>
      <c r="C770" s="155"/>
      <c r="D770" s="155"/>
      <c r="E770" s="155"/>
      <c r="F770" s="155"/>
      <c r="G770" s="155"/>
      <c r="H770" s="155"/>
      <c r="I770" s="155"/>
      <c r="J770" s="155"/>
      <c r="K770" s="155"/>
      <c r="L770" s="155"/>
      <c r="M770" s="155"/>
      <c r="N770" s="155"/>
      <c r="O770" s="155"/>
      <c r="P770" s="155"/>
      <c r="Q770" s="155"/>
      <c r="R770" s="155"/>
      <c r="S770" s="155"/>
      <c r="T770" s="155"/>
      <c r="U770" s="155"/>
      <c r="V770" s="155"/>
      <c r="W770" s="155"/>
      <c r="X770" s="155"/>
      <c r="Y770" s="155"/>
      <c r="Z770" s="155"/>
    </row>
    <row r="771" spans="1:26" ht="12" customHeight="1">
      <c r="A771" s="155"/>
      <c r="B771" s="155"/>
      <c r="C771" s="155"/>
      <c r="D771" s="155"/>
      <c r="E771" s="155"/>
      <c r="F771" s="155"/>
      <c r="G771" s="155"/>
      <c r="H771" s="155"/>
      <c r="I771" s="155"/>
      <c r="J771" s="155"/>
      <c r="K771" s="155"/>
      <c r="L771" s="155"/>
      <c r="M771" s="155"/>
      <c r="N771" s="155"/>
      <c r="O771" s="155"/>
      <c r="P771" s="155"/>
      <c r="Q771" s="155"/>
      <c r="R771" s="155"/>
      <c r="S771" s="155"/>
      <c r="T771" s="155"/>
      <c r="U771" s="155"/>
      <c r="V771" s="155"/>
      <c r="W771" s="155"/>
      <c r="X771" s="155"/>
      <c r="Y771" s="155"/>
      <c r="Z771" s="155"/>
    </row>
    <row r="772" spans="1:26" ht="12" customHeight="1">
      <c r="A772" s="155"/>
      <c r="B772" s="155"/>
      <c r="C772" s="155"/>
      <c r="D772" s="155"/>
      <c r="E772" s="155"/>
      <c r="F772" s="155"/>
      <c r="G772" s="155"/>
      <c r="H772" s="155"/>
      <c r="I772" s="155"/>
      <c r="J772" s="155"/>
      <c r="K772" s="155"/>
      <c r="L772" s="155"/>
      <c r="M772" s="155"/>
      <c r="N772" s="155"/>
      <c r="O772" s="155"/>
      <c r="P772" s="155"/>
      <c r="Q772" s="155"/>
      <c r="R772" s="155"/>
      <c r="S772" s="155"/>
      <c r="T772" s="155"/>
      <c r="U772" s="155"/>
      <c r="V772" s="155"/>
      <c r="W772" s="155"/>
      <c r="X772" s="155"/>
      <c r="Y772" s="155"/>
      <c r="Z772" s="155"/>
    </row>
    <row r="773" spans="1:26" ht="12" customHeight="1">
      <c r="A773" s="155"/>
      <c r="B773" s="155"/>
      <c r="C773" s="155"/>
      <c r="D773" s="155"/>
      <c r="E773" s="155"/>
      <c r="F773" s="155"/>
      <c r="G773" s="155"/>
      <c r="H773" s="155"/>
      <c r="I773" s="155"/>
      <c r="J773" s="155"/>
      <c r="K773" s="155"/>
      <c r="L773" s="155"/>
      <c r="M773" s="155"/>
      <c r="N773" s="155"/>
      <c r="O773" s="155"/>
      <c r="P773" s="155"/>
      <c r="Q773" s="155"/>
      <c r="R773" s="155"/>
      <c r="S773" s="155"/>
      <c r="T773" s="155"/>
      <c r="U773" s="155"/>
      <c r="V773" s="155"/>
      <c r="W773" s="155"/>
      <c r="X773" s="155"/>
      <c r="Y773" s="155"/>
      <c r="Z773" s="155"/>
    </row>
    <row r="774" spans="1:26" ht="12" customHeight="1">
      <c r="A774" s="155"/>
      <c r="B774" s="155"/>
      <c r="C774" s="155"/>
      <c r="D774" s="155"/>
      <c r="E774" s="155"/>
      <c r="F774" s="155"/>
      <c r="G774" s="155"/>
      <c r="H774" s="155"/>
      <c r="I774" s="155"/>
      <c r="J774" s="155"/>
      <c r="K774" s="155"/>
      <c r="L774" s="155"/>
      <c r="M774" s="155"/>
      <c r="N774" s="155"/>
      <c r="O774" s="155"/>
      <c r="P774" s="155"/>
      <c r="Q774" s="155"/>
      <c r="R774" s="155"/>
      <c r="S774" s="155"/>
      <c r="T774" s="155"/>
      <c r="U774" s="155"/>
      <c r="V774" s="155"/>
      <c r="W774" s="155"/>
      <c r="X774" s="155"/>
      <c r="Y774" s="155"/>
      <c r="Z774" s="155"/>
    </row>
    <row r="775" spans="1:26" ht="12" customHeight="1">
      <c r="A775" s="155"/>
      <c r="B775" s="155"/>
      <c r="C775" s="155"/>
      <c r="D775" s="155"/>
      <c r="E775" s="155"/>
      <c r="F775" s="155"/>
      <c r="G775" s="155"/>
      <c r="H775" s="155"/>
      <c r="I775" s="155"/>
      <c r="J775" s="155"/>
      <c r="K775" s="155"/>
      <c r="L775" s="155"/>
      <c r="M775" s="155"/>
      <c r="N775" s="155"/>
      <c r="O775" s="155"/>
      <c r="P775" s="155"/>
      <c r="Q775" s="155"/>
      <c r="R775" s="155"/>
      <c r="S775" s="155"/>
      <c r="T775" s="155"/>
      <c r="U775" s="155"/>
      <c r="V775" s="155"/>
      <c r="W775" s="155"/>
      <c r="X775" s="155"/>
      <c r="Y775" s="155"/>
      <c r="Z775" s="155"/>
    </row>
    <row r="776" spans="1:26" ht="12" customHeight="1">
      <c r="A776" s="155"/>
      <c r="B776" s="155"/>
      <c r="C776" s="155"/>
      <c r="D776" s="155"/>
      <c r="E776" s="155"/>
      <c r="F776" s="155"/>
      <c r="G776" s="155"/>
      <c r="H776" s="155"/>
      <c r="I776" s="155"/>
      <c r="J776" s="155"/>
      <c r="K776" s="155"/>
      <c r="L776" s="155"/>
      <c r="M776" s="155"/>
      <c r="N776" s="155"/>
      <c r="O776" s="155"/>
      <c r="P776" s="155"/>
      <c r="Q776" s="155"/>
      <c r="R776" s="155"/>
      <c r="S776" s="155"/>
      <c r="T776" s="155"/>
      <c r="U776" s="155"/>
      <c r="V776" s="155"/>
      <c r="W776" s="155"/>
      <c r="X776" s="155"/>
      <c r="Y776" s="155"/>
      <c r="Z776" s="155"/>
    </row>
    <row r="777" spans="1:26" ht="12" customHeight="1">
      <c r="A777" s="155"/>
      <c r="B777" s="155"/>
      <c r="C777" s="155"/>
      <c r="D777" s="155"/>
      <c r="E777" s="155"/>
      <c r="F777" s="155"/>
      <c r="G777" s="155"/>
      <c r="H777" s="155"/>
      <c r="I777" s="155"/>
      <c r="J777" s="155"/>
      <c r="K777" s="155"/>
      <c r="L777" s="155"/>
      <c r="M777" s="155"/>
      <c r="N777" s="155"/>
      <c r="O777" s="155"/>
      <c r="P777" s="155"/>
      <c r="Q777" s="155"/>
      <c r="R777" s="155"/>
      <c r="S777" s="155"/>
      <c r="T777" s="155"/>
      <c r="U777" s="155"/>
      <c r="V777" s="155"/>
      <c r="W777" s="155"/>
      <c r="X777" s="155"/>
      <c r="Y777" s="155"/>
      <c r="Z777" s="155"/>
    </row>
    <row r="778" spans="1:26" ht="12" customHeight="1">
      <c r="A778" s="155"/>
      <c r="B778" s="155"/>
      <c r="C778" s="155"/>
      <c r="D778" s="155"/>
      <c r="E778" s="155"/>
      <c r="F778" s="155"/>
      <c r="G778" s="155"/>
      <c r="H778" s="155"/>
      <c r="I778" s="155"/>
      <c r="J778" s="155"/>
      <c r="K778" s="155"/>
      <c r="L778" s="155"/>
      <c r="M778" s="155"/>
      <c r="N778" s="155"/>
      <c r="O778" s="155"/>
      <c r="P778" s="155"/>
      <c r="Q778" s="155"/>
      <c r="R778" s="155"/>
      <c r="S778" s="155"/>
      <c r="T778" s="155"/>
      <c r="U778" s="155"/>
      <c r="V778" s="155"/>
      <c r="W778" s="155"/>
      <c r="X778" s="155"/>
      <c r="Y778" s="155"/>
      <c r="Z778" s="155"/>
    </row>
    <row r="779" spans="1:26" ht="12" customHeight="1">
      <c r="A779" s="155"/>
      <c r="B779" s="155"/>
      <c r="C779" s="155"/>
      <c r="D779" s="155"/>
      <c r="E779" s="155"/>
      <c r="F779" s="155"/>
      <c r="G779" s="155"/>
      <c r="H779" s="155"/>
      <c r="I779" s="155"/>
      <c r="J779" s="155"/>
      <c r="K779" s="155"/>
      <c r="L779" s="155"/>
      <c r="M779" s="155"/>
      <c r="N779" s="155"/>
      <c r="O779" s="155"/>
      <c r="P779" s="155"/>
      <c r="Q779" s="155"/>
      <c r="R779" s="155"/>
      <c r="S779" s="155"/>
      <c r="T779" s="155"/>
      <c r="U779" s="155"/>
      <c r="V779" s="155"/>
      <c r="W779" s="155"/>
      <c r="X779" s="155"/>
      <c r="Y779" s="155"/>
      <c r="Z779" s="155"/>
    </row>
    <row r="780" spans="1:26" ht="12" customHeight="1">
      <c r="A780" s="155"/>
      <c r="B780" s="155"/>
      <c r="C780" s="155"/>
      <c r="D780" s="155"/>
      <c r="E780" s="155"/>
      <c r="F780" s="155"/>
      <c r="G780" s="155"/>
      <c r="H780" s="155"/>
      <c r="I780" s="155"/>
      <c r="J780" s="155"/>
      <c r="K780" s="155"/>
      <c r="L780" s="155"/>
      <c r="M780" s="155"/>
      <c r="N780" s="155"/>
      <c r="O780" s="155"/>
      <c r="P780" s="155"/>
      <c r="Q780" s="155"/>
      <c r="R780" s="155"/>
      <c r="S780" s="155"/>
      <c r="T780" s="155"/>
      <c r="U780" s="155"/>
      <c r="V780" s="155"/>
      <c r="W780" s="155"/>
      <c r="X780" s="155"/>
      <c r="Y780" s="155"/>
      <c r="Z780" s="155"/>
    </row>
    <row r="781" spans="1:26" ht="12" customHeight="1">
      <c r="A781" s="155"/>
      <c r="B781" s="155"/>
      <c r="C781" s="155"/>
      <c r="D781" s="155"/>
      <c r="E781" s="155"/>
      <c r="F781" s="155"/>
      <c r="G781" s="155"/>
      <c r="H781" s="155"/>
      <c r="I781" s="155"/>
      <c r="J781" s="155"/>
      <c r="K781" s="155"/>
      <c r="L781" s="155"/>
      <c r="M781" s="155"/>
      <c r="N781" s="155"/>
      <c r="O781" s="155"/>
      <c r="P781" s="155"/>
      <c r="Q781" s="155"/>
      <c r="R781" s="155"/>
      <c r="S781" s="155"/>
      <c r="T781" s="155"/>
      <c r="U781" s="155"/>
      <c r="V781" s="155"/>
      <c r="W781" s="155"/>
      <c r="X781" s="155"/>
      <c r="Y781" s="155"/>
      <c r="Z781" s="155"/>
    </row>
    <row r="782" spans="1:26" ht="12" customHeight="1">
      <c r="A782" s="155"/>
      <c r="B782" s="155"/>
      <c r="C782" s="155"/>
      <c r="D782" s="155"/>
      <c r="E782" s="155"/>
      <c r="F782" s="155"/>
      <c r="G782" s="155"/>
      <c r="H782" s="155"/>
      <c r="I782" s="155"/>
      <c r="J782" s="155"/>
      <c r="K782" s="155"/>
      <c r="L782" s="155"/>
      <c r="M782" s="155"/>
      <c r="N782" s="155"/>
      <c r="O782" s="155"/>
      <c r="P782" s="155"/>
      <c r="Q782" s="155"/>
      <c r="R782" s="155"/>
      <c r="S782" s="155"/>
      <c r="T782" s="155"/>
      <c r="U782" s="155"/>
      <c r="V782" s="155"/>
      <c r="W782" s="155"/>
      <c r="X782" s="155"/>
      <c r="Y782" s="155"/>
      <c r="Z782" s="155"/>
    </row>
    <row r="783" spans="1:26" ht="12" customHeight="1">
      <c r="A783" s="155"/>
      <c r="B783" s="155"/>
      <c r="C783" s="155"/>
      <c r="D783" s="155"/>
      <c r="E783" s="155"/>
      <c r="F783" s="155"/>
      <c r="G783" s="155"/>
      <c r="H783" s="155"/>
      <c r="I783" s="155"/>
      <c r="J783" s="155"/>
      <c r="K783" s="155"/>
      <c r="L783" s="155"/>
      <c r="M783" s="155"/>
      <c r="N783" s="155"/>
      <c r="O783" s="155"/>
      <c r="P783" s="155"/>
      <c r="Q783" s="155"/>
      <c r="R783" s="155"/>
      <c r="S783" s="155"/>
      <c r="T783" s="155"/>
      <c r="U783" s="155"/>
      <c r="V783" s="155"/>
      <c r="W783" s="155"/>
      <c r="X783" s="155"/>
      <c r="Y783" s="155"/>
      <c r="Z783" s="155"/>
    </row>
    <row r="784" spans="1:26" ht="12" customHeight="1">
      <c r="A784" s="155"/>
      <c r="B784" s="155"/>
      <c r="C784" s="155"/>
      <c r="D784" s="155"/>
      <c r="E784" s="155"/>
      <c r="F784" s="155"/>
      <c r="G784" s="155"/>
      <c r="H784" s="155"/>
      <c r="I784" s="155"/>
      <c r="J784" s="155"/>
      <c r="K784" s="155"/>
      <c r="L784" s="155"/>
      <c r="M784" s="155"/>
      <c r="N784" s="155"/>
      <c r="O784" s="155"/>
      <c r="P784" s="155"/>
      <c r="Q784" s="155"/>
      <c r="R784" s="155"/>
      <c r="S784" s="155"/>
      <c r="T784" s="155"/>
      <c r="U784" s="155"/>
      <c r="V784" s="155"/>
      <c r="W784" s="155"/>
      <c r="X784" s="155"/>
      <c r="Y784" s="155"/>
      <c r="Z784" s="155"/>
    </row>
    <row r="785" spans="1:26" ht="12" customHeight="1">
      <c r="A785" s="155"/>
      <c r="B785" s="155"/>
      <c r="C785" s="155"/>
      <c r="D785" s="155"/>
      <c r="E785" s="155"/>
      <c r="F785" s="155"/>
      <c r="G785" s="155"/>
      <c r="H785" s="155"/>
      <c r="I785" s="155"/>
      <c r="J785" s="155"/>
      <c r="K785" s="155"/>
      <c r="L785" s="155"/>
      <c r="M785" s="155"/>
      <c r="N785" s="155"/>
      <c r="O785" s="155"/>
      <c r="P785" s="155"/>
      <c r="Q785" s="155"/>
      <c r="R785" s="155"/>
      <c r="S785" s="155"/>
      <c r="T785" s="155"/>
      <c r="U785" s="155"/>
      <c r="V785" s="155"/>
      <c r="W785" s="155"/>
      <c r="X785" s="155"/>
      <c r="Y785" s="155"/>
      <c r="Z785" s="155"/>
    </row>
    <row r="786" spans="1:26" ht="12" customHeight="1">
      <c r="A786" s="155"/>
      <c r="B786" s="155"/>
      <c r="C786" s="155"/>
      <c r="D786" s="155"/>
      <c r="E786" s="155"/>
      <c r="F786" s="155"/>
      <c r="G786" s="155"/>
      <c r="H786" s="155"/>
      <c r="I786" s="155"/>
      <c r="J786" s="155"/>
      <c r="K786" s="155"/>
      <c r="L786" s="155"/>
      <c r="M786" s="155"/>
      <c r="N786" s="155"/>
      <c r="O786" s="155"/>
      <c r="P786" s="155"/>
      <c r="Q786" s="155"/>
      <c r="R786" s="155"/>
      <c r="S786" s="155"/>
      <c r="T786" s="155"/>
      <c r="U786" s="155"/>
      <c r="V786" s="155"/>
      <c r="W786" s="155"/>
      <c r="X786" s="155"/>
      <c r="Y786" s="155"/>
      <c r="Z786" s="155"/>
    </row>
    <row r="787" spans="1:26" ht="12" customHeight="1">
      <c r="A787" s="155"/>
      <c r="B787" s="155"/>
      <c r="C787" s="155"/>
      <c r="D787" s="155"/>
      <c r="E787" s="155"/>
      <c r="F787" s="155"/>
      <c r="G787" s="155"/>
      <c r="H787" s="155"/>
      <c r="I787" s="155"/>
      <c r="J787" s="155"/>
      <c r="K787" s="155"/>
      <c r="L787" s="155"/>
      <c r="M787" s="155"/>
      <c r="N787" s="155"/>
      <c r="O787" s="155"/>
      <c r="P787" s="155"/>
      <c r="Q787" s="155"/>
      <c r="R787" s="155"/>
      <c r="S787" s="155"/>
      <c r="T787" s="155"/>
      <c r="U787" s="155"/>
      <c r="V787" s="155"/>
      <c r="W787" s="155"/>
      <c r="X787" s="155"/>
      <c r="Y787" s="155"/>
      <c r="Z787" s="155"/>
    </row>
    <row r="788" spans="1:26" ht="12" customHeight="1">
      <c r="A788" s="155"/>
      <c r="B788" s="155"/>
      <c r="C788" s="155"/>
      <c r="D788" s="155"/>
      <c r="E788" s="155"/>
      <c r="F788" s="155"/>
      <c r="G788" s="155"/>
      <c r="H788" s="155"/>
      <c r="I788" s="155"/>
      <c r="J788" s="155"/>
      <c r="K788" s="155"/>
      <c r="L788" s="155"/>
      <c r="M788" s="155"/>
      <c r="N788" s="155"/>
      <c r="O788" s="155"/>
      <c r="P788" s="155"/>
      <c r="Q788" s="155"/>
      <c r="R788" s="155"/>
      <c r="S788" s="155"/>
      <c r="T788" s="155"/>
      <c r="U788" s="155"/>
      <c r="V788" s="155"/>
      <c r="W788" s="155"/>
      <c r="X788" s="155"/>
      <c r="Y788" s="155"/>
      <c r="Z788" s="155"/>
    </row>
    <row r="789" spans="1:26" ht="12" customHeight="1">
      <c r="A789" s="155"/>
      <c r="B789" s="155"/>
      <c r="C789" s="155"/>
      <c r="D789" s="155"/>
      <c r="E789" s="155"/>
      <c r="F789" s="155"/>
      <c r="G789" s="155"/>
      <c r="H789" s="155"/>
      <c r="I789" s="155"/>
      <c r="J789" s="155"/>
      <c r="K789" s="155"/>
      <c r="L789" s="155"/>
      <c r="M789" s="155"/>
      <c r="N789" s="155"/>
      <c r="O789" s="155"/>
      <c r="P789" s="155"/>
      <c r="Q789" s="155"/>
      <c r="R789" s="155"/>
      <c r="S789" s="155"/>
      <c r="T789" s="155"/>
      <c r="U789" s="155"/>
      <c r="V789" s="155"/>
      <c r="W789" s="155"/>
      <c r="X789" s="155"/>
      <c r="Y789" s="155"/>
      <c r="Z789" s="155"/>
    </row>
    <row r="790" spans="1:26" ht="12" customHeight="1">
      <c r="A790" s="155"/>
      <c r="B790" s="155"/>
      <c r="C790" s="155"/>
      <c r="D790" s="155"/>
      <c r="E790" s="155"/>
      <c r="F790" s="155"/>
      <c r="G790" s="155"/>
      <c r="H790" s="155"/>
      <c r="I790" s="155"/>
      <c r="J790" s="155"/>
      <c r="K790" s="155"/>
      <c r="L790" s="155"/>
      <c r="M790" s="155"/>
      <c r="N790" s="155"/>
      <c r="O790" s="155"/>
      <c r="P790" s="155"/>
      <c r="Q790" s="155"/>
      <c r="R790" s="155"/>
      <c r="S790" s="155"/>
      <c r="T790" s="155"/>
      <c r="U790" s="155"/>
      <c r="V790" s="155"/>
      <c r="W790" s="155"/>
      <c r="X790" s="155"/>
      <c r="Y790" s="155"/>
      <c r="Z790" s="155"/>
    </row>
    <row r="791" spans="1:26" ht="12" customHeight="1">
      <c r="A791" s="155"/>
      <c r="B791" s="155"/>
      <c r="C791" s="155"/>
      <c r="D791" s="155"/>
      <c r="E791" s="155"/>
      <c r="F791" s="155"/>
      <c r="G791" s="155"/>
      <c r="H791" s="155"/>
      <c r="I791" s="155"/>
      <c r="J791" s="155"/>
      <c r="K791" s="155"/>
      <c r="L791" s="155"/>
      <c r="M791" s="155"/>
      <c r="N791" s="155"/>
      <c r="O791" s="155"/>
      <c r="P791" s="155"/>
      <c r="Q791" s="155"/>
      <c r="R791" s="155"/>
      <c r="S791" s="155"/>
      <c r="T791" s="155"/>
      <c r="U791" s="155"/>
      <c r="V791" s="155"/>
      <c r="W791" s="155"/>
      <c r="X791" s="155"/>
      <c r="Y791" s="155"/>
      <c r="Z791" s="155"/>
    </row>
    <row r="792" spans="1:26" ht="12" customHeight="1">
      <c r="A792" s="155"/>
      <c r="B792" s="155"/>
      <c r="C792" s="155"/>
      <c r="D792" s="155"/>
      <c r="E792" s="155"/>
      <c r="F792" s="155"/>
      <c r="G792" s="155"/>
      <c r="H792" s="155"/>
      <c r="I792" s="155"/>
      <c r="J792" s="155"/>
      <c r="K792" s="155"/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  <c r="Z792" s="155"/>
    </row>
    <row r="793" spans="1:26" ht="12" customHeight="1">
      <c r="A793" s="155"/>
      <c r="B793" s="155"/>
      <c r="C793" s="155"/>
      <c r="D793" s="155"/>
      <c r="E793" s="155"/>
      <c r="F793" s="155"/>
      <c r="G793" s="155"/>
      <c r="H793" s="155"/>
      <c r="I793" s="155"/>
      <c r="J793" s="155"/>
      <c r="K793" s="155"/>
      <c r="L793" s="155"/>
      <c r="M793" s="155"/>
      <c r="N793" s="155"/>
      <c r="O793" s="155"/>
      <c r="P793" s="155"/>
      <c r="Q793" s="155"/>
      <c r="R793" s="155"/>
      <c r="S793" s="155"/>
      <c r="T793" s="155"/>
      <c r="U793" s="155"/>
      <c r="V793" s="155"/>
      <c r="W793" s="155"/>
      <c r="X793" s="155"/>
      <c r="Y793" s="155"/>
      <c r="Z793" s="155"/>
    </row>
    <row r="794" spans="1:26" ht="12" customHeight="1">
      <c r="A794" s="155"/>
      <c r="B794" s="155"/>
      <c r="C794" s="155"/>
      <c r="D794" s="155"/>
      <c r="E794" s="155"/>
      <c r="F794" s="155"/>
      <c r="G794" s="155"/>
      <c r="H794" s="155"/>
      <c r="I794" s="155"/>
      <c r="J794" s="155"/>
      <c r="K794" s="155"/>
      <c r="L794" s="155"/>
      <c r="M794" s="155"/>
      <c r="N794" s="155"/>
      <c r="O794" s="155"/>
      <c r="P794" s="155"/>
      <c r="Q794" s="155"/>
      <c r="R794" s="155"/>
      <c r="S794" s="155"/>
      <c r="T794" s="155"/>
      <c r="U794" s="155"/>
      <c r="V794" s="155"/>
      <c r="W794" s="155"/>
      <c r="X794" s="155"/>
      <c r="Y794" s="155"/>
      <c r="Z794" s="155"/>
    </row>
    <row r="795" spans="1:26" ht="12" customHeight="1">
      <c r="A795" s="155"/>
      <c r="B795" s="155"/>
      <c r="C795" s="155"/>
      <c r="D795" s="155"/>
      <c r="E795" s="155"/>
      <c r="F795" s="155"/>
      <c r="G795" s="155"/>
      <c r="H795" s="155"/>
      <c r="I795" s="155"/>
      <c r="J795" s="155"/>
      <c r="K795" s="155"/>
      <c r="L795" s="155"/>
      <c r="M795" s="155"/>
      <c r="N795" s="155"/>
      <c r="O795" s="155"/>
      <c r="P795" s="155"/>
      <c r="Q795" s="155"/>
      <c r="R795" s="155"/>
      <c r="S795" s="155"/>
      <c r="T795" s="155"/>
      <c r="U795" s="155"/>
      <c r="V795" s="155"/>
      <c r="W795" s="155"/>
      <c r="X795" s="155"/>
      <c r="Y795" s="155"/>
      <c r="Z795" s="155"/>
    </row>
    <row r="796" spans="1:26" ht="12" customHeight="1">
      <c r="A796" s="155"/>
      <c r="B796" s="155"/>
      <c r="C796" s="155"/>
      <c r="D796" s="155"/>
      <c r="E796" s="155"/>
      <c r="F796" s="155"/>
      <c r="G796" s="155"/>
      <c r="H796" s="155"/>
      <c r="I796" s="155"/>
      <c r="J796" s="155"/>
      <c r="K796" s="155"/>
      <c r="L796" s="155"/>
      <c r="M796" s="155"/>
      <c r="N796" s="155"/>
      <c r="O796" s="155"/>
      <c r="P796" s="155"/>
      <c r="Q796" s="155"/>
      <c r="R796" s="155"/>
      <c r="S796" s="155"/>
      <c r="T796" s="155"/>
      <c r="U796" s="155"/>
      <c r="V796" s="155"/>
      <c r="W796" s="155"/>
      <c r="X796" s="155"/>
      <c r="Y796" s="155"/>
      <c r="Z796" s="155"/>
    </row>
    <row r="797" spans="1:26" ht="12" customHeight="1">
      <c r="A797" s="155"/>
      <c r="B797" s="155"/>
      <c r="C797" s="155"/>
      <c r="D797" s="155"/>
      <c r="E797" s="155"/>
      <c r="F797" s="155"/>
      <c r="G797" s="155"/>
      <c r="H797" s="155"/>
      <c r="I797" s="155"/>
      <c r="J797" s="155"/>
      <c r="K797" s="155"/>
      <c r="L797" s="155"/>
      <c r="M797" s="155"/>
      <c r="N797" s="155"/>
      <c r="O797" s="155"/>
      <c r="P797" s="155"/>
      <c r="Q797" s="155"/>
      <c r="R797" s="155"/>
      <c r="S797" s="155"/>
      <c r="T797" s="155"/>
      <c r="U797" s="155"/>
      <c r="V797" s="155"/>
      <c r="W797" s="155"/>
      <c r="X797" s="155"/>
      <c r="Y797" s="155"/>
      <c r="Z797" s="155"/>
    </row>
    <row r="798" spans="1:26" ht="12" customHeight="1">
      <c r="A798" s="155"/>
      <c r="B798" s="155"/>
      <c r="C798" s="155"/>
      <c r="D798" s="155"/>
      <c r="E798" s="155"/>
      <c r="F798" s="155"/>
      <c r="G798" s="155"/>
      <c r="H798" s="155"/>
      <c r="I798" s="155"/>
      <c r="J798" s="155"/>
      <c r="K798" s="155"/>
      <c r="L798" s="155"/>
      <c r="M798" s="155"/>
      <c r="N798" s="155"/>
      <c r="O798" s="155"/>
      <c r="P798" s="155"/>
      <c r="Q798" s="155"/>
      <c r="R798" s="155"/>
      <c r="S798" s="155"/>
      <c r="T798" s="155"/>
      <c r="U798" s="155"/>
      <c r="V798" s="155"/>
      <c r="W798" s="155"/>
      <c r="X798" s="155"/>
      <c r="Y798" s="155"/>
      <c r="Z798" s="155"/>
    </row>
    <row r="799" spans="1:26" ht="12" customHeight="1">
      <c r="A799" s="155"/>
      <c r="B799" s="155"/>
      <c r="C799" s="155"/>
      <c r="D799" s="155"/>
      <c r="E799" s="155"/>
      <c r="F799" s="155"/>
      <c r="G799" s="155"/>
      <c r="H799" s="155"/>
      <c r="I799" s="155"/>
      <c r="J799" s="155"/>
      <c r="K799" s="155"/>
      <c r="L799" s="155"/>
      <c r="M799" s="155"/>
      <c r="N799" s="155"/>
      <c r="O799" s="155"/>
      <c r="P799" s="155"/>
      <c r="Q799" s="155"/>
      <c r="R799" s="155"/>
      <c r="S799" s="155"/>
      <c r="T799" s="155"/>
      <c r="U799" s="155"/>
      <c r="V799" s="155"/>
      <c r="W799" s="155"/>
      <c r="X799" s="155"/>
      <c r="Y799" s="155"/>
      <c r="Z799" s="155"/>
    </row>
    <row r="800" spans="1:26" ht="12" customHeight="1">
      <c r="A800" s="155"/>
      <c r="B800" s="155"/>
      <c r="C800" s="155"/>
      <c r="D800" s="155"/>
      <c r="E800" s="155"/>
      <c r="F800" s="155"/>
      <c r="G800" s="155"/>
      <c r="H800" s="155"/>
      <c r="I800" s="155"/>
      <c r="J800" s="155"/>
      <c r="K800" s="155"/>
      <c r="L800" s="155"/>
      <c r="M800" s="155"/>
      <c r="N800" s="155"/>
      <c r="O800" s="155"/>
      <c r="P800" s="155"/>
      <c r="Q800" s="155"/>
      <c r="R800" s="155"/>
      <c r="S800" s="155"/>
      <c r="T800" s="155"/>
      <c r="U800" s="155"/>
      <c r="V800" s="155"/>
      <c r="W800" s="155"/>
      <c r="X800" s="155"/>
      <c r="Y800" s="155"/>
      <c r="Z800" s="155"/>
    </row>
    <row r="801" spans="1:26" ht="12" customHeight="1">
      <c r="A801" s="155"/>
      <c r="B801" s="155"/>
      <c r="C801" s="155"/>
      <c r="D801" s="155"/>
      <c r="E801" s="155"/>
      <c r="F801" s="155"/>
      <c r="G801" s="155"/>
      <c r="H801" s="155"/>
      <c r="I801" s="155"/>
      <c r="J801" s="155"/>
      <c r="K801" s="155"/>
      <c r="L801" s="155"/>
      <c r="M801" s="155"/>
      <c r="N801" s="155"/>
      <c r="O801" s="155"/>
      <c r="P801" s="155"/>
      <c r="Q801" s="155"/>
      <c r="R801" s="155"/>
      <c r="S801" s="155"/>
      <c r="T801" s="155"/>
      <c r="U801" s="155"/>
      <c r="V801" s="155"/>
      <c r="W801" s="155"/>
      <c r="X801" s="155"/>
      <c r="Y801" s="155"/>
      <c r="Z801" s="155"/>
    </row>
    <row r="802" spans="1:26" ht="12" customHeight="1">
      <c r="A802" s="155"/>
      <c r="B802" s="155"/>
      <c r="C802" s="155"/>
      <c r="D802" s="155"/>
      <c r="E802" s="155"/>
      <c r="F802" s="155"/>
      <c r="G802" s="155"/>
      <c r="H802" s="155"/>
      <c r="I802" s="155"/>
      <c r="J802" s="155"/>
      <c r="K802" s="155"/>
      <c r="L802" s="155"/>
      <c r="M802" s="155"/>
      <c r="N802" s="155"/>
      <c r="O802" s="155"/>
      <c r="P802" s="155"/>
      <c r="Q802" s="155"/>
      <c r="R802" s="155"/>
      <c r="S802" s="155"/>
      <c r="T802" s="155"/>
      <c r="U802" s="155"/>
      <c r="V802" s="155"/>
      <c r="W802" s="155"/>
      <c r="X802" s="155"/>
      <c r="Y802" s="155"/>
      <c r="Z802" s="155"/>
    </row>
    <row r="803" spans="1:26" ht="12" customHeight="1">
      <c r="A803" s="155"/>
      <c r="B803" s="155"/>
      <c r="C803" s="155"/>
      <c r="D803" s="155"/>
      <c r="E803" s="155"/>
      <c r="F803" s="155"/>
      <c r="G803" s="155"/>
      <c r="H803" s="155"/>
      <c r="I803" s="155"/>
      <c r="J803" s="155"/>
      <c r="K803" s="155"/>
      <c r="L803" s="155"/>
      <c r="M803" s="155"/>
      <c r="N803" s="155"/>
      <c r="O803" s="155"/>
      <c r="P803" s="155"/>
      <c r="Q803" s="155"/>
      <c r="R803" s="155"/>
      <c r="S803" s="155"/>
      <c r="T803" s="155"/>
      <c r="U803" s="155"/>
      <c r="V803" s="155"/>
      <c r="W803" s="155"/>
      <c r="X803" s="155"/>
      <c r="Y803" s="155"/>
      <c r="Z803" s="155"/>
    </row>
    <row r="804" spans="1:26" ht="12" customHeight="1">
      <c r="A804" s="155"/>
      <c r="B804" s="155"/>
      <c r="C804" s="155"/>
      <c r="D804" s="155"/>
      <c r="E804" s="155"/>
      <c r="F804" s="155"/>
      <c r="G804" s="155"/>
      <c r="H804" s="155"/>
      <c r="I804" s="155"/>
      <c r="J804" s="155"/>
      <c r="K804" s="155"/>
      <c r="L804" s="155"/>
      <c r="M804" s="155"/>
      <c r="N804" s="155"/>
      <c r="O804" s="155"/>
      <c r="P804" s="155"/>
      <c r="Q804" s="155"/>
      <c r="R804" s="155"/>
      <c r="S804" s="155"/>
      <c r="T804" s="155"/>
      <c r="U804" s="155"/>
      <c r="V804" s="155"/>
      <c r="W804" s="155"/>
      <c r="X804" s="155"/>
      <c r="Y804" s="155"/>
      <c r="Z804" s="155"/>
    </row>
    <row r="805" spans="1:26" ht="12" customHeight="1">
      <c r="A805" s="155"/>
      <c r="B805" s="155"/>
      <c r="C805" s="155"/>
      <c r="D805" s="155"/>
      <c r="E805" s="155"/>
      <c r="F805" s="155"/>
      <c r="G805" s="155"/>
      <c r="H805" s="155"/>
      <c r="I805" s="155"/>
      <c r="J805" s="155"/>
      <c r="K805" s="155"/>
      <c r="L805" s="155"/>
      <c r="M805" s="155"/>
      <c r="N805" s="155"/>
      <c r="O805" s="155"/>
      <c r="P805" s="155"/>
      <c r="Q805" s="155"/>
      <c r="R805" s="155"/>
      <c r="S805" s="155"/>
      <c r="T805" s="155"/>
      <c r="U805" s="155"/>
      <c r="V805" s="155"/>
      <c r="W805" s="155"/>
      <c r="X805" s="155"/>
      <c r="Y805" s="155"/>
      <c r="Z805" s="155"/>
    </row>
    <row r="806" spans="1:26" ht="12" customHeight="1">
      <c r="A806" s="155"/>
      <c r="B806" s="155"/>
      <c r="C806" s="155"/>
      <c r="D806" s="155"/>
      <c r="E806" s="155"/>
      <c r="F806" s="155"/>
      <c r="G806" s="155"/>
      <c r="H806" s="155"/>
      <c r="I806" s="155"/>
      <c r="J806" s="155"/>
      <c r="K806" s="155"/>
      <c r="L806" s="155"/>
      <c r="M806" s="155"/>
      <c r="N806" s="155"/>
      <c r="O806" s="155"/>
      <c r="P806" s="155"/>
      <c r="Q806" s="155"/>
      <c r="R806" s="155"/>
      <c r="S806" s="155"/>
      <c r="T806" s="155"/>
      <c r="U806" s="155"/>
      <c r="V806" s="155"/>
      <c r="W806" s="155"/>
      <c r="X806" s="155"/>
      <c r="Y806" s="155"/>
      <c r="Z806" s="155"/>
    </row>
    <row r="807" spans="1:26" ht="12" customHeight="1">
      <c r="A807" s="155"/>
      <c r="B807" s="155"/>
      <c r="C807" s="155"/>
      <c r="D807" s="155"/>
      <c r="E807" s="155"/>
      <c r="F807" s="155"/>
      <c r="G807" s="155"/>
      <c r="H807" s="155"/>
      <c r="I807" s="155"/>
      <c r="J807" s="155"/>
      <c r="K807" s="155"/>
      <c r="L807" s="155"/>
      <c r="M807" s="155"/>
      <c r="N807" s="155"/>
      <c r="O807" s="155"/>
      <c r="P807" s="155"/>
      <c r="Q807" s="155"/>
      <c r="R807" s="155"/>
      <c r="S807" s="155"/>
      <c r="T807" s="155"/>
      <c r="U807" s="155"/>
      <c r="V807" s="155"/>
      <c r="W807" s="155"/>
      <c r="X807" s="155"/>
      <c r="Y807" s="155"/>
      <c r="Z807" s="155"/>
    </row>
    <row r="808" spans="1:26" ht="12" customHeight="1">
      <c r="A808" s="155"/>
      <c r="B808" s="155"/>
      <c r="C808" s="155"/>
      <c r="D808" s="155"/>
      <c r="E808" s="155"/>
      <c r="F808" s="155"/>
      <c r="G808" s="155"/>
      <c r="H808" s="155"/>
      <c r="I808" s="155"/>
      <c r="J808" s="155"/>
      <c r="K808" s="155"/>
      <c r="L808" s="155"/>
      <c r="M808" s="155"/>
      <c r="N808" s="155"/>
      <c r="O808" s="155"/>
      <c r="P808" s="155"/>
      <c r="Q808" s="155"/>
      <c r="R808" s="155"/>
      <c r="S808" s="155"/>
      <c r="T808" s="155"/>
      <c r="U808" s="155"/>
      <c r="V808" s="155"/>
      <c r="W808" s="155"/>
      <c r="X808" s="155"/>
      <c r="Y808" s="155"/>
      <c r="Z808" s="155"/>
    </row>
    <row r="809" spans="1:26" ht="12" customHeight="1">
      <c r="A809" s="155"/>
      <c r="B809" s="155"/>
      <c r="C809" s="155"/>
      <c r="D809" s="155"/>
      <c r="E809" s="155"/>
      <c r="F809" s="155"/>
      <c r="G809" s="155"/>
      <c r="H809" s="155"/>
      <c r="I809" s="155"/>
      <c r="J809" s="155"/>
      <c r="K809" s="155"/>
      <c r="L809" s="155"/>
      <c r="M809" s="155"/>
      <c r="N809" s="155"/>
      <c r="O809" s="155"/>
      <c r="P809" s="155"/>
      <c r="Q809" s="155"/>
      <c r="R809" s="155"/>
      <c r="S809" s="155"/>
      <c r="T809" s="155"/>
      <c r="U809" s="155"/>
      <c r="V809" s="155"/>
      <c r="W809" s="155"/>
      <c r="X809" s="155"/>
      <c r="Y809" s="155"/>
      <c r="Z809" s="155"/>
    </row>
    <row r="810" spans="1:26" ht="12" customHeight="1">
      <c r="A810" s="155"/>
      <c r="B810" s="155"/>
      <c r="C810" s="155"/>
      <c r="D810" s="155"/>
      <c r="E810" s="155"/>
      <c r="F810" s="155"/>
      <c r="G810" s="155"/>
      <c r="H810" s="155"/>
      <c r="I810" s="155"/>
      <c r="J810" s="155"/>
      <c r="K810" s="155"/>
      <c r="L810" s="155"/>
      <c r="M810" s="155"/>
      <c r="N810" s="155"/>
      <c r="O810" s="155"/>
      <c r="P810" s="155"/>
      <c r="Q810" s="155"/>
      <c r="R810" s="155"/>
      <c r="S810" s="155"/>
      <c r="T810" s="155"/>
      <c r="U810" s="155"/>
      <c r="V810" s="155"/>
      <c r="W810" s="155"/>
      <c r="X810" s="155"/>
      <c r="Y810" s="155"/>
      <c r="Z810" s="155"/>
    </row>
    <row r="811" spans="1:26" ht="12" customHeight="1">
      <c r="A811" s="155"/>
      <c r="B811" s="155"/>
      <c r="C811" s="155"/>
      <c r="D811" s="155"/>
      <c r="E811" s="155"/>
      <c r="F811" s="155"/>
      <c r="G811" s="155"/>
      <c r="H811" s="155"/>
      <c r="I811" s="155"/>
      <c r="J811" s="155"/>
      <c r="K811" s="155"/>
      <c r="L811" s="155"/>
      <c r="M811" s="155"/>
      <c r="N811" s="155"/>
      <c r="O811" s="155"/>
      <c r="P811" s="155"/>
      <c r="Q811" s="155"/>
      <c r="R811" s="155"/>
      <c r="S811" s="155"/>
      <c r="T811" s="155"/>
      <c r="U811" s="155"/>
      <c r="V811" s="155"/>
      <c r="W811" s="155"/>
      <c r="X811" s="155"/>
      <c r="Y811" s="155"/>
      <c r="Z811" s="155"/>
    </row>
    <row r="812" spans="1:26" ht="12" customHeight="1">
      <c r="A812" s="155"/>
      <c r="B812" s="155"/>
      <c r="C812" s="155"/>
      <c r="D812" s="155"/>
      <c r="E812" s="155"/>
      <c r="F812" s="155"/>
      <c r="G812" s="155"/>
      <c r="H812" s="155"/>
      <c r="I812" s="155"/>
      <c r="J812" s="155"/>
      <c r="K812" s="155"/>
      <c r="L812" s="155"/>
      <c r="M812" s="155"/>
      <c r="N812" s="155"/>
      <c r="O812" s="155"/>
      <c r="P812" s="155"/>
      <c r="Q812" s="155"/>
      <c r="R812" s="155"/>
      <c r="S812" s="155"/>
      <c r="T812" s="155"/>
      <c r="U812" s="155"/>
      <c r="V812" s="155"/>
      <c r="W812" s="155"/>
      <c r="X812" s="155"/>
      <c r="Y812" s="155"/>
      <c r="Z812" s="155"/>
    </row>
    <row r="813" spans="1:26" ht="12" customHeight="1">
      <c r="A813" s="155"/>
      <c r="B813" s="155"/>
      <c r="C813" s="155"/>
      <c r="D813" s="155"/>
      <c r="E813" s="155"/>
      <c r="F813" s="155"/>
      <c r="G813" s="155"/>
      <c r="H813" s="155"/>
      <c r="I813" s="155"/>
      <c r="J813" s="155"/>
      <c r="K813" s="155"/>
      <c r="L813" s="155"/>
      <c r="M813" s="155"/>
      <c r="N813" s="155"/>
      <c r="O813" s="155"/>
      <c r="P813" s="155"/>
      <c r="Q813" s="155"/>
      <c r="R813" s="155"/>
      <c r="S813" s="155"/>
      <c r="T813" s="155"/>
      <c r="U813" s="155"/>
      <c r="V813" s="155"/>
      <c r="W813" s="155"/>
      <c r="X813" s="155"/>
      <c r="Y813" s="155"/>
      <c r="Z813" s="155"/>
    </row>
    <row r="814" spans="1:26" ht="12" customHeight="1">
      <c r="A814" s="155"/>
      <c r="B814" s="155"/>
      <c r="C814" s="155"/>
      <c r="D814" s="155"/>
      <c r="E814" s="155"/>
      <c r="F814" s="155"/>
      <c r="G814" s="155"/>
      <c r="H814" s="155"/>
      <c r="I814" s="155"/>
      <c r="J814" s="155"/>
      <c r="K814" s="155"/>
      <c r="L814" s="155"/>
      <c r="M814" s="155"/>
      <c r="N814" s="155"/>
      <c r="O814" s="155"/>
      <c r="P814" s="155"/>
      <c r="Q814" s="155"/>
      <c r="R814" s="155"/>
      <c r="S814" s="155"/>
      <c r="T814" s="155"/>
      <c r="U814" s="155"/>
      <c r="V814" s="155"/>
      <c r="W814" s="155"/>
      <c r="X814" s="155"/>
      <c r="Y814" s="155"/>
      <c r="Z814" s="155"/>
    </row>
    <row r="815" spans="1:26" ht="12" customHeight="1">
      <c r="A815" s="155"/>
      <c r="B815" s="155"/>
      <c r="C815" s="155"/>
      <c r="D815" s="155"/>
      <c r="E815" s="155"/>
      <c r="F815" s="155"/>
      <c r="G815" s="155"/>
      <c r="H815" s="155"/>
      <c r="I815" s="155"/>
      <c r="J815" s="155"/>
      <c r="K815" s="155"/>
      <c r="L815" s="155"/>
      <c r="M815" s="155"/>
      <c r="N815" s="155"/>
      <c r="O815" s="155"/>
      <c r="P815" s="155"/>
      <c r="Q815" s="155"/>
      <c r="R815" s="155"/>
      <c r="S815" s="155"/>
      <c r="T815" s="155"/>
      <c r="U815" s="155"/>
      <c r="V815" s="155"/>
      <c r="W815" s="155"/>
      <c r="X815" s="155"/>
      <c r="Y815" s="155"/>
      <c r="Z815" s="155"/>
    </row>
    <row r="816" spans="1:26" ht="12" customHeight="1">
      <c r="A816" s="155"/>
      <c r="B816" s="155"/>
      <c r="C816" s="155"/>
      <c r="D816" s="155"/>
      <c r="E816" s="155"/>
      <c r="F816" s="155"/>
      <c r="G816" s="155"/>
      <c r="H816" s="155"/>
      <c r="I816" s="155"/>
      <c r="J816" s="155"/>
      <c r="K816" s="155"/>
      <c r="L816" s="155"/>
      <c r="M816" s="155"/>
      <c r="N816" s="155"/>
      <c r="O816" s="155"/>
      <c r="P816" s="155"/>
      <c r="Q816" s="155"/>
      <c r="R816" s="155"/>
      <c r="S816" s="155"/>
      <c r="T816" s="155"/>
      <c r="U816" s="155"/>
      <c r="V816" s="155"/>
      <c r="W816" s="155"/>
      <c r="X816" s="155"/>
      <c r="Y816" s="155"/>
      <c r="Z816" s="155"/>
    </row>
    <row r="817" spans="1:26" ht="12" customHeight="1">
      <c r="A817" s="155"/>
      <c r="B817" s="155"/>
      <c r="C817" s="155"/>
      <c r="D817" s="155"/>
      <c r="E817" s="155"/>
      <c r="F817" s="155"/>
      <c r="G817" s="155"/>
      <c r="H817" s="155"/>
      <c r="I817" s="155"/>
      <c r="J817" s="155"/>
      <c r="K817" s="155"/>
      <c r="L817" s="155"/>
      <c r="M817" s="155"/>
      <c r="N817" s="155"/>
      <c r="O817" s="155"/>
      <c r="P817" s="155"/>
      <c r="Q817" s="155"/>
      <c r="R817" s="155"/>
      <c r="S817" s="155"/>
      <c r="T817" s="155"/>
      <c r="U817" s="155"/>
      <c r="V817" s="155"/>
      <c r="W817" s="155"/>
      <c r="X817" s="155"/>
      <c r="Y817" s="155"/>
      <c r="Z817" s="155"/>
    </row>
    <row r="818" spans="1:26" ht="12" customHeight="1">
      <c r="A818" s="155"/>
      <c r="B818" s="155"/>
      <c r="C818" s="155"/>
      <c r="D818" s="155"/>
      <c r="E818" s="155"/>
      <c r="F818" s="155"/>
      <c r="G818" s="155"/>
      <c r="H818" s="155"/>
      <c r="I818" s="155"/>
      <c r="J818" s="155"/>
      <c r="K818" s="155"/>
      <c r="L818" s="155"/>
      <c r="M818" s="155"/>
      <c r="N818" s="155"/>
      <c r="O818" s="155"/>
      <c r="P818" s="155"/>
      <c r="Q818" s="155"/>
      <c r="R818" s="155"/>
      <c r="S818" s="155"/>
      <c r="T818" s="155"/>
      <c r="U818" s="155"/>
      <c r="V818" s="155"/>
      <c r="W818" s="155"/>
      <c r="X818" s="155"/>
      <c r="Y818" s="155"/>
      <c r="Z818" s="155"/>
    </row>
    <row r="819" spans="1:26" ht="12" customHeight="1">
      <c r="A819" s="155"/>
      <c r="B819" s="155"/>
      <c r="C819" s="155"/>
      <c r="D819" s="155"/>
      <c r="E819" s="155"/>
      <c r="F819" s="155"/>
      <c r="G819" s="155"/>
      <c r="H819" s="155"/>
      <c r="I819" s="155"/>
      <c r="J819" s="155"/>
      <c r="K819" s="155"/>
      <c r="L819" s="155"/>
      <c r="M819" s="155"/>
      <c r="N819" s="155"/>
      <c r="O819" s="155"/>
      <c r="P819" s="155"/>
      <c r="Q819" s="155"/>
      <c r="R819" s="155"/>
      <c r="S819" s="155"/>
      <c r="T819" s="155"/>
      <c r="U819" s="155"/>
      <c r="V819" s="155"/>
      <c r="W819" s="155"/>
      <c r="X819" s="155"/>
      <c r="Y819" s="155"/>
      <c r="Z819" s="155"/>
    </row>
    <row r="820" spans="1:26" ht="12" customHeight="1">
      <c r="A820" s="155"/>
      <c r="B820" s="155"/>
      <c r="C820" s="155"/>
      <c r="D820" s="155"/>
      <c r="E820" s="155"/>
      <c r="F820" s="155"/>
      <c r="G820" s="155"/>
      <c r="H820" s="155"/>
      <c r="I820" s="155"/>
      <c r="J820" s="155"/>
      <c r="K820" s="155"/>
      <c r="L820" s="155"/>
      <c r="M820" s="155"/>
      <c r="N820" s="155"/>
      <c r="O820" s="155"/>
      <c r="P820" s="155"/>
      <c r="Q820" s="155"/>
      <c r="R820" s="155"/>
      <c r="S820" s="155"/>
      <c r="T820" s="155"/>
      <c r="U820" s="155"/>
      <c r="V820" s="155"/>
      <c r="W820" s="155"/>
      <c r="X820" s="155"/>
      <c r="Y820" s="155"/>
      <c r="Z820" s="155"/>
    </row>
    <row r="821" spans="1:26" ht="12" customHeight="1">
      <c r="A821" s="155"/>
      <c r="B821" s="155"/>
      <c r="C821" s="155"/>
      <c r="D821" s="155"/>
      <c r="E821" s="155"/>
      <c r="F821" s="155"/>
      <c r="G821" s="155"/>
      <c r="H821" s="155"/>
      <c r="I821" s="155"/>
      <c r="J821" s="155"/>
      <c r="K821" s="155"/>
      <c r="L821" s="155"/>
      <c r="M821" s="155"/>
      <c r="N821" s="155"/>
      <c r="O821" s="155"/>
      <c r="P821" s="155"/>
      <c r="Q821" s="155"/>
      <c r="R821" s="155"/>
      <c r="S821" s="155"/>
      <c r="T821" s="155"/>
      <c r="U821" s="155"/>
      <c r="V821" s="155"/>
      <c r="W821" s="155"/>
      <c r="X821" s="155"/>
      <c r="Y821" s="155"/>
      <c r="Z821" s="155"/>
    </row>
    <row r="822" spans="1:26" ht="12" customHeight="1">
      <c r="A822" s="155"/>
      <c r="B822" s="155"/>
      <c r="C822" s="155"/>
      <c r="D822" s="155"/>
      <c r="E822" s="155"/>
      <c r="F822" s="155"/>
      <c r="G822" s="155"/>
      <c r="H822" s="155"/>
      <c r="I822" s="155"/>
      <c r="J822" s="155"/>
      <c r="K822" s="155"/>
      <c r="L822" s="155"/>
      <c r="M822" s="155"/>
      <c r="N822" s="155"/>
      <c r="O822" s="155"/>
      <c r="P822" s="155"/>
      <c r="Q822" s="155"/>
      <c r="R822" s="155"/>
      <c r="S822" s="155"/>
      <c r="T822" s="155"/>
      <c r="U822" s="155"/>
      <c r="V822" s="155"/>
      <c r="W822" s="155"/>
      <c r="X822" s="155"/>
      <c r="Y822" s="155"/>
      <c r="Z822" s="155"/>
    </row>
    <row r="823" spans="1:26" ht="12" customHeight="1">
      <c r="A823" s="155"/>
      <c r="B823" s="155"/>
      <c r="C823" s="155"/>
      <c r="D823" s="155"/>
      <c r="E823" s="155"/>
      <c r="F823" s="155"/>
      <c r="G823" s="155"/>
      <c r="H823" s="155"/>
      <c r="I823" s="155"/>
      <c r="J823" s="155"/>
      <c r="K823" s="155"/>
      <c r="L823" s="155"/>
      <c r="M823" s="155"/>
      <c r="N823" s="155"/>
      <c r="O823" s="155"/>
      <c r="P823" s="155"/>
      <c r="Q823" s="155"/>
      <c r="R823" s="155"/>
      <c r="S823" s="155"/>
      <c r="T823" s="155"/>
      <c r="U823" s="155"/>
      <c r="V823" s="155"/>
      <c r="W823" s="155"/>
      <c r="X823" s="155"/>
      <c r="Y823" s="155"/>
      <c r="Z823" s="155"/>
    </row>
    <row r="824" spans="1:26" ht="12" customHeight="1">
      <c r="A824" s="155"/>
      <c r="B824" s="155"/>
      <c r="C824" s="155"/>
      <c r="D824" s="155"/>
      <c r="E824" s="155"/>
      <c r="F824" s="155"/>
      <c r="G824" s="155"/>
      <c r="H824" s="155"/>
      <c r="I824" s="155"/>
      <c r="J824" s="155"/>
      <c r="K824" s="155"/>
      <c r="L824" s="155"/>
      <c r="M824" s="155"/>
      <c r="N824" s="155"/>
      <c r="O824" s="155"/>
      <c r="P824" s="155"/>
      <c r="Q824" s="155"/>
      <c r="R824" s="155"/>
      <c r="S824" s="155"/>
      <c r="T824" s="155"/>
      <c r="U824" s="155"/>
      <c r="V824" s="155"/>
      <c r="W824" s="155"/>
      <c r="X824" s="155"/>
      <c r="Y824" s="155"/>
      <c r="Z824" s="155"/>
    </row>
    <row r="825" spans="1:26" ht="12" customHeight="1">
      <c r="A825" s="155"/>
      <c r="B825" s="155"/>
      <c r="C825" s="155"/>
      <c r="D825" s="155"/>
      <c r="E825" s="155"/>
      <c r="F825" s="155"/>
      <c r="G825" s="155"/>
      <c r="H825" s="155"/>
      <c r="I825" s="155"/>
      <c r="J825" s="155"/>
      <c r="K825" s="155"/>
      <c r="L825" s="155"/>
      <c r="M825" s="155"/>
      <c r="N825" s="155"/>
      <c r="O825" s="155"/>
      <c r="P825" s="155"/>
      <c r="Q825" s="155"/>
      <c r="R825" s="155"/>
      <c r="S825" s="155"/>
      <c r="T825" s="155"/>
      <c r="U825" s="155"/>
      <c r="V825" s="155"/>
      <c r="W825" s="155"/>
      <c r="X825" s="155"/>
      <c r="Y825" s="155"/>
      <c r="Z825" s="155"/>
    </row>
    <row r="826" spans="1:26" ht="12" customHeight="1">
      <c r="A826" s="155"/>
      <c r="B826" s="155"/>
      <c r="C826" s="155"/>
      <c r="D826" s="155"/>
      <c r="E826" s="155"/>
      <c r="F826" s="155"/>
      <c r="G826" s="155"/>
      <c r="H826" s="155"/>
      <c r="I826" s="155"/>
      <c r="J826" s="155"/>
      <c r="K826" s="155"/>
      <c r="L826" s="155"/>
      <c r="M826" s="155"/>
      <c r="N826" s="155"/>
      <c r="O826" s="155"/>
      <c r="P826" s="155"/>
      <c r="Q826" s="155"/>
      <c r="R826" s="155"/>
      <c r="S826" s="155"/>
      <c r="T826" s="155"/>
      <c r="U826" s="155"/>
      <c r="V826" s="155"/>
      <c r="W826" s="155"/>
      <c r="X826" s="155"/>
      <c r="Y826" s="155"/>
      <c r="Z826" s="155"/>
    </row>
    <row r="827" spans="1:26" ht="12" customHeight="1">
      <c r="A827" s="155"/>
      <c r="B827" s="155"/>
      <c r="C827" s="155"/>
      <c r="D827" s="155"/>
      <c r="E827" s="155"/>
      <c r="F827" s="155"/>
      <c r="G827" s="155"/>
      <c r="H827" s="155"/>
      <c r="I827" s="155"/>
      <c r="J827" s="155"/>
      <c r="K827" s="155"/>
      <c r="L827" s="155"/>
      <c r="M827" s="155"/>
      <c r="N827" s="155"/>
      <c r="O827" s="155"/>
      <c r="P827" s="155"/>
      <c r="Q827" s="155"/>
      <c r="R827" s="155"/>
      <c r="S827" s="155"/>
      <c r="T827" s="155"/>
      <c r="U827" s="155"/>
      <c r="V827" s="155"/>
      <c r="W827" s="155"/>
      <c r="X827" s="155"/>
      <c r="Y827" s="155"/>
      <c r="Z827" s="155"/>
    </row>
    <row r="828" spans="1:26" ht="12" customHeight="1">
      <c r="A828" s="155"/>
      <c r="B828" s="155"/>
      <c r="C828" s="155"/>
      <c r="D828" s="155"/>
      <c r="E828" s="155"/>
      <c r="F828" s="155"/>
      <c r="G828" s="155"/>
      <c r="H828" s="155"/>
      <c r="I828" s="155"/>
      <c r="J828" s="155"/>
      <c r="K828" s="155"/>
      <c r="L828" s="155"/>
      <c r="M828" s="155"/>
      <c r="N828" s="155"/>
      <c r="O828" s="155"/>
      <c r="P828" s="155"/>
      <c r="Q828" s="155"/>
      <c r="R828" s="155"/>
      <c r="S828" s="155"/>
      <c r="T828" s="155"/>
      <c r="U828" s="155"/>
      <c r="V828" s="155"/>
      <c r="W828" s="155"/>
      <c r="X828" s="155"/>
      <c r="Y828" s="155"/>
      <c r="Z828" s="155"/>
    </row>
    <row r="829" spans="1:26" ht="12" customHeight="1">
      <c r="A829" s="155"/>
      <c r="B829" s="155"/>
      <c r="C829" s="155"/>
      <c r="D829" s="155"/>
      <c r="E829" s="155"/>
      <c r="F829" s="155"/>
      <c r="G829" s="155"/>
      <c r="H829" s="155"/>
      <c r="I829" s="155"/>
      <c r="J829" s="155"/>
      <c r="K829" s="155"/>
      <c r="L829" s="155"/>
      <c r="M829" s="155"/>
      <c r="N829" s="155"/>
      <c r="O829" s="155"/>
      <c r="P829" s="155"/>
      <c r="Q829" s="155"/>
      <c r="R829" s="155"/>
      <c r="S829" s="155"/>
      <c r="T829" s="155"/>
      <c r="U829" s="155"/>
      <c r="V829" s="155"/>
      <c r="W829" s="155"/>
      <c r="X829" s="155"/>
      <c r="Y829" s="155"/>
      <c r="Z829" s="155"/>
    </row>
    <row r="830" spans="1:26" ht="12" customHeight="1">
      <c r="A830" s="155"/>
      <c r="B830" s="155"/>
      <c r="C830" s="155"/>
      <c r="D830" s="155"/>
      <c r="E830" s="155"/>
      <c r="F830" s="155"/>
      <c r="G830" s="155"/>
      <c r="H830" s="155"/>
      <c r="I830" s="155"/>
      <c r="J830" s="155"/>
      <c r="K830" s="155"/>
      <c r="L830" s="155"/>
      <c r="M830" s="155"/>
      <c r="N830" s="155"/>
      <c r="O830" s="155"/>
      <c r="P830" s="155"/>
      <c r="Q830" s="155"/>
      <c r="R830" s="155"/>
      <c r="S830" s="155"/>
      <c r="T830" s="155"/>
      <c r="U830" s="155"/>
      <c r="V830" s="155"/>
      <c r="W830" s="155"/>
      <c r="X830" s="155"/>
      <c r="Y830" s="155"/>
      <c r="Z830" s="155"/>
    </row>
    <row r="831" spans="1:26" ht="12" customHeight="1">
      <c r="A831" s="155"/>
      <c r="B831" s="155"/>
      <c r="C831" s="155"/>
      <c r="D831" s="155"/>
      <c r="E831" s="155"/>
      <c r="F831" s="155"/>
      <c r="G831" s="155"/>
      <c r="H831" s="155"/>
      <c r="I831" s="155"/>
      <c r="J831" s="155"/>
      <c r="K831" s="155"/>
      <c r="L831" s="155"/>
      <c r="M831" s="155"/>
      <c r="N831" s="155"/>
      <c r="O831" s="155"/>
      <c r="P831" s="155"/>
      <c r="Q831" s="155"/>
      <c r="R831" s="155"/>
      <c r="S831" s="155"/>
      <c r="T831" s="155"/>
      <c r="U831" s="155"/>
      <c r="V831" s="155"/>
      <c r="W831" s="155"/>
      <c r="X831" s="155"/>
      <c r="Y831" s="155"/>
      <c r="Z831" s="155"/>
    </row>
    <row r="832" spans="1:26" ht="12" customHeight="1">
      <c r="A832" s="155"/>
      <c r="B832" s="155"/>
      <c r="C832" s="155"/>
      <c r="D832" s="155"/>
      <c r="E832" s="155"/>
      <c r="F832" s="155"/>
      <c r="G832" s="155"/>
      <c r="H832" s="155"/>
      <c r="I832" s="155"/>
      <c r="J832" s="155"/>
      <c r="K832" s="155"/>
      <c r="L832" s="155"/>
      <c r="M832" s="155"/>
      <c r="N832" s="155"/>
      <c r="O832" s="155"/>
      <c r="P832" s="155"/>
      <c r="Q832" s="155"/>
      <c r="R832" s="155"/>
      <c r="S832" s="155"/>
      <c r="T832" s="155"/>
      <c r="U832" s="155"/>
      <c r="V832" s="155"/>
      <c r="W832" s="155"/>
      <c r="X832" s="155"/>
      <c r="Y832" s="155"/>
      <c r="Z832" s="155"/>
    </row>
    <row r="833" spans="1:26" ht="12" customHeight="1">
      <c r="A833" s="155"/>
      <c r="B833" s="155"/>
      <c r="C833" s="155"/>
      <c r="D833" s="155"/>
      <c r="E833" s="155"/>
      <c r="F833" s="155"/>
      <c r="G833" s="155"/>
      <c r="H833" s="155"/>
      <c r="I833" s="155"/>
      <c r="J833" s="155"/>
      <c r="K833" s="155"/>
      <c r="L833" s="155"/>
      <c r="M833" s="155"/>
      <c r="N833" s="155"/>
      <c r="O833" s="155"/>
      <c r="P833" s="155"/>
      <c r="Q833" s="155"/>
      <c r="R833" s="155"/>
      <c r="S833" s="155"/>
      <c r="T833" s="155"/>
      <c r="U833" s="155"/>
      <c r="V833" s="155"/>
      <c r="W833" s="155"/>
      <c r="X833" s="155"/>
      <c r="Y833" s="155"/>
      <c r="Z833" s="155"/>
    </row>
    <row r="834" spans="1:26" ht="12" customHeight="1">
      <c r="A834" s="155"/>
      <c r="B834" s="155"/>
      <c r="C834" s="155"/>
      <c r="D834" s="155"/>
      <c r="E834" s="155"/>
      <c r="F834" s="155"/>
      <c r="G834" s="155"/>
      <c r="H834" s="155"/>
      <c r="I834" s="155"/>
      <c r="J834" s="155"/>
      <c r="K834" s="155"/>
      <c r="L834" s="155"/>
      <c r="M834" s="155"/>
      <c r="N834" s="155"/>
      <c r="O834" s="155"/>
      <c r="P834" s="155"/>
      <c r="Q834" s="155"/>
      <c r="R834" s="155"/>
      <c r="S834" s="155"/>
      <c r="T834" s="155"/>
      <c r="U834" s="155"/>
      <c r="V834" s="155"/>
      <c r="W834" s="155"/>
      <c r="X834" s="155"/>
      <c r="Y834" s="155"/>
      <c r="Z834" s="155"/>
    </row>
    <row r="835" spans="1:26" ht="12" customHeight="1">
      <c r="A835" s="155"/>
      <c r="B835" s="155"/>
      <c r="C835" s="155"/>
      <c r="D835" s="155"/>
      <c r="E835" s="155"/>
      <c r="F835" s="155"/>
      <c r="G835" s="155"/>
      <c r="H835" s="155"/>
      <c r="I835" s="155"/>
      <c r="J835" s="155"/>
      <c r="K835" s="155"/>
      <c r="L835" s="155"/>
      <c r="M835" s="155"/>
      <c r="N835" s="155"/>
      <c r="O835" s="155"/>
      <c r="P835" s="155"/>
      <c r="Q835" s="155"/>
      <c r="R835" s="155"/>
      <c r="S835" s="155"/>
      <c r="T835" s="155"/>
      <c r="U835" s="155"/>
      <c r="V835" s="155"/>
      <c r="W835" s="155"/>
      <c r="X835" s="155"/>
      <c r="Y835" s="155"/>
      <c r="Z835" s="155"/>
    </row>
    <row r="836" spans="1:26" ht="12" customHeight="1">
      <c r="A836" s="155"/>
      <c r="B836" s="155"/>
      <c r="C836" s="155"/>
      <c r="D836" s="155"/>
      <c r="E836" s="155"/>
      <c r="F836" s="155"/>
      <c r="G836" s="155"/>
      <c r="H836" s="155"/>
      <c r="I836" s="155"/>
      <c r="J836" s="155"/>
      <c r="K836" s="155"/>
      <c r="L836" s="155"/>
      <c r="M836" s="155"/>
      <c r="N836" s="155"/>
      <c r="O836" s="155"/>
      <c r="P836" s="155"/>
      <c r="Q836" s="155"/>
      <c r="R836" s="155"/>
      <c r="S836" s="155"/>
      <c r="T836" s="155"/>
      <c r="U836" s="155"/>
      <c r="V836" s="155"/>
      <c r="W836" s="155"/>
      <c r="X836" s="155"/>
      <c r="Y836" s="155"/>
      <c r="Z836" s="155"/>
    </row>
    <row r="837" spans="1:26" ht="12" customHeight="1">
      <c r="A837" s="155"/>
      <c r="B837" s="155"/>
      <c r="C837" s="155"/>
      <c r="D837" s="155"/>
      <c r="E837" s="155"/>
      <c r="F837" s="155"/>
      <c r="G837" s="155"/>
      <c r="H837" s="155"/>
      <c r="I837" s="155"/>
      <c r="J837" s="155"/>
      <c r="K837" s="155"/>
      <c r="L837" s="155"/>
      <c r="M837" s="155"/>
      <c r="N837" s="155"/>
      <c r="O837" s="155"/>
      <c r="P837" s="155"/>
      <c r="Q837" s="155"/>
      <c r="R837" s="155"/>
      <c r="S837" s="155"/>
      <c r="T837" s="155"/>
      <c r="U837" s="155"/>
      <c r="V837" s="155"/>
      <c r="W837" s="155"/>
      <c r="X837" s="155"/>
      <c r="Y837" s="155"/>
      <c r="Z837" s="155"/>
    </row>
    <row r="838" spans="1:26" ht="12" customHeight="1">
      <c r="A838" s="155"/>
      <c r="B838" s="155"/>
      <c r="C838" s="155"/>
      <c r="D838" s="155"/>
      <c r="E838" s="155"/>
      <c r="F838" s="155"/>
      <c r="G838" s="155"/>
      <c r="H838" s="155"/>
      <c r="I838" s="155"/>
      <c r="J838" s="155"/>
      <c r="K838" s="155"/>
      <c r="L838" s="155"/>
      <c r="M838" s="155"/>
      <c r="N838" s="155"/>
      <c r="O838" s="155"/>
      <c r="P838" s="155"/>
      <c r="Q838" s="155"/>
      <c r="R838" s="155"/>
      <c r="S838" s="155"/>
      <c r="T838" s="155"/>
      <c r="U838" s="155"/>
      <c r="V838" s="155"/>
      <c r="W838" s="155"/>
      <c r="X838" s="155"/>
      <c r="Y838" s="155"/>
      <c r="Z838" s="155"/>
    </row>
    <row r="839" spans="1:26" ht="12" customHeight="1">
      <c r="A839" s="155"/>
      <c r="B839" s="155"/>
      <c r="C839" s="155"/>
      <c r="D839" s="155"/>
      <c r="E839" s="155"/>
      <c r="F839" s="155"/>
      <c r="G839" s="155"/>
      <c r="H839" s="155"/>
      <c r="I839" s="155"/>
      <c r="J839" s="155"/>
      <c r="K839" s="155"/>
      <c r="L839" s="155"/>
      <c r="M839" s="155"/>
      <c r="N839" s="155"/>
      <c r="O839" s="155"/>
      <c r="P839" s="155"/>
      <c r="Q839" s="155"/>
      <c r="R839" s="155"/>
      <c r="S839" s="155"/>
      <c r="T839" s="155"/>
      <c r="U839" s="155"/>
      <c r="V839" s="155"/>
      <c r="W839" s="155"/>
      <c r="X839" s="155"/>
      <c r="Y839" s="155"/>
      <c r="Z839" s="155"/>
    </row>
    <row r="840" spans="1:26" ht="12" customHeight="1">
      <c r="A840" s="155"/>
      <c r="B840" s="155"/>
      <c r="C840" s="155"/>
      <c r="D840" s="155"/>
      <c r="E840" s="155"/>
      <c r="F840" s="155"/>
      <c r="G840" s="155"/>
      <c r="H840" s="155"/>
      <c r="I840" s="155"/>
      <c r="J840" s="155"/>
      <c r="K840" s="155"/>
      <c r="L840" s="155"/>
      <c r="M840" s="155"/>
      <c r="N840" s="155"/>
      <c r="O840" s="155"/>
      <c r="P840" s="155"/>
      <c r="Q840" s="155"/>
      <c r="R840" s="155"/>
      <c r="S840" s="155"/>
      <c r="T840" s="155"/>
      <c r="U840" s="155"/>
      <c r="V840" s="155"/>
      <c r="W840" s="155"/>
      <c r="X840" s="155"/>
      <c r="Y840" s="155"/>
      <c r="Z840" s="155"/>
    </row>
    <row r="841" spans="1:26" ht="12" customHeight="1">
      <c r="A841" s="155"/>
      <c r="B841" s="155"/>
      <c r="C841" s="155"/>
      <c r="D841" s="155"/>
      <c r="E841" s="155"/>
      <c r="F841" s="155"/>
      <c r="G841" s="155"/>
      <c r="H841" s="155"/>
      <c r="I841" s="155"/>
      <c r="J841" s="155"/>
      <c r="K841" s="155"/>
      <c r="L841" s="155"/>
      <c r="M841" s="155"/>
      <c r="N841" s="155"/>
      <c r="O841" s="155"/>
      <c r="P841" s="155"/>
      <c r="Q841" s="155"/>
      <c r="R841" s="155"/>
      <c r="S841" s="155"/>
      <c r="T841" s="155"/>
      <c r="U841" s="155"/>
      <c r="V841" s="155"/>
      <c r="W841" s="155"/>
      <c r="X841" s="155"/>
      <c r="Y841" s="155"/>
      <c r="Z841" s="155"/>
    </row>
    <row r="842" spans="1:26" ht="12" customHeight="1">
      <c r="A842" s="155"/>
      <c r="B842" s="155"/>
      <c r="C842" s="155"/>
      <c r="D842" s="155"/>
      <c r="E842" s="155"/>
      <c r="F842" s="155"/>
      <c r="G842" s="155"/>
      <c r="H842" s="155"/>
      <c r="I842" s="155"/>
      <c r="J842" s="155"/>
      <c r="K842" s="155"/>
      <c r="L842" s="155"/>
      <c r="M842" s="155"/>
      <c r="N842" s="155"/>
      <c r="O842" s="155"/>
      <c r="P842" s="155"/>
      <c r="Q842" s="155"/>
      <c r="R842" s="155"/>
      <c r="S842" s="155"/>
      <c r="T842" s="155"/>
      <c r="U842" s="155"/>
      <c r="V842" s="155"/>
      <c r="W842" s="155"/>
      <c r="X842" s="155"/>
      <c r="Y842" s="155"/>
      <c r="Z842" s="155"/>
    </row>
    <row r="843" spans="1:26" ht="12" customHeight="1">
      <c r="A843" s="155"/>
      <c r="B843" s="155"/>
      <c r="C843" s="155"/>
      <c r="D843" s="155"/>
      <c r="E843" s="155"/>
      <c r="F843" s="155"/>
      <c r="G843" s="155"/>
      <c r="H843" s="155"/>
      <c r="I843" s="155"/>
      <c r="J843" s="155"/>
      <c r="K843" s="155"/>
      <c r="L843" s="155"/>
      <c r="M843" s="155"/>
      <c r="N843" s="155"/>
      <c r="O843" s="155"/>
      <c r="P843" s="155"/>
      <c r="Q843" s="155"/>
      <c r="R843" s="155"/>
      <c r="S843" s="155"/>
      <c r="T843" s="155"/>
      <c r="U843" s="155"/>
      <c r="V843" s="155"/>
      <c r="W843" s="155"/>
      <c r="X843" s="155"/>
      <c r="Y843" s="155"/>
      <c r="Z843" s="155"/>
    </row>
    <row r="844" spans="1:26" ht="12" customHeight="1">
      <c r="A844" s="155"/>
      <c r="B844" s="155"/>
      <c r="C844" s="155"/>
      <c r="D844" s="155"/>
      <c r="E844" s="155"/>
      <c r="F844" s="155"/>
      <c r="G844" s="155"/>
      <c r="H844" s="155"/>
      <c r="I844" s="155"/>
      <c r="J844" s="155"/>
      <c r="K844" s="155"/>
      <c r="L844" s="155"/>
      <c r="M844" s="155"/>
      <c r="N844" s="155"/>
      <c r="O844" s="155"/>
      <c r="P844" s="155"/>
      <c r="Q844" s="155"/>
      <c r="R844" s="155"/>
      <c r="S844" s="155"/>
      <c r="T844" s="155"/>
      <c r="U844" s="155"/>
      <c r="V844" s="155"/>
      <c r="W844" s="155"/>
      <c r="X844" s="155"/>
      <c r="Y844" s="155"/>
      <c r="Z844" s="155"/>
    </row>
    <row r="845" spans="1:26" ht="12" customHeight="1">
      <c r="A845" s="155"/>
      <c r="B845" s="155"/>
      <c r="C845" s="155"/>
      <c r="D845" s="155"/>
      <c r="E845" s="155"/>
      <c r="F845" s="155"/>
      <c r="G845" s="155"/>
      <c r="H845" s="155"/>
      <c r="I845" s="155"/>
      <c r="J845" s="155"/>
      <c r="K845" s="155"/>
      <c r="L845" s="155"/>
      <c r="M845" s="155"/>
      <c r="N845" s="155"/>
      <c r="O845" s="155"/>
      <c r="P845" s="155"/>
      <c r="Q845" s="155"/>
      <c r="R845" s="155"/>
      <c r="S845" s="155"/>
      <c r="T845" s="155"/>
      <c r="U845" s="155"/>
      <c r="V845" s="155"/>
      <c r="W845" s="155"/>
      <c r="X845" s="155"/>
      <c r="Y845" s="155"/>
      <c r="Z845" s="155"/>
    </row>
    <row r="846" spans="1:26" ht="12" customHeight="1">
      <c r="A846" s="155"/>
      <c r="B846" s="155"/>
      <c r="C846" s="155"/>
      <c r="D846" s="155"/>
      <c r="E846" s="155"/>
      <c r="F846" s="155"/>
      <c r="G846" s="155"/>
      <c r="H846" s="155"/>
      <c r="I846" s="155"/>
      <c r="J846" s="155"/>
      <c r="K846" s="155"/>
      <c r="L846" s="155"/>
      <c r="M846" s="155"/>
      <c r="N846" s="155"/>
      <c r="O846" s="155"/>
      <c r="P846" s="155"/>
      <c r="Q846" s="155"/>
      <c r="R846" s="155"/>
      <c r="S846" s="155"/>
      <c r="T846" s="155"/>
      <c r="U846" s="155"/>
      <c r="V846" s="155"/>
      <c r="W846" s="155"/>
      <c r="X846" s="155"/>
      <c r="Y846" s="155"/>
      <c r="Z846" s="155"/>
    </row>
    <row r="847" spans="1:26" ht="12" customHeight="1">
      <c r="A847" s="155"/>
      <c r="B847" s="155"/>
      <c r="C847" s="155"/>
      <c r="D847" s="155"/>
      <c r="E847" s="155"/>
      <c r="F847" s="155"/>
      <c r="G847" s="155"/>
      <c r="H847" s="155"/>
      <c r="I847" s="155"/>
      <c r="J847" s="155"/>
      <c r="K847" s="155"/>
      <c r="L847" s="155"/>
      <c r="M847" s="155"/>
      <c r="N847" s="155"/>
      <c r="O847" s="155"/>
      <c r="P847" s="155"/>
      <c r="Q847" s="155"/>
      <c r="R847" s="155"/>
      <c r="S847" s="155"/>
      <c r="T847" s="155"/>
      <c r="U847" s="155"/>
      <c r="V847" s="155"/>
      <c r="W847" s="155"/>
      <c r="X847" s="155"/>
      <c r="Y847" s="155"/>
      <c r="Z847" s="155"/>
    </row>
    <row r="848" spans="1:26" ht="12" customHeight="1">
      <c r="A848" s="155"/>
      <c r="B848" s="155"/>
      <c r="C848" s="155"/>
      <c r="D848" s="155"/>
      <c r="E848" s="155"/>
      <c r="F848" s="155"/>
      <c r="G848" s="155"/>
      <c r="H848" s="155"/>
      <c r="I848" s="155"/>
      <c r="J848" s="155"/>
      <c r="K848" s="155"/>
      <c r="L848" s="155"/>
      <c r="M848" s="155"/>
      <c r="N848" s="155"/>
      <c r="O848" s="155"/>
      <c r="P848" s="155"/>
      <c r="Q848" s="155"/>
      <c r="R848" s="155"/>
      <c r="S848" s="155"/>
      <c r="T848" s="155"/>
      <c r="U848" s="155"/>
      <c r="V848" s="155"/>
      <c r="W848" s="155"/>
      <c r="X848" s="155"/>
      <c r="Y848" s="155"/>
      <c r="Z848" s="155"/>
    </row>
    <row r="849" spans="1:26" ht="12" customHeight="1">
      <c r="A849" s="155"/>
      <c r="B849" s="155"/>
      <c r="C849" s="155"/>
      <c r="D849" s="155"/>
      <c r="E849" s="155"/>
      <c r="F849" s="155"/>
      <c r="G849" s="155"/>
      <c r="H849" s="155"/>
      <c r="I849" s="155"/>
      <c r="J849" s="155"/>
      <c r="K849" s="155"/>
      <c r="L849" s="155"/>
      <c r="M849" s="155"/>
      <c r="N849" s="155"/>
      <c r="O849" s="155"/>
      <c r="P849" s="155"/>
      <c r="Q849" s="155"/>
      <c r="R849" s="155"/>
      <c r="S849" s="155"/>
      <c r="T849" s="155"/>
      <c r="U849" s="155"/>
      <c r="V849" s="155"/>
      <c r="W849" s="155"/>
      <c r="X849" s="155"/>
      <c r="Y849" s="155"/>
      <c r="Z849" s="155"/>
    </row>
    <row r="850" spans="1:26" ht="12" customHeight="1">
      <c r="A850" s="155"/>
      <c r="B850" s="155"/>
      <c r="C850" s="155"/>
      <c r="D850" s="155"/>
      <c r="E850" s="155"/>
      <c r="F850" s="155"/>
      <c r="G850" s="155"/>
      <c r="H850" s="155"/>
      <c r="I850" s="155"/>
      <c r="J850" s="155"/>
      <c r="K850" s="155"/>
      <c r="L850" s="155"/>
      <c r="M850" s="155"/>
      <c r="N850" s="155"/>
      <c r="O850" s="155"/>
      <c r="P850" s="155"/>
      <c r="Q850" s="155"/>
      <c r="R850" s="155"/>
      <c r="S850" s="155"/>
      <c r="T850" s="155"/>
      <c r="U850" s="155"/>
      <c r="V850" s="155"/>
      <c r="W850" s="155"/>
      <c r="X850" s="155"/>
      <c r="Y850" s="155"/>
      <c r="Z850" s="155"/>
    </row>
    <row r="851" spans="1:26" ht="12" customHeight="1">
      <c r="A851" s="155"/>
      <c r="B851" s="155"/>
      <c r="C851" s="155"/>
      <c r="D851" s="155"/>
      <c r="E851" s="155"/>
      <c r="F851" s="155"/>
      <c r="G851" s="155"/>
      <c r="H851" s="155"/>
      <c r="I851" s="155"/>
      <c r="J851" s="155"/>
      <c r="K851" s="155"/>
      <c r="L851" s="155"/>
      <c r="M851" s="155"/>
      <c r="N851" s="155"/>
      <c r="O851" s="155"/>
      <c r="P851" s="155"/>
      <c r="Q851" s="155"/>
      <c r="R851" s="155"/>
      <c r="S851" s="155"/>
      <c r="T851" s="155"/>
      <c r="U851" s="155"/>
      <c r="V851" s="155"/>
      <c r="W851" s="155"/>
      <c r="X851" s="155"/>
      <c r="Y851" s="155"/>
      <c r="Z851" s="155"/>
    </row>
    <row r="852" spans="1:26" ht="12" customHeight="1">
      <c r="A852" s="155"/>
      <c r="B852" s="155"/>
      <c r="C852" s="155"/>
      <c r="D852" s="155"/>
      <c r="E852" s="155"/>
      <c r="F852" s="155"/>
      <c r="G852" s="155"/>
      <c r="H852" s="155"/>
      <c r="I852" s="155"/>
      <c r="J852" s="155"/>
      <c r="K852" s="155"/>
      <c r="L852" s="155"/>
      <c r="M852" s="155"/>
      <c r="N852" s="155"/>
      <c r="O852" s="155"/>
      <c r="P852" s="155"/>
      <c r="Q852" s="155"/>
      <c r="R852" s="155"/>
      <c r="S852" s="155"/>
      <c r="T852" s="155"/>
      <c r="U852" s="155"/>
      <c r="V852" s="155"/>
      <c r="W852" s="155"/>
      <c r="X852" s="155"/>
      <c r="Y852" s="155"/>
      <c r="Z852" s="155"/>
    </row>
    <row r="853" spans="1:26" ht="12" customHeight="1">
      <c r="A853" s="155"/>
      <c r="B853" s="155"/>
      <c r="C853" s="155"/>
      <c r="D853" s="155"/>
      <c r="E853" s="155"/>
      <c r="F853" s="155"/>
      <c r="G853" s="155"/>
      <c r="H853" s="155"/>
      <c r="I853" s="155"/>
      <c r="J853" s="155"/>
      <c r="K853" s="155"/>
      <c r="L853" s="155"/>
      <c r="M853" s="155"/>
      <c r="N853" s="155"/>
      <c r="O853" s="155"/>
      <c r="P853" s="155"/>
      <c r="Q853" s="155"/>
      <c r="R853" s="155"/>
      <c r="S853" s="155"/>
      <c r="T853" s="155"/>
      <c r="U853" s="155"/>
      <c r="V853" s="155"/>
      <c r="W853" s="155"/>
      <c r="X853" s="155"/>
      <c r="Y853" s="155"/>
      <c r="Z853" s="155"/>
    </row>
    <row r="854" spans="1:26" ht="12" customHeight="1">
      <c r="A854" s="155"/>
      <c r="B854" s="155"/>
      <c r="C854" s="155"/>
      <c r="D854" s="155"/>
      <c r="E854" s="155"/>
      <c r="F854" s="155"/>
      <c r="G854" s="155"/>
      <c r="H854" s="155"/>
      <c r="I854" s="155"/>
      <c r="J854" s="155"/>
      <c r="K854" s="155"/>
      <c r="L854" s="155"/>
      <c r="M854" s="155"/>
      <c r="N854" s="155"/>
      <c r="O854" s="155"/>
      <c r="P854" s="155"/>
      <c r="Q854" s="155"/>
      <c r="R854" s="155"/>
      <c r="S854" s="155"/>
      <c r="T854" s="155"/>
      <c r="U854" s="155"/>
      <c r="V854" s="155"/>
      <c r="W854" s="155"/>
      <c r="X854" s="155"/>
      <c r="Y854" s="155"/>
      <c r="Z854" s="155"/>
    </row>
    <row r="855" spans="1:26" ht="12" customHeight="1">
      <c r="A855" s="155"/>
      <c r="B855" s="155"/>
      <c r="C855" s="155"/>
      <c r="D855" s="155"/>
      <c r="E855" s="155"/>
      <c r="F855" s="155"/>
      <c r="G855" s="155"/>
      <c r="H855" s="155"/>
      <c r="I855" s="155"/>
      <c r="J855" s="155"/>
      <c r="K855" s="155"/>
      <c r="L855" s="155"/>
      <c r="M855" s="155"/>
      <c r="N855" s="155"/>
      <c r="O855" s="155"/>
      <c r="P855" s="155"/>
      <c r="Q855" s="155"/>
      <c r="R855" s="155"/>
      <c r="S855" s="155"/>
      <c r="T855" s="155"/>
      <c r="U855" s="155"/>
      <c r="V855" s="155"/>
      <c r="W855" s="155"/>
      <c r="X855" s="155"/>
      <c r="Y855" s="155"/>
      <c r="Z855" s="155"/>
    </row>
    <row r="856" spans="1:26" ht="12" customHeight="1">
      <c r="A856" s="155"/>
      <c r="B856" s="155"/>
      <c r="C856" s="155"/>
      <c r="D856" s="155"/>
      <c r="E856" s="155"/>
      <c r="F856" s="155"/>
      <c r="G856" s="155"/>
      <c r="H856" s="155"/>
      <c r="I856" s="155"/>
      <c r="J856" s="155"/>
      <c r="K856" s="155"/>
      <c r="L856" s="155"/>
      <c r="M856" s="155"/>
      <c r="N856" s="155"/>
      <c r="O856" s="155"/>
      <c r="P856" s="155"/>
      <c r="Q856" s="155"/>
      <c r="R856" s="155"/>
      <c r="S856" s="155"/>
      <c r="T856" s="155"/>
      <c r="U856" s="155"/>
      <c r="V856" s="155"/>
      <c r="W856" s="155"/>
      <c r="X856" s="155"/>
      <c r="Y856" s="155"/>
      <c r="Z856" s="155"/>
    </row>
    <row r="857" spans="1:26" ht="12" customHeight="1">
      <c r="A857" s="155"/>
      <c r="B857" s="155"/>
      <c r="C857" s="155"/>
      <c r="D857" s="155"/>
      <c r="E857" s="155"/>
      <c r="F857" s="155"/>
      <c r="G857" s="155"/>
      <c r="H857" s="155"/>
      <c r="I857" s="155"/>
      <c r="J857" s="155"/>
      <c r="K857" s="155"/>
      <c r="L857" s="155"/>
      <c r="M857" s="155"/>
      <c r="N857" s="155"/>
      <c r="O857" s="155"/>
      <c r="P857" s="155"/>
      <c r="Q857" s="155"/>
      <c r="R857" s="155"/>
      <c r="S857" s="155"/>
      <c r="T857" s="155"/>
      <c r="U857" s="155"/>
      <c r="V857" s="155"/>
      <c r="W857" s="155"/>
      <c r="X857" s="155"/>
      <c r="Y857" s="155"/>
      <c r="Z857" s="155"/>
    </row>
    <row r="858" spans="1:26" ht="12" customHeight="1">
      <c r="A858" s="155"/>
      <c r="B858" s="155"/>
      <c r="C858" s="155"/>
      <c r="D858" s="155"/>
      <c r="E858" s="155"/>
      <c r="F858" s="155"/>
      <c r="G858" s="155"/>
      <c r="H858" s="155"/>
      <c r="I858" s="155"/>
      <c r="J858" s="155"/>
      <c r="K858" s="155"/>
      <c r="L858" s="155"/>
      <c r="M858" s="155"/>
      <c r="N858" s="155"/>
      <c r="O858" s="155"/>
      <c r="P858" s="155"/>
      <c r="Q858" s="155"/>
      <c r="R858" s="155"/>
      <c r="S858" s="155"/>
      <c r="T858" s="155"/>
      <c r="U858" s="155"/>
      <c r="V858" s="155"/>
      <c r="W858" s="155"/>
      <c r="X858" s="155"/>
      <c r="Y858" s="155"/>
      <c r="Z858" s="155"/>
    </row>
    <row r="859" spans="1:26" ht="12" customHeight="1">
      <c r="A859" s="155"/>
      <c r="B859" s="155"/>
      <c r="C859" s="155"/>
      <c r="D859" s="155"/>
      <c r="E859" s="155"/>
      <c r="F859" s="155"/>
      <c r="G859" s="155"/>
      <c r="H859" s="155"/>
      <c r="I859" s="155"/>
      <c r="J859" s="155"/>
      <c r="K859" s="155"/>
      <c r="L859" s="155"/>
      <c r="M859" s="155"/>
      <c r="N859" s="155"/>
      <c r="O859" s="155"/>
      <c r="P859" s="155"/>
      <c r="Q859" s="155"/>
      <c r="R859" s="155"/>
      <c r="S859" s="155"/>
      <c r="T859" s="155"/>
      <c r="U859" s="155"/>
      <c r="V859" s="155"/>
      <c r="W859" s="155"/>
      <c r="X859" s="155"/>
      <c r="Y859" s="155"/>
      <c r="Z859" s="155"/>
    </row>
    <row r="860" spans="1:26" ht="12" customHeight="1">
      <c r="A860" s="155"/>
      <c r="B860" s="155"/>
      <c r="C860" s="155"/>
      <c r="D860" s="155"/>
      <c r="E860" s="155"/>
      <c r="F860" s="155"/>
      <c r="G860" s="155"/>
      <c r="H860" s="155"/>
      <c r="I860" s="155"/>
      <c r="J860" s="155"/>
      <c r="K860" s="155"/>
      <c r="L860" s="155"/>
      <c r="M860" s="155"/>
      <c r="N860" s="155"/>
      <c r="O860" s="155"/>
      <c r="P860" s="155"/>
      <c r="Q860" s="155"/>
      <c r="R860" s="155"/>
      <c r="S860" s="155"/>
      <c r="T860" s="155"/>
      <c r="U860" s="155"/>
      <c r="V860" s="155"/>
      <c r="W860" s="155"/>
      <c r="X860" s="155"/>
      <c r="Y860" s="155"/>
      <c r="Z860" s="155"/>
    </row>
    <row r="861" spans="1:26" ht="12" customHeight="1">
      <c r="A861" s="155"/>
      <c r="B861" s="155"/>
      <c r="C861" s="155"/>
      <c r="D861" s="155"/>
      <c r="E861" s="155"/>
      <c r="F861" s="155"/>
      <c r="G861" s="155"/>
      <c r="H861" s="155"/>
      <c r="I861" s="155"/>
      <c r="J861" s="155"/>
      <c r="K861" s="155"/>
      <c r="L861" s="155"/>
      <c r="M861" s="155"/>
      <c r="N861" s="155"/>
      <c r="O861" s="155"/>
      <c r="P861" s="155"/>
      <c r="Q861" s="155"/>
      <c r="R861" s="155"/>
      <c r="S861" s="155"/>
      <c r="T861" s="155"/>
      <c r="U861" s="155"/>
      <c r="V861" s="155"/>
      <c r="W861" s="155"/>
      <c r="X861" s="155"/>
      <c r="Y861" s="155"/>
      <c r="Z861" s="155"/>
    </row>
    <row r="862" spans="1:26" ht="12" customHeight="1">
      <c r="A862" s="155"/>
      <c r="B862" s="155"/>
      <c r="C862" s="155"/>
      <c r="D862" s="155"/>
      <c r="E862" s="155"/>
      <c r="F862" s="155"/>
      <c r="G862" s="155"/>
      <c r="H862" s="155"/>
      <c r="I862" s="155"/>
      <c r="J862" s="155"/>
      <c r="K862" s="155"/>
      <c r="L862" s="155"/>
      <c r="M862" s="155"/>
      <c r="N862" s="155"/>
      <c r="O862" s="155"/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  <c r="Z862" s="155"/>
    </row>
    <row r="863" spans="1:26" ht="12" customHeight="1">
      <c r="A863" s="155"/>
      <c r="B863" s="155"/>
      <c r="C863" s="155"/>
      <c r="D863" s="155"/>
      <c r="E863" s="155"/>
      <c r="F863" s="155"/>
      <c r="G863" s="155"/>
      <c r="H863" s="155"/>
      <c r="I863" s="155"/>
      <c r="J863" s="155"/>
      <c r="K863" s="155"/>
      <c r="L863" s="155"/>
      <c r="M863" s="155"/>
      <c r="N863" s="155"/>
      <c r="O863" s="155"/>
      <c r="P863" s="155"/>
      <c r="Q863" s="155"/>
      <c r="R863" s="155"/>
      <c r="S863" s="155"/>
      <c r="T863" s="155"/>
      <c r="U863" s="155"/>
      <c r="V863" s="155"/>
      <c r="W863" s="155"/>
      <c r="X863" s="155"/>
      <c r="Y863" s="155"/>
      <c r="Z863" s="155"/>
    </row>
    <row r="864" spans="1:26" ht="12" customHeight="1">
      <c r="A864" s="155"/>
      <c r="B864" s="155"/>
      <c r="C864" s="155"/>
      <c r="D864" s="155"/>
      <c r="E864" s="155"/>
      <c r="F864" s="155"/>
      <c r="G864" s="155"/>
      <c r="H864" s="155"/>
      <c r="I864" s="155"/>
      <c r="J864" s="155"/>
      <c r="K864" s="155"/>
      <c r="L864" s="155"/>
      <c r="M864" s="155"/>
      <c r="N864" s="155"/>
      <c r="O864" s="155"/>
      <c r="P864" s="155"/>
      <c r="Q864" s="155"/>
      <c r="R864" s="155"/>
      <c r="S864" s="155"/>
      <c r="T864" s="155"/>
      <c r="U864" s="155"/>
      <c r="V864" s="155"/>
      <c r="W864" s="155"/>
      <c r="X864" s="155"/>
      <c r="Y864" s="155"/>
      <c r="Z864" s="155"/>
    </row>
    <row r="865" spans="1:26" ht="12" customHeight="1">
      <c r="A865" s="155"/>
      <c r="B865" s="155"/>
      <c r="C865" s="155"/>
      <c r="D865" s="155"/>
      <c r="E865" s="155"/>
      <c r="F865" s="155"/>
      <c r="G865" s="155"/>
      <c r="H865" s="155"/>
      <c r="I865" s="155"/>
      <c r="J865" s="155"/>
      <c r="K865" s="155"/>
      <c r="L865" s="155"/>
      <c r="M865" s="155"/>
      <c r="N865" s="155"/>
      <c r="O865" s="155"/>
      <c r="P865" s="155"/>
      <c r="Q865" s="155"/>
      <c r="R865" s="155"/>
      <c r="S865" s="155"/>
      <c r="T865" s="155"/>
      <c r="U865" s="155"/>
      <c r="V865" s="155"/>
      <c r="W865" s="155"/>
      <c r="X865" s="155"/>
      <c r="Y865" s="155"/>
      <c r="Z865" s="155"/>
    </row>
    <row r="866" spans="1:26" ht="12" customHeight="1">
      <c r="A866" s="155"/>
      <c r="B866" s="155"/>
      <c r="C866" s="155"/>
      <c r="D866" s="155"/>
      <c r="E866" s="155"/>
      <c r="F866" s="155"/>
      <c r="G866" s="155"/>
      <c r="H866" s="155"/>
      <c r="I866" s="155"/>
      <c r="J866" s="155"/>
      <c r="K866" s="155"/>
      <c r="L866" s="155"/>
      <c r="M866" s="155"/>
      <c r="N866" s="155"/>
      <c r="O866" s="155"/>
      <c r="P866" s="155"/>
      <c r="Q866" s="155"/>
      <c r="R866" s="155"/>
      <c r="S866" s="155"/>
      <c r="T866" s="155"/>
      <c r="U866" s="155"/>
      <c r="V866" s="155"/>
      <c r="W866" s="155"/>
      <c r="X866" s="155"/>
      <c r="Y866" s="155"/>
      <c r="Z866" s="155"/>
    </row>
    <row r="867" spans="1:26" ht="12" customHeight="1">
      <c r="A867" s="155"/>
      <c r="B867" s="155"/>
      <c r="C867" s="155"/>
      <c r="D867" s="155"/>
      <c r="E867" s="155"/>
      <c r="F867" s="155"/>
      <c r="G867" s="155"/>
      <c r="H867" s="155"/>
      <c r="I867" s="155"/>
      <c r="J867" s="155"/>
      <c r="K867" s="155"/>
      <c r="L867" s="155"/>
      <c r="M867" s="155"/>
      <c r="N867" s="155"/>
      <c r="O867" s="155"/>
      <c r="P867" s="155"/>
      <c r="Q867" s="155"/>
      <c r="R867" s="155"/>
      <c r="S867" s="155"/>
      <c r="T867" s="155"/>
      <c r="U867" s="155"/>
      <c r="V867" s="155"/>
      <c r="W867" s="155"/>
      <c r="X867" s="155"/>
      <c r="Y867" s="155"/>
      <c r="Z867" s="155"/>
    </row>
    <row r="868" spans="1:26" ht="12" customHeight="1">
      <c r="A868" s="155"/>
      <c r="B868" s="155"/>
      <c r="C868" s="155"/>
      <c r="D868" s="155"/>
      <c r="E868" s="155"/>
      <c r="F868" s="155"/>
      <c r="G868" s="155"/>
      <c r="H868" s="155"/>
      <c r="I868" s="155"/>
      <c r="J868" s="155"/>
      <c r="K868" s="155"/>
      <c r="L868" s="155"/>
      <c r="M868" s="155"/>
      <c r="N868" s="155"/>
      <c r="O868" s="155"/>
      <c r="P868" s="155"/>
      <c r="Q868" s="155"/>
      <c r="R868" s="155"/>
      <c r="S868" s="155"/>
      <c r="T868" s="155"/>
      <c r="U868" s="155"/>
      <c r="V868" s="155"/>
      <c r="W868" s="155"/>
      <c r="X868" s="155"/>
      <c r="Y868" s="155"/>
      <c r="Z868" s="155"/>
    </row>
    <row r="869" spans="1:26" ht="12" customHeight="1">
      <c r="A869" s="155"/>
      <c r="B869" s="155"/>
      <c r="C869" s="155"/>
      <c r="D869" s="155"/>
      <c r="E869" s="155"/>
      <c r="F869" s="155"/>
      <c r="G869" s="155"/>
      <c r="H869" s="155"/>
      <c r="I869" s="155"/>
      <c r="J869" s="155"/>
      <c r="K869" s="155"/>
      <c r="L869" s="155"/>
      <c r="M869" s="155"/>
      <c r="N869" s="155"/>
      <c r="O869" s="155"/>
      <c r="P869" s="155"/>
      <c r="Q869" s="155"/>
      <c r="R869" s="155"/>
      <c r="S869" s="155"/>
      <c r="T869" s="155"/>
      <c r="U869" s="155"/>
      <c r="V869" s="155"/>
      <c r="W869" s="155"/>
      <c r="X869" s="155"/>
      <c r="Y869" s="155"/>
      <c r="Z869" s="155"/>
    </row>
    <row r="870" spans="1:26" ht="12" customHeight="1">
      <c r="A870" s="155"/>
      <c r="B870" s="155"/>
      <c r="C870" s="155"/>
      <c r="D870" s="155"/>
      <c r="E870" s="155"/>
      <c r="F870" s="155"/>
      <c r="G870" s="155"/>
      <c r="H870" s="155"/>
      <c r="I870" s="155"/>
      <c r="J870" s="155"/>
      <c r="K870" s="155"/>
      <c r="L870" s="155"/>
      <c r="M870" s="155"/>
      <c r="N870" s="155"/>
      <c r="O870" s="155"/>
      <c r="P870" s="155"/>
      <c r="Q870" s="155"/>
      <c r="R870" s="155"/>
      <c r="S870" s="155"/>
      <c r="T870" s="155"/>
      <c r="U870" s="155"/>
      <c r="V870" s="155"/>
      <c r="W870" s="155"/>
      <c r="X870" s="155"/>
      <c r="Y870" s="155"/>
      <c r="Z870" s="155"/>
    </row>
    <row r="871" spans="1:26" ht="12" customHeight="1">
      <c r="A871" s="155"/>
      <c r="B871" s="155"/>
      <c r="C871" s="155"/>
      <c r="D871" s="155"/>
      <c r="E871" s="155"/>
      <c r="F871" s="155"/>
      <c r="G871" s="155"/>
      <c r="H871" s="155"/>
      <c r="I871" s="155"/>
      <c r="J871" s="155"/>
      <c r="K871" s="155"/>
      <c r="L871" s="155"/>
      <c r="M871" s="155"/>
      <c r="N871" s="155"/>
      <c r="O871" s="155"/>
      <c r="P871" s="155"/>
      <c r="Q871" s="155"/>
      <c r="R871" s="155"/>
      <c r="S871" s="155"/>
      <c r="T871" s="155"/>
      <c r="U871" s="155"/>
      <c r="V871" s="155"/>
      <c r="W871" s="155"/>
      <c r="X871" s="155"/>
      <c r="Y871" s="155"/>
      <c r="Z871" s="155"/>
    </row>
    <row r="872" spans="1:26" ht="12" customHeight="1">
      <c r="A872" s="155"/>
      <c r="B872" s="155"/>
      <c r="C872" s="155"/>
      <c r="D872" s="155"/>
      <c r="E872" s="155"/>
      <c r="F872" s="155"/>
      <c r="G872" s="155"/>
      <c r="H872" s="155"/>
      <c r="I872" s="155"/>
      <c r="J872" s="155"/>
      <c r="K872" s="155"/>
      <c r="L872" s="155"/>
      <c r="M872" s="155"/>
      <c r="N872" s="155"/>
      <c r="O872" s="155"/>
      <c r="P872" s="155"/>
      <c r="Q872" s="155"/>
      <c r="R872" s="155"/>
      <c r="S872" s="155"/>
      <c r="T872" s="155"/>
      <c r="U872" s="155"/>
      <c r="V872" s="155"/>
      <c r="W872" s="155"/>
      <c r="X872" s="155"/>
      <c r="Y872" s="155"/>
      <c r="Z872" s="155"/>
    </row>
    <row r="873" spans="1:26" ht="12" customHeight="1">
      <c r="A873" s="155"/>
      <c r="B873" s="155"/>
      <c r="C873" s="155"/>
      <c r="D873" s="155"/>
      <c r="E873" s="155"/>
      <c r="F873" s="155"/>
      <c r="G873" s="155"/>
      <c r="H873" s="155"/>
      <c r="I873" s="155"/>
      <c r="J873" s="155"/>
      <c r="K873" s="155"/>
      <c r="L873" s="155"/>
      <c r="M873" s="155"/>
      <c r="N873" s="155"/>
      <c r="O873" s="155"/>
      <c r="P873" s="155"/>
      <c r="Q873" s="155"/>
      <c r="R873" s="155"/>
      <c r="S873" s="155"/>
      <c r="T873" s="155"/>
      <c r="U873" s="155"/>
      <c r="V873" s="155"/>
      <c r="W873" s="155"/>
      <c r="X873" s="155"/>
      <c r="Y873" s="155"/>
      <c r="Z873" s="155"/>
    </row>
    <row r="874" spans="1:26" ht="12" customHeight="1">
      <c r="A874" s="155"/>
      <c r="B874" s="155"/>
      <c r="C874" s="155"/>
      <c r="D874" s="155"/>
      <c r="E874" s="155"/>
      <c r="F874" s="155"/>
      <c r="G874" s="155"/>
      <c r="H874" s="155"/>
      <c r="I874" s="155"/>
      <c r="J874" s="155"/>
      <c r="K874" s="155"/>
      <c r="L874" s="155"/>
      <c r="M874" s="155"/>
      <c r="N874" s="155"/>
      <c r="O874" s="155"/>
      <c r="P874" s="155"/>
      <c r="Q874" s="155"/>
      <c r="R874" s="155"/>
      <c r="S874" s="155"/>
      <c r="T874" s="155"/>
      <c r="U874" s="155"/>
      <c r="V874" s="155"/>
      <c r="W874" s="155"/>
      <c r="X874" s="155"/>
      <c r="Y874" s="155"/>
      <c r="Z874" s="155"/>
    </row>
    <row r="875" spans="1:26" ht="12" customHeight="1">
      <c r="A875" s="155"/>
      <c r="B875" s="155"/>
      <c r="C875" s="155"/>
      <c r="D875" s="155"/>
      <c r="E875" s="155"/>
      <c r="F875" s="155"/>
      <c r="G875" s="155"/>
      <c r="H875" s="155"/>
      <c r="I875" s="155"/>
      <c r="J875" s="155"/>
      <c r="K875" s="155"/>
      <c r="L875" s="155"/>
      <c r="M875" s="155"/>
      <c r="N875" s="155"/>
      <c r="O875" s="155"/>
      <c r="P875" s="155"/>
      <c r="Q875" s="155"/>
      <c r="R875" s="155"/>
      <c r="S875" s="155"/>
      <c r="T875" s="155"/>
      <c r="U875" s="155"/>
      <c r="V875" s="155"/>
      <c r="W875" s="155"/>
      <c r="X875" s="155"/>
      <c r="Y875" s="155"/>
      <c r="Z875" s="155"/>
    </row>
    <row r="876" spans="1:26" ht="12" customHeight="1">
      <c r="A876" s="155"/>
      <c r="B876" s="155"/>
      <c r="C876" s="155"/>
      <c r="D876" s="155"/>
      <c r="E876" s="155"/>
      <c r="F876" s="155"/>
      <c r="G876" s="155"/>
      <c r="H876" s="155"/>
      <c r="I876" s="155"/>
      <c r="J876" s="155"/>
      <c r="K876" s="155"/>
      <c r="L876" s="155"/>
      <c r="M876" s="155"/>
      <c r="N876" s="155"/>
      <c r="O876" s="155"/>
      <c r="P876" s="155"/>
      <c r="Q876" s="155"/>
      <c r="R876" s="155"/>
      <c r="S876" s="155"/>
      <c r="T876" s="155"/>
      <c r="U876" s="155"/>
      <c r="V876" s="155"/>
      <c r="W876" s="155"/>
      <c r="X876" s="155"/>
      <c r="Y876" s="155"/>
      <c r="Z876" s="155"/>
    </row>
    <row r="877" spans="1:26" ht="12" customHeight="1">
      <c r="A877" s="155"/>
      <c r="B877" s="155"/>
      <c r="C877" s="155"/>
      <c r="D877" s="155"/>
      <c r="E877" s="155"/>
      <c r="F877" s="155"/>
      <c r="G877" s="155"/>
      <c r="H877" s="155"/>
      <c r="I877" s="155"/>
      <c r="J877" s="155"/>
      <c r="K877" s="155"/>
      <c r="L877" s="155"/>
      <c r="M877" s="155"/>
      <c r="N877" s="155"/>
      <c r="O877" s="155"/>
      <c r="P877" s="155"/>
      <c r="Q877" s="155"/>
      <c r="R877" s="155"/>
      <c r="S877" s="155"/>
      <c r="T877" s="155"/>
      <c r="U877" s="155"/>
      <c r="V877" s="155"/>
      <c r="W877" s="155"/>
      <c r="X877" s="155"/>
      <c r="Y877" s="155"/>
      <c r="Z877" s="155"/>
    </row>
    <row r="878" spans="1:26" ht="12" customHeight="1">
      <c r="A878" s="155"/>
      <c r="B878" s="155"/>
      <c r="C878" s="155"/>
      <c r="D878" s="155"/>
      <c r="E878" s="155"/>
      <c r="F878" s="155"/>
      <c r="G878" s="155"/>
      <c r="H878" s="155"/>
      <c r="I878" s="155"/>
      <c r="J878" s="155"/>
      <c r="K878" s="155"/>
      <c r="L878" s="155"/>
      <c r="M878" s="155"/>
      <c r="N878" s="155"/>
      <c r="O878" s="155"/>
      <c r="P878" s="155"/>
      <c r="Q878" s="155"/>
      <c r="R878" s="155"/>
      <c r="S878" s="155"/>
      <c r="T878" s="155"/>
      <c r="U878" s="155"/>
      <c r="V878" s="155"/>
      <c r="W878" s="155"/>
      <c r="X878" s="155"/>
      <c r="Y878" s="155"/>
      <c r="Z878" s="155"/>
    </row>
    <row r="879" spans="1:26" ht="12" customHeight="1">
      <c r="A879" s="155"/>
      <c r="B879" s="155"/>
      <c r="C879" s="155"/>
      <c r="D879" s="155"/>
      <c r="E879" s="155"/>
      <c r="F879" s="155"/>
      <c r="G879" s="155"/>
      <c r="H879" s="155"/>
      <c r="I879" s="155"/>
      <c r="J879" s="155"/>
      <c r="K879" s="155"/>
      <c r="L879" s="155"/>
      <c r="M879" s="155"/>
      <c r="N879" s="155"/>
      <c r="O879" s="155"/>
      <c r="P879" s="155"/>
      <c r="Q879" s="155"/>
      <c r="R879" s="155"/>
      <c r="S879" s="155"/>
      <c r="T879" s="155"/>
      <c r="U879" s="155"/>
      <c r="V879" s="155"/>
      <c r="W879" s="155"/>
      <c r="X879" s="155"/>
      <c r="Y879" s="155"/>
      <c r="Z879" s="155"/>
    </row>
    <row r="880" spans="1:26" ht="12" customHeight="1">
      <c r="A880" s="155"/>
      <c r="B880" s="155"/>
      <c r="C880" s="155"/>
      <c r="D880" s="155"/>
      <c r="E880" s="155"/>
      <c r="F880" s="155"/>
      <c r="G880" s="155"/>
      <c r="H880" s="155"/>
      <c r="I880" s="155"/>
      <c r="J880" s="155"/>
      <c r="K880" s="155"/>
      <c r="L880" s="155"/>
      <c r="M880" s="155"/>
      <c r="N880" s="155"/>
      <c r="O880" s="155"/>
      <c r="P880" s="155"/>
      <c r="Q880" s="155"/>
      <c r="R880" s="155"/>
      <c r="S880" s="155"/>
      <c r="T880" s="155"/>
      <c r="U880" s="155"/>
      <c r="V880" s="155"/>
      <c r="W880" s="155"/>
      <c r="X880" s="155"/>
      <c r="Y880" s="155"/>
      <c r="Z880" s="155"/>
    </row>
    <row r="881" spans="1:26" ht="12" customHeight="1">
      <c r="A881" s="155"/>
      <c r="B881" s="155"/>
      <c r="C881" s="155"/>
      <c r="D881" s="155"/>
      <c r="E881" s="155"/>
      <c r="F881" s="155"/>
      <c r="G881" s="155"/>
      <c r="H881" s="155"/>
      <c r="I881" s="155"/>
      <c r="J881" s="155"/>
      <c r="K881" s="155"/>
      <c r="L881" s="155"/>
      <c r="M881" s="155"/>
      <c r="N881" s="155"/>
      <c r="O881" s="155"/>
      <c r="P881" s="155"/>
      <c r="Q881" s="155"/>
      <c r="R881" s="155"/>
      <c r="S881" s="155"/>
      <c r="T881" s="155"/>
      <c r="U881" s="155"/>
      <c r="V881" s="155"/>
      <c r="W881" s="155"/>
      <c r="X881" s="155"/>
      <c r="Y881" s="155"/>
      <c r="Z881" s="155"/>
    </row>
    <row r="882" spans="1:26" ht="12" customHeight="1">
      <c r="A882" s="155"/>
      <c r="B882" s="155"/>
      <c r="C882" s="155"/>
      <c r="D882" s="155"/>
      <c r="E882" s="155"/>
      <c r="F882" s="155"/>
      <c r="G882" s="155"/>
      <c r="H882" s="155"/>
      <c r="I882" s="155"/>
      <c r="J882" s="155"/>
      <c r="K882" s="155"/>
      <c r="L882" s="155"/>
      <c r="M882" s="155"/>
      <c r="N882" s="155"/>
      <c r="O882" s="155"/>
      <c r="P882" s="155"/>
      <c r="Q882" s="155"/>
      <c r="R882" s="155"/>
      <c r="S882" s="155"/>
      <c r="T882" s="155"/>
      <c r="U882" s="155"/>
      <c r="V882" s="155"/>
      <c r="W882" s="155"/>
      <c r="X882" s="155"/>
      <c r="Y882" s="155"/>
      <c r="Z882" s="155"/>
    </row>
    <row r="883" spans="1:26" ht="12" customHeight="1">
      <c r="A883" s="155"/>
      <c r="B883" s="155"/>
      <c r="C883" s="155"/>
      <c r="D883" s="155"/>
      <c r="E883" s="155"/>
      <c r="F883" s="155"/>
      <c r="G883" s="155"/>
      <c r="H883" s="155"/>
      <c r="I883" s="155"/>
      <c r="J883" s="155"/>
      <c r="K883" s="155"/>
      <c r="L883" s="155"/>
      <c r="M883" s="155"/>
      <c r="N883" s="155"/>
      <c r="O883" s="155"/>
      <c r="P883" s="155"/>
      <c r="Q883" s="155"/>
      <c r="R883" s="155"/>
      <c r="S883" s="155"/>
      <c r="T883" s="155"/>
      <c r="U883" s="155"/>
      <c r="V883" s="155"/>
      <c r="W883" s="155"/>
      <c r="X883" s="155"/>
      <c r="Y883" s="155"/>
      <c r="Z883" s="155"/>
    </row>
    <row r="884" spans="1:26" ht="12" customHeight="1">
      <c r="A884" s="155"/>
      <c r="B884" s="155"/>
      <c r="C884" s="155"/>
      <c r="D884" s="155"/>
      <c r="E884" s="155"/>
      <c r="F884" s="155"/>
      <c r="G884" s="155"/>
      <c r="H884" s="155"/>
      <c r="I884" s="155"/>
      <c r="J884" s="155"/>
      <c r="K884" s="155"/>
      <c r="L884" s="155"/>
      <c r="M884" s="155"/>
      <c r="N884" s="155"/>
      <c r="O884" s="155"/>
      <c r="P884" s="155"/>
      <c r="Q884" s="155"/>
      <c r="R884" s="155"/>
      <c r="S884" s="155"/>
      <c r="T884" s="155"/>
      <c r="U884" s="155"/>
      <c r="V884" s="155"/>
      <c r="W884" s="155"/>
      <c r="X884" s="155"/>
      <c r="Y884" s="155"/>
      <c r="Z884" s="155"/>
    </row>
    <row r="885" spans="1:26" ht="12" customHeight="1">
      <c r="A885" s="155"/>
      <c r="B885" s="155"/>
      <c r="C885" s="155"/>
      <c r="D885" s="155"/>
      <c r="E885" s="155"/>
      <c r="F885" s="155"/>
      <c r="G885" s="155"/>
      <c r="H885" s="155"/>
      <c r="I885" s="155"/>
      <c r="J885" s="155"/>
      <c r="K885" s="155"/>
      <c r="L885" s="155"/>
      <c r="M885" s="155"/>
      <c r="N885" s="155"/>
      <c r="O885" s="155"/>
      <c r="P885" s="155"/>
      <c r="Q885" s="155"/>
      <c r="R885" s="155"/>
      <c r="S885" s="155"/>
      <c r="T885" s="155"/>
      <c r="U885" s="155"/>
      <c r="V885" s="155"/>
      <c r="W885" s="155"/>
      <c r="X885" s="155"/>
      <c r="Y885" s="155"/>
      <c r="Z885" s="155"/>
    </row>
    <row r="886" spans="1:26" ht="12" customHeight="1">
      <c r="A886" s="155"/>
      <c r="B886" s="155"/>
      <c r="C886" s="155"/>
      <c r="D886" s="155"/>
      <c r="E886" s="155"/>
      <c r="F886" s="155"/>
      <c r="G886" s="155"/>
      <c r="H886" s="155"/>
      <c r="I886" s="155"/>
      <c r="J886" s="155"/>
      <c r="K886" s="155"/>
      <c r="L886" s="155"/>
      <c r="M886" s="155"/>
      <c r="N886" s="155"/>
      <c r="O886" s="155"/>
      <c r="P886" s="155"/>
      <c r="Q886" s="155"/>
      <c r="R886" s="155"/>
      <c r="S886" s="155"/>
      <c r="T886" s="155"/>
      <c r="U886" s="155"/>
      <c r="V886" s="155"/>
      <c r="W886" s="155"/>
      <c r="X886" s="155"/>
      <c r="Y886" s="155"/>
      <c r="Z886" s="155"/>
    </row>
    <row r="887" spans="1:26" ht="12" customHeight="1">
      <c r="A887" s="155"/>
      <c r="B887" s="155"/>
      <c r="C887" s="155"/>
      <c r="D887" s="155"/>
      <c r="E887" s="155"/>
      <c r="F887" s="155"/>
      <c r="G887" s="155"/>
      <c r="H887" s="155"/>
      <c r="I887" s="155"/>
      <c r="J887" s="155"/>
      <c r="K887" s="155"/>
      <c r="L887" s="155"/>
      <c r="M887" s="155"/>
      <c r="N887" s="155"/>
      <c r="O887" s="155"/>
      <c r="P887" s="155"/>
      <c r="Q887" s="155"/>
      <c r="R887" s="155"/>
      <c r="S887" s="155"/>
      <c r="T887" s="155"/>
      <c r="U887" s="155"/>
      <c r="V887" s="155"/>
      <c r="W887" s="155"/>
      <c r="X887" s="155"/>
      <c r="Y887" s="155"/>
      <c r="Z887" s="155"/>
    </row>
    <row r="888" spans="1:26" ht="12" customHeight="1">
      <c r="A888" s="155"/>
      <c r="B888" s="155"/>
      <c r="C888" s="155"/>
      <c r="D888" s="155"/>
      <c r="E888" s="155"/>
      <c r="F888" s="155"/>
      <c r="G888" s="155"/>
      <c r="H888" s="155"/>
      <c r="I888" s="155"/>
      <c r="J888" s="155"/>
      <c r="K888" s="155"/>
      <c r="L888" s="155"/>
      <c r="M888" s="155"/>
      <c r="N888" s="155"/>
      <c r="O888" s="155"/>
      <c r="P888" s="155"/>
      <c r="Q888" s="155"/>
      <c r="R888" s="155"/>
      <c r="S888" s="155"/>
      <c r="T888" s="155"/>
      <c r="U888" s="155"/>
      <c r="V888" s="155"/>
      <c r="W888" s="155"/>
      <c r="X888" s="155"/>
      <c r="Y888" s="155"/>
      <c r="Z888" s="155"/>
    </row>
    <row r="889" spans="1:26" ht="12" customHeight="1">
      <c r="A889" s="155"/>
      <c r="B889" s="155"/>
      <c r="C889" s="155"/>
      <c r="D889" s="155"/>
      <c r="E889" s="155"/>
      <c r="F889" s="155"/>
      <c r="G889" s="155"/>
      <c r="H889" s="155"/>
      <c r="I889" s="155"/>
      <c r="J889" s="155"/>
      <c r="K889" s="155"/>
      <c r="L889" s="155"/>
      <c r="M889" s="155"/>
      <c r="N889" s="155"/>
      <c r="O889" s="155"/>
      <c r="P889" s="155"/>
      <c r="Q889" s="155"/>
      <c r="R889" s="155"/>
      <c r="S889" s="155"/>
      <c r="T889" s="155"/>
      <c r="U889" s="155"/>
      <c r="V889" s="155"/>
      <c r="W889" s="155"/>
      <c r="X889" s="155"/>
      <c r="Y889" s="155"/>
      <c r="Z889" s="155"/>
    </row>
    <row r="890" spans="1:26" ht="12" customHeight="1">
      <c r="A890" s="155"/>
      <c r="B890" s="155"/>
      <c r="C890" s="155"/>
      <c r="D890" s="155"/>
      <c r="E890" s="155"/>
      <c r="F890" s="155"/>
      <c r="G890" s="155"/>
      <c r="H890" s="155"/>
      <c r="I890" s="155"/>
      <c r="J890" s="155"/>
      <c r="K890" s="155"/>
      <c r="L890" s="155"/>
      <c r="M890" s="155"/>
      <c r="N890" s="155"/>
      <c r="O890" s="155"/>
      <c r="P890" s="155"/>
      <c r="Q890" s="155"/>
      <c r="R890" s="155"/>
      <c r="S890" s="155"/>
      <c r="T890" s="155"/>
      <c r="U890" s="155"/>
      <c r="V890" s="155"/>
      <c r="W890" s="155"/>
      <c r="X890" s="155"/>
      <c r="Y890" s="155"/>
      <c r="Z890" s="155"/>
    </row>
    <row r="891" spans="1:26" ht="12" customHeight="1">
      <c r="A891" s="155"/>
      <c r="B891" s="155"/>
      <c r="C891" s="155"/>
      <c r="D891" s="155"/>
      <c r="E891" s="155"/>
      <c r="F891" s="155"/>
      <c r="G891" s="155"/>
      <c r="H891" s="155"/>
      <c r="I891" s="155"/>
      <c r="J891" s="155"/>
      <c r="K891" s="155"/>
      <c r="L891" s="155"/>
      <c r="M891" s="155"/>
      <c r="N891" s="155"/>
      <c r="O891" s="155"/>
      <c r="P891" s="155"/>
      <c r="Q891" s="155"/>
      <c r="R891" s="155"/>
      <c r="S891" s="155"/>
      <c r="T891" s="155"/>
      <c r="U891" s="155"/>
      <c r="V891" s="155"/>
      <c r="W891" s="155"/>
      <c r="X891" s="155"/>
      <c r="Y891" s="155"/>
      <c r="Z891" s="155"/>
    </row>
    <row r="892" spans="1:26" ht="12" customHeight="1">
      <c r="A892" s="155"/>
      <c r="B892" s="155"/>
      <c r="C892" s="155"/>
      <c r="D892" s="155"/>
      <c r="E892" s="155"/>
      <c r="F892" s="155"/>
      <c r="G892" s="155"/>
      <c r="H892" s="155"/>
      <c r="I892" s="155"/>
      <c r="J892" s="155"/>
      <c r="K892" s="155"/>
      <c r="L892" s="155"/>
      <c r="M892" s="155"/>
      <c r="N892" s="155"/>
      <c r="O892" s="155"/>
      <c r="P892" s="155"/>
      <c r="Q892" s="155"/>
      <c r="R892" s="155"/>
      <c r="S892" s="155"/>
      <c r="T892" s="155"/>
      <c r="U892" s="155"/>
      <c r="V892" s="155"/>
      <c r="W892" s="155"/>
      <c r="X892" s="155"/>
      <c r="Y892" s="155"/>
      <c r="Z892" s="155"/>
    </row>
    <row r="893" spans="1:26" ht="12" customHeight="1">
      <c r="A893" s="155"/>
      <c r="B893" s="155"/>
      <c r="C893" s="155"/>
      <c r="D893" s="155"/>
      <c r="E893" s="155"/>
      <c r="F893" s="155"/>
      <c r="G893" s="155"/>
      <c r="H893" s="155"/>
      <c r="I893" s="155"/>
      <c r="J893" s="155"/>
      <c r="K893" s="155"/>
      <c r="L893" s="155"/>
      <c r="M893" s="155"/>
      <c r="N893" s="155"/>
      <c r="O893" s="155"/>
      <c r="P893" s="155"/>
      <c r="Q893" s="155"/>
      <c r="R893" s="155"/>
      <c r="S893" s="155"/>
      <c r="T893" s="155"/>
      <c r="U893" s="155"/>
      <c r="V893" s="155"/>
      <c r="W893" s="155"/>
      <c r="X893" s="155"/>
      <c r="Y893" s="155"/>
      <c r="Z893" s="155"/>
    </row>
    <row r="894" spans="1:26" ht="12" customHeight="1">
      <c r="A894" s="155"/>
      <c r="B894" s="155"/>
      <c r="C894" s="155"/>
      <c r="D894" s="155"/>
      <c r="E894" s="155"/>
      <c r="F894" s="155"/>
      <c r="G894" s="155"/>
      <c r="H894" s="155"/>
      <c r="I894" s="155"/>
      <c r="J894" s="155"/>
      <c r="K894" s="155"/>
      <c r="L894" s="155"/>
      <c r="M894" s="155"/>
      <c r="N894" s="155"/>
      <c r="O894" s="155"/>
      <c r="P894" s="155"/>
      <c r="Q894" s="155"/>
      <c r="R894" s="155"/>
      <c r="S894" s="155"/>
      <c r="T894" s="155"/>
      <c r="U894" s="155"/>
      <c r="V894" s="155"/>
      <c r="W894" s="155"/>
      <c r="X894" s="155"/>
      <c r="Y894" s="155"/>
      <c r="Z894" s="155"/>
    </row>
    <row r="895" spans="1:26" ht="12" customHeight="1">
      <c r="A895" s="155"/>
      <c r="B895" s="155"/>
      <c r="C895" s="155"/>
      <c r="D895" s="155"/>
      <c r="E895" s="155"/>
      <c r="F895" s="155"/>
      <c r="G895" s="155"/>
      <c r="H895" s="155"/>
      <c r="I895" s="155"/>
      <c r="J895" s="155"/>
      <c r="K895" s="155"/>
      <c r="L895" s="155"/>
      <c r="M895" s="155"/>
      <c r="N895" s="155"/>
      <c r="O895" s="155"/>
      <c r="P895" s="155"/>
      <c r="Q895" s="155"/>
      <c r="R895" s="155"/>
      <c r="S895" s="155"/>
      <c r="T895" s="155"/>
      <c r="U895" s="155"/>
      <c r="V895" s="155"/>
      <c r="W895" s="155"/>
      <c r="X895" s="155"/>
      <c r="Y895" s="155"/>
      <c r="Z895" s="155"/>
    </row>
    <row r="896" spans="1:26" ht="12" customHeight="1">
      <c r="A896" s="155"/>
      <c r="B896" s="155"/>
      <c r="C896" s="155"/>
      <c r="D896" s="155"/>
      <c r="E896" s="155"/>
      <c r="F896" s="155"/>
      <c r="G896" s="155"/>
      <c r="H896" s="155"/>
      <c r="I896" s="155"/>
      <c r="J896" s="155"/>
      <c r="K896" s="155"/>
      <c r="L896" s="155"/>
      <c r="M896" s="155"/>
      <c r="N896" s="155"/>
      <c r="O896" s="155"/>
      <c r="P896" s="155"/>
      <c r="Q896" s="155"/>
      <c r="R896" s="155"/>
      <c r="S896" s="155"/>
      <c r="T896" s="155"/>
      <c r="U896" s="155"/>
      <c r="V896" s="155"/>
      <c r="W896" s="155"/>
      <c r="X896" s="155"/>
      <c r="Y896" s="155"/>
      <c r="Z896" s="155"/>
    </row>
    <row r="897" spans="1:26" ht="12" customHeight="1">
      <c r="A897" s="155"/>
      <c r="B897" s="155"/>
      <c r="C897" s="155"/>
      <c r="D897" s="155"/>
      <c r="E897" s="155"/>
      <c r="F897" s="155"/>
      <c r="G897" s="155"/>
      <c r="H897" s="155"/>
      <c r="I897" s="155"/>
      <c r="J897" s="155"/>
      <c r="K897" s="155"/>
      <c r="L897" s="155"/>
      <c r="M897" s="155"/>
      <c r="N897" s="155"/>
      <c r="O897" s="155"/>
      <c r="P897" s="155"/>
      <c r="Q897" s="155"/>
      <c r="R897" s="155"/>
      <c r="S897" s="155"/>
      <c r="T897" s="155"/>
      <c r="U897" s="155"/>
      <c r="V897" s="155"/>
      <c r="W897" s="155"/>
      <c r="X897" s="155"/>
      <c r="Y897" s="155"/>
      <c r="Z897" s="155"/>
    </row>
    <row r="898" spans="1:26" ht="12" customHeight="1">
      <c r="A898" s="155"/>
      <c r="B898" s="155"/>
      <c r="C898" s="155"/>
      <c r="D898" s="155"/>
      <c r="E898" s="155"/>
      <c r="F898" s="155"/>
      <c r="G898" s="155"/>
      <c r="H898" s="155"/>
      <c r="I898" s="155"/>
      <c r="J898" s="155"/>
      <c r="K898" s="155"/>
      <c r="L898" s="155"/>
      <c r="M898" s="155"/>
      <c r="N898" s="155"/>
      <c r="O898" s="155"/>
      <c r="P898" s="155"/>
      <c r="Q898" s="155"/>
      <c r="R898" s="155"/>
      <c r="S898" s="155"/>
      <c r="T898" s="155"/>
      <c r="U898" s="155"/>
      <c r="V898" s="155"/>
      <c r="W898" s="155"/>
      <c r="X898" s="155"/>
      <c r="Y898" s="155"/>
      <c r="Z898" s="155"/>
    </row>
    <row r="899" spans="1:26" ht="12" customHeight="1">
      <c r="A899" s="155"/>
      <c r="B899" s="155"/>
      <c r="C899" s="155"/>
      <c r="D899" s="155"/>
      <c r="E899" s="155"/>
      <c r="F899" s="155"/>
      <c r="G899" s="155"/>
      <c r="H899" s="155"/>
      <c r="I899" s="155"/>
      <c r="J899" s="155"/>
      <c r="K899" s="155"/>
      <c r="L899" s="155"/>
      <c r="M899" s="155"/>
      <c r="N899" s="155"/>
      <c r="O899" s="155"/>
      <c r="P899" s="155"/>
      <c r="Q899" s="155"/>
      <c r="R899" s="155"/>
      <c r="S899" s="155"/>
      <c r="T899" s="155"/>
      <c r="U899" s="155"/>
      <c r="V899" s="155"/>
      <c r="W899" s="155"/>
      <c r="X899" s="155"/>
      <c r="Y899" s="155"/>
      <c r="Z899" s="155"/>
    </row>
    <row r="900" spans="1:26" ht="12" customHeight="1">
      <c r="A900" s="155"/>
      <c r="B900" s="155"/>
      <c r="C900" s="155"/>
      <c r="D900" s="155"/>
      <c r="E900" s="155"/>
      <c r="F900" s="155"/>
      <c r="G900" s="155"/>
      <c r="H900" s="155"/>
      <c r="I900" s="155"/>
      <c r="J900" s="155"/>
      <c r="K900" s="155"/>
      <c r="L900" s="155"/>
      <c r="M900" s="155"/>
      <c r="N900" s="155"/>
      <c r="O900" s="155"/>
      <c r="P900" s="155"/>
      <c r="Q900" s="155"/>
      <c r="R900" s="155"/>
      <c r="S900" s="155"/>
      <c r="T900" s="155"/>
      <c r="U900" s="155"/>
      <c r="V900" s="155"/>
      <c r="W900" s="155"/>
      <c r="X900" s="155"/>
      <c r="Y900" s="155"/>
      <c r="Z900" s="155"/>
    </row>
    <row r="901" spans="1:26" ht="12" customHeight="1">
      <c r="A901" s="155"/>
      <c r="B901" s="155"/>
      <c r="C901" s="155"/>
      <c r="D901" s="155"/>
      <c r="E901" s="155"/>
      <c r="F901" s="155"/>
      <c r="G901" s="155"/>
      <c r="H901" s="155"/>
      <c r="I901" s="155"/>
      <c r="J901" s="155"/>
      <c r="K901" s="155"/>
      <c r="L901" s="155"/>
      <c r="M901" s="155"/>
      <c r="N901" s="155"/>
      <c r="O901" s="155"/>
      <c r="P901" s="155"/>
      <c r="Q901" s="155"/>
      <c r="R901" s="155"/>
      <c r="S901" s="155"/>
      <c r="T901" s="155"/>
      <c r="U901" s="155"/>
      <c r="V901" s="155"/>
      <c r="W901" s="155"/>
      <c r="X901" s="155"/>
      <c r="Y901" s="155"/>
      <c r="Z901" s="155"/>
    </row>
    <row r="902" spans="1:26" ht="12" customHeight="1">
      <c r="A902" s="155"/>
      <c r="B902" s="155"/>
      <c r="C902" s="155"/>
      <c r="D902" s="155"/>
      <c r="E902" s="155"/>
      <c r="F902" s="155"/>
      <c r="G902" s="155"/>
      <c r="H902" s="155"/>
      <c r="I902" s="155"/>
      <c r="J902" s="155"/>
      <c r="K902" s="155"/>
      <c r="L902" s="155"/>
      <c r="M902" s="155"/>
      <c r="N902" s="155"/>
      <c r="O902" s="155"/>
      <c r="P902" s="155"/>
      <c r="Q902" s="155"/>
      <c r="R902" s="155"/>
      <c r="S902" s="155"/>
      <c r="T902" s="155"/>
      <c r="U902" s="155"/>
      <c r="V902" s="155"/>
      <c r="W902" s="155"/>
      <c r="X902" s="155"/>
      <c r="Y902" s="155"/>
      <c r="Z902" s="155"/>
    </row>
    <row r="903" spans="1:26" ht="12" customHeight="1">
      <c r="A903" s="155"/>
      <c r="B903" s="155"/>
      <c r="C903" s="155"/>
      <c r="D903" s="155"/>
      <c r="E903" s="155"/>
      <c r="F903" s="155"/>
      <c r="G903" s="155"/>
      <c r="H903" s="155"/>
      <c r="I903" s="155"/>
      <c r="J903" s="155"/>
      <c r="K903" s="155"/>
      <c r="L903" s="155"/>
      <c r="M903" s="155"/>
      <c r="N903" s="155"/>
      <c r="O903" s="155"/>
      <c r="P903" s="155"/>
      <c r="Q903" s="155"/>
      <c r="R903" s="155"/>
      <c r="S903" s="155"/>
      <c r="T903" s="155"/>
      <c r="U903" s="155"/>
      <c r="V903" s="155"/>
      <c r="W903" s="155"/>
      <c r="X903" s="155"/>
      <c r="Y903" s="155"/>
      <c r="Z903" s="155"/>
    </row>
    <row r="904" spans="1:26" ht="12" customHeight="1">
      <c r="A904" s="155"/>
      <c r="B904" s="155"/>
      <c r="C904" s="155"/>
      <c r="D904" s="155"/>
      <c r="E904" s="155"/>
      <c r="F904" s="155"/>
      <c r="G904" s="155"/>
      <c r="H904" s="155"/>
      <c r="I904" s="155"/>
      <c r="J904" s="155"/>
      <c r="K904" s="155"/>
      <c r="L904" s="155"/>
      <c r="M904" s="155"/>
      <c r="N904" s="155"/>
      <c r="O904" s="155"/>
      <c r="P904" s="155"/>
      <c r="Q904" s="155"/>
      <c r="R904" s="155"/>
      <c r="S904" s="155"/>
      <c r="T904" s="155"/>
      <c r="U904" s="155"/>
      <c r="V904" s="155"/>
      <c r="W904" s="155"/>
      <c r="X904" s="155"/>
      <c r="Y904" s="155"/>
      <c r="Z904" s="155"/>
    </row>
    <row r="905" spans="1:26" ht="12" customHeight="1">
      <c r="A905" s="155"/>
      <c r="B905" s="155"/>
      <c r="C905" s="155"/>
      <c r="D905" s="155"/>
      <c r="E905" s="155"/>
      <c r="F905" s="155"/>
      <c r="G905" s="155"/>
      <c r="H905" s="155"/>
      <c r="I905" s="155"/>
      <c r="J905" s="155"/>
      <c r="K905" s="155"/>
      <c r="L905" s="155"/>
      <c r="M905" s="155"/>
      <c r="N905" s="155"/>
      <c r="O905" s="155"/>
      <c r="P905" s="155"/>
      <c r="Q905" s="155"/>
      <c r="R905" s="155"/>
      <c r="S905" s="155"/>
      <c r="T905" s="155"/>
      <c r="U905" s="155"/>
      <c r="V905" s="155"/>
      <c r="W905" s="155"/>
      <c r="X905" s="155"/>
      <c r="Y905" s="155"/>
      <c r="Z905" s="155"/>
    </row>
    <row r="906" spans="1:26" ht="12" customHeight="1">
      <c r="A906" s="155"/>
      <c r="B906" s="155"/>
      <c r="C906" s="155"/>
      <c r="D906" s="155"/>
      <c r="E906" s="155"/>
      <c r="F906" s="155"/>
      <c r="G906" s="155"/>
      <c r="H906" s="155"/>
      <c r="I906" s="155"/>
      <c r="J906" s="155"/>
      <c r="K906" s="155"/>
      <c r="L906" s="155"/>
      <c r="M906" s="155"/>
      <c r="N906" s="155"/>
      <c r="O906" s="155"/>
      <c r="P906" s="155"/>
      <c r="Q906" s="155"/>
      <c r="R906" s="155"/>
      <c r="S906" s="155"/>
      <c r="T906" s="155"/>
      <c r="U906" s="155"/>
      <c r="V906" s="155"/>
      <c r="W906" s="155"/>
      <c r="X906" s="155"/>
      <c r="Y906" s="155"/>
      <c r="Z906" s="155"/>
    </row>
    <row r="907" spans="1:26" ht="12" customHeight="1">
      <c r="A907" s="155"/>
      <c r="B907" s="155"/>
      <c r="C907" s="155"/>
      <c r="D907" s="155"/>
      <c r="E907" s="155"/>
      <c r="F907" s="155"/>
      <c r="G907" s="155"/>
      <c r="H907" s="155"/>
      <c r="I907" s="155"/>
      <c r="J907" s="155"/>
      <c r="K907" s="155"/>
      <c r="L907" s="155"/>
      <c r="M907" s="155"/>
      <c r="N907" s="155"/>
      <c r="O907" s="155"/>
      <c r="P907" s="155"/>
      <c r="Q907" s="155"/>
      <c r="R907" s="155"/>
      <c r="S907" s="155"/>
      <c r="T907" s="155"/>
      <c r="U907" s="155"/>
      <c r="V907" s="155"/>
      <c r="W907" s="155"/>
      <c r="X907" s="155"/>
      <c r="Y907" s="155"/>
      <c r="Z907" s="155"/>
    </row>
    <row r="908" spans="1:26" ht="12" customHeight="1">
      <c r="A908" s="155"/>
      <c r="B908" s="155"/>
      <c r="C908" s="155"/>
      <c r="D908" s="155"/>
      <c r="E908" s="155"/>
      <c r="F908" s="155"/>
      <c r="G908" s="155"/>
      <c r="H908" s="155"/>
      <c r="I908" s="155"/>
      <c r="J908" s="155"/>
      <c r="K908" s="155"/>
      <c r="L908" s="155"/>
      <c r="M908" s="155"/>
      <c r="N908" s="155"/>
      <c r="O908" s="155"/>
      <c r="P908" s="155"/>
      <c r="Q908" s="155"/>
      <c r="R908" s="155"/>
      <c r="S908" s="155"/>
      <c r="T908" s="155"/>
      <c r="U908" s="155"/>
      <c r="V908" s="155"/>
      <c r="W908" s="155"/>
      <c r="X908" s="155"/>
      <c r="Y908" s="155"/>
      <c r="Z908" s="155"/>
    </row>
    <row r="909" spans="1:26" ht="12" customHeight="1">
      <c r="A909" s="155"/>
      <c r="B909" s="155"/>
      <c r="C909" s="155"/>
      <c r="D909" s="155"/>
      <c r="E909" s="155"/>
      <c r="F909" s="155"/>
      <c r="G909" s="155"/>
      <c r="H909" s="155"/>
      <c r="I909" s="155"/>
      <c r="J909" s="155"/>
      <c r="K909" s="155"/>
      <c r="L909" s="155"/>
      <c r="M909" s="155"/>
      <c r="N909" s="155"/>
      <c r="O909" s="155"/>
      <c r="P909" s="155"/>
      <c r="Q909" s="155"/>
      <c r="R909" s="155"/>
      <c r="S909" s="155"/>
      <c r="T909" s="155"/>
      <c r="U909" s="155"/>
      <c r="V909" s="155"/>
      <c r="W909" s="155"/>
      <c r="X909" s="155"/>
      <c r="Y909" s="155"/>
      <c r="Z909" s="155"/>
    </row>
    <row r="910" spans="1:26" ht="12" customHeight="1">
      <c r="A910" s="155"/>
      <c r="B910" s="155"/>
      <c r="C910" s="155"/>
      <c r="D910" s="155"/>
      <c r="E910" s="155"/>
      <c r="F910" s="155"/>
      <c r="G910" s="155"/>
      <c r="H910" s="155"/>
      <c r="I910" s="155"/>
      <c r="J910" s="155"/>
      <c r="K910" s="155"/>
      <c r="L910" s="155"/>
      <c r="M910" s="155"/>
      <c r="N910" s="155"/>
      <c r="O910" s="155"/>
      <c r="P910" s="155"/>
      <c r="Q910" s="155"/>
      <c r="R910" s="155"/>
      <c r="S910" s="155"/>
      <c r="T910" s="155"/>
      <c r="U910" s="155"/>
      <c r="V910" s="155"/>
      <c r="W910" s="155"/>
      <c r="X910" s="155"/>
      <c r="Y910" s="155"/>
      <c r="Z910" s="155"/>
    </row>
    <row r="911" spans="1:26" ht="12" customHeight="1">
      <c r="A911" s="155"/>
      <c r="B911" s="155"/>
      <c r="C911" s="155"/>
      <c r="D911" s="155"/>
      <c r="E911" s="155"/>
      <c r="F911" s="155"/>
      <c r="G911" s="155"/>
      <c r="H911" s="155"/>
      <c r="I911" s="155"/>
      <c r="J911" s="155"/>
      <c r="K911" s="155"/>
      <c r="L911" s="155"/>
      <c r="M911" s="155"/>
      <c r="N911" s="155"/>
      <c r="O911" s="155"/>
      <c r="P911" s="155"/>
      <c r="Q911" s="155"/>
      <c r="R911" s="155"/>
      <c r="S911" s="155"/>
      <c r="T911" s="155"/>
      <c r="U911" s="155"/>
      <c r="V911" s="155"/>
      <c r="W911" s="155"/>
      <c r="X911" s="155"/>
      <c r="Y911" s="155"/>
      <c r="Z911" s="155"/>
    </row>
    <row r="912" spans="1:26" ht="12" customHeight="1">
      <c r="A912" s="155"/>
      <c r="B912" s="155"/>
      <c r="C912" s="155"/>
      <c r="D912" s="155"/>
      <c r="E912" s="155"/>
      <c r="F912" s="155"/>
      <c r="G912" s="155"/>
      <c r="H912" s="155"/>
      <c r="I912" s="155"/>
      <c r="J912" s="155"/>
      <c r="K912" s="155"/>
      <c r="L912" s="155"/>
      <c r="M912" s="155"/>
      <c r="N912" s="155"/>
      <c r="O912" s="155"/>
      <c r="P912" s="155"/>
      <c r="Q912" s="155"/>
      <c r="R912" s="155"/>
      <c r="S912" s="155"/>
      <c r="T912" s="155"/>
      <c r="U912" s="155"/>
      <c r="V912" s="155"/>
      <c r="W912" s="155"/>
      <c r="X912" s="155"/>
      <c r="Y912" s="155"/>
      <c r="Z912" s="155"/>
    </row>
    <row r="913" spans="1:26" ht="12" customHeight="1">
      <c r="A913" s="155"/>
      <c r="B913" s="155"/>
      <c r="C913" s="155"/>
      <c r="D913" s="155"/>
      <c r="E913" s="155"/>
      <c r="F913" s="155"/>
      <c r="G913" s="155"/>
      <c r="H913" s="155"/>
      <c r="I913" s="155"/>
      <c r="J913" s="155"/>
      <c r="K913" s="155"/>
      <c r="L913" s="155"/>
      <c r="M913" s="155"/>
      <c r="N913" s="155"/>
      <c r="O913" s="155"/>
      <c r="P913" s="155"/>
      <c r="Q913" s="155"/>
      <c r="R913" s="155"/>
      <c r="S913" s="155"/>
      <c r="T913" s="155"/>
      <c r="U913" s="155"/>
      <c r="V913" s="155"/>
      <c r="W913" s="155"/>
      <c r="X913" s="155"/>
      <c r="Y913" s="155"/>
      <c r="Z913" s="155"/>
    </row>
    <row r="914" spans="1:26" ht="12" customHeight="1">
      <c r="A914" s="155"/>
      <c r="B914" s="155"/>
      <c r="C914" s="155"/>
      <c r="D914" s="155"/>
      <c r="E914" s="155"/>
      <c r="F914" s="155"/>
      <c r="G914" s="155"/>
      <c r="H914" s="155"/>
      <c r="I914" s="155"/>
      <c r="J914" s="155"/>
      <c r="K914" s="155"/>
      <c r="L914" s="155"/>
      <c r="M914" s="155"/>
      <c r="N914" s="155"/>
      <c r="O914" s="155"/>
      <c r="P914" s="155"/>
      <c r="Q914" s="155"/>
      <c r="R914" s="155"/>
      <c r="S914" s="155"/>
      <c r="T914" s="155"/>
      <c r="U914" s="155"/>
      <c r="V914" s="155"/>
      <c r="W914" s="155"/>
      <c r="X914" s="155"/>
      <c r="Y914" s="155"/>
      <c r="Z914" s="155"/>
    </row>
    <row r="915" spans="1:26" ht="12" customHeight="1">
      <c r="A915" s="155"/>
      <c r="B915" s="155"/>
      <c r="C915" s="155"/>
      <c r="D915" s="155"/>
      <c r="E915" s="155"/>
      <c r="F915" s="155"/>
      <c r="G915" s="155"/>
      <c r="H915" s="155"/>
      <c r="I915" s="155"/>
      <c r="J915" s="155"/>
      <c r="K915" s="155"/>
      <c r="L915" s="155"/>
      <c r="M915" s="155"/>
      <c r="N915" s="155"/>
      <c r="O915" s="155"/>
      <c r="P915" s="155"/>
      <c r="Q915" s="155"/>
      <c r="R915" s="155"/>
      <c r="S915" s="155"/>
      <c r="T915" s="155"/>
      <c r="U915" s="155"/>
      <c r="V915" s="155"/>
      <c r="W915" s="155"/>
      <c r="X915" s="155"/>
      <c r="Y915" s="155"/>
      <c r="Z915" s="155"/>
    </row>
    <row r="916" spans="1:26" ht="12" customHeight="1">
      <c r="A916" s="155"/>
      <c r="B916" s="155"/>
      <c r="C916" s="155"/>
      <c r="D916" s="155"/>
      <c r="E916" s="155"/>
      <c r="F916" s="155"/>
      <c r="G916" s="155"/>
      <c r="H916" s="155"/>
      <c r="I916" s="155"/>
      <c r="J916" s="155"/>
      <c r="K916" s="155"/>
      <c r="L916" s="155"/>
      <c r="M916" s="155"/>
      <c r="N916" s="155"/>
      <c r="O916" s="155"/>
      <c r="P916" s="155"/>
      <c r="Q916" s="155"/>
      <c r="R916" s="155"/>
      <c r="S916" s="155"/>
      <c r="T916" s="155"/>
      <c r="U916" s="155"/>
      <c r="V916" s="155"/>
      <c r="W916" s="155"/>
      <c r="X916" s="155"/>
      <c r="Y916" s="155"/>
      <c r="Z916" s="155"/>
    </row>
    <row r="917" spans="1:26" ht="12" customHeight="1">
      <c r="A917" s="155"/>
      <c r="B917" s="155"/>
      <c r="C917" s="155"/>
      <c r="D917" s="155"/>
      <c r="E917" s="155"/>
      <c r="F917" s="155"/>
      <c r="G917" s="155"/>
      <c r="H917" s="155"/>
      <c r="I917" s="155"/>
      <c r="J917" s="155"/>
      <c r="K917" s="155"/>
      <c r="L917" s="155"/>
      <c r="M917" s="155"/>
      <c r="N917" s="155"/>
      <c r="O917" s="155"/>
      <c r="P917" s="155"/>
      <c r="Q917" s="155"/>
      <c r="R917" s="155"/>
      <c r="S917" s="155"/>
      <c r="T917" s="155"/>
      <c r="U917" s="155"/>
      <c r="V917" s="155"/>
      <c r="W917" s="155"/>
      <c r="X917" s="155"/>
      <c r="Y917" s="155"/>
      <c r="Z917" s="155"/>
    </row>
    <row r="918" spans="1:26" ht="12" customHeight="1">
      <c r="A918" s="155"/>
      <c r="B918" s="155"/>
      <c r="C918" s="155"/>
      <c r="D918" s="155"/>
      <c r="E918" s="155"/>
      <c r="F918" s="155"/>
      <c r="G918" s="155"/>
      <c r="H918" s="155"/>
      <c r="I918" s="155"/>
      <c r="J918" s="155"/>
      <c r="K918" s="155"/>
      <c r="L918" s="155"/>
      <c r="M918" s="155"/>
      <c r="N918" s="155"/>
      <c r="O918" s="155"/>
      <c r="P918" s="155"/>
      <c r="Q918" s="155"/>
      <c r="R918" s="155"/>
      <c r="S918" s="155"/>
      <c r="T918" s="155"/>
      <c r="U918" s="155"/>
      <c r="V918" s="155"/>
      <c r="W918" s="155"/>
      <c r="X918" s="155"/>
      <c r="Y918" s="155"/>
      <c r="Z918" s="155"/>
    </row>
    <row r="919" spans="1:26" ht="12" customHeight="1">
      <c r="A919" s="155"/>
      <c r="B919" s="155"/>
      <c r="C919" s="155"/>
      <c r="D919" s="155"/>
      <c r="E919" s="155"/>
      <c r="F919" s="155"/>
      <c r="G919" s="155"/>
      <c r="H919" s="155"/>
      <c r="I919" s="155"/>
      <c r="J919" s="155"/>
      <c r="K919" s="155"/>
      <c r="L919" s="155"/>
      <c r="M919" s="155"/>
      <c r="N919" s="155"/>
      <c r="O919" s="155"/>
      <c r="P919" s="155"/>
      <c r="Q919" s="155"/>
      <c r="R919" s="155"/>
      <c r="S919" s="155"/>
      <c r="T919" s="155"/>
      <c r="U919" s="155"/>
      <c r="V919" s="155"/>
      <c r="W919" s="155"/>
      <c r="X919" s="155"/>
      <c r="Y919" s="155"/>
      <c r="Z919" s="155"/>
    </row>
    <row r="920" spans="1:26" ht="12" customHeight="1">
      <c r="A920" s="155"/>
      <c r="B920" s="155"/>
      <c r="C920" s="155"/>
      <c r="D920" s="155"/>
      <c r="E920" s="155"/>
      <c r="F920" s="155"/>
      <c r="G920" s="155"/>
      <c r="H920" s="155"/>
      <c r="I920" s="155"/>
      <c r="J920" s="155"/>
      <c r="K920" s="155"/>
      <c r="L920" s="155"/>
      <c r="M920" s="155"/>
      <c r="N920" s="155"/>
      <c r="O920" s="155"/>
      <c r="P920" s="155"/>
      <c r="Q920" s="155"/>
      <c r="R920" s="155"/>
      <c r="S920" s="155"/>
      <c r="T920" s="155"/>
      <c r="U920" s="155"/>
      <c r="V920" s="155"/>
      <c r="W920" s="155"/>
      <c r="X920" s="155"/>
      <c r="Y920" s="155"/>
      <c r="Z920" s="155"/>
    </row>
    <row r="921" spans="1:26" ht="12" customHeight="1">
      <c r="A921" s="155"/>
      <c r="B921" s="155"/>
      <c r="C921" s="155"/>
      <c r="D921" s="155"/>
      <c r="E921" s="155"/>
      <c r="F921" s="155"/>
      <c r="G921" s="155"/>
      <c r="H921" s="155"/>
      <c r="I921" s="155"/>
      <c r="J921" s="155"/>
      <c r="K921" s="155"/>
      <c r="L921" s="155"/>
      <c r="M921" s="155"/>
      <c r="N921" s="155"/>
      <c r="O921" s="155"/>
      <c r="P921" s="155"/>
      <c r="Q921" s="155"/>
      <c r="R921" s="155"/>
      <c r="S921" s="155"/>
      <c r="T921" s="155"/>
      <c r="U921" s="155"/>
      <c r="V921" s="155"/>
      <c r="W921" s="155"/>
      <c r="X921" s="155"/>
      <c r="Y921" s="155"/>
      <c r="Z921" s="155"/>
    </row>
    <row r="922" spans="1:26" ht="12" customHeight="1">
      <c r="A922" s="155"/>
      <c r="B922" s="155"/>
      <c r="C922" s="155"/>
      <c r="D922" s="155"/>
      <c r="E922" s="155"/>
      <c r="F922" s="155"/>
      <c r="G922" s="155"/>
      <c r="H922" s="155"/>
      <c r="I922" s="155"/>
      <c r="J922" s="155"/>
      <c r="K922" s="155"/>
      <c r="L922" s="155"/>
      <c r="M922" s="155"/>
      <c r="N922" s="155"/>
      <c r="O922" s="155"/>
      <c r="P922" s="155"/>
      <c r="Q922" s="155"/>
      <c r="R922" s="155"/>
      <c r="S922" s="155"/>
      <c r="T922" s="155"/>
      <c r="U922" s="155"/>
      <c r="V922" s="155"/>
      <c r="W922" s="155"/>
      <c r="X922" s="155"/>
      <c r="Y922" s="155"/>
      <c r="Z922" s="155"/>
    </row>
    <row r="923" spans="1:26" ht="12" customHeight="1">
      <c r="A923" s="155"/>
      <c r="B923" s="155"/>
      <c r="C923" s="155"/>
      <c r="D923" s="155"/>
      <c r="E923" s="155"/>
      <c r="F923" s="155"/>
      <c r="G923" s="155"/>
      <c r="H923" s="155"/>
      <c r="I923" s="155"/>
      <c r="J923" s="155"/>
      <c r="K923" s="155"/>
      <c r="L923" s="155"/>
      <c r="M923" s="155"/>
      <c r="N923" s="155"/>
      <c r="O923" s="155"/>
      <c r="P923" s="155"/>
      <c r="Q923" s="155"/>
      <c r="R923" s="155"/>
      <c r="S923" s="155"/>
      <c r="T923" s="155"/>
      <c r="U923" s="155"/>
      <c r="V923" s="155"/>
      <c r="W923" s="155"/>
      <c r="X923" s="155"/>
      <c r="Y923" s="155"/>
      <c r="Z923" s="155"/>
    </row>
    <row r="924" spans="1:26" ht="12" customHeight="1">
      <c r="A924" s="155"/>
      <c r="B924" s="155"/>
      <c r="C924" s="155"/>
      <c r="D924" s="155"/>
      <c r="E924" s="155"/>
      <c r="F924" s="155"/>
      <c r="G924" s="155"/>
      <c r="H924" s="155"/>
      <c r="I924" s="155"/>
      <c r="J924" s="155"/>
      <c r="K924" s="155"/>
      <c r="L924" s="155"/>
      <c r="M924" s="155"/>
      <c r="N924" s="155"/>
      <c r="O924" s="155"/>
      <c r="P924" s="155"/>
      <c r="Q924" s="155"/>
      <c r="R924" s="155"/>
      <c r="S924" s="155"/>
      <c r="T924" s="155"/>
      <c r="U924" s="155"/>
      <c r="V924" s="155"/>
      <c r="W924" s="155"/>
      <c r="X924" s="155"/>
      <c r="Y924" s="155"/>
      <c r="Z924" s="155"/>
    </row>
    <row r="925" spans="1:26" ht="12" customHeight="1">
      <c r="A925" s="155"/>
      <c r="B925" s="155"/>
      <c r="C925" s="155"/>
      <c r="D925" s="155"/>
      <c r="E925" s="155"/>
      <c r="F925" s="155"/>
      <c r="G925" s="155"/>
      <c r="H925" s="155"/>
      <c r="I925" s="155"/>
      <c r="J925" s="155"/>
      <c r="K925" s="155"/>
      <c r="L925" s="155"/>
      <c r="M925" s="155"/>
      <c r="N925" s="155"/>
      <c r="O925" s="155"/>
      <c r="P925" s="155"/>
      <c r="Q925" s="155"/>
      <c r="R925" s="155"/>
      <c r="S925" s="155"/>
      <c r="T925" s="155"/>
      <c r="U925" s="155"/>
      <c r="V925" s="155"/>
      <c r="W925" s="155"/>
      <c r="X925" s="155"/>
      <c r="Y925" s="155"/>
      <c r="Z925" s="155"/>
    </row>
    <row r="926" spans="1:26" ht="12" customHeight="1">
      <c r="A926" s="155"/>
      <c r="B926" s="155"/>
      <c r="C926" s="155"/>
      <c r="D926" s="155"/>
      <c r="E926" s="155"/>
      <c r="F926" s="155"/>
      <c r="G926" s="155"/>
      <c r="H926" s="155"/>
      <c r="I926" s="155"/>
      <c r="J926" s="155"/>
      <c r="K926" s="155"/>
      <c r="L926" s="155"/>
      <c r="M926" s="155"/>
      <c r="N926" s="155"/>
      <c r="O926" s="155"/>
      <c r="P926" s="155"/>
      <c r="Q926" s="155"/>
      <c r="R926" s="155"/>
      <c r="S926" s="155"/>
      <c r="T926" s="155"/>
      <c r="U926" s="155"/>
      <c r="V926" s="155"/>
      <c r="W926" s="155"/>
      <c r="X926" s="155"/>
      <c r="Y926" s="155"/>
      <c r="Z926" s="155"/>
    </row>
    <row r="927" spans="1:26" ht="12" customHeight="1">
      <c r="A927" s="155"/>
      <c r="B927" s="155"/>
      <c r="C927" s="155"/>
      <c r="D927" s="155"/>
      <c r="E927" s="155"/>
      <c r="F927" s="155"/>
      <c r="G927" s="155"/>
      <c r="H927" s="155"/>
      <c r="I927" s="155"/>
      <c r="J927" s="155"/>
      <c r="K927" s="155"/>
      <c r="L927" s="155"/>
      <c r="M927" s="155"/>
      <c r="N927" s="155"/>
      <c r="O927" s="155"/>
      <c r="P927" s="155"/>
      <c r="Q927" s="155"/>
      <c r="R927" s="155"/>
      <c r="S927" s="155"/>
      <c r="T927" s="155"/>
      <c r="U927" s="155"/>
      <c r="V927" s="155"/>
      <c r="W927" s="155"/>
      <c r="X927" s="155"/>
      <c r="Y927" s="155"/>
      <c r="Z927" s="155"/>
    </row>
    <row r="928" spans="1:26" ht="12" customHeight="1">
      <c r="A928" s="155"/>
      <c r="B928" s="155"/>
      <c r="C928" s="155"/>
      <c r="D928" s="155"/>
      <c r="E928" s="155"/>
      <c r="F928" s="155"/>
      <c r="G928" s="155"/>
      <c r="H928" s="155"/>
      <c r="I928" s="155"/>
      <c r="J928" s="155"/>
      <c r="K928" s="155"/>
      <c r="L928" s="155"/>
      <c r="M928" s="155"/>
      <c r="N928" s="155"/>
      <c r="O928" s="155"/>
      <c r="P928" s="155"/>
      <c r="Q928" s="155"/>
      <c r="R928" s="155"/>
      <c r="S928" s="155"/>
      <c r="T928" s="155"/>
      <c r="U928" s="155"/>
      <c r="V928" s="155"/>
      <c r="W928" s="155"/>
      <c r="X928" s="155"/>
      <c r="Y928" s="155"/>
      <c r="Z928" s="155"/>
    </row>
    <row r="929" spans="1:26" ht="12" customHeight="1">
      <c r="A929" s="155"/>
      <c r="B929" s="155"/>
      <c r="C929" s="155"/>
      <c r="D929" s="155"/>
      <c r="E929" s="155"/>
      <c r="F929" s="155"/>
      <c r="G929" s="155"/>
      <c r="H929" s="155"/>
      <c r="I929" s="155"/>
      <c r="J929" s="155"/>
      <c r="K929" s="155"/>
      <c r="L929" s="155"/>
      <c r="M929" s="155"/>
      <c r="N929" s="155"/>
      <c r="O929" s="155"/>
      <c r="P929" s="155"/>
      <c r="Q929" s="155"/>
      <c r="R929" s="155"/>
      <c r="S929" s="155"/>
      <c r="T929" s="155"/>
      <c r="U929" s="155"/>
      <c r="V929" s="155"/>
      <c r="W929" s="155"/>
      <c r="X929" s="155"/>
      <c r="Y929" s="155"/>
      <c r="Z929" s="155"/>
    </row>
    <row r="930" spans="1:26" ht="12" customHeight="1">
      <c r="A930" s="155"/>
      <c r="B930" s="155"/>
      <c r="C930" s="155"/>
      <c r="D930" s="155"/>
      <c r="E930" s="155"/>
      <c r="F930" s="155"/>
      <c r="G930" s="155"/>
      <c r="H930" s="155"/>
      <c r="I930" s="155"/>
      <c r="J930" s="155"/>
      <c r="K930" s="155"/>
      <c r="L930" s="155"/>
      <c r="M930" s="155"/>
      <c r="N930" s="155"/>
      <c r="O930" s="155"/>
      <c r="P930" s="155"/>
      <c r="Q930" s="155"/>
      <c r="R930" s="155"/>
      <c r="S930" s="155"/>
      <c r="T930" s="155"/>
      <c r="U930" s="155"/>
      <c r="V930" s="155"/>
      <c r="W930" s="155"/>
      <c r="X930" s="155"/>
      <c r="Y930" s="155"/>
      <c r="Z930" s="155"/>
    </row>
    <row r="931" spans="1:26" ht="12" customHeight="1">
      <c r="A931" s="155"/>
      <c r="B931" s="155"/>
      <c r="C931" s="155"/>
      <c r="D931" s="155"/>
      <c r="E931" s="155"/>
      <c r="F931" s="155"/>
      <c r="G931" s="155"/>
      <c r="H931" s="155"/>
      <c r="I931" s="155"/>
      <c r="J931" s="155"/>
      <c r="K931" s="155"/>
      <c r="L931" s="155"/>
      <c r="M931" s="155"/>
      <c r="N931" s="155"/>
      <c r="O931" s="155"/>
      <c r="P931" s="155"/>
      <c r="Q931" s="155"/>
      <c r="R931" s="155"/>
      <c r="S931" s="155"/>
      <c r="T931" s="155"/>
      <c r="U931" s="155"/>
      <c r="V931" s="155"/>
      <c r="W931" s="155"/>
      <c r="X931" s="155"/>
      <c r="Y931" s="155"/>
      <c r="Z931" s="155"/>
    </row>
    <row r="932" spans="1:26" ht="12" customHeight="1">
      <c r="A932" s="155"/>
      <c r="B932" s="155"/>
      <c r="C932" s="155"/>
      <c r="D932" s="155"/>
      <c r="E932" s="155"/>
      <c r="F932" s="155"/>
      <c r="G932" s="155"/>
      <c r="H932" s="155"/>
      <c r="I932" s="155"/>
      <c r="J932" s="155"/>
      <c r="K932" s="155"/>
      <c r="L932" s="155"/>
      <c r="M932" s="155"/>
      <c r="N932" s="155"/>
      <c r="O932" s="155"/>
      <c r="P932" s="155"/>
      <c r="Q932" s="155"/>
      <c r="R932" s="155"/>
      <c r="S932" s="155"/>
      <c r="T932" s="155"/>
      <c r="U932" s="155"/>
      <c r="V932" s="155"/>
      <c r="W932" s="155"/>
      <c r="X932" s="155"/>
      <c r="Y932" s="155"/>
      <c r="Z932" s="155"/>
    </row>
    <row r="933" spans="1:26" ht="12" customHeight="1">
      <c r="A933" s="155"/>
      <c r="B933" s="155"/>
      <c r="C933" s="155"/>
      <c r="D933" s="155"/>
      <c r="E933" s="155"/>
      <c r="F933" s="155"/>
      <c r="G933" s="155"/>
      <c r="H933" s="155"/>
      <c r="I933" s="155"/>
      <c r="J933" s="155"/>
      <c r="K933" s="155"/>
      <c r="L933" s="155"/>
      <c r="M933" s="155"/>
      <c r="N933" s="155"/>
      <c r="O933" s="155"/>
      <c r="P933" s="155"/>
      <c r="Q933" s="155"/>
      <c r="R933" s="155"/>
      <c r="S933" s="155"/>
      <c r="T933" s="155"/>
      <c r="U933" s="155"/>
      <c r="V933" s="155"/>
      <c r="W933" s="155"/>
      <c r="X933" s="155"/>
      <c r="Y933" s="155"/>
      <c r="Z933" s="155"/>
    </row>
    <row r="934" spans="1:26" ht="12" customHeight="1">
      <c r="A934" s="155"/>
      <c r="B934" s="155"/>
      <c r="C934" s="155"/>
      <c r="D934" s="155"/>
      <c r="E934" s="155"/>
      <c r="F934" s="155"/>
      <c r="G934" s="155"/>
      <c r="H934" s="155"/>
      <c r="I934" s="155"/>
      <c r="J934" s="155"/>
      <c r="K934" s="155"/>
      <c r="L934" s="155"/>
      <c r="M934" s="155"/>
      <c r="N934" s="155"/>
      <c r="O934" s="155"/>
      <c r="P934" s="155"/>
      <c r="Q934" s="155"/>
      <c r="R934" s="155"/>
      <c r="S934" s="155"/>
      <c r="T934" s="155"/>
      <c r="U934" s="155"/>
      <c r="V934" s="155"/>
      <c r="W934" s="155"/>
      <c r="X934" s="155"/>
      <c r="Y934" s="155"/>
      <c r="Z934" s="155"/>
    </row>
    <row r="935" spans="1:26" ht="12" customHeight="1">
      <c r="A935" s="155"/>
      <c r="B935" s="155"/>
      <c r="C935" s="155"/>
      <c r="D935" s="155"/>
      <c r="E935" s="155"/>
      <c r="F935" s="155"/>
      <c r="G935" s="155"/>
      <c r="H935" s="155"/>
      <c r="I935" s="155"/>
      <c r="J935" s="155"/>
      <c r="K935" s="155"/>
      <c r="L935" s="155"/>
      <c r="M935" s="155"/>
      <c r="N935" s="155"/>
      <c r="O935" s="155"/>
      <c r="P935" s="155"/>
      <c r="Q935" s="155"/>
      <c r="R935" s="155"/>
      <c r="S935" s="155"/>
      <c r="T935" s="155"/>
      <c r="U935" s="155"/>
      <c r="V935" s="155"/>
      <c r="W935" s="155"/>
      <c r="X935" s="155"/>
      <c r="Y935" s="155"/>
      <c r="Z935" s="155"/>
    </row>
    <row r="936" spans="1:26" ht="12" customHeight="1">
      <c r="A936" s="155"/>
      <c r="B936" s="155"/>
      <c r="C936" s="155"/>
      <c r="D936" s="155"/>
      <c r="E936" s="155"/>
      <c r="F936" s="155"/>
      <c r="G936" s="155"/>
      <c r="H936" s="155"/>
      <c r="I936" s="155"/>
      <c r="J936" s="155"/>
      <c r="K936" s="155"/>
      <c r="L936" s="155"/>
      <c r="M936" s="155"/>
      <c r="N936" s="155"/>
      <c r="O936" s="155"/>
      <c r="P936" s="155"/>
      <c r="Q936" s="155"/>
      <c r="R936" s="155"/>
      <c r="S936" s="155"/>
      <c r="T936" s="155"/>
      <c r="U936" s="155"/>
      <c r="V936" s="155"/>
      <c r="W936" s="155"/>
      <c r="X936" s="155"/>
      <c r="Y936" s="155"/>
      <c r="Z936" s="155"/>
    </row>
    <row r="937" spans="1:26" ht="12" customHeight="1">
      <c r="A937" s="155"/>
      <c r="B937" s="155"/>
      <c r="C937" s="155"/>
      <c r="D937" s="155"/>
      <c r="E937" s="155"/>
      <c r="F937" s="155"/>
      <c r="G937" s="155"/>
      <c r="H937" s="155"/>
      <c r="I937" s="155"/>
      <c r="J937" s="155"/>
      <c r="K937" s="155"/>
      <c r="L937" s="155"/>
      <c r="M937" s="155"/>
      <c r="N937" s="155"/>
      <c r="O937" s="155"/>
      <c r="P937" s="155"/>
      <c r="Q937" s="155"/>
      <c r="R937" s="155"/>
      <c r="S937" s="155"/>
      <c r="T937" s="155"/>
      <c r="U937" s="155"/>
      <c r="V937" s="155"/>
      <c r="W937" s="155"/>
      <c r="X937" s="155"/>
      <c r="Y937" s="155"/>
      <c r="Z937" s="155"/>
    </row>
    <row r="938" spans="1:26" ht="12" customHeight="1">
      <c r="A938" s="155"/>
      <c r="B938" s="155"/>
      <c r="C938" s="155"/>
      <c r="D938" s="155"/>
      <c r="E938" s="155"/>
      <c r="F938" s="155"/>
      <c r="G938" s="155"/>
      <c r="H938" s="155"/>
      <c r="I938" s="155"/>
      <c r="J938" s="155"/>
      <c r="K938" s="155"/>
      <c r="L938" s="155"/>
      <c r="M938" s="155"/>
      <c r="N938" s="155"/>
      <c r="O938" s="155"/>
      <c r="P938" s="155"/>
      <c r="Q938" s="155"/>
      <c r="R938" s="155"/>
      <c r="S938" s="155"/>
      <c r="T938" s="155"/>
      <c r="U938" s="155"/>
      <c r="V938" s="155"/>
      <c r="W938" s="155"/>
      <c r="X938" s="155"/>
      <c r="Y938" s="155"/>
      <c r="Z938" s="155"/>
    </row>
    <row r="939" spans="1:26" ht="12" customHeight="1">
      <c r="A939" s="155"/>
      <c r="B939" s="155"/>
      <c r="C939" s="155"/>
      <c r="D939" s="155"/>
      <c r="E939" s="155"/>
      <c r="F939" s="155"/>
      <c r="G939" s="155"/>
      <c r="H939" s="155"/>
      <c r="I939" s="155"/>
      <c r="J939" s="155"/>
      <c r="K939" s="155"/>
      <c r="L939" s="155"/>
      <c r="M939" s="155"/>
      <c r="N939" s="155"/>
      <c r="O939" s="155"/>
      <c r="P939" s="155"/>
      <c r="Q939" s="155"/>
      <c r="R939" s="155"/>
      <c r="S939" s="155"/>
      <c r="T939" s="155"/>
      <c r="U939" s="155"/>
      <c r="V939" s="155"/>
      <c r="W939" s="155"/>
      <c r="X939" s="155"/>
      <c r="Y939" s="155"/>
      <c r="Z939" s="155"/>
    </row>
    <row r="940" spans="1:26" ht="12" customHeight="1">
      <c r="A940" s="155"/>
      <c r="B940" s="155"/>
      <c r="C940" s="155"/>
      <c r="D940" s="155"/>
      <c r="E940" s="155"/>
      <c r="F940" s="155"/>
      <c r="G940" s="155"/>
      <c r="H940" s="155"/>
      <c r="I940" s="155"/>
      <c r="J940" s="155"/>
      <c r="K940" s="155"/>
      <c r="L940" s="155"/>
      <c r="M940" s="155"/>
      <c r="N940" s="155"/>
      <c r="O940" s="155"/>
      <c r="P940" s="155"/>
      <c r="Q940" s="155"/>
      <c r="R940" s="155"/>
      <c r="S940" s="155"/>
      <c r="T940" s="155"/>
      <c r="U940" s="155"/>
      <c r="V940" s="155"/>
      <c r="W940" s="155"/>
      <c r="X940" s="155"/>
      <c r="Y940" s="155"/>
      <c r="Z940" s="155"/>
    </row>
    <row r="941" spans="1:26" ht="12" customHeight="1">
      <c r="A941" s="155"/>
      <c r="B941" s="155"/>
      <c r="C941" s="155"/>
      <c r="D941" s="155"/>
      <c r="E941" s="155"/>
      <c r="F941" s="155"/>
      <c r="G941" s="155"/>
      <c r="H941" s="155"/>
      <c r="I941" s="155"/>
      <c r="J941" s="155"/>
      <c r="K941" s="155"/>
      <c r="L941" s="155"/>
      <c r="M941" s="155"/>
      <c r="N941" s="155"/>
      <c r="O941" s="155"/>
      <c r="P941" s="155"/>
      <c r="Q941" s="155"/>
      <c r="R941" s="155"/>
      <c r="S941" s="155"/>
      <c r="T941" s="155"/>
      <c r="U941" s="155"/>
      <c r="V941" s="155"/>
      <c r="W941" s="155"/>
      <c r="X941" s="155"/>
      <c r="Y941" s="155"/>
      <c r="Z941" s="155"/>
    </row>
    <row r="942" spans="1:26" ht="12" customHeight="1">
      <c r="A942" s="155"/>
      <c r="B942" s="155"/>
      <c r="C942" s="155"/>
      <c r="D942" s="155"/>
      <c r="E942" s="155"/>
      <c r="F942" s="155"/>
      <c r="G942" s="155"/>
      <c r="H942" s="155"/>
      <c r="I942" s="155"/>
      <c r="J942" s="155"/>
      <c r="K942" s="155"/>
      <c r="L942" s="155"/>
      <c r="M942" s="155"/>
      <c r="N942" s="155"/>
      <c r="O942" s="155"/>
      <c r="P942" s="155"/>
      <c r="Q942" s="155"/>
      <c r="R942" s="155"/>
      <c r="S942" s="155"/>
      <c r="T942" s="155"/>
      <c r="U942" s="155"/>
      <c r="V942" s="155"/>
      <c r="W942" s="155"/>
      <c r="X942" s="155"/>
      <c r="Y942" s="155"/>
      <c r="Z942" s="155"/>
    </row>
    <row r="943" spans="1:26" ht="12" customHeight="1">
      <c r="A943" s="155"/>
      <c r="B943" s="155"/>
      <c r="C943" s="155"/>
      <c r="D943" s="155"/>
      <c r="E943" s="155"/>
      <c r="F943" s="155"/>
      <c r="G943" s="155"/>
      <c r="H943" s="155"/>
      <c r="I943" s="155"/>
      <c r="J943" s="155"/>
      <c r="K943" s="155"/>
      <c r="L943" s="155"/>
      <c r="M943" s="155"/>
      <c r="N943" s="155"/>
      <c r="O943" s="155"/>
      <c r="P943" s="155"/>
      <c r="Q943" s="155"/>
      <c r="R943" s="155"/>
      <c r="S943" s="155"/>
      <c r="T943" s="155"/>
      <c r="U943" s="155"/>
      <c r="V943" s="155"/>
      <c r="W943" s="155"/>
      <c r="X943" s="155"/>
      <c r="Y943" s="155"/>
      <c r="Z943" s="155"/>
    </row>
    <row r="944" spans="1:26" ht="12" customHeight="1">
      <c r="A944" s="155"/>
      <c r="B944" s="155"/>
      <c r="C944" s="155"/>
      <c r="D944" s="155"/>
      <c r="E944" s="155"/>
      <c r="F944" s="155"/>
      <c r="G944" s="155"/>
      <c r="H944" s="155"/>
      <c r="I944" s="155"/>
      <c r="J944" s="155"/>
      <c r="K944" s="155"/>
      <c r="L944" s="155"/>
      <c r="M944" s="155"/>
      <c r="N944" s="155"/>
      <c r="O944" s="155"/>
      <c r="P944" s="155"/>
      <c r="Q944" s="155"/>
      <c r="R944" s="155"/>
      <c r="S944" s="155"/>
      <c r="T944" s="155"/>
      <c r="U944" s="155"/>
      <c r="V944" s="155"/>
      <c r="W944" s="155"/>
      <c r="X944" s="155"/>
      <c r="Y944" s="155"/>
      <c r="Z944" s="155"/>
    </row>
    <row r="945" spans="1:26" ht="12" customHeight="1">
      <c r="A945" s="155"/>
      <c r="B945" s="155"/>
      <c r="C945" s="155"/>
      <c r="D945" s="155"/>
      <c r="E945" s="155"/>
      <c r="F945" s="155"/>
      <c r="G945" s="155"/>
      <c r="H945" s="155"/>
      <c r="I945" s="155"/>
      <c r="J945" s="155"/>
      <c r="K945" s="155"/>
      <c r="L945" s="155"/>
      <c r="M945" s="155"/>
      <c r="N945" s="155"/>
      <c r="O945" s="155"/>
      <c r="P945" s="155"/>
      <c r="Q945" s="155"/>
      <c r="R945" s="155"/>
      <c r="S945" s="155"/>
      <c r="T945" s="155"/>
      <c r="U945" s="155"/>
      <c r="V945" s="155"/>
      <c r="W945" s="155"/>
      <c r="X945" s="155"/>
      <c r="Y945" s="155"/>
      <c r="Z945" s="155"/>
    </row>
    <row r="946" spans="1:26" ht="12" customHeight="1">
      <c r="A946" s="155"/>
      <c r="B946" s="155"/>
      <c r="C946" s="155"/>
      <c r="D946" s="155"/>
      <c r="E946" s="155"/>
      <c r="F946" s="155"/>
      <c r="G946" s="155"/>
      <c r="H946" s="155"/>
      <c r="I946" s="155"/>
      <c r="J946" s="155"/>
      <c r="K946" s="155"/>
      <c r="L946" s="155"/>
      <c r="M946" s="155"/>
      <c r="N946" s="155"/>
      <c r="O946" s="155"/>
      <c r="P946" s="155"/>
      <c r="Q946" s="155"/>
      <c r="R946" s="155"/>
      <c r="S946" s="155"/>
      <c r="T946" s="155"/>
      <c r="U946" s="155"/>
      <c r="V946" s="155"/>
      <c r="W946" s="155"/>
      <c r="X946" s="155"/>
      <c r="Y946" s="155"/>
      <c r="Z946" s="155"/>
    </row>
    <row r="947" spans="1:26" ht="12" customHeight="1">
      <c r="A947" s="155"/>
      <c r="B947" s="155"/>
      <c r="C947" s="155"/>
      <c r="D947" s="155"/>
      <c r="E947" s="155"/>
      <c r="F947" s="155"/>
      <c r="G947" s="155"/>
      <c r="H947" s="155"/>
      <c r="I947" s="155"/>
      <c r="J947" s="155"/>
      <c r="K947" s="155"/>
      <c r="L947" s="155"/>
      <c r="M947" s="155"/>
      <c r="N947" s="155"/>
      <c r="O947" s="155"/>
      <c r="P947" s="155"/>
      <c r="Q947" s="155"/>
      <c r="R947" s="155"/>
      <c r="S947" s="155"/>
      <c r="T947" s="155"/>
      <c r="U947" s="155"/>
      <c r="V947" s="155"/>
      <c r="W947" s="155"/>
      <c r="X947" s="155"/>
      <c r="Y947" s="155"/>
      <c r="Z947" s="155"/>
    </row>
    <row r="948" spans="1:26" ht="12" customHeight="1">
      <c r="A948" s="155"/>
      <c r="B948" s="155"/>
      <c r="C948" s="155"/>
      <c r="D948" s="155"/>
      <c r="E948" s="155"/>
      <c r="F948" s="155"/>
      <c r="G948" s="155"/>
      <c r="H948" s="155"/>
      <c r="I948" s="155"/>
      <c r="J948" s="155"/>
      <c r="K948" s="155"/>
      <c r="L948" s="155"/>
      <c r="M948" s="155"/>
      <c r="N948" s="155"/>
      <c r="O948" s="155"/>
      <c r="P948" s="155"/>
      <c r="Q948" s="155"/>
      <c r="R948" s="155"/>
      <c r="S948" s="155"/>
      <c r="T948" s="155"/>
      <c r="U948" s="155"/>
      <c r="V948" s="155"/>
      <c r="W948" s="155"/>
      <c r="X948" s="155"/>
      <c r="Y948" s="155"/>
      <c r="Z948" s="155"/>
    </row>
    <row r="949" spans="1:26" ht="12" customHeight="1">
      <c r="A949" s="155"/>
      <c r="B949" s="155"/>
      <c r="C949" s="155"/>
      <c r="D949" s="155"/>
      <c r="E949" s="155"/>
      <c r="F949" s="155"/>
      <c r="G949" s="155"/>
      <c r="H949" s="155"/>
      <c r="I949" s="155"/>
      <c r="J949" s="155"/>
      <c r="K949" s="155"/>
      <c r="L949" s="155"/>
      <c r="M949" s="155"/>
      <c r="N949" s="155"/>
      <c r="O949" s="155"/>
      <c r="P949" s="155"/>
      <c r="Q949" s="155"/>
      <c r="R949" s="155"/>
      <c r="S949" s="155"/>
      <c r="T949" s="155"/>
      <c r="U949" s="155"/>
      <c r="V949" s="155"/>
      <c r="W949" s="155"/>
      <c r="X949" s="155"/>
      <c r="Y949" s="155"/>
      <c r="Z949" s="155"/>
    </row>
    <row r="950" spans="1:26" ht="12" customHeight="1">
      <c r="A950" s="155"/>
      <c r="B950" s="155"/>
      <c r="C950" s="155"/>
      <c r="D950" s="155"/>
      <c r="E950" s="155"/>
      <c r="F950" s="155"/>
      <c r="G950" s="155"/>
      <c r="H950" s="155"/>
      <c r="I950" s="155"/>
      <c r="J950" s="155"/>
      <c r="K950" s="155"/>
      <c r="L950" s="155"/>
      <c r="M950" s="155"/>
      <c r="N950" s="155"/>
      <c r="O950" s="155"/>
      <c r="P950" s="155"/>
      <c r="Q950" s="155"/>
      <c r="R950" s="155"/>
      <c r="S950" s="155"/>
      <c r="T950" s="155"/>
      <c r="U950" s="155"/>
      <c r="V950" s="155"/>
      <c r="W950" s="155"/>
      <c r="X950" s="155"/>
      <c r="Y950" s="155"/>
      <c r="Z950" s="155"/>
    </row>
    <row r="951" spans="1:26" ht="12" customHeight="1">
      <c r="A951" s="155"/>
      <c r="B951" s="155"/>
      <c r="C951" s="155"/>
      <c r="D951" s="155"/>
      <c r="E951" s="155"/>
      <c r="F951" s="155"/>
      <c r="G951" s="155"/>
      <c r="H951" s="155"/>
      <c r="I951" s="155"/>
      <c r="J951" s="155"/>
      <c r="K951" s="155"/>
      <c r="L951" s="155"/>
      <c r="M951" s="155"/>
      <c r="N951" s="155"/>
      <c r="O951" s="155"/>
      <c r="P951" s="155"/>
      <c r="Q951" s="155"/>
      <c r="R951" s="155"/>
      <c r="S951" s="155"/>
      <c r="T951" s="155"/>
      <c r="U951" s="155"/>
      <c r="V951" s="155"/>
      <c r="W951" s="155"/>
      <c r="X951" s="155"/>
      <c r="Y951" s="155"/>
      <c r="Z951" s="155"/>
    </row>
    <row r="952" spans="1:26" ht="12" customHeight="1">
      <c r="A952" s="155"/>
      <c r="B952" s="155"/>
      <c r="C952" s="155"/>
      <c r="D952" s="155"/>
      <c r="E952" s="155"/>
      <c r="F952" s="155"/>
      <c r="G952" s="155"/>
      <c r="H952" s="155"/>
      <c r="I952" s="155"/>
      <c r="J952" s="155"/>
      <c r="K952" s="155"/>
      <c r="L952" s="155"/>
      <c r="M952" s="155"/>
      <c r="N952" s="155"/>
      <c r="O952" s="155"/>
      <c r="P952" s="155"/>
      <c r="Q952" s="155"/>
      <c r="R952" s="155"/>
      <c r="S952" s="155"/>
      <c r="T952" s="155"/>
      <c r="U952" s="155"/>
      <c r="V952" s="155"/>
      <c r="W952" s="155"/>
      <c r="X952" s="155"/>
      <c r="Y952" s="155"/>
      <c r="Z952" s="155"/>
    </row>
    <row r="953" spans="1:26" ht="12" customHeight="1">
      <c r="A953" s="155"/>
      <c r="B953" s="155"/>
      <c r="C953" s="155"/>
      <c r="D953" s="155"/>
      <c r="E953" s="155"/>
      <c r="F953" s="155"/>
      <c r="G953" s="155"/>
      <c r="H953" s="155"/>
      <c r="I953" s="155"/>
      <c r="J953" s="155"/>
      <c r="K953" s="155"/>
      <c r="L953" s="155"/>
      <c r="M953" s="155"/>
      <c r="N953" s="155"/>
      <c r="O953" s="155"/>
      <c r="P953" s="155"/>
      <c r="Q953" s="155"/>
      <c r="R953" s="155"/>
      <c r="S953" s="155"/>
      <c r="T953" s="155"/>
      <c r="U953" s="155"/>
      <c r="V953" s="155"/>
      <c r="W953" s="155"/>
      <c r="X953" s="155"/>
      <c r="Y953" s="155"/>
      <c r="Z953" s="155"/>
    </row>
    <row r="954" spans="1:26" ht="12" customHeight="1">
      <c r="A954" s="155"/>
      <c r="B954" s="155"/>
      <c r="C954" s="155"/>
      <c r="D954" s="155"/>
      <c r="E954" s="155"/>
      <c r="F954" s="155"/>
      <c r="G954" s="155"/>
      <c r="H954" s="155"/>
      <c r="I954" s="155"/>
      <c r="J954" s="155"/>
      <c r="K954" s="155"/>
      <c r="L954" s="155"/>
      <c r="M954" s="155"/>
      <c r="N954" s="155"/>
      <c r="O954" s="155"/>
      <c r="P954" s="155"/>
      <c r="Q954" s="155"/>
      <c r="R954" s="155"/>
      <c r="S954" s="155"/>
      <c r="T954" s="155"/>
      <c r="U954" s="155"/>
      <c r="V954" s="155"/>
      <c r="W954" s="155"/>
      <c r="X954" s="155"/>
      <c r="Y954" s="155"/>
      <c r="Z954" s="155"/>
    </row>
    <row r="955" spans="1:26" ht="12" customHeight="1">
      <c r="A955" s="155"/>
      <c r="B955" s="155"/>
      <c r="C955" s="155"/>
      <c r="D955" s="155"/>
      <c r="E955" s="155"/>
      <c r="F955" s="155"/>
      <c r="G955" s="155"/>
      <c r="H955" s="155"/>
      <c r="I955" s="155"/>
      <c r="J955" s="155"/>
      <c r="K955" s="155"/>
      <c r="L955" s="155"/>
      <c r="M955" s="155"/>
      <c r="N955" s="155"/>
      <c r="O955" s="155"/>
      <c r="P955" s="155"/>
      <c r="Q955" s="155"/>
      <c r="R955" s="155"/>
      <c r="S955" s="155"/>
      <c r="T955" s="155"/>
      <c r="U955" s="155"/>
      <c r="V955" s="155"/>
      <c r="W955" s="155"/>
      <c r="X955" s="155"/>
      <c r="Y955" s="155"/>
      <c r="Z955" s="155"/>
    </row>
    <row r="956" spans="1:26" ht="12" customHeight="1">
      <c r="A956" s="155"/>
      <c r="B956" s="155"/>
      <c r="C956" s="155"/>
      <c r="D956" s="155"/>
      <c r="E956" s="155"/>
      <c r="F956" s="155"/>
      <c r="G956" s="155"/>
      <c r="H956" s="155"/>
      <c r="I956" s="155"/>
      <c r="J956" s="155"/>
      <c r="K956" s="155"/>
      <c r="L956" s="155"/>
      <c r="M956" s="155"/>
      <c r="N956" s="155"/>
      <c r="O956" s="155"/>
      <c r="P956" s="155"/>
      <c r="Q956" s="155"/>
      <c r="R956" s="155"/>
      <c r="S956" s="155"/>
      <c r="T956" s="155"/>
      <c r="U956" s="155"/>
      <c r="V956" s="155"/>
      <c r="W956" s="155"/>
      <c r="X956" s="155"/>
      <c r="Y956" s="155"/>
      <c r="Z956" s="155"/>
    </row>
    <row r="957" spans="1:26" ht="12" customHeight="1">
      <c r="A957" s="155"/>
      <c r="B957" s="155"/>
      <c r="C957" s="155"/>
      <c r="D957" s="155"/>
      <c r="E957" s="155"/>
      <c r="F957" s="155"/>
      <c r="G957" s="155"/>
      <c r="H957" s="155"/>
      <c r="I957" s="155"/>
      <c r="J957" s="155"/>
      <c r="K957" s="155"/>
      <c r="L957" s="155"/>
      <c r="M957" s="155"/>
      <c r="N957" s="155"/>
      <c r="O957" s="155"/>
      <c r="P957" s="155"/>
      <c r="Q957" s="155"/>
      <c r="R957" s="155"/>
      <c r="S957" s="155"/>
      <c r="T957" s="155"/>
      <c r="U957" s="155"/>
      <c r="V957" s="155"/>
      <c r="W957" s="155"/>
      <c r="X957" s="155"/>
      <c r="Y957" s="155"/>
      <c r="Z957" s="155"/>
    </row>
    <row r="958" spans="1:26" ht="12" customHeight="1">
      <c r="A958" s="155"/>
      <c r="B958" s="155"/>
      <c r="C958" s="155"/>
      <c r="D958" s="155"/>
      <c r="E958" s="155"/>
      <c r="F958" s="155"/>
      <c r="G958" s="155"/>
      <c r="H958" s="155"/>
      <c r="I958" s="155"/>
      <c r="J958" s="155"/>
      <c r="K958" s="155"/>
      <c r="L958" s="155"/>
      <c r="M958" s="155"/>
      <c r="N958" s="155"/>
      <c r="O958" s="155"/>
      <c r="P958" s="155"/>
      <c r="Q958" s="155"/>
      <c r="R958" s="155"/>
      <c r="S958" s="155"/>
      <c r="T958" s="155"/>
      <c r="U958" s="155"/>
      <c r="V958" s="155"/>
      <c r="W958" s="155"/>
      <c r="X958" s="155"/>
      <c r="Y958" s="155"/>
      <c r="Z958" s="155"/>
    </row>
    <row r="959" spans="1:26" ht="12" customHeight="1">
      <c r="A959" s="155"/>
      <c r="B959" s="155"/>
      <c r="C959" s="155"/>
      <c r="D959" s="155"/>
      <c r="E959" s="155"/>
      <c r="F959" s="155"/>
      <c r="G959" s="155"/>
      <c r="H959" s="155"/>
      <c r="I959" s="155"/>
      <c r="J959" s="155"/>
      <c r="K959" s="155"/>
      <c r="L959" s="155"/>
      <c r="M959" s="155"/>
      <c r="N959" s="155"/>
      <c r="O959" s="155"/>
      <c r="P959" s="155"/>
      <c r="Q959" s="155"/>
      <c r="R959" s="155"/>
      <c r="S959" s="155"/>
      <c r="T959" s="155"/>
      <c r="U959" s="155"/>
      <c r="V959" s="155"/>
      <c r="W959" s="155"/>
      <c r="X959" s="155"/>
      <c r="Y959" s="155"/>
      <c r="Z959" s="155"/>
    </row>
    <row r="960" spans="1:26" ht="12" customHeight="1">
      <c r="A960" s="155"/>
      <c r="B960" s="155"/>
      <c r="C960" s="155"/>
      <c r="D960" s="155"/>
      <c r="E960" s="155"/>
      <c r="F960" s="155"/>
      <c r="G960" s="155"/>
      <c r="H960" s="155"/>
      <c r="I960" s="155"/>
      <c r="J960" s="155"/>
      <c r="K960" s="155"/>
      <c r="L960" s="155"/>
      <c r="M960" s="155"/>
      <c r="N960" s="155"/>
      <c r="O960" s="155"/>
      <c r="P960" s="155"/>
      <c r="Q960" s="155"/>
      <c r="R960" s="155"/>
      <c r="S960" s="155"/>
      <c r="T960" s="155"/>
      <c r="U960" s="155"/>
      <c r="V960" s="155"/>
      <c r="W960" s="155"/>
      <c r="X960" s="155"/>
      <c r="Y960" s="155"/>
      <c r="Z960" s="155"/>
    </row>
    <row r="961" spans="1:26" ht="12" customHeight="1">
      <c r="A961" s="155"/>
      <c r="B961" s="155"/>
      <c r="C961" s="155"/>
      <c r="D961" s="155"/>
      <c r="E961" s="155"/>
      <c r="F961" s="155"/>
      <c r="G961" s="155"/>
      <c r="H961" s="155"/>
      <c r="I961" s="155"/>
      <c r="J961" s="155"/>
      <c r="K961" s="155"/>
      <c r="L961" s="155"/>
      <c r="M961" s="155"/>
      <c r="N961" s="155"/>
      <c r="O961" s="155"/>
      <c r="P961" s="155"/>
      <c r="Q961" s="155"/>
      <c r="R961" s="155"/>
      <c r="S961" s="155"/>
      <c r="T961" s="155"/>
      <c r="U961" s="155"/>
      <c r="V961" s="155"/>
      <c r="W961" s="155"/>
      <c r="X961" s="155"/>
      <c r="Y961" s="155"/>
      <c r="Z961" s="155"/>
    </row>
    <row r="962" spans="1:26" ht="12" customHeight="1">
      <c r="A962" s="155"/>
      <c r="B962" s="155"/>
      <c r="C962" s="155"/>
      <c r="D962" s="155"/>
      <c r="E962" s="155"/>
      <c r="F962" s="155"/>
      <c r="G962" s="155"/>
      <c r="H962" s="155"/>
      <c r="I962" s="155"/>
      <c r="J962" s="155"/>
      <c r="K962" s="155"/>
      <c r="L962" s="155"/>
      <c r="M962" s="155"/>
      <c r="N962" s="155"/>
      <c r="O962" s="155"/>
      <c r="P962" s="155"/>
      <c r="Q962" s="155"/>
      <c r="R962" s="155"/>
      <c r="S962" s="155"/>
      <c r="T962" s="155"/>
      <c r="U962" s="155"/>
      <c r="V962" s="155"/>
      <c r="W962" s="155"/>
      <c r="X962" s="155"/>
      <c r="Y962" s="155"/>
      <c r="Z962" s="155"/>
    </row>
    <row r="963" spans="1:26" ht="12" customHeight="1">
      <c r="A963" s="155"/>
      <c r="B963" s="155"/>
      <c r="C963" s="155"/>
      <c r="D963" s="155"/>
      <c r="E963" s="155"/>
      <c r="F963" s="155"/>
      <c r="G963" s="155"/>
      <c r="H963" s="155"/>
      <c r="I963" s="155"/>
      <c r="J963" s="155"/>
      <c r="K963" s="155"/>
      <c r="L963" s="155"/>
      <c r="M963" s="155"/>
      <c r="N963" s="155"/>
      <c r="O963" s="155"/>
      <c r="P963" s="155"/>
      <c r="Q963" s="155"/>
      <c r="R963" s="155"/>
      <c r="S963" s="155"/>
      <c r="T963" s="155"/>
      <c r="U963" s="155"/>
      <c r="V963" s="155"/>
      <c r="W963" s="155"/>
      <c r="X963" s="155"/>
      <c r="Y963" s="155"/>
      <c r="Z963" s="155"/>
    </row>
    <row r="964" spans="1:26" ht="12" customHeight="1">
      <c r="A964" s="155"/>
      <c r="B964" s="155"/>
      <c r="C964" s="155"/>
      <c r="D964" s="155"/>
      <c r="E964" s="155"/>
      <c r="F964" s="155"/>
      <c r="G964" s="155"/>
      <c r="H964" s="155"/>
      <c r="I964" s="155"/>
      <c r="J964" s="155"/>
      <c r="K964" s="155"/>
      <c r="L964" s="155"/>
      <c r="M964" s="155"/>
      <c r="N964" s="155"/>
      <c r="O964" s="155"/>
      <c r="P964" s="155"/>
      <c r="Q964" s="155"/>
      <c r="R964" s="155"/>
      <c r="S964" s="155"/>
      <c r="T964" s="155"/>
      <c r="U964" s="155"/>
      <c r="V964" s="155"/>
      <c r="W964" s="155"/>
      <c r="X964" s="155"/>
      <c r="Y964" s="155"/>
      <c r="Z964" s="155"/>
    </row>
    <row r="965" spans="1:26" ht="12" customHeight="1">
      <c r="A965" s="155"/>
      <c r="B965" s="155"/>
      <c r="C965" s="155"/>
      <c r="D965" s="155"/>
      <c r="E965" s="155"/>
      <c r="F965" s="155"/>
      <c r="G965" s="155"/>
      <c r="H965" s="155"/>
      <c r="I965" s="155"/>
      <c r="J965" s="155"/>
      <c r="K965" s="155"/>
      <c r="L965" s="155"/>
      <c r="M965" s="155"/>
      <c r="N965" s="155"/>
      <c r="O965" s="155"/>
      <c r="P965" s="155"/>
      <c r="Q965" s="155"/>
      <c r="R965" s="155"/>
      <c r="S965" s="155"/>
      <c r="T965" s="155"/>
      <c r="U965" s="155"/>
      <c r="V965" s="155"/>
      <c r="W965" s="155"/>
      <c r="X965" s="155"/>
      <c r="Y965" s="155"/>
      <c r="Z965" s="155"/>
    </row>
    <row r="966" spans="1:26" ht="12" customHeight="1">
      <c r="A966" s="155"/>
      <c r="B966" s="155"/>
      <c r="C966" s="155"/>
      <c r="D966" s="155"/>
      <c r="E966" s="155"/>
      <c r="F966" s="155"/>
      <c r="G966" s="155"/>
      <c r="H966" s="155"/>
      <c r="I966" s="155"/>
      <c r="J966" s="155"/>
      <c r="K966" s="155"/>
      <c r="L966" s="155"/>
      <c r="M966" s="155"/>
      <c r="N966" s="155"/>
      <c r="O966" s="155"/>
      <c r="P966" s="155"/>
      <c r="Q966" s="155"/>
      <c r="R966" s="155"/>
      <c r="S966" s="155"/>
      <c r="T966" s="155"/>
      <c r="U966" s="155"/>
      <c r="V966" s="155"/>
      <c r="W966" s="155"/>
      <c r="X966" s="155"/>
      <c r="Y966" s="155"/>
      <c r="Z966" s="155"/>
    </row>
    <row r="967" spans="1:26" ht="12" customHeight="1">
      <c r="A967" s="155"/>
      <c r="B967" s="155"/>
      <c r="C967" s="155"/>
      <c r="D967" s="155"/>
      <c r="E967" s="155"/>
      <c r="F967" s="155"/>
      <c r="G967" s="155"/>
      <c r="H967" s="155"/>
      <c r="I967" s="155"/>
      <c r="J967" s="155"/>
      <c r="K967" s="155"/>
      <c r="L967" s="155"/>
      <c r="M967" s="155"/>
      <c r="N967" s="155"/>
      <c r="O967" s="155"/>
      <c r="P967" s="155"/>
      <c r="Q967" s="155"/>
      <c r="R967" s="155"/>
      <c r="S967" s="155"/>
      <c r="T967" s="155"/>
      <c r="U967" s="155"/>
      <c r="V967" s="155"/>
      <c r="W967" s="155"/>
      <c r="X967" s="155"/>
      <c r="Y967" s="155"/>
      <c r="Z967" s="155"/>
    </row>
    <row r="968" spans="1:26" ht="12" customHeight="1">
      <c r="A968" s="155"/>
      <c r="B968" s="155"/>
      <c r="C968" s="155"/>
      <c r="D968" s="155"/>
      <c r="E968" s="155"/>
      <c r="F968" s="155"/>
      <c r="G968" s="155"/>
      <c r="H968" s="155"/>
      <c r="I968" s="155"/>
      <c r="J968" s="155"/>
      <c r="K968" s="155"/>
      <c r="L968" s="155"/>
      <c r="M968" s="155"/>
      <c r="N968" s="155"/>
      <c r="O968" s="155"/>
      <c r="P968" s="155"/>
      <c r="Q968" s="155"/>
      <c r="R968" s="155"/>
      <c r="S968" s="155"/>
      <c r="T968" s="155"/>
      <c r="U968" s="155"/>
      <c r="V968" s="155"/>
      <c r="W968" s="155"/>
      <c r="X968" s="155"/>
      <c r="Y968" s="155"/>
      <c r="Z968" s="155"/>
    </row>
    <row r="969" spans="1:26" ht="12" customHeight="1">
      <c r="A969" s="155"/>
      <c r="B969" s="155"/>
      <c r="C969" s="155"/>
      <c r="D969" s="155"/>
      <c r="E969" s="155"/>
      <c r="F969" s="155"/>
      <c r="G969" s="155"/>
      <c r="H969" s="155"/>
      <c r="I969" s="155"/>
      <c r="J969" s="155"/>
      <c r="K969" s="155"/>
      <c r="L969" s="155"/>
      <c r="M969" s="155"/>
      <c r="N969" s="155"/>
      <c r="O969" s="155"/>
      <c r="P969" s="155"/>
      <c r="Q969" s="155"/>
      <c r="R969" s="155"/>
      <c r="S969" s="155"/>
      <c r="T969" s="155"/>
      <c r="U969" s="155"/>
      <c r="V969" s="155"/>
      <c r="W969" s="155"/>
      <c r="X969" s="155"/>
      <c r="Y969" s="155"/>
      <c r="Z969" s="155"/>
    </row>
    <row r="970" spans="1:26" ht="12" customHeight="1">
      <c r="A970" s="155"/>
      <c r="B970" s="155"/>
      <c r="C970" s="155"/>
      <c r="D970" s="155"/>
      <c r="E970" s="155"/>
      <c r="F970" s="155"/>
      <c r="G970" s="155"/>
      <c r="H970" s="155"/>
      <c r="I970" s="155"/>
      <c r="J970" s="155"/>
      <c r="K970" s="155"/>
      <c r="L970" s="155"/>
      <c r="M970" s="155"/>
      <c r="N970" s="155"/>
      <c r="O970" s="155"/>
      <c r="P970" s="155"/>
      <c r="Q970" s="155"/>
      <c r="R970" s="155"/>
      <c r="S970" s="155"/>
      <c r="T970" s="155"/>
      <c r="U970" s="155"/>
      <c r="V970" s="155"/>
      <c r="W970" s="155"/>
      <c r="X970" s="155"/>
      <c r="Y970" s="155"/>
      <c r="Z970" s="155"/>
    </row>
    <row r="971" spans="1:26" ht="12" customHeight="1">
      <c r="A971" s="155"/>
      <c r="B971" s="155"/>
      <c r="C971" s="155"/>
      <c r="D971" s="155"/>
      <c r="E971" s="155"/>
      <c r="F971" s="155"/>
      <c r="G971" s="155"/>
      <c r="H971" s="155"/>
      <c r="I971" s="155"/>
      <c r="J971" s="155"/>
      <c r="K971" s="155"/>
      <c r="L971" s="155"/>
      <c r="M971" s="155"/>
      <c r="N971" s="155"/>
      <c r="O971" s="155"/>
      <c r="P971" s="155"/>
      <c r="Q971" s="155"/>
      <c r="R971" s="155"/>
      <c r="S971" s="155"/>
      <c r="T971" s="155"/>
      <c r="U971" s="155"/>
      <c r="V971" s="155"/>
      <c r="W971" s="155"/>
      <c r="X971" s="155"/>
      <c r="Y971" s="155"/>
      <c r="Z971" s="155"/>
    </row>
    <row r="972" spans="1:26" ht="12" customHeight="1">
      <c r="A972" s="155"/>
      <c r="B972" s="155"/>
      <c r="C972" s="155"/>
      <c r="D972" s="155"/>
      <c r="E972" s="155"/>
      <c r="F972" s="155"/>
      <c r="G972" s="155"/>
      <c r="H972" s="155"/>
      <c r="I972" s="155"/>
      <c r="J972" s="155"/>
      <c r="K972" s="155"/>
      <c r="L972" s="155"/>
      <c r="M972" s="155"/>
      <c r="N972" s="155"/>
      <c r="O972" s="155"/>
      <c r="P972" s="155"/>
      <c r="Q972" s="155"/>
      <c r="R972" s="155"/>
      <c r="S972" s="155"/>
      <c r="T972" s="155"/>
      <c r="U972" s="155"/>
      <c r="V972" s="155"/>
      <c r="W972" s="155"/>
      <c r="X972" s="155"/>
      <c r="Y972" s="155"/>
      <c r="Z972" s="155"/>
    </row>
    <row r="973" spans="1:26" ht="12" customHeight="1">
      <c r="A973" s="155"/>
      <c r="B973" s="155"/>
      <c r="C973" s="155"/>
      <c r="D973" s="155"/>
      <c r="E973" s="155"/>
      <c r="F973" s="155"/>
      <c r="G973" s="155"/>
      <c r="H973" s="155"/>
      <c r="I973" s="155"/>
      <c r="J973" s="155"/>
      <c r="K973" s="155"/>
      <c r="L973" s="155"/>
      <c r="M973" s="155"/>
      <c r="N973" s="155"/>
      <c r="O973" s="155"/>
      <c r="P973" s="155"/>
      <c r="Q973" s="155"/>
      <c r="R973" s="155"/>
      <c r="S973" s="155"/>
      <c r="T973" s="155"/>
      <c r="U973" s="155"/>
      <c r="V973" s="155"/>
      <c r="W973" s="155"/>
      <c r="X973" s="155"/>
      <c r="Y973" s="155"/>
      <c r="Z973" s="155"/>
    </row>
    <row r="974" spans="1:26" ht="12" customHeight="1">
      <c r="A974" s="155"/>
      <c r="B974" s="155"/>
      <c r="C974" s="155"/>
      <c r="D974" s="155"/>
      <c r="E974" s="155"/>
      <c r="F974" s="155"/>
      <c r="G974" s="155"/>
      <c r="H974" s="155"/>
      <c r="I974" s="155"/>
      <c r="J974" s="155"/>
      <c r="K974" s="155"/>
      <c r="L974" s="155"/>
      <c r="M974" s="155"/>
      <c r="N974" s="155"/>
      <c r="O974" s="155"/>
      <c r="P974" s="155"/>
      <c r="Q974" s="155"/>
      <c r="R974" s="155"/>
      <c r="S974" s="155"/>
      <c r="T974" s="155"/>
      <c r="U974" s="155"/>
      <c r="V974" s="155"/>
      <c r="W974" s="155"/>
      <c r="X974" s="155"/>
      <c r="Y974" s="155"/>
      <c r="Z974" s="155"/>
    </row>
    <row r="975" spans="1:26" ht="12" customHeight="1">
      <c r="A975" s="155"/>
      <c r="B975" s="155"/>
      <c r="C975" s="155"/>
      <c r="D975" s="155"/>
      <c r="E975" s="155"/>
      <c r="F975" s="155"/>
      <c r="G975" s="155"/>
      <c r="H975" s="155"/>
      <c r="I975" s="155"/>
      <c r="J975" s="155"/>
      <c r="K975" s="155"/>
      <c r="L975" s="155"/>
      <c r="M975" s="155"/>
      <c r="N975" s="155"/>
      <c r="O975" s="155"/>
      <c r="P975" s="155"/>
      <c r="Q975" s="155"/>
      <c r="R975" s="155"/>
      <c r="S975" s="155"/>
      <c r="T975" s="155"/>
      <c r="U975" s="155"/>
      <c r="V975" s="155"/>
      <c r="W975" s="155"/>
      <c r="X975" s="155"/>
      <c r="Y975" s="155"/>
      <c r="Z975" s="155"/>
    </row>
    <row r="976" spans="1:26" ht="12" customHeight="1">
      <c r="A976" s="155"/>
      <c r="B976" s="155"/>
      <c r="C976" s="155"/>
      <c r="D976" s="155"/>
      <c r="E976" s="155"/>
      <c r="F976" s="155"/>
      <c r="G976" s="155"/>
      <c r="H976" s="155"/>
      <c r="I976" s="155"/>
      <c r="J976" s="155"/>
      <c r="K976" s="155"/>
      <c r="L976" s="155"/>
      <c r="M976" s="155"/>
      <c r="N976" s="155"/>
      <c r="O976" s="155"/>
      <c r="P976" s="155"/>
      <c r="Q976" s="155"/>
      <c r="R976" s="155"/>
      <c r="S976" s="155"/>
      <c r="T976" s="155"/>
      <c r="U976" s="155"/>
      <c r="V976" s="155"/>
      <c r="W976" s="155"/>
      <c r="X976" s="155"/>
      <c r="Y976" s="155"/>
      <c r="Z976" s="155"/>
    </row>
    <row r="977" spans="1:26" ht="12" customHeight="1">
      <c r="A977" s="155"/>
      <c r="B977" s="155"/>
      <c r="C977" s="155"/>
      <c r="D977" s="155"/>
      <c r="E977" s="155"/>
      <c r="F977" s="155"/>
      <c r="G977" s="155"/>
      <c r="H977" s="155"/>
      <c r="I977" s="155"/>
      <c r="J977" s="155"/>
      <c r="K977" s="155"/>
      <c r="L977" s="155"/>
      <c r="M977" s="155"/>
      <c r="N977" s="155"/>
      <c r="O977" s="155"/>
      <c r="P977" s="155"/>
      <c r="Q977" s="155"/>
      <c r="R977" s="155"/>
      <c r="S977" s="155"/>
      <c r="T977" s="155"/>
      <c r="U977" s="155"/>
      <c r="V977" s="155"/>
      <c r="W977" s="155"/>
      <c r="X977" s="155"/>
      <c r="Y977" s="155"/>
      <c r="Z977" s="155"/>
    </row>
    <row r="978" spans="1:26" ht="12" customHeight="1">
      <c r="A978" s="155"/>
      <c r="B978" s="155"/>
      <c r="C978" s="155"/>
      <c r="D978" s="155"/>
      <c r="E978" s="155"/>
      <c r="F978" s="155"/>
      <c r="G978" s="155"/>
      <c r="H978" s="155"/>
      <c r="I978" s="155"/>
      <c r="J978" s="155"/>
      <c r="K978" s="155"/>
      <c r="L978" s="155"/>
      <c r="M978" s="155"/>
      <c r="N978" s="155"/>
      <c r="O978" s="155"/>
      <c r="P978" s="155"/>
      <c r="Q978" s="155"/>
      <c r="R978" s="155"/>
      <c r="S978" s="155"/>
      <c r="T978" s="155"/>
      <c r="U978" s="155"/>
      <c r="V978" s="155"/>
      <c r="W978" s="155"/>
      <c r="X978" s="155"/>
      <c r="Y978" s="155"/>
      <c r="Z978" s="155"/>
    </row>
    <row r="979" spans="1:26" ht="12" customHeight="1">
      <c r="A979" s="155"/>
      <c r="B979" s="155"/>
      <c r="C979" s="155"/>
      <c r="D979" s="155"/>
      <c r="E979" s="155"/>
      <c r="F979" s="155"/>
      <c r="G979" s="155"/>
      <c r="H979" s="155"/>
      <c r="I979" s="155"/>
      <c r="J979" s="155"/>
      <c r="K979" s="155"/>
      <c r="L979" s="155"/>
      <c r="M979" s="155"/>
      <c r="N979" s="155"/>
      <c r="O979" s="155"/>
      <c r="P979" s="155"/>
      <c r="Q979" s="155"/>
      <c r="R979" s="155"/>
      <c r="S979" s="155"/>
      <c r="T979" s="155"/>
      <c r="U979" s="155"/>
      <c r="V979" s="155"/>
      <c r="W979" s="155"/>
      <c r="X979" s="155"/>
      <c r="Y979" s="155"/>
      <c r="Z979" s="155"/>
    </row>
    <row r="980" spans="1:26" ht="12" customHeight="1">
      <c r="A980" s="155"/>
      <c r="B980" s="155"/>
      <c r="C980" s="155"/>
      <c r="D980" s="155"/>
      <c r="E980" s="155"/>
      <c r="F980" s="155"/>
      <c r="G980" s="155"/>
      <c r="H980" s="155"/>
      <c r="I980" s="155"/>
      <c r="J980" s="155"/>
      <c r="K980" s="155"/>
      <c r="L980" s="155"/>
      <c r="M980" s="155"/>
      <c r="N980" s="155"/>
      <c r="O980" s="155"/>
      <c r="P980" s="155"/>
      <c r="Q980" s="155"/>
      <c r="R980" s="155"/>
      <c r="S980" s="155"/>
      <c r="T980" s="155"/>
      <c r="U980" s="155"/>
      <c r="V980" s="155"/>
      <c r="W980" s="155"/>
      <c r="X980" s="155"/>
      <c r="Y980" s="155"/>
      <c r="Z980" s="155"/>
    </row>
    <row r="981" spans="1:26" ht="12" customHeight="1">
      <c r="A981" s="155"/>
      <c r="B981" s="155"/>
      <c r="C981" s="155"/>
      <c r="D981" s="155"/>
      <c r="E981" s="155"/>
      <c r="F981" s="155"/>
      <c r="G981" s="155"/>
      <c r="H981" s="155"/>
      <c r="I981" s="155"/>
      <c r="J981" s="155"/>
      <c r="K981" s="155"/>
      <c r="L981" s="155"/>
      <c r="M981" s="155"/>
      <c r="N981" s="155"/>
      <c r="O981" s="155"/>
      <c r="P981" s="155"/>
      <c r="Q981" s="155"/>
      <c r="R981" s="155"/>
      <c r="S981" s="155"/>
      <c r="T981" s="155"/>
      <c r="U981" s="155"/>
      <c r="V981" s="155"/>
      <c r="W981" s="155"/>
      <c r="X981" s="155"/>
      <c r="Y981" s="155"/>
      <c r="Z981" s="155"/>
    </row>
    <row r="982" spans="1:26" ht="12" customHeight="1">
      <c r="A982" s="155"/>
      <c r="B982" s="155"/>
      <c r="C982" s="155"/>
      <c r="D982" s="155"/>
      <c r="E982" s="155"/>
      <c r="F982" s="155"/>
      <c r="G982" s="155"/>
      <c r="H982" s="155"/>
      <c r="I982" s="155"/>
      <c r="J982" s="155"/>
      <c r="K982" s="155"/>
      <c r="L982" s="155"/>
      <c r="M982" s="155"/>
      <c r="N982" s="155"/>
      <c r="O982" s="155"/>
      <c r="P982" s="155"/>
      <c r="Q982" s="155"/>
      <c r="R982" s="155"/>
      <c r="S982" s="155"/>
      <c r="T982" s="155"/>
      <c r="U982" s="155"/>
      <c r="V982" s="155"/>
      <c r="W982" s="155"/>
      <c r="X982" s="155"/>
      <c r="Y982" s="155"/>
      <c r="Z982" s="155"/>
    </row>
    <row r="983" spans="1:26" ht="12" customHeight="1">
      <c r="A983" s="155"/>
      <c r="B983" s="155"/>
      <c r="C983" s="155"/>
      <c r="D983" s="155"/>
      <c r="E983" s="155"/>
      <c r="F983" s="155"/>
      <c r="G983" s="155"/>
      <c r="H983" s="155"/>
      <c r="I983" s="155"/>
      <c r="J983" s="155"/>
      <c r="K983" s="155"/>
      <c r="L983" s="155"/>
      <c r="M983" s="155"/>
      <c r="N983" s="155"/>
      <c r="O983" s="155"/>
      <c r="P983" s="155"/>
      <c r="Q983" s="155"/>
      <c r="R983" s="155"/>
      <c r="S983" s="155"/>
      <c r="T983" s="155"/>
      <c r="U983" s="155"/>
      <c r="V983" s="155"/>
      <c r="W983" s="155"/>
      <c r="X983" s="155"/>
      <c r="Y983" s="155"/>
      <c r="Z983" s="155"/>
    </row>
    <row r="984" spans="1:26" ht="12" customHeight="1">
      <c r="A984" s="155"/>
      <c r="B984" s="155"/>
      <c r="C984" s="155"/>
      <c r="D984" s="155"/>
      <c r="E984" s="155"/>
      <c r="F984" s="155"/>
      <c r="G984" s="155"/>
      <c r="H984" s="155"/>
      <c r="I984" s="155"/>
      <c r="J984" s="155"/>
      <c r="K984" s="155"/>
      <c r="L984" s="155"/>
      <c r="M984" s="155"/>
      <c r="N984" s="155"/>
      <c r="O984" s="155"/>
      <c r="P984" s="155"/>
      <c r="Q984" s="155"/>
      <c r="R984" s="155"/>
      <c r="S984" s="155"/>
      <c r="T984" s="155"/>
      <c r="U984" s="155"/>
      <c r="V984" s="155"/>
      <c r="W984" s="155"/>
      <c r="X984" s="155"/>
      <c r="Y984" s="155"/>
      <c r="Z984" s="155"/>
    </row>
    <row r="985" spans="1:26" ht="12" customHeight="1">
      <c r="A985" s="155"/>
      <c r="B985" s="155"/>
      <c r="C985" s="155"/>
      <c r="D985" s="155"/>
      <c r="E985" s="155"/>
      <c r="F985" s="155"/>
      <c r="G985" s="155"/>
      <c r="H985" s="155"/>
      <c r="I985" s="155"/>
      <c r="J985" s="155"/>
      <c r="K985" s="155"/>
      <c r="L985" s="155"/>
      <c r="M985" s="155"/>
      <c r="N985" s="155"/>
      <c r="O985" s="155"/>
      <c r="P985" s="155"/>
      <c r="Q985" s="155"/>
      <c r="R985" s="155"/>
      <c r="S985" s="155"/>
      <c r="T985" s="155"/>
      <c r="U985" s="155"/>
      <c r="V985" s="155"/>
      <c r="W985" s="155"/>
      <c r="X985" s="155"/>
      <c r="Y985" s="155"/>
      <c r="Z985" s="155"/>
    </row>
    <row r="986" spans="1:26" ht="12" customHeight="1">
      <c r="A986" s="155"/>
      <c r="B986" s="155"/>
      <c r="C986" s="155"/>
      <c r="D986" s="155"/>
      <c r="E986" s="155"/>
      <c r="F986" s="155"/>
      <c r="G986" s="155"/>
      <c r="H986" s="155"/>
      <c r="I986" s="155"/>
      <c r="J986" s="155"/>
      <c r="K986" s="155"/>
      <c r="L986" s="155"/>
      <c r="M986" s="155"/>
      <c r="N986" s="155"/>
      <c r="O986" s="155"/>
      <c r="P986" s="155"/>
      <c r="Q986" s="155"/>
      <c r="R986" s="155"/>
      <c r="S986" s="155"/>
      <c r="T986" s="155"/>
      <c r="U986" s="155"/>
      <c r="V986" s="155"/>
      <c r="W986" s="155"/>
      <c r="X986" s="155"/>
      <c r="Y986" s="155"/>
      <c r="Z986" s="155"/>
    </row>
    <row r="987" spans="1:26" ht="12" customHeight="1">
      <c r="A987" s="155"/>
      <c r="B987" s="155"/>
      <c r="C987" s="155"/>
      <c r="D987" s="155"/>
      <c r="E987" s="155"/>
      <c r="F987" s="155"/>
      <c r="G987" s="155"/>
      <c r="H987" s="155"/>
      <c r="I987" s="155"/>
      <c r="J987" s="155"/>
      <c r="K987" s="155"/>
      <c r="L987" s="155"/>
      <c r="M987" s="155"/>
      <c r="N987" s="155"/>
      <c r="O987" s="155"/>
      <c r="P987" s="155"/>
      <c r="Q987" s="155"/>
      <c r="R987" s="155"/>
      <c r="S987" s="155"/>
      <c r="T987" s="155"/>
      <c r="U987" s="155"/>
      <c r="V987" s="155"/>
      <c r="W987" s="155"/>
      <c r="X987" s="155"/>
      <c r="Y987" s="155"/>
      <c r="Z987" s="155"/>
    </row>
    <row r="988" spans="1:26" ht="12" customHeight="1">
      <c r="A988" s="155"/>
      <c r="B988" s="155"/>
      <c r="C988" s="155"/>
      <c r="D988" s="155"/>
      <c r="E988" s="155"/>
      <c r="F988" s="155"/>
      <c r="G988" s="155"/>
      <c r="H988" s="155"/>
      <c r="I988" s="155"/>
      <c r="J988" s="155"/>
      <c r="K988" s="155"/>
      <c r="L988" s="155"/>
      <c r="M988" s="155"/>
      <c r="N988" s="155"/>
      <c r="O988" s="155"/>
      <c r="P988" s="155"/>
      <c r="Q988" s="155"/>
      <c r="R988" s="155"/>
      <c r="S988" s="155"/>
      <c r="T988" s="155"/>
      <c r="U988" s="155"/>
      <c r="V988" s="155"/>
      <c r="W988" s="155"/>
      <c r="X988" s="155"/>
      <c r="Y988" s="155"/>
      <c r="Z988" s="155"/>
    </row>
    <row r="989" spans="1:26" ht="12" customHeight="1">
      <c r="A989" s="155"/>
      <c r="B989" s="155"/>
      <c r="C989" s="155"/>
      <c r="D989" s="155"/>
      <c r="E989" s="155"/>
      <c r="F989" s="155"/>
      <c r="G989" s="155"/>
      <c r="H989" s="155"/>
      <c r="I989" s="155"/>
      <c r="J989" s="155"/>
      <c r="K989" s="155"/>
      <c r="L989" s="155"/>
      <c r="M989" s="155"/>
      <c r="N989" s="155"/>
      <c r="O989" s="155"/>
      <c r="P989" s="155"/>
      <c r="Q989" s="155"/>
      <c r="R989" s="155"/>
      <c r="S989" s="155"/>
      <c r="T989" s="155"/>
      <c r="U989" s="155"/>
      <c r="V989" s="155"/>
      <c r="W989" s="155"/>
      <c r="X989" s="155"/>
      <c r="Y989" s="155"/>
      <c r="Z989" s="155"/>
    </row>
    <row r="990" spans="1:26" ht="12" customHeight="1">
      <c r="A990" s="155"/>
      <c r="B990" s="155"/>
      <c r="C990" s="155"/>
      <c r="D990" s="155"/>
      <c r="E990" s="155"/>
      <c r="F990" s="155"/>
      <c r="G990" s="155"/>
      <c r="H990" s="155"/>
      <c r="I990" s="155"/>
      <c r="J990" s="155"/>
      <c r="K990" s="155"/>
      <c r="L990" s="155"/>
      <c r="M990" s="155"/>
      <c r="N990" s="155"/>
      <c r="O990" s="155"/>
      <c r="P990" s="155"/>
      <c r="Q990" s="155"/>
      <c r="R990" s="155"/>
      <c r="S990" s="155"/>
      <c r="T990" s="155"/>
      <c r="U990" s="155"/>
      <c r="V990" s="155"/>
      <c r="W990" s="155"/>
      <c r="X990" s="155"/>
      <c r="Y990" s="155"/>
      <c r="Z990" s="155"/>
    </row>
    <row r="991" spans="1:26" ht="12" customHeight="1">
      <c r="A991" s="155"/>
      <c r="B991" s="155"/>
      <c r="C991" s="155"/>
      <c r="D991" s="155"/>
      <c r="E991" s="155"/>
      <c r="F991" s="155"/>
      <c r="G991" s="155"/>
      <c r="H991" s="155"/>
      <c r="I991" s="155"/>
      <c r="J991" s="155"/>
      <c r="K991" s="155"/>
      <c r="L991" s="155"/>
      <c r="M991" s="155"/>
      <c r="N991" s="155"/>
      <c r="O991" s="155"/>
      <c r="P991" s="155"/>
      <c r="Q991" s="155"/>
      <c r="R991" s="155"/>
      <c r="S991" s="155"/>
      <c r="T991" s="155"/>
      <c r="U991" s="155"/>
      <c r="V991" s="155"/>
      <c r="W991" s="155"/>
      <c r="X991" s="155"/>
      <c r="Y991" s="155"/>
      <c r="Z991" s="155"/>
    </row>
    <row r="992" spans="1:26" ht="12" customHeight="1">
      <c r="A992" s="155"/>
      <c r="B992" s="155"/>
      <c r="C992" s="155"/>
      <c r="D992" s="155"/>
      <c r="E992" s="155"/>
      <c r="F992" s="155"/>
      <c r="G992" s="155"/>
      <c r="H992" s="155"/>
      <c r="I992" s="155"/>
      <c r="J992" s="155"/>
      <c r="K992" s="155"/>
      <c r="L992" s="155"/>
      <c r="M992" s="155"/>
      <c r="N992" s="155"/>
      <c r="O992" s="155"/>
      <c r="P992" s="155"/>
      <c r="Q992" s="155"/>
      <c r="R992" s="155"/>
      <c r="S992" s="155"/>
      <c r="T992" s="155"/>
      <c r="U992" s="155"/>
      <c r="V992" s="155"/>
      <c r="W992" s="155"/>
      <c r="X992" s="155"/>
      <c r="Y992" s="155"/>
      <c r="Z992" s="155"/>
    </row>
    <row r="993" spans="1:26" ht="12" customHeight="1">
      <c r="A993" s="155"/>
      <c r="B993" s="155"/>
      <c r="C993" s="155"/>
      <c r="D993" s="155"/>
      <c r="E993" s="155"/>
      <c r="F993" s="155"/>
      <c r="G993" s="155"/>
      <c r="H993" s="155"/>
      <c r="I993" s="155"/>
      <c r="J993" s="155"/>
      <c r="K993" s="155"/>
      <c r="L993" s="155"/>
      <c r="M993" s="155"/>
      <c r="N993" s="155"/>
      <c r="O993" s="155"/>
      <c r="P993" s="155"/>
      <c r="Q993" s="155"/>
      <c r="R993" s="155"/>
      <c r="S993" s="155"/>
      <c r="T993" s="155"/>
      <c r="U993" s="155"/>
      <c r="V993" s="155"/>
      <c r="W993" s="155"/>
      <c r="X993" s="155"/>
      <c r="Y993" s="155"/>
      <c r="Z993" s="155"/>
    </row>
    <row r="994" spans="1:26" ht="12" customHeight="1">
      <c r="A994" s="155"/>
      <c r="B994" s="155"/>
      <c r="C994" s="155"/>
      <c r="D994" s="155"/>
      <c r="E994" s="155"/>
      <c r="F994" s="155"/>
      <c r="G994" s="155"/>
      <c r="H994" s="155"/>
      <c r="I994" s="155"/>
      <c r="J994" s="155"/>
      <c r="K994" s="155"/>
      <c r="L994" s="155"/>
      <c r="M994" s="155"/>
      <c r="N994" s="155"/>
      <c r="O994" s="155"/>
      <c r="P994" s="155"/>
      <c r="Q994" s="155"/>
      <c r="R994" s="155"/>
      <c r="S994" s="155"/>
      <c r="T994" s="155"/>
      <c r="U994" s="155"/>
      <c r="V994" s="155"/>
      <c r="W994" s="155"/>
      <c r="X994" s="155"/>
      <c r="Y994" s="155"/>
      <c r="Z994" s="155"/>
    </row>
    <row r="995" spans="1:26" ht="12" customHeight="1">
      <c r="A995" s="155"/>
      <c r="B995" s="155"/>
      <c r="C995" s="155"/>
      <c r="D995" s="155"/>
      <c r="E995" s="155"/>
      <c r="F995" s="155"/>
      <c r="G995" s="155"/>
      <c r="H995" s="155"/>
      <c r="I995" s="155"/>
      <c r="J995" s="155"/>
      <c r="K995" s="155"/>
      <c r="L995" s="155"/>
      <c r="M995" s="155"/>
      <c r="N995" s="155"/>
      <c r="O995" s="155"/>
      <c r="P995" s="155"/>
      <c r="Q995" s="155"/>
      <c r="R995" s="155"/>
      <c r="S995" s="155"/>
      <c r="T995" s="155"/>
      <c r="U995" s="155"/>
      <c r="V995" s="155"/>
      <c r="W995" s="155"/>
      <c r="X995" s="155"/>
      <c r="Y995" s="155"/>
      <c r="Z995" s="155"/>
    </row>
    <row r="996" spans="1:26" ht="12" customHeight="1">
      <c r="A996" s="155"/>
      <c r="B996" s="155"/>
      <c r="C996" s="155"/>
      <c r="D996" s="155"/>
      <c r="E996" s="155"/>
      <c r="F996" s="155"/>
      <c r="G996" s="155"/>
      <c r="H996" s="155"/>
      <c r="I996" s="155"/>
      <c r="J996" s="155"/>
      <c r="K996" s="155"/>
      <c r="L996" s="155"/>
      <c r="M996" s="155"/>
      <c r="N996" s="155"/>
      <c r="O996" s="155"/>
      <c r="P996" s="155"/>
      <c r="Q996" s="155"/>
      <c r="R996" s="155"/>
      <c r="S996" s="155"/>
      <c r="T996" s="155"/>
      <c r="U996" s="155"/>
      <c r="V996" s="155"/>
      <c r="W996" s="155"/>
      <c r="X996" s="155"/>
      <c r="Y996" s="155"/>
      <c r="Z996" s="155"/>
    </row>
    <row r="997" spans="1:26" ht="12" customHeight="1">
      <c r="A997" s="155"/>
      <c r="B997" s="155"/>
      <c r="C997" s="155"/>
      <c r="D997" s="155"/>
      <c r="E997" s="155"/>
      <c r="F997" s="155"/>
      <c r="G997" s="155"/>
      <c r="H997" s="155"/>
      <c r="I997" s="155"/>
      <c r="J997" s="155"/>
      <c r="K997" s="155"/>
      <c r="L997" s="155"/>
      <c r="M997" s="155"/>
      <c r="N997" s="155"/>
      <c r="O997" s="155"/>
      <c r="P997" s="155"/>
      <c r="Q997" s="155"/>
      <c r="R997" s="155"/>
      <c r="S997" s="155"/>
      <c r="T997" s="155"/>
      <c r="U997" s="155"/>
      <c r="V997" s="155"/>
      <c r="W997" s="155"/>
      <c r="X997" s="155"/>
      <c r="Y997" s="155"/>
      <c r="Z997" s="155"/>
    </row>
    <row r="998" spans="1:26" ht="12" customHeight="1">
      <c r="A998" s="155"/>
      <c r="B998" s="155"/>
      <c r="C998" s="155"/>
      <c r="D998" s="155"/>
      <c r="E998" s="155"/>
      <c r="F998" s="155"/>
      <c r="G998" s="155"/>
      <c r="H998" s="155"/>
      <c r="I998" s="155"/>
      <c r="J998" s="155"/>
      <c r="K998" s="155"/>
      <c r="L998" s="155"/>
      <c r="M998" s="155"/>
      <c r="N998" s="155"/>
      <c r="O998" s="155"/>
      <c r="P998" s="155"/>
      <c r="Q998" s="155"/>
      <c r="R998" s="155"/>
      <c r="S998" s="155"/>
      <c r="T998" s="155"/>
      <c r="U998" s="155"/>
      <c r="V998" s="155"/>
      <c r="W998" s="155"/>
      <c r="X998" s="155"/>
      <c r="Y998" s="155"/>
      <c r="Z998" s="155"/>
    </row>
    <row r="999" spans="1:26" ht="12" customHeight="1">
      <c r="A999" s="155"/>
      <c r="B999" s="155"/>
      <c r="C999" s="155"/>
      <c r="D999" s="155"/>
      <c r="E999" s="155"/>
      <c r="F999" s="155"/>
      <c r="G999" s="155"/>
      <c r="H999" s="155"/>
      <c r="I999" s="155"/>
      <c r="J999" s="155"/>
      <c r="K999" s="155"/>
      <c r="L999" s="155"/>
      <c r="M999" s="155"/>
      <c r="N999" s="155"/>
      <c r="O999" s="155"/>
      <c r="P999" s="155"/>
      <c r="Q999" s="155"/>
      <c r="R999" s="155"/>
      <c r="S999" s="155"/>
      <c r="T999" s="155"/>
      <c r="U999" s="155"/>
      <c r="V999" s="155"/>
      <c r="W999" s="155"/>
      <c r="X999" s="155"/>
      <c r="Y999" s="155"/>
      <c r="Z999" s="155"/>
    </row>
    <row r="1000" spans="1:26" ht="12" customHeight="1">
      <c r="A1000" s="155"/>
      <c r="B1000" s="155"/>
      <c r="C1000" s="155"/>
      <c r="D1000" s="155"/>
      <c r="E1000" s="155"/>
      <c r="F1000" s="155"/>
      <c r="G1000" s="155"/>
      <c r="H1000" s="155"/>
      <c r="I1000" s="155"/>
      <c r="J1000" s="155"/>
      <c r="K1000" s="155"/>
      <c r="L1000" s="155"/>
      <c r="M1000" s="155"/>
      <c r="N1000" s="155"/>
      <c r="O1000" s="155"/>
      <c r="P1000" s="155"/>
      <c r="Q1000" s="155"/>
      <c r="R1000" s="155"/>
      <c r="S1000" s="155"/>
      <c r="T1000" s="155"/>
      <c r="U1000" s="155"/>
      <c r="V1000" s="155"/>
      <c r="W1000" s="155"/>
      <c r="X1000" s="155"/>
      <c r="Y1000" s="155"/>
      <c r="Z1000" s="155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Z1000"/>
  <sheetViews>
    <sheetView workbookViewId="0"/>
  </sheetViews>
  <sheetFormatPr defaultColWidth="12.6640625" defaultRowHeight="15" customHeight="1"/>
  <cols>
    <col min="1" max="1" width="7.109375" customWidth="1"/>
    <col min="2" max="2" width="35.109375" customWidth="1"/>
    <col min="3" max="3" width="19.109375" customWidth="1"/>
    <col min="4" max="4" width="9.77734375" customWidth="1"/>
    <col min="5" max="5" width="10.33203125" customWidth="1"/>
    <col min="6" max="14" width="8.109375" customWidth="1"/>
    <col min="15" max="15" width="9.77734375" customWidth="1"/>
    <col min="16" max="16" width="8.109375" customWidth="1"/>
    <col min="17" max="17" width="8.33203125" customWidth="1"/>
    <col min="18" max="18" width="7.77734375" customWidth="1"/>
    <col min="19" max="19" width="8.33203125" customWidth="1"/>
    <col min="20" max="20" width="9.109375" customWidth="1"/>
    <col min="21" max="22" width="9" customWidth="1"/>
    <col min="23" max="23" width="8.6640625" customWidth="1"/>
    <col min="24" max="24" width="8.77734375" customWidth="1"/>
    <col min="25" max="25" width="10.6640625" customWidth="1"/>
    <col min="26" max="26" width="7.109375" customWidth="1"/>
  </cols>
  <sheetData>
    <row r="1" spans="1:26" ht="12" customHeight="1">
      <c r="A1" s="137"/>
      <c r="B1" s="136" t="s">
        <v>335</v>
      </c>
      <c r="C1" s="137"/>
      <c r="D1" s="137" t="s">
        <v>429</v>
      </c>
      <c r="E1" s="137"/>
      <c r="F1" s="137" t="s">
        <v>430</v>
      </c>
      <c r="G1" s="164" t="s">
        <v>431</v>
      </c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6" ht="12" customHeight="1">
      <c r="A2" s="137"/>
      <c r="B2" s="136" t="s">
        <v>432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 spans="1:26" ht="12" customHeight="1">
      <c r="A3" s="137"/>
      <c r="B3" s="138"/>
      <c r="C3" s="138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</row>
    <row r="4" spans="1:26" ht="12" customHeight="1">
      <c r="A4" s="137"/>
      <c r="B4" s="138"/>
      <c r="C4" s="138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</row>
    <row r="5" spans="1:26" ht="12" customHeight="1">
      <c r="A5" s="137"/>
      <c r="B5" s="138"/>
      <c r="C5" s="138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</row>
    <row r="6" spans="1:26" ht="12" customHeight="1">
      <c r="A6" s="137"/>
      <c r="B6" s="139" t="s">
        <v>121</v>
      </c>
      <c r="C6" s="140" t="s">
        <v>433</v>
      </c>
      <c r="D6" s="140" t="s">
        <v>433</v>
      </c>
      <c r="E6" s="140" t="s">
        <v>433</v>
      </c>
      <c r="F6" s="140" t="s">
        <v>433</v>
      </c>
      <c r="G6" s="140" t="s">
        <v>433</v>
      </c>
      <c r="H6" s="140" t="s">
        <v>433</v>
      </c>
      <c r="I6" s="140" t="s">
        <v>433</v>
      </c>
      <c r="J6" s="140" t="s">
        <v>433</v>
      </c>
      <c r="K6" s="140" t="s">
        <v>433</v>
      </c>
      <c r="L6" s="140" t="s">
        <v>433</v>
      </c>
      <c r="M6" s="140" t="s">
        <v>433</v>
      </c>
      <c r="N6" s="140" t="s">
        <v>433</v>
      </c>
      <c r="O6" s="156" t="s">
        <v>434</v>
      </c>
      <c r="P6" s="156" t="s">
        <v>434</v>
      </c>
      <c r="Q6" s="156" t="s">
        <v>434</v>
      </c>
      <c r="R6" s="156" t="s">
        <v>434</v>
      </c>
      <c r="S6" s="156" t="s">
        <v>434</v>
      </c>
      <c r="T6" s="156" t="s">
        <v>434</v>
      </c>
      <c r="U6" s="156" t="s">
        <v>434</v>
      </c>
      <c r="V6" s="156" t="s">
        <v>434</v>
      </c>
      <c r="W6" s="156" t="s">
        <v>434</v>
      </c>
      <c r="X6" s="140" t="s">
        <v>17</v>
      </c>
      <c r="Y6" s="140" t="s">
        <v>435</v>
      </c>
      <c r="Z6" s="137"/>
    </row>
    <row r="7" spans="1:26" ht="12" customHeight="1">
      <c r="A7" s="137"/>
      <c r="B7" s="138" t="s">
        <v>121</v>
      </c>
      <c r="C7" s="140" t="s">
        <v>340</v>
      </c>
      <c r="D7" s="140" t="s">
        <v>340</v>
      </c>
      <c r="E7" s="140" t="s">
        <v>340</v>
      </c>
      <c r="F7" s="140" t="s">
        <v>340</v>
      </c>
      <c r="G7" s="140" t="s">
        <v>340</v>
      </c>
      <c r="H7" s="140" t="s">
        <v>340</v>
      </c>
      <c r="I7" s="140" t="s">
        <v>340</v>
      </c>
      <c r="J7" s="140" t="s">
        <v>340</v>
      </c>
      <c r="K7" s="140" t="s">
        <v>340</v>
      </c>
      <c r="L7" s="140" t="s">
        <v>340</v>
      </c>
      <c r="M7" s="140" t="s">
        <v>340</v>
      </c>
      <c r="N7" s="140" t="s">
        <v>340</v>
      </c>
      <c r="O7" s="156" t="s">
        <v>340</v>
      </c>
      <c r="P7" s="156" t="s">
        <v>340</v>
      </c>
      <c r="Q7" s="156" t="s">
        <v>340</v>
      </c>
      <c r="R7" s="156" t="s">
        <v>340</v>
      </c>
      <c r="S7" s="156" t="s">
        <v>340</v>
      </c>
      <c r="T7" s="156" t="s">
        <v>340</v>
      </c>
      <c r="U7" s="156" t="s">
        <v>340</v>
      </c>
      <c r="V7" s="156" t="s">
        <v>340</v>
      </c>
      <c r="W7" s="156" t="s">
        <v>340</v>
      </c>
      <c r="X7" s="140" t="s">
        <v>436</v>
      </c>
      <c r="Y7" s="140"/>
      <c r="Z7" s="137"/>
    </row>
    <row r="8" spans="1:26" ht="12" customHeight="1">
      <c r="A8" s="137"/>
      <c r="B8" s="138" t="s">
        <v>121</v>
      </c>
      <c r="C8" s="141" t="s">
        <v>341</v>
      </c>
      <c r="D8" s="141" t="s">
        <v>342</v>
      </c>
      <c r="E8" s="141" t="s">
        <v>343</v>
      </c>
      <c r="F8" s="141" t="s">
        <v>344</v>
      </c>
      <c r="G8" s="141" t="s">
        <v>345</v>
      </c>
      <c r="H8" s="141" t="s">
        <v>346</v>
      </c>
      <c r="I8" s="141" t="s">
        <v>347</v>
      </c>
      <c r="J8" s="141" t="s">
        <v>348</v>
      </c>
      <c r="K8" s="141" t="s">
        <v>349</v>
      </c>
      <c r="L8" s="141" t="s">
        <v>350</v>
      </c>
      <c r="M8" s="141" t="s">
        <v>351</v>
      </c>
      <c r="N8" s="141" t="s">
        <v>352</v>
      </c>
      <c r="O8" s="142" t="s">
        <v>353</v>
      </c>
      <c r="P8" s="142" t="s">
        <v>354</v>
      </c>
      <c r="Q8" s="142" t="s">
        <v>355</v>
      </c>
      <c r="R8" s="142" t="s">
        <v>356</v>
      </c>
      <c r="S8" s="142" t="s">
        <v>357</v>
      </c>
      <c r="T8" s="142" t="s">
        <v>358</v>
      </c>
      <c r="U8" s="142" t="s">
        <v>359</v>
      </c>
      <c r="V8" s="142" t="s">
        <v>360</v>
      </c>
      <c r="W8" s="142" t="s">
        <v>361</v>
      </c>
      <c r="X8" s="141"/>
      <c r="Y8" s="141"/>
      <c r="Z8" s="137"/>
    </row>
    <row r="9" spans="1:26" ht="12" customHeight="1">
      <c r="A9" s="137"/>
      <c r="B9" s="143" t="s">
        <v>121</v>
      </c>
      <c r="C9" s="144" t="s">
        <v>121</v>
      </c>
      <c r="D9" s="144" t="s">
        <v>121</v>
      </c>
      <c r="E9" s="144" t="s">
        <v>121</v>
      </c>
      <c r="F9" s="144" t="s">
        <v>121</v>
      </c>
      <c r="G9" s="144" t="s">
        <v>121</v>
      </c>
      <c r="H9" s="144" t="s">
        <v>121</v>
      </c>
      <c r="I9" s="144" t="s">
        <v>121</v>
      </c>
      <c r="J9" s="144" t="s">
        <v>121</v>
      </c>
      <c r="K9" s="144" t="s">
        <v>121</v>
      </c>
      <c r="L9" s="144" t="s">
        <v>121</v>
      </c>
      <c r="M9" s="144" t="s">
        <v>121</v>
      </c>
      <c r="N9" s="144" t="s">
        <v>121</v>
      </c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</row>
    <row r="10" spans="1:26" ht="12" customHeight="1">
      <c r="A10" s="137"/>
      <c r="B10" s="145" t="s">
        <v>437</v>
      </c>
      <c r="C10" s="145" t="s">
        <v>363</v>
      </c>
      <c r="D10" s="145" t="s">
        <v>363</v>
      </c>
      <c r="E10" s="145" t="s">
        <v>363</v>
      </c>
      <c r="F10" s="145" t="s">
        <v>363</v>
      </c>
      <c r="G10" s="145" t="s">
        <v>363</v>
      </c>
      <c r="H10" s="145" t="s">
        <v>363</v>
      </c>
      <c r="I10" s="145" t="s">
        <v>363</v>
      </c>
      <c r="J10" s="145" t="s">
        <v>363</v>
      </c>
      <c r="K10" s="145" t="s">
        <v>363</v>
      </c>
      <c r="L10" s="145" t="s">
        <v>363</v>
      </c>
      <c r="M10" s="145" t="s">
        <v>363</v>
      </c>
      <c r="N10" s="145" t="s">
        <v>363</v>
      </c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spans="1:26" ht="12" customHeight="1">
      <c r="A11" s="137"/>
      <c r="B11" s="138" t="s">
        <v>438</v>
      </c>
      <c r="C11" s="138" t="s">
        <v>365</v>
      </c>
      <c r="D11" s="138" t="s">
        <v>365</v>
      </c>
      <c r="E11" s="138" t="s">
        <v>365</v>
      </c>
      <c r="F11" s="138" t="s">
        <v>365</v>
      </c>
      <c r="G11" s="138" t="s">
        <v>365</v>
      </c>
      <c r="H11" s="138" t="s">
        <v>365</v>
      </c>
      <c r="I11" s="138" t="s">
        <v>365</v>
      </c>
      <c r="J11" s="138" t="s">
        <v>365</v>
      </c>
      <c r="K11" s="138" t="s">
        <v>365</v>
      </c>
      <c r="L11" s="138" t="s">
        <v>365</v>
      </c>
      <c r="M11" s="138" t="s">
        <v>365</v>
      </c>
      <c r="N11" s="138" t="s">
        <v>365</v>
      </c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12" customHeight="1">
      <c r="A12" s="137"/>
      <c r="B12" s="138" t="s">
        <v>439</v>
      </c>
      <c r="C12" s="138" t="s">
        <v>367</v>
      </c>
      <c r="D12" s="138" t="s">
        <v>367</v>
      </c>
      <c r="E12" s="138" t="s">
        <v>367</v>
      </c>
      <c r="F12" s="138" t="s">
        <v>367</v>
      </c>
      <c r="G12" s="138" t="s">
        <v>367</v>
      </c>
      <c r="H12" s="138" t="s">
        <v>367</v>
      </c>
      <c r="I12" s="138" t="s">
        <v>367</v>
      </c>
      <c r="J12" s="138" t="s">
        <v>367</v>
      </c>
      <c r="K12" s="138" t="s">
        <v>367</v>
      </c>
      <c r="L12" s="138" t="s">
        <v>367</v>
      </c>
      <c r="M12" s="138" t="s">
        <v>367</v>
      </c>
      <c r="N12" s="138" t="s">
        <v>367</v>
      </c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12" customHeight="1">
      <c r="A13" s="137"/>
      <c r="B13" s="138" t="s">
        <v>440</v>
      </c>
      <c r="C13" s="138" t="s">
        <v>376</v>
      </c>
      <c r="D13" s="138" t="s">
        <v>376</v>
      </c>
      <c r="E13" s="138" t="s">
        <v>376</v>
      </c>
      <c r="F13" s="138" t="s">
        <v>376</v>
      </c>
      <c r="G13" s="138" t="s">
        <v>376</v>
      </c>
      <c r="H13" s="138" t="s">
        <v>376</v>
      </c>
      <c r="I13" s="138" t="s">
        <v>376</v>
      </c>
      <c r="J13" s="138" t="s">
        <v>376</v>
      </c>
      <c r="K13" s="138" t="s">
        <v>376</v>
      </c>
      <c r="L13" s="138" t="s">
        <v>376</v>
      </c>
      <c r="M13" s="138" t="s">
        <v>376</v>
      </c>
      <c r="N13" s="138" t="s">
        <v>376</v>
      </c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12" customHeight="1">
      <c r="A14" s="137">
        <v>300</v>
      </c>
      <c r="B14" s="138" t="s">
        <v>441</v>
      </c>
      <c r="C14" s="147">
        <v>0</v>
      </c>
      <c r="D14" s="147">
        <v>600</v>
      </c>
      <c r="E14" s="147">
        <v>0</v>
      </c>
      <c r="F14" s="147">
        <v>0</v>
      </c>
      <c r="G14" s="147">
        <v>0</v>
      </c>
      <c r="H14" s="147">
        <v>0</v>
      </c>
      <c r="I14" s="147">
        <v>0</v>
      </c>
      <c r="J14" s="147">
        <v>0</v>
      </c>
      <c r="K14" s="147">
        <v>0</v>
      </c>
      <c r="L14" s="147">
        <v>0</v>
      </c>
      <c r="M14" s="147">
        <v>0</v>
      </c>
      <c r="N14" s="147">
        <v>0</v>
      </c>
      <c r="O14" s="147" t="e">
        <v>#VALUE!</v>
      </c>
      <c r="P14" s="147" t="e">
        <v>#VALUE!</v>
      </c>
      <c r="Q14" s="147" t="e">
        <v>#VALUE!</v>
      </c>
      <c r="R14" s="147" t="e">
        <v>#VALUE!</v>
      </c>
      <c r="S14" s="147" t="e">
        <v>#VALUE!</v>
      </c>
      <c r="T14" s="147" t="e">
        <v>#VALUE!</v>
      </c>
      <c r="U14" s="147" t="e">
        <v>#VALUE!</v>
      </c>
      <c r="V14" s="147" t="e">
        <v>#VALUE!</v>
      </c>
      <c r="W14" s="147" t="e">
        <v>#VALUE!</v>
      </c>
      <c r="X14" s="165" t="e">
        <f t="shared" ref="X14:X15" si="0">SUM(C14:W14)</f>
        <v>#VALUE!</v>
      </c>
      <c r="Y14" s="165" t="e">
        <f t="shared" ref="Y14:Y15" si="1">SUM(L14:W14)</f>
        <v>#VALUE!</v>
      </c>
      <c r="Z14" s="137"/>
    </row>
    <row r="15" spans="1:26" ht="12" customHeight="1">
      <c r="A15" s="137"/>
      <c r="B15" s="138" t="s">
        <v>442</v>
      </c>
      <c r="C15" s="166">
        <v>0</v>
      </c>
      <c r="D15" s="166">
        <v>600</v>
      </c>
      <c r="E15" s="166">
        <v>0</v>
      </c>
      <c r="F15" s="166">
        <v>0</v>
      </c>
      <c r="G15" s="166">
        <v>0</v>
      </c>
      <c r="H15" s="166">
        <v>0</v>
      </c>
      <c r="I15" s="166">
        <v>0</v>
      </c>
      <c r="J15" s="166">
        <v>0</v>
      </c>
      <c r="K15" s="166">
        <v>0</v>
      </c>
      <c r="L15" s="166">
        <v>0</v>
      </c>
      <c r="M15" s="166">
        <v>0</v>
      </c>
      <c r="N15" s="166">
        <v>0</v>
      </c>
      <c r="O15" s="166" t="e">
        <f t="shared" ref="O15:W15" si="2">O14</f>
        <v>#VALUE!</v>
      </c>
      <c r="P15" s="166" t="e">
        <f t="shared" si="2"/>
        <v>#VALUE!</v>
      </c>
      <c r="Q15" s="166" t="e">
        <f t="shared" si="2"/>
        <v>#VALUE!</v>
      </c>
      <c r="R15" s="166" t="e">
        <f t="shared" si="2"/>
        <v>#VALUE!</v>
      </c>
      <c r="S15" s="166" t="e">
        <f t="shared" si="2"/>
        <v>#VALUE!</v>
      </c>
      <c r="T15" s="166" t="e">
        <f t="shared" si="2"/>
        <v>#VALUE!</v>
      </c>
      <c r="U15" s="166" t="e">
        <f t="shared" si="2"/>
        <v>#VALUE!</v>
      </c>
      <c r="V15" s="166" t="e">
        <f t="shared" si="2"/>
        <v>#VALUE!</v>
      </c>
      <c r="W15" s="166" t="e">
        <f t="shared" si="2"/>
        <v>#VALUE!</v>
      </c>
      <c r="X15" s="167" t="e">
        <f t="shared" si="0"/>
        <v>#VALUE!</v>
      </c>
      <c r="Y15" s="167" t="e">
        <f t="shared" si="1"/>
        <v>#VALUE!</v>
      </c>
      <c r="Z15" s="137"/>
    </row>
    <row r="16" spans="1:26" ht="12" customHeight="1">
      <c r="A16" s="137"/>
      <c r="B16" s="138" t="s">
        <v>443</v>
      </c>
      <c r="C16" s="138" t="s">
        <v>376</v>
      </c>
      <c r="D16" s="138" t="s">
        <v>376</v>
      </c>
      <c r="E16" s="138" t="s">
        <v>376</v>
      </c>
      <c r="F16" s="138" t="s">
        <v>376</v>
      </c>
      <c r="G16" s="138" t="s">
        <v>376</v>
      </c>
      <c r="H16" s="138" t="s">
        <v>376</v>
      </c>
      <c r="I16" s="138" t="s">
        <v>376</v>
      </c>
      <c r="J16" s="138" t="s">
        <v>376</v>
      </c>
      <c r="K16" s="138" t="s">
        <v>376</v>
      </c>
      <c r="L16" s="138" t="s">
        <v>376</v>
      </c>
      <c r="M16" s="138" t="s">
        <v>376</v>
      </c>
      <c r="N16" s="138" t="s">
        <v>376</v>
      </c>
      <c r="O16" s="138"/>
      <c r="P16" s="138"/>
      <c r="Q16" s="138"/>
      <c r="R16" s="138"/>
      <c r="S16" s="138"/>
      <c r="T16" s="138"/>
      <c r="U16" s="138"/>
      <c r="V16" s="138"/>
      <c r="W16" s="138"/>
      <c r="X16" s="145"/>
      <c r="Y16" s="145"/>
      <c r="Z16" s="137"/>
    </row>
    <row r="17" spans="1:26" ht="12" customHeight="1">
      <c r="A17" s="137">
        <v>400</v>
      </c>
      <c r="B17" s="138" t="s">
        <v>444</v>
      </c>
      <c r="C17" s="147">
        <v>0</v>
      </c>
      <c r="D17" s="147">
        <v>1400</v>
      </c>
      <c r="E17" s="147">
        <v>0</v>
      </c>
      <c r="F17" s="147">
        <v>0</v>
      </c>
      <c r="G17" s="147">
        <v>0</v>
      </c>
      <c r="H17" s="147">
        <v>0</v>
      </c>
      <c r="I17" s="147">
        <v>0</v>
      </c>
      <c r="J17" s="147">
        <v>0</v>
      </c>
      <c r="K17" s="147">
        <v>0</v>
      </c>
      <c r="L17" s="147">
        <v>0</v>
      </c>
      <c r="M17" s="147">
        <v>0</v>
      </c>
      <c r="N17" s="147">
        <v>0</v>
      </c>
      <c r="O17" s="147" t="e">
        <v>#VALUE!</v>
      </c>
      <c r="P17" s="147" t="e">
        <v>#VALUE!</v>
      </c>
      <c r="Q17" s="147" t="e">
        <v>#VALUE!</v>
      </c>
      <c r="R17" s="147" t="e">
        <v>#VALUE!</v>
      </c>
      <c r="S17" s="147" t="e">
        <v>#VALUE!</v>
      </c>
      <c r="T17" s="147" t="e">
        <v>#VALUE!</v>
      </c>
      <c r="U17" s="147" t="e">
        <v>#VALUE!</v>
      </c>
      <c r="V17" s="147" t="e">
        <v>#VALUE!</v>
      </c>
      <c r="W17" s="147" t="e">
        <v>#VALUE!</v>
      </c>
      <c r="X17" s="165" t="e">
        <f t="shared" ref="X17:X21" si="3">SUM(C17:W17)</f>
        <v>#VALUE!</v>
      </c>
      <c r="Y17" s="165" t="e">
        <f t="shared" ref="Y17:Y21" si="4">SUM(L17:W17)</f>
        <v>#VALUE!</v>
      </c>
      <c r="Z17" s="137"/>
    </row>
    <row r="18" spans="1:26" ht="12" customHeight="1">
      <c r="A18" s="137">
        <v>100</v>
      </c>
      <c r="B18" s="138" t="s">
        <v>445</v>
      </c>
      <c r="C18" s="147">
        <v>95</v>
      </c>
      <c r="D18" s="147">
        <v>258.54000000000002</v>
      </c>
      <c r="E18" s="147">
        <v>95</v>
      </c>
      <c r="F18" s="147">
        <v>95</v>
      </c>
      <c r="G18" s="147">
        <v>95</v>
      </c>
      <c r="H18" s="147">
        <v>95</v>
      </c>
      <c r="I18" s="147">
        <v>95</v>
      </c>
      <c r="J18" s="147">
        <v>95</v>
      </c>
      <c r="K18" s="147">
        <v>95</v>
      </c>
      <c r="L18" s="147">
        <v>95</v>
      </c>
      <c r="M18" s="147">
        <v>190</v>
      </c>
      <c r="N18" s="147">
        <v>0</v>
      </c>
      <c r="O18" s="147" t="e">
        <v>#VALUE!</v>
      </c>
      <c r="P18" s="147" t="e">
        <v>#VALUE!</v>
      </c>
      <c r="Q18" s="147" t="e">
        <v>#VALUE!</v>
      </c>
      <c r="R18" s="147" t="e">
        <v>#VALUE!</v>
      </c>
      <c r="S18" s="147" t="e">
        <v>#VALUE!</v>
      </c>
      <c r="T18" s="147" t="e">
        <v>#VALUE!</v>
      </c>
      <c r="U18" s="147" t="e">
        <v>#VALUE!</v>
      </c>
      <c r="V18" s="147" t="e">
        <v>#VALUE!</v>
      </c>
      <c r="W18" s="147" t="e">
        <v>#VALUE!</v>
      </c>
      <c r="X18" s="165" t="e">
        <f t="shared" si="3"/>
        <v>#VALUE!</v>
      </c>
      <c r="Y18" s="165" t="e">
        <f t="shared" si="4"/>
        <v>#VALUE!</v>
      </c>
      <c r="Z18" s="137"/>
    </row>
    <row r="19" spans="1:26" ht="12" customHeight="1">
      <c r="A19" s="137">
        <v>200</v>
      </c>
      <c r="B19" s="138" t="s">
        <v>446</v>
      </c>
      <c r="C19" s="147">
        <v>15000</v>
      </c>
      <c r="D19" s="147">
        <v>11500</v>
      </c>
      <c r="E19" s="147">
        <v>3203.98</v>
      </c>
      <c r="F19" s="147">
        <v>21442.14</v>
      </c>
      <c r="G19" s="147">
        <v>39114.03</v>
      </c>
      <c r="H19" s="147">
        <v>1810.18</v>
      </c>
      <c r="I19" s="147">
        <v>11617.07</v>
      </c>
      <c r="J19" s="147">
        <v>34729.24</v>
      </c>
      <c r="K19" s="147">
        <v>41710.9</v>
      </c>
      <c r="L19" s="147">
        <v>20928.91</v>
      </c>
      <c r="M19" s="147">
        <v>14583.33</v>
      </c>
      <c r="N19" s="147">
        <v>75077</v>
      </c>
      <c r="O19" s="147" t="e">
        <v>#VALUE!</v>
      </c>
      <c r="P19" s="147" t="e">
        <v>#VALUE!</v>
      </c>
      <c r="Q19" s="147" t="e">
        <v>#VALUE!</v>
      </c>
      <c r="R19" s="147" t="e">
        <v>#VALUE!</v>
      </c>
      <c r="S19" s="147" t="e">
        <v>#VALUE!</v>
      </c>
      <c r="T19" s="147" t="e">
        <v>#VALUE!</v>
      </c>
      <c r="U19" s="147" t="e">
        <v>#VALUE!</v>
      </c>
      <c r="V19" s="147" t="e">
        <v>#VALUE!</v>
      </c>
      <c r="W19" s="147" t="e">
        <v>#VALUE!</v>
      </c>
      <c r="X19" s="165" t="e">
        <f t="shared" si="3"/>
        <v>#VALUE!</v>
      </c>
      <c r="Y19" s="165" t="e">
        <f t="shared" si="4"/>
        <v>#VALUE!</v>
      </c>
      <c r="Z19" s="137"/>
    </row>
    <row r="20" spans="1:26" ht="12" customHeight="1">
      <c r="A20" s="137"/>
      <c r="B20" s="138" t="s">
        <v>447</v>
      </c>
      <c r="C20" s="166">
        <v>15095</v>
      </c>
      <c r="D20" s="166">
        <v>13158.54</v>
      </c>
      <c r="E20" s="166">
        <v>3298.98</v>
      </c>
      <c r="F20" s="166">
        <v>21537.14</v>
      </c>
      <c r="G20" s="166">
        <v>39209.03</v>
      </c>
      <c r="H20" s="166">
        <v>1905.18</v>
      </c>
      <c r="I20" s="166">
        <v>11712.07</v>
      </c>
      <c r="J20" s="166">
        <v>34824.239999999998</v>
      </c>
      <c r="K20" s="166">
        <v>41805.9</v>
      </c>
      <c r="L20" s="166">
        <v>21023.91</v>
      </c>
      <c r="M20" s="166">
        <v>14773.33</v>
      </c>
      <c r="N20" s="166">
        <v>75077</v>
      </c>
      <c r="O20" s="166" t="e">
        <f t="shared" ref="O20:W20" si="5">SUM(O17:O19)</f>
        <v>#VALUE!</v>
      </c>
      <c r="P20" s="166" t="e">
        <f t="shared" si="5"/>
        <v>#VALUE!</v>
      </c>
      <c r="Q20" s="166" t="e">
        <f t="shared" si="5"/>
        <v>#VALUE!</v>
      </c>
      <c r="R20" s="166" t="e">
        <f t="shared" si="5"/>
        <v>#VALUE!</v>
      </c>
      <c r="S20" s="166" t="e">
        <f t="shared" si="5"/>
        <v>#VALUE!</v>
      </c>
      <c r="T20" s="166" t="e">
        <f t="shared" si="5"/>
        <v>#VALUE!</v>
      </c>
      <c r="U20" s="166" t="e">
        <f t="shared" si="5"/>
        <v>#VALUE!</v>
      </c>
      <c r="V20" s="166" t="e">
        <f t="shared" si="5"/>
        <v>#VALUE!</v>
      </c>
      <c r="W20" s="166" t="e">
        <f t="shared" si="5"/>
        <v>#VALUE!</v>
      </c>
      <c r="X20" s="167" t="e">
        <f t="shared" si="3"/>
        <v>#VALUE!</v>
      </c>
      <c r="Y20" s="167" t="e">
        <f t="shared" si="4"/>
        <v>#VALUE!</v>
      </c>
      <c r="Z20" s="137"/>
    </row>
    <row r="21" spans="1:26" ht="12" customHeight="1">
      <c r="A21" s="137"/>
      <c r="B21" s="138" t="s">
        <v>448</v>
      </c>
      <c r="C21" s="166">
        <v>15095</v>
      </c>
      <c r="D21" s="166">
        <v>13758.54</v>
      </c>
      <c r="E21" s="166">
        <v>3298.98</v>
      </c>
      <c r="F21" s="166">
        <v>21537.14</v>
      </c>
      <c r="G21" s="166">
        <v>39209.03</v>
      </c>
      <c r="H21" s="166">
        <v>1905.18</v>
      </c>
      <c r="I21" s="166">
        <v>11712.07</v>
      </c>
      <c r="J21" s="166">
        <v>34824.239999999998</v>
      </c>
      <c r="K21" s="166">
        <v>41805.9</v>
      </c>
      <c r="L21" s="166">
        <v>21023.91</v>
      </c>
      <c r="M21" s="166">
        <v>14773.33</v>
      </c>
      <c r="N21" s="166">
        <v>75077</v>
      </c>
      <c r="O21" s="166" t="e">
        <f t="shared" ref="O21:W21" si="6">O15+O20</f>
        <v>#VALUE!</v>
      </c>
      <c r="P21" s="166" t="e">
        <f t="shared" si="6"/>
        <v>#VALUE!</v>
      </c>
      <c r="Q21" s="166" t="e">
        <f t="shared" si="6"/>
        <v>#VALUE!</v>
      </c>
      <c r="R21" s="166" t="e">
        <f t="shared" si="6"/>
        <v>#VALUE!</v>
      </c>
      <c r="S21" s="166" t="e">
        <f t="shared" si="6"/>
        <v>#VALUE!</v>
      </c>
      <c r="T21" s="166" t="e">
        <f t="shared" si="6"/>
        <v>#VALUE!</v>
      </c>
      <c r="U21" s="166" t="e">
        <f t="shared" si="6"/>
        <v>#VALUE!</v>
      </c>
      <c r="V21" s="166" t="e">
        <f t="shared" si="6"/>
        <v>#VALUE!</v>
      </c>
      <c r="W21" s="166" t="e">
        <f t="shared" si="6"/>
        <v>#VALUE!</v>
      </c>
      <c r="X21" s="167" t="e">
        <f t="shared" si="3"/>
        <v>#VALUE!</v>
      </c>
      <c r="Y21" s="167" t="e">
        <f t="shared" si="4"/>
        <v>#VALUE!</v>
      </c>
      <c r="Z21" s="137"/>
    </row>
    <row r="22" spans="1:26" ht="12" customHeight="1">
      <c r="A22" s="137"/>
      <c r="B22" s="138" t="s">
        <v>449</v>
      </c>
      <c r="C22" s="138" t="s">
        <v>367</v>
      </c>
      <c r="D22" s="138" t="s">
        <v>367</v>
      </c>
      <c r="E22" s="138" t="s">
        <v>367</v>
      </c>
      <c r="F22" s="138" t="s">
        <v>367</v>
      </c>
      <c r="G22" s="138" t="s">
        <v>367</v>
      </c>
      <c r="H22" s="138" t="s">
        <v>367</v>
      </c>
      <c r="I22" s="138" t="s">
        <v>367</v>
      </c>
      <c r="J22" s="138" t="s">
        <v>367</v>
      </c>
      <c r="K22" s="138" t="s">
        <v>367</v>
      </c>
      <c r="L22" s="138" t="s">
        <v>367</v>
      </c>
      <c r="M22" s="138" t="s">
        <v>367</v>
      </c>
      <c r="N22" s="138" t="s">
        <v>367</v>
      </c>
      <c r="O22" s="138"/>
      <c r="P22" s="138"/>
      <c r="Q22" s="138"/>
      <c r="R22" s="138"/>
      <c r="S22" s="138"/>
      <c r="T22" s="138"/>
      <c r="U22" s="138"/>
      <c r="V22" s="138"/>
      <c r="W22" s="138"/>
      <c r="X22" s="145"/>
      <c r="Y22" s="145"/>
      <c r="Z22" s="137"/>
    </row>
    <row r="23" spans="1:26" ht="12" customHeight="1">
      <c r="A23" s="137"/>
      <c r="B23" s="138" t="s">
        <v>450</v>
      </c>
      <c r="C23" s="138" t="s">
        <v>376</v>
      </c>
      <c r="D23" s="138" t="s">
        <v>376</v>
      </c>
      <c r="E23" s="138" t="s">
        <v>376</v>
      </c>
      <c r="F23" s="138" t="s">
        <v>376</v>
      </c>
      <c r="G23" s="138" t="s">
        <v>376</v>
      </c>
      <c r="H23" s="138" t="s">
        <v>376</v>
      </c>
      <c r="I23" s="138" t="s">
        <v>376</v>
      </c>
      <c r="J23" s="138" t="s">
        <v>376</v>
      </c>
      <c r="K23" s="138" t="s">
        <v>376</v>
      </c>
      <c r="L23" s="138" t="s">
        <v>376</v>
      </c>
      <c r="M23" s="138" t="s">
        <v>376</v>
      </c>
      <c r="N23" s="138" t="s">
        <v>376</v>
      </c>
      <c r="O23" s="138"/>
      <c r="P23" s="138"/>
      <c r="Q23" s="138"/>
      <c r="R23" s="138"/>
      <c r="S23" s="138"/>
      <c r="T23" s="138"/>
      <c r="U23" s="138"/>
      <c r="V23" s="138"/>
      <c r="W23" s="138"/>
      <c r="X23" s="145"/>
      <c r="Y23" s="145"/>
      <c r="Z23" s="137"/>
    </row>
    <row r="24" spans="1:26" ht="12" customHeight="1">
      <c r="A24" s="137">
        <v>1000</v>
      </c>
      <c r="B24" s="138" t="s">
        <v>451</v>
      </c>
      <c r="C24" s="147">
        <v>0</v>
      </c>
      <c r="D24" s="147">
        <v>0</v>
      </c>
      <c r="E24" s="147">
        <v>0</v>
      </c>
      <c r="F24" s="147">
        <v>0</v>
      </c>
      <c r="G24" s="147">
        <v>90</v>
      </c>
      <c r="H24" s="147">
        <v>80</v>
      </c>
      <c r="I24" s="147">
        <v>30</v>
      </c>
      <c r="J24" s="147">
        <v>10</v>
      </c>
      <c r="K24" s="147">
        <v>0</v>
      </c>
      <c r="L24" s="147">
        <v>0</v>
      </c>
      <c r="M24" s="147">
        <v>30</v>
      </c>
      <c r="N24" s="147">
        <v>10</v>
      </c>
      <c r="O24" s="147" t="e">
        <v>#VALUE!</v>
      </c>
      <c r="P24" s="147" t="e">
        <v>#VALUE!</v>
      </c>
      <c r="Q24" s="147" t="e">
        <v>#VALUE!</v>
      </c>
      <c r="R24" s="147" t="e">
        <v>#VALUE!</v>
      </c>
      <c r="S24" s="147" t="e">
        <v>#VALUE!</v>
      </c>
      <c r="T24" s="147" t="e">
        <v>#VALUE!</v>
      </c>
      <c r="U24" s="147" t="e">
        <v>#VALUE!</v>
      </c>
      <c r="V24" s="147" t="e">
        <v>#VALUE!</v>
      </c>
      <c r="W24" s="147" t="e">
        <v>#VALUE!</v>
      </c>
      <c r="X24" s="165" t="e">
        <f t="shared" ref="X24:X27" si="7">SUM(C24:W24)</f>
        <v>#VALUE!</v>
      </c>
      <c r="Y24" s="165" t="e">
        <f t="shared" ref="Y24:Y27" si="8">SUM(L24:W24)</f>
        <v>#VALUE!</v>
      </c>
      <c r="Z24" s="137"/>
    </row>
    <row r="25" spans="1:26" ht="12" customHeight="1">
      <c r="A25" s="137"/>
      <c r="B25" s="138" t="s">
        <v>452</v>
      </c>
      <c r="C25" s="147">
        <v>0</v>
      </c>
      <c r="D25" s="147">
        <v>300</v>
      </c>
      <c r="E25" s="147">
        <v>0</v>
      </c>
      <c r="F25" s="147">
        <v>0</v>
      </c>
      <c r="G25" s="147">
        <v>0</v>
      </c>
      <c r="H25" s="147">
        <v>0</v>
      </c>
      <c r="I25" s="147">
        <v>0</v>
      </c>
      <c r="J25" s="147">
        <v>0</v>
      </c>
      <c r="K25" s="147">
        <v>0</v>
      </c>
      <c r="L25" s="147">
        <v>0</v>
      </c>
      <c r="M25" s="147">
        <v>225</v>
      </c>
      <c r="N25" s="147">
        <v>0</v>
      </c>
      <c r="O25" s="147" t="e">
        <v>#VALUE!</v>
      </c>
      <c r="P25" s="147" t="e">
        <v>#VALUE!</v>
      </c>
      <c r="Q25" s="147" t="e">
        <v>#VALUE!</v>
      </c>
      <c r="R25" s="147" t="e">
        <v>#VALUE!</v>
      </c>
      <c r="S25" s="147" t="e">
        <v>#VALUE!</v>
      </c>
      <c r="T25" s="147" t="e">
        <v>#VALUE!</v>
      </c>
      <c r="U25" s="147" t="e">
        <v>#VALUE!</v>
      </c>
      <c r="V25" s="147" t="e">
        <v>#VALUE!</v>
      </c>
      <c r="W25" s="147" t="e">
        <v>#VALUE!</v>
      </c>
      <c r="X25" s="165" t="e">
        <f t="shared" si="7"/>
        <v>#VALUE!</v>
      </c>
      <c r="Y25" s="165" t="e">
        <f t="shared" si="8"/>
        <v>#VALUE!</v>
      </c>
      <c r="Z25" s="137"/>
    </row>
    <row r="26" spans="1:26" ht="12" customHeight="1">
      <c r="A26" s="137"/>
      <c r="B26" s="138" t="s">
        <v>453</v>
      </c>
      <c r="C26" s="166">
        <v>0</v>
      </c>
      <c r="D26" s="166">
        <v>300</v>
      </c>
      <c r="E26" s="166">
        <v>0</v>
      </c>
      <c r="F26" s="166">
        <v>0</v>
      </c>
      <c r="G26" s="166">
        <v>90</v>
      </c>
      <c r="H26" s="166">
        <v>80</v>
      </c>
      <c r="I26" s="166">
        <v>30</v>
      </c>
      <c r="J26" s="166">
        <v>10</v>
      </c>
      <c r="K26" s="166">
        <v>0</v>
      </c>
      <c r="L26" s="166">
        <v>0</v>
      </c>
      <c r="M26" s="166">
        <v>255</v>
      </c>
      <c r="N26" s="166">
        <v>10</v>
      </c>
      <c r="O26" s="166" t="e">
        <f t="shared" ref="O26:W26" si="9">SUM(O24:O25)</f>
        <v>#VALUE!</v>
      </c>
      <c r="P26" s="166" t="e">
        <f t="shared" si="9"/>
        <v>#VALUE!</v>
      </c>
      <c r="Q26" s="166" t="e">
        <f t="shared" si="9"/>
        <v>#VALUE!</v>
      </c>
      <c r="R26" s="166" t="e">
        <f t="shared" si="9"/>
        <v>#VALUE!</v>
      </c>
      <c r="S26" s="166" t="e">
        <f t="shared" si="9"/>
        <v>#VALUE!</v>
      </c>
      <c r="T26" s="166" t="e">
        <f t="shared" si="9"/>
        <v>#VALUE!</v>
      </c>
      <c r="U26" s="166" t="e">
        <f t="shared" si="9"/>
        <v>#VALUE!</v>
      </c>
      <c r="V26" s="166" t="e">
        <f t="shared" si="9"/>
        <v>#VALUE!</v>
      </c>
      <c r="W26" s="166" t="e">
        <f t="shared" si="9"/>
        <v>#VALUE!</v>
      </c>
      <c r="X26" s="167" t="e">
        <f t="shared" si="7"/>
        <v>#VALUE!</v>
      </c>
      <c r="Y26" s="167" t="e">
        <f t="shared" si="8"/>
        <v>#VALUE!</v>
      </c>
      <c r="Z26" s="137"/>
    </row>
    <row r="27" spans="1:26" ht="12" customHeight="1">
      <c r="A27" s="137"/>
      <c r="B27" s="138" t="s">
        <v>454</v>
      </c>
      <c r="C27" s="166">
        <v>0</v>
      </c>
      <c r="D27" s="166">
        <v>300</v>
      </c>
      <c r="E27" s="166">
        <v>0</v>
      </c>
      <c r="F27" s="166">
        <v>0</v>
      </c>
      <c r="G27" s="166">
        <v>90</v>
      </c>
      <c r="H27" s="166">
        <v>80</v>
      </c>
      <c r="I27" s="166">
        <v>30</v>
      </c>
      <c r="J27" s="166">
        <v>10</v>
      </c>
      <c r="K27" s="166">
        <v>0</v>
      </c>
      <c r="L27" s="166">
        <v>0</v>
      </c>
      <c r="M27" s="166">
        <v>255</v>
      </c>
      <c r="N27" s="166">
        <v>10</v>
      </c>
      <c r="O27" s="166" t="e">
        <f t="shared" ref="O27:W27" si="10">O26</f>
        <v>#VALUE!</v>
      </c>
      <c r="P27" s="166" t="e">
        <f t="shared" si="10"/>
        <v>#VALUE!</v>
      </c>
      <c r="Q27" s="166" t="e">
        <f t="shared" si="10"/>
        <v>#VALUE!</v>
      </c>
      <c r="R27" s="166" t="e">
        <f t="shared" si="10"/>
        <v>#VALUE!</v>
      </c>
      <c r="S27" s="166" t="e">
        <f t="shared" si="10"/>
        <v>#VALUE!</v>
      </c>
      <c r="T27" s="166" t="e">
        <f t="shared" si="10"/>
        <v>#VALUE!</v>
      </c>
      <c r="U27" s="166" t="e">
        <f t="shared" si="10"/>
        <v>#VALUE!</v>
      </c>
      <c r="V27" s="166" t="e">
        <f t="shared" si="10"/>
        <v>#VALUE!</v>
      </c>
      <c r="W27" s="166" t="e">
        <f t="shared" si="10"/>
        <v>#VALUE!</v>
      </c>
      <c r="X27" s="167" t="e">
        <f t="shared" si="7"/>
        <v>#VALUE!</v>
      </c>
      <c r="Y27" s="167" t="e">
        <f t="shared" si="8"/>
        <v>#VALUE!</v>
      </c>
      <c r="Z27" s="137"/>
    </row>
    <row r="28" spans="1:26" ht="12" customHeight="1">
      <c r="A28" s="137"/>
      <c r="B28" s="138" t="s">
        <v>455</v>
      </c>
      <c r="C28" s="138" t="s">
        <v>367</v>
      </c>
      <c r="D28" s="138" t="s">
        <v>367</v>
      </c>
      <c r="E28" s="138" t="s">
        <v>367</v>
      </c>
      <c r="F28" s="138" t="s">
        <v>367</v>
      </c>
      <c r="G28" s="138" t="s">
        <v>367</v>
      </c>
      <c r="H28" s="138" t="s">
        <v>367</v>
      </c>
      <c r="I28" s="138" t="s">
        <v>367</v>
      </c>
      <c r="J28" s="138" t="s">
        <v>367</v>
      </c>
      <c r="K28" s="138" t="s">
        <v>367</v>
      </c>
      <c r="L28" s="138" t="s">
        <v>367</v>
      </c>
      <c r="M28" s="138" t="s">
        <v>367</v>
      </c>
      <c r="N28" s="138" t="s">
        <v>367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45"/>
      <c r="Y28" s="145"/>
      <c r="Z28" s="137"/>
    </row>
    <row r="29" spans="1:26" ht="12" customHeight="1">
      <c r="A29" s="137"/>
      <c r="B29" s="138" t="s">
        <v>456</v>
      </c>
      <c r="C29" s="138" t="s">
        <v>376</v>
      </c>
      <c r="D29" s="138" t="s">
        <v>376</v>
      </c>
      <c r="E29" s="138" t="s">
        <v>376</v>
      </c>
      <c r="F29" s="138" t="s">
        <v>376</v>
      </c>
      <c r="G29" s="138" t="s">
        <v>376</v>
      </c>
      <c r="H29" s="138" t="s">
        <v>376</v>
      </c>
      <c r="I29" s="138" t="s">
        <v>376</v>
      </c>
      <c r="J29" s="138" t="s">
        <v>376</v>
      </c>
      <c r="K29" s="138" t="s">
        <v>376</v>
      </c>
      <c r="L29" s="138" t="s">
        <v>376</v>
      </c>
      <c r="M29" s="138" t="s">
        <v>376</v>
      </c>
      <c r="N29" s="138" t="s">
        <v>376</v>
      </c>
      <c r="O29" s="138"/>
      <c r="P29" s="138"/>
      <c r="Q29" s="138"/>
      <c r="R29" s="138"/>
      <c r="S29" s="138"/>
      <c r="T29" s="138"/>
      <c r="U29" s="138"/>
      <c r="V29" s="138"/>
      <c r="W29" s="138"/>
      <c r="X29" s="145"/>
      <c r="Y29" s="145"/>
      <c r="Z29" s="137"/>
    </row>
    <row r="30" spans="1:26" ht="12" customHeight="1">
      <c r="A30" s="137">
        <v>500</v>
      </c>
      <c r="B30" s="138" t="s">
        <v>457</v>
      </c>
      <c r="C30" s="147">
        <v>0</v>
      </c>
      <c r="D30" s="147">
        <v>0</v>
      </c>
      <c r="E30" s="147">
        <v>0</v>
      </c>
      <c r="F30" s="147">
        <v>29444.720000000001</v>
      </c>
      <c r="G30" s="147">
        <v>4186.29</v>
      </c>
      <c r="H30" s="147">
        <v>9800</v>
      </c>
      <c r="I30" s="147">
        <v>0</v>
      </c>
      <c r="J30" s="147">
        <v>0</v>
      </c>
      <c r="K30" s="147">
        <v>0</v>
      </c>
      <c r="L30" s="147">
        <v>0</v>
      </c>
      <c r="M30" s="147">
        <v>0</v>
      </c>
      <c r="N30" s="147">
        <v>0</v>
      </c>
      <c r="O30" s="147" t="e">
        <v>#VALUE!</v>
      </c>
      <c r="P30" s="147" t="e">
        <v>#VALUE!</v>
      </c>
      <c r="Q30" s="147" t="e">
        <v>#VALUE!</v>
      </c>
      <c r="R30" s="147" t="e">
        <v>#VALUE!</v>
      </c>
      <c r="S30" s="147" t="e">
        <v>#VALUE!</v>
      </c>
      <c r="T30" s="147" t="e">
        <v>#VALUE!</v>
      </c>
      <c r="U30" s="147" t="e">
        <v>#VALUE!</v>
      </c>
      <c r="V30" s="147" t="e">
        <v>#VALUE!</v>
      </c>
      <c r="W30" s="147" t="e">
        <v>#VALUE!</v>
      </c>
      <c r="X30" s="165" t="e">
        <f t="shared" ref="X30:X32" si="11">SUM(C30:W30)</f>
        <v>#VALUE!</v>
      </c>
      <c r="Y30" s="165" t="e">
        <f t="shared" ref="Y30:Y32" si="12">SUM(L30:W30)</f>
        <v>#VALUE!</v>
      </c>
      <c r="Z30" s="137"/>
    </row>
    <row r="31" spans="1:26" ht="12" customHeight="1">
      <c r="A31" s="137"/>
      <c r="B31" s="138" t="s">
        <v>458</v>
      </c>
      <c r="C31" s="166">
        <v>0</v>
      </c>
      <c r="D31" s="166">
        <v>0</v>
      </c>
      <c r="E31" s="166">
        <v>0</v>
      </c>
      <c r="F31" s="166">
        <v>29444.720000000001</v>
      </c>
      <c r="G31" s="166">
        <v>4186.29</v>
      </c>
      <c r="H31" s="166">
        <v>9800</v>
      </c>
      <c r="I31" s="166">
        <v>0</v>
      </c>
      <c r="J31" s="166">
        <v>0</v>
      </c>
      <c r="K31" s="166">
        <v>0</v>
      </c>
      <c r="L31" s="166">
        <v>0</v>
      </c>
      <c r="M31" s="166">
        <v>0</v>
      </c>
      <c r="N31" s="166">
        <v>0</v>
      </c>
      <c r="O31" s="166" t="e">
        <f t="shared" ref="O31:W31" si="13">O30</f>
        <v>#VALUE!</v>
      </c>
      <c r="P31" s="166" t="e">
        <f t="shared" si="13"/>
        <v>#VALUE!</v>
      </c>
      <c r="Q31" s="166" t="e">
        <f t="shared" si="13"/>
        <v>#VALUE!</v>
      </c>
      <c r="R31" s="166" t="e">
        <f t="shared" si="13"/>
        <v>#VALUE!</v>
      </c>
      <c r="S31" s="166" t="e">
        <f t="shared" si="13"/>
        <v>#VALUE!</v>
      </c>
      <c r="T31" s="166" t="e">
        <f t="shared" si="13"/>
        <v>#VALUE!</v>
      </c>
      <c r="U31" s="166" t="e">
        <f t="shared" si="13"/>
        <v>#VALUE!</v>
      </c>
      <c r="V31" s="166" t="e">
        <f t="shared" si="13"/>
        <v>#VALUE!</v>
      </c>
      <c r="W31" s="166" t="e">
        <f t="shared" si="13"/>
        <v>#VALUE!</v>
      </c>
      <c r="X31" s="167" t="e">
        <f t="shared" si="11"/>
        <v>#VALUE!</v>
      </c>
      <c r="Y31" s="167" t="e">
        <f t="shared" si="12"/>
        <v>#VALUE!</v>
      </c>
      <c r="Z31" s="137"/>
    </row>
    <row r="32" spans="1:26" ht="12" customHeight="1">
      <c r="A32" s="137"/>
      <c r="B32" s="138" t="s">
        <v>459</v>
      </c>
      <c r="C32" s="166">
        <v>0</v>
      </c>
      <c r="D32" s="166">
        <v>0</v>
      </c>
      <c r="E32" s="166">
        <v>0</v>
      </c>
      <c r="F32" s="166">
        <v>29444.720000000001</v>
      </c>
      <c r="G32" s="166">
        <v>4186.29</v>
      </c>
      <c r="H32" s="166">
        <v>9800</v>
      </c>
      <c r="I32" s="166">
        <v>0</v>
      </c>
      <c r="J32" s="166">
        <v>0</v>
      </c>
      <c r="K32" s="166">
        <v>0</v>
      </c>
      <c r="L32" s="166">
        <v>0</v>
      </c>
      <c r="M32" s="166">
        <v>0</v>
      </c>
      <c r="N32" s="166">
        <v>0</v>
      </c>
      <c r="O32" s="166" t="e">
        <f t="shared" ref="O32:W32" si="14">O31</f>
        <v>#VALUE!</v>
      </c>
      <c r="P32" s="166" t="e">
        <f t="shared" si="14"/>
        <v>#VALUE!</v>
      </c>
      <c r="Q32" s="166" t="e">
        <f t="shared" si="14"/>
        <v>#VALUE!</v>
      </c>
      <c r="R32" s="166" t="e">
        <f t="shared" si="14"/>
        <v>#VALUE!</v>
      </c>
      <c r="S32" s="166" t="e">
        <f t="shared" si="14"/>
        <v>#VALUE!</v>
      </c>
      <c r="T32" s="166" t="e">
        <f t="shared" si="14"/>
        <v>#VALUE!</v>
      </c>
      <c r="U32" s="166" t="e">
        <f t="shared" si="14"/>
        <v>#VALUE!</v>
      </c>
      <c r="V32" s="166" t="e">
        <f t="shared" si="14"/>
        <v>#VALUE!</v>
      </c>
      <c r="W32" s="166" t="e">
        <f t="shared" si="14"/>
        <v>#VALUE!</v>
      </c>
      <c r="X32" s="167" t="e">
        <f t="shared" si="11"/>
        <v>#VALUE!</v>
      </c>
      <c r="Y32" s="167" t="e">
        <f t="shared" si="12"/>
        <v>#VALUE!</v>
      </c>
      <c r="Z32" s="137"/>
    </row>
    <row r="33" spans="1:26" ht="12" customHeight="1">
      <c r="A33" s="137"/>
      <c r="B33" s="138" t="s">
        <v>460</v>
      </c>
      <c r="C33" s="138" t="s">
        <v>367</v>
      </c>
      <c r="D33" s="138" t="s">
        <v>367</v>
      </c>
      <c r="E33" s="138" t="s">
        <v>367</v>
      </c>
      <c r="F33" s="138" t="s">
        <v>367</v>
      </c>
      <c r="G33" s="138" t="s">
        <v>367</v>
      </c>
      <c r="H33" s="138" t="s">
        <v>367</v>
      </c>
      <c r="I33" s="138" t="s">
        <v>367</v>
      </c>
      <c r="J33" s="138" t="s">
        <v>367</v>
      </c>
      <c r="K33" s="138" t="s">
        <v>367</v>
      </c>
      <c r="L33" s="138" t="s">
        <v>367</v>
      </c>
      <c r="M33" s="138" t="s">
        <v>367</v>
      </c>
      <c r="N33" s="138" t="s">
        <v>367</v>
      </c>
      <c r="O33" s="138"/>
      <c r="P33" s="138"/>
      <c r="Q33" s="138"/>
      <c r="R33" s="138"/>
      <c r="S33" s="138"/>
      <c r="T33" s="138"/>
      <c r="U33" s="138"/>
      <c r="V33" s="138"/>
      <c r="W33" s="138"/>
      <c r="X33" s="145"/>
      <c r="Y33" s="145"/>
      <c r="Z33" s="137"/>
    </row>
    <row r="34" spans="1:26" ht="12" customHeight="1">
      <c r="A34" s="137"/>
      <c r="B34" s="138" t="s">
        <v>461</v>
      </c>
      <c r="C34" s="138" t="s">
        <v>376</v>
      </c>
      <c r="D34" s="138" t="s">
        <v>376</v>
      </c>
      <c r="E34" s="138" t="s">
        <v>376</v>
      </c>
      <c r="F34" s="138" t="s">
        <v>376</v>
      </c>
      <c r="G34" s="138" t="s">
        <v>376</v>
      </c>
      <c r="H34" s="138" t="s">
        <v>376</v>
      </c>
      <c r="I34" s="138" t="s">
        <v>376</v>
      </c>
      <c r="J34" s="138" t="s">
        <v>376</v>
      </c>
      <c r="K34" s="138" t="s">
        <v>376</v>
      </c>
      <c r="L34" s="138" t="s">
        <v>376</v>
      </c>
      <c r="M34" s="138" t="s">
        <v>376</v>
      </c>
      <c r="N34" s="138" t="s">
        <v>376</v>
      </c>
      <c r="O34" s="138"/>
      <c r="P34" s="138"/>
      <c r="Q34" s="138"/>
      <c r="R34" s="138"/>
      <c r="S34" s="138"/>
      <c r="T34" s="138"/>
      <c r="U34" s="138"/>
      <c r="V34" s="138"/>
      <c r="W34" s="138"/>
      <c r="X34" s="145"/>
      <c r="Y34" s="145"/>
      <c r="Z34" s="137"/>
    </row>
    <row r="35" spans="1:26" ht="12" customHeight="1">
      <c r="A35" s="137">
        <v>600</v>
      </c>
      <c r="B35" s="138" t="s">
        <v>462</v>
      </c>
      <c r="C35" s="147">
        <v>170</v>
      </c>
      <c r="D35" s="147">
        <v>10291.82</v>
      </c>
      <c r="E35" s="147">
        <v>21570</v>
      </c>
      <c r="F35" s="147">
        <v>52473.25</v>
      </c>
      <c r="G35" s="147">
        <v>3140</v>
      </c>
      <c r="H35" s="147">
        <v>5820</v>
      </c>
      <c r="I35" s="147">
        <v>-3400</v>
      </c>
      <c r="J35" s="147">
        <v>86947.42</v>
      </c>
      <c r="K35" s="147">
        <v>1928.75</v>
      </c>
      <c r="L35" s="147">
        <v>935</v>
      </c>
      <c r="M35" s="147">
        <v>0</v>
      </c>
      <c r="N35" s="147">
        <v>1290</v>
      </c>
      <c r="O35" s="147" t="e">
        <v>#VALUE!</v>
      </c>
      <c r="P35" s="147" t="e">
        <v>#VALUE!</v>
      </c>
      <c r="Q35" s="147" t="e">
        <v>#VALUE!</v>
      </c>
      <c r="R35" s="147" t="e">
        <v>#VALUE!</v>
      </c>
      <c r="S35" s="147" t="e">
        <v>#VALUE!</v>
      </c>
      <c r="T35" s="147" t="e">
        <v>#VALUE!</v>
      </c>
      <c r="U35" s="147" t="e">
        <v>#VALUE!</v>
      </c>
      <c r="V35" s="147" t="e">
        <v>#VALUE!</v>
      </c>
      <c r="W35" s="147" t="e">
        <v>#VALUE!</v>
      </c>
      <c r="X35" s="165" t="e">
        <f t="shared" ref="X35:X42" si="15">SUM(C35:W35)</f>
        <v>#VALUE!</v>
      </c>
      <c r="Y35" s="165" t="e">
        <f t="shared" ref="Y35:Y42" si="16">SUM(L35:W35)</f>
        <v>#VALUE!</v>
      </c>
      <c r="Z35" s="137"/>
    </row>
    <row r="36" spans="1:26" ht="12" customHeight="1">
      <c r="A36" s="137">
        <v>900</v>
      </c>
      <c r="B36" s="138" t="s">
        <v>463</v>
      </c>
      <c r="C36" s="147">
        <v>0</v>
      </c>
      <c r="D36" s="147">
        <v>0</v>
      </c>
      <c r="E36" s="147">
        <v>3000</v>
      </c>
      <c r="F36" s="147">
        <v>30000</v>
      </c>
      <c r="G36" s="147">
        <v>0</v>
      </c>
      <c r="H36" s="147">
        <v>0</v>
      </c>
      <c r="I36" s="147">
        <v>0</v>
      </c>
      <c r="J36" s="147">
        <v>0</v>
      </c>
      <c r="K36" s="147">
        <v>1500</v>
      </c>
      <c r="L36" s="147">
        <v>0</v>
      </c>
      <c r="M36" s="147">
        <v>0</v>
      </c>
      <c r="N36" s="147">
        <v>0</v>
      </c>
      <c r="O36" s="147" t="e">
        <v>#VALUE!</v>
      </c>
      <c r="P36" s="147" t="e">
        <v>#VALUE!</v>
      </c>
      <c r="Q36" s="147" t="e">
        <v>#VALUE!</v>
      </c>
      <c r="R36" s="147" t="e">
        <v>#VALUE!</v>
      </c>
      <c r="S36" s="147" t="e">
        <v>#VALUE!</v>
      </c>
      <c r="T36" s="147" t="e">
        <v>#VALUE!</v>
      </c>
      <c r="U36" s="147" t="e">
        <v>#VALUE!</v>
      </c>
      <c r="V36" s="147" t="e">
        <v>#VALUE!</v>
      </c>
      <c r="W36" s="147" t="e">
        <v>#VALUE!</v>
      </c>
      <c r="X36" s="165" t="e">
        <f t="shared" si="15"/>
        <v>#VALUE!</v>
      </c>
      <c r="Y36" s="165" t="e">
        <f t="shared" si="16"/>
        <v>#VALUE!</v>
      </c>
      <c r="Z36" s="137"/>
    </row>
    <row r="37" spans="1:26" ht="12" customHeight="1">
      <c r="A37" s="137">
        <v>700</v>
      </c>
      <c r="B37" s="138" t="s">
        <v>464</v>
      </c>
      <c r="C37" s="147">
        <v>0</v>
      </c>
      <c r="D37" s="147">
        <v>0</v>
      </c>
      <c r="E37" s="147">
        <v>0</v>
      </c>
      <c r="F37" s="147">
        <v>0</v>
      </c>
      <c r="G37" s="147">
        <v>4654.37</v>
      </c>
      <c r="H37" s="147">
        <v>498.46</v>
      </c>
      <c r="I37" s="147">
        <v>0</v>
      </c>
      <c r="J37" s="147">
        <v>0</v>
      </c>
      <c r="K37" s="147">
        <v>0</v>
      </c>
      <c r="L37" s="147">
        <v>0</v>
      </c>
      <c r="M37" s="147">
        <v>0</v>
      </c>
      <c r="N37" s="147">
        <v>0</v>
      </c>
      <c r="O37" s="147" t="e">
        <v>#VALUE!</v>
      </c>
      <c r="P37" s="147" t="e">
        <v>#VALUE!</v>
      </c>
      <c r="Q37" s="147" t="e">
        <v>#VALUE!</v>
      </c>
      <c r="R37" s="147" t="e">
        <v>#VALUE!</v>
      </c>
      <c r="S37" s="147" t="e">
        <v>#VALUE!</v>
      </c>
      <c r="T37" s="147" t="e">
        <v>#VALUE!</v>
      </c>
      <c r="U37" s="147" t="e">
        <v>#VALUE!</v>
      </c>
      <c r="V37" s="147" t="e">
        <v>#VALUE!</v>
      </c>
      <c r="W37" s="147" t="e">
        <v>#VALUE!</v>
      </c>
      <c r="X37" s="165" t="e">
        <f t="shared" si="15"/>
        <v>#VALUE!</v>
      </c>
      <c r="Y37" s="165" t="e">
        <f t="shared" si="16"/>
        <v>#VALUE!</v>
      </c>
      <c r="Z37" s="137"/>
    </row>
    <row r="38" spans="1:26" ht="12" customHeight="1">
      <c r="A38" s="137">
        <v>800</v>
      </c>
      <c r="B38" s="138" t="s">
        <v>465</v>
      </c>
      <c r="C38" s="147">
        <v>0</v>
      </c>
      <c r="D38" s="147">
        <v>0</v>
      </c>
      <c r="E38" s="147">
        <v>51647.64</v>
      </c>
      <c r="F38" s="147">
        <v>0</v>
      </c>
      <c r="G38" s="147">
        <v>30916.34</v>
      </c>
      <c r="H38" s="147">
        <v>75277.16</v>
      </c>
      <c r="I38" s="147">
        <v>0</v>
      </c>
      <c r="J38" s="147">
        <v>-7500</v>
      </c>
      <c r="K38" s="147">
        <v>0</v>
      </c>
      <c r="L38" s="147">
        <v>0</v>
      </c>
      <c r="M38" s="147">
        <v>11447.81</v>
      </c>
      <c r="N38" s="147">
        <v>0</v>
      </c>
      <c r="O38" s="147" t="e">
        <v>#VALUE!</v>
      </c>
      <c r="P38" s="147" t="e">
        <v>#VALUE!</v>
      </c>
      <c r="Q38" s="147" t="e">
        <v>#VALUE!</v>
      </c>
      <c r="R38" s="147" t="e">
        <v>#VALUE!</v>
      </c>
      <c r="S38" s="147" t="e">
        <v>#VALUE!</v>
      </c>
      <c r="T38" s="147" t="e">
        <v>#VALUE!</v>
      </c>
      <c r="U38" s="147" t="e">
        <v>#VALUE!</v>
      </c>
      <c r="V38" s="147" t="e">
        <v>#VALUE!</v>
      </c>
      <c r="W38" s="147" t="e">
        <v>#VALUE!</v>
      </c>
      <c r="X38" s="165" t="e">
        <f t="shared" si="15"/>
        <v>#VALUE!</v>
      </c>
      <c r="Y38" s="165" t="e">
        <f t="shared" si="16"/>
        <v>#VALUE!</v>
      </c>
      <c r="Z38" s="137"/>
    </row>
    <row r="39" spans="1:26" ht="12" customHeight="1">
      <c r="A39" s="137"/>
      <c r="B39" s="138" t="s">
        <v>466</v>
      </c>
      <c r="C39" s="166">
        <v>170</v>
      </c>
      <c r="D39" s="166">
        <v>10291.82</v>
      </c>
      <c r="E39" s="166">
        <v>76217.64</v>
      </c>
      <c r="F39" s="166">
        <v>82473.25</v>
      </c>
      <c r="G39" s="166">
        <v>38710.71</v>
      </c>
      <c r="H39" s="166">
        <v>81595.62</v>
      </c>
      <c r="I39" s="166">
        <v>-3400</v>
      </c>
      <c r="J39" s="166">
        <v>79447.42</v>
      </c>
      <c r="K39" s="166">
        <v>3428.75</v>
      </c>
      <c r="L39" s="166">
        <v>935</v>
      </c>
      <c r="M39" s="166">
        <v>11447.81</v>
      </c>
      <c r="N39" s="166">
        <v>1290</v>
      </c>
      <c r="O39" s="166" t="e">
        <f t="shared" ref="O39:W39" si="17">SUM(O35:O38)</f>
        <v>#VALUE!</v>
      </c>
      <c r="P39" s="166" t="e">
        <f t="shared" si="17"/>
        <v>#VALUE!</v>
      </c>
      <c r="Q39" s="166" t="e">
        <f t="shared" si="17"/>
        <v>#VALUE!</v>
      </c>
      <c r="R39" s="166" t="e">
        <f t="shared" si="17"/>
        <v>#VALUE!</v>
      </c>
      <c r="S39" s="166" t="e">
        <f t="shared" si="17"/>
        <v>#VALUE!</v>
      </c>
      <c r="T39" s="166" t="e">
        <f t="shared" si="17"/>
        <v>#VALUE!</v>
      </c>
      <c r="U39" s="166" t="e">
        <f t="shared" si="17"/>
        <v>#VALUE!</v>
      </c>
      <c r="V39" s="166" t="e">
        <f t="shared" si="17"/>
        <v>#VALUE!</v>
      </c>
      <c r="W39" s="166" t="e">
        <f t="shared" si="17"/>
        <v>#VALUE!</v>
      </c>
      <c r="X39" s="167" t="e">
        <f t="shared" si="15"/>
        <v>#VALUE!</v>
      </c>
      <c r="Y39" s="167" t="e">
        <f t="shared" si="16"/>
        <v>#VALUE!</v>
      </c>
      <c r="Z39" s="137"/>
    </row>
    <row r="40" spans="1:26" ht="12" customHeight="1">
      <c r="A40" s="137"/>
      <c r="B40" s="138" t="s">
        <v>467</v>
      </c>
      <c r="C40" s="166">
        <v>170</v>
      </c>
      <c r="D40" s="166">
        <v>10291.82</v>
      </c>
      <c r="E40" s="166">
        <v>76217.64</v>
      </c>
      <c r="F40" s="166">
        <v>82473.25</v>
      </c>
      <c r="G40" s="166">
        <v>38710.71</v>
      </c>
      <c r="H40" s="166">
        <v>81595.62</v>
      </c>
      <c r="I40" s="166">
        <v>-3400</v>
      </c>
      <c r="J40" s="166">
        <v>79447.42</v>
      </c>
      <c r="K40" s="166">
        <v>3428.75</v>
      </c>
      <c r="L40" s="166">
        <v>935</v>
      </c>
      <c r="M40" s="166">
        <v>11447.81</v>
      </c>
      <c r="N40" s="166">
        <v>1290</v>
      </c>
      <c r="O40" s="166" t="e">
        <f t="shared" ref="O40:W40" si="18">O39</f>
        <v>#VALUE!</v>
      </c>
      <c r="P40" s="166" t="e">
        <f t="shared" si="18"/>
        <v>#VALUE!</v>
      </c>
      <c r="Q40" s="166" t="e">
        <f t="shared" si="18"/>
        <v>#VALUE!</v>
      </c>
      <c r="R40" s="166" t="e">
        <f t="shared" si="18"/>
        <v>#VALUE!</v>
      </c>
      <c r="S40" s="166" t="e">
        <f t="shared" si="18"/>
        <v>#VALUE!</v>
      </c>
      <c r="T40" s="166" t="e">
        <f t="shared" si="18"/>
        <v>#VALUE!</v>
      </c>
      <c r="U40" s="166" t="e">
        <f t="shared" si="18"/>
        <v>#VALUE!</v>
      </c>
      <c r="V40" s="166" t="e">
        <f t="shared" si="18"/>
        <v>#VALUE!</v>
      </c>
      <c r="W40" s="166" t="e">
        <f t="shared" si="18"/>
        <v>#VALUE!</v>
      </c>
      <c r="X40" s="167" t="e">
        <f t="shared" si="15"/>
        <v>#VALUE!</v>
      </c>
      <c r="Y40" s="167" t="e">
        <f t="shared" si="16"/>
        <v>#VALUE!</v>
      </c>
      <c r="Z40" s="137"/>
    </row>
    <row r="41" spans="1:26" ht="12" customHeight="1">
      <c r="A41" s="137"/>
      <c r="B41" s="138" t="s">
        <v>468</v>
      </c>
      <c r="C41" s="166">
        <v>15265</v>
      </c>
      <c r="D41" s="166">
        <v>24350.36</v>
      </c>
      <c r="E41" s="166">
        <v>79516.62</v>
      </c>
      <c r="F41" s="166">
        <v>133455.10999999999</v>
      </c>
      <c r="G41" s="166">
        <v>82196.03</v>
      </c>
      <c r="H41" s="166">
        <v>93380.800000000003</v>
      </c>
      <c r="I41" s="166">
        <v>8342.07</v>
      </c>
      <c r="J41" s="166">
        <v>114281.66</v>
      </c>
      <c r="K41" s="166">
        <v>45234.65</v>
      </c>
      <c r="L41" s="166">
        <v>21958.91</v>
      </c>
      <c r="M41" s="166">
        <v>26476.14</v>
      </c>
      <c r="N41" s="166">
        <v>76377</v>
      </c>
      <c r="O41" s="166" t="e">
        <f t="shared" ref="O41:W41" si="19">O40+O32+O27+O21</f>
        <v>#VALUE!</v>
      </c>
      <c r="P41" s="166" t="e">
        <f t="shared" si="19"/>
        <v>#VALUE!</v>
      </c>
      <c r="Q41" s="166" t="e">
        <f t="shared" si="19"/>
        <v>#VALUE!</v>
      </c>
      <c r="R41" s="166" t="e">
        <f t="shared" si="19"/>
        <v>#VALUE!</v>
      </c>
      <c r="S41" s="166" t="e">
        <f t="shared" si="19"/>
        <v>#VALUE!</v>
      </c>
      <c r="T41" s="166" t="e">
        <f t="shared" si="19"/>
        <v>#VALUE!</v>
      </c>
      <c r="U41" s="166" t="e">
        <f t="shared" si="19"/>
        <v>#VALUE!</v>
      </c>
      <c r="V41" s="166" t="e">
        <f t="shared" si="19"/>
        <v>#VALUE!</v>
      </c>
      <c r="W41" s="166" t="e">
        <f t="shared" si="19"/>
        <v>#VALUE!</v>
      </c>
      <c r="X41" s="167" t="e">
        <f t="shared" si="15"/>
        <v>#VALUE!</v>
      </c>
      <c r="Y41" s="167" t="e">
        <f t="shared" si="16"/>
        <v>#VALUE!</v>
      </c>
      <c r="Z41" s="137"/>
    </row>
    <row r="42" spans="1:26" ht="12" customHeight="1">
      <c r="A42" s="137"/>
      <c r="B42" s="138" t="s">
        <v>469</v>
      </c>
      <c r="C42" s="148">
        <v>-15265</v>
      </c>
      <c r="D42" s="148">
        <v>-24350.36</v>
      </c>
      <c r="E42" s="148">
        <v>-79516.62</v>
      </c>
      <c r="F42" s="148">
        <v>-133455.10999999999</v>
      </c>
      <c r="G42" s="148">
        <v>-82196.03</v>
      </c>
      <c r="H42" s="148">
        <v>-93380.800000000003</v>
      </c>
      <c r="I42" s="148">
        <v>-8342.07</v>
      </c>
      <c r="J42" s="148">
        <v>-114281.66</v>
      </c>
      <c r="K42" s="148">
        <v>-45234.65</v>
      </c>
      <c r="L42" s="148">
        <v>-21958.91</v>
      </c>
      <c r="M42" s="148">
        <v>-26476.14</v>
      </c>
      <c r="N42" s="148">
        <v>-76377</v>
      </c>
      <c r="O42" s="148" t="e">
        <f t="shared" ref="O42:W42" si="20">-O41</f>
        <v>#VALUE!</v>
      </c>
      <c r="P42" s="148" t="e">
        <f t="shared" si="20"/>
        <v>#VALUE!</v>
      </c>
      <c r="Q42" s="148" t="e">
        <f t="shared" si="20"/>
        <v>#VALUE!</v>
      </c>
      <c r="R42" s="148" t="e">
        <f t="shared" si="20"/>
        <v>#VALUE!</v>
      </c>
      <c r="S42" s="148" t="e">
        <f t="shared" si="20"/>
        <v>#VALUE!</v>
      </c>
      <c r="T42" s="148" t="e">
        <f t="shared" si="20"/>
        <v>#VALUE!</v>
      </c>
      <c r="U42" s="148" t="e">
        <f t="shared" si="20"/>
        <v>#VALUE!</v>
      </c>
      <c r="V42" s="148" t="e">
        <f t="shared" si="20"/>
        <v>#VALUE!</v>
      </c>
      <c r="W42" s="148" t="e">
        <f t="shared" si="20"/>
        <v>#VALUE!</v>
      </c>
      <c r="X42" s="168" t="e">
        <f t="shared" si="15"/>
        <v>#VALUE!</v>
      </c>
      <c r="Y42" s="168" t="e">
        <f t="shared" si="16"/>
        <v>#VALUE!</v>
      </c>
      <c r="Z42" s="137"/>
    </row>
    <row r="43" spans="1:26" ht="12" customHeight="1">
      <c r="A43" s="137"/>
      <c r="B43" s="145" t="s">
        <v>470</v>
      </c>
      <c r="C43" s="169" t="s">
        <v>363</v>
      </c>
      <c r="D43" s="169" t="s">
        <v>363</v>
      </c>
      <c r="E43" s="169" t="s">
        <v>363</v>
      </c>
      <c r="F43" s="169" t="s">
        <v>363</v>
      </c>
      <c r="G43" s="169" t="s">
        <v>363</v>
      </c>
      <c r="H43" s="169" t="s">
        <v>363</v>
      </c>
      <c r="I43" s="169" t="s">
        <v>363</v>
      </c>
      <c r="J43" s="169" t="s">
        <v>363</v>
      </c>
      <c r="K43" s="169" t="s">
        <v>363</v>
      </c>
      <c r="L43" s="169" t="s">
        <v>363</v>
      </c>
      <c r="M43" s="169" t="s">
        <v>363</v>
      </c>
      <c r="N43" s="169" t="s">
        <v>363</v>
      </c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37"/>
    </row>
    <row r="44" spans="1:26" ht="12" customHeight="1">
      <c r="A44" s="137"/>
      <c r="B44" s="138" t="s">
        <v>471</v>
      </c>
      <c r="C44" s="138" t="s">
        <v>365</v>
      </c>
      <c r="D44" s="138" t="s">
        <v>365</v>
      </c>
      <c r="E44" s="138" t="s">
        <v>365</v>
      </c>
      <c r="F44" s="138" t="s">
        <v>365</v>
      </c>
      <c r="G44" s="138" t="s">
        <v>365</v>
      </c>
      <c r="H44" s="138" t="s">
        <v>365</v>
      </c>
      <c r="I44" s="138" t="s">
        <v>365</v>
      </c>
      <c r="J44" s="138" t="s">
        <v>365</v>
      </c>
      <c r="K44" s="138" t="s">
        <v>365</v>
      </c>
      <c r="L44" s="138" t="s">
        <v>365</v>
      </c>
      <c r="M44" s="138" t="s">
        <v>365</v>
      </c>
      <c r="N44" s="138" t="s">
        <v>365</v>
      </c>
      <c r="O44" s="138"/>
      <c r="P44" s="138"/>
      <c r="Q44" s="138"/>
      <c r="R44" s="138"/>
      <c r="S44" s="138"/>
      <c r="T44" s="138"/>
      <c r="U44" s="138"/>
      <c r="V44" s="138"/>
      <c r="W44" s="138"/>
      <c r="X44" s="145"/>
      <c r="Y44" s="145"/>
      <c r="Z44" s="137"/>
    </row>
    <row r="45" spans="1:26" ht="12" customHeight="1">
      <c r="A45" s="137"/>
      <c r="B45" s="138" t="s">
        <v>472</v>
      </c>
      <c r="C45" s="138" t="s">
        <v>367</v>
      </c>
      <c r="D45" s="138" t="s">
        <v>367</v>
      </c>
      <c r="E45" s="138" t="s">
        <v>367</v>
      </c>
      <c r="F45" s="138" t="s">
        <v>367</v>
      </c>
      <c r="G45" s="138" t="s">
        <v>367</v>
      </c>
      <c r="H45" s="138" t="s">
        <v>367</v>
      </c>
      <c r="I45" s="138" t="s">
        <v>367</v>
      </c>
      <c r="J45" s="138" t="s">
        <v>367</v>
      </c>
      <c r="K45" s="138" t="s">
        <v>367</v>
      </c>
      <c r="L45" s="138" t="s">
        <v>367</v>
      </c>
      <c r="M45" s="138" t="s">
        <v>367</v>
      </c>
      <c r="N45" s="138" t="s">
        <v>367</v>
      </c>
      <c r="O45" s="138"/>
      <c r="P45" s="138"/>
      <c r="Q45" s="138"/>
      <c r="R45" s="138"/>
      <c r="S45" s="138"/>
      <c r="T45" s="138"/>
      <c r="U45" s="138"/>
      <c r="V45" s="138"/>
      <c r="W45" s="138"/>
      <c r="X45" s="145"/>
      <c r="Y45" s="145"/>
      <c r="Z45" s="137"/>
    </row>
    <row r="46" spans="1:26" ht="12" customHeight="1">
      <c r="A46" s="137"/>
      <c r="B46" s="138" t="s">
        <v>473</v>
      </c>
      <c r="C46" s="147">
        <v>297863.39</v>
      </c>
      <c r="D46" s="147">
        <v>57617.16</v>
      </c>
      <c r="E46" s="147">
        <v>48989.87</v>
      </c>
      <c r="F46" s="147">
        <v>65324.959999999999</v>
      </c>
      <c r="G46" s="147">
        <v>55563.67</v>
      </c>
      <c r="H46" s="147">
        <v>44311.97</v>
      </c>
      <c r="I46" s="147">
        <v>40017.14</v>
      </c>
      <c r="J46" s="147">
        <v>27622.82</v>
      </c>
      <c r="K46" s="147">
        <v>17871.66</v>
      </c>
      <c r="L46" s="147">
        <v>18818.72</v>
      </c>
      <c r="M46" s="147">
        <v>15651.96</v>
      </c>
      <c r="N46" s="147">
        <v>18649.849999999999</v>
      </c>
      <c r="O46" s="147">
        <v>18000</v>
      </c>
      <c r="P46" s="147">
        <v>18000</v>
      </c>
      <c r="Q46" s="147">
        <v>18000</v>
      </c>
      <c r="R46" s="147">
        <v>18000</v>
      </c>
      <c r="S46" s="147">
        <v>18000</v>
      </c>
      <c r="T46" s="147">
        <v>18000</v>
      </c>
      <c r="U46" s="147">
        <v>18000</v>
      </c>
      <c r="V46" s="147">
        <v>18000</v>
      </c>
      <c r="W46" s="147">
        <v>18000</v>
      </c>
      <c r="X46" s="165">
        <f t="shared" ref="X46:X50" si="21">SUM(C46:W46)</f>
        <v>870303.16999999993</v>
      </c>
      <c r="Y46" s="165">
        <f t="shared" ref="Y46:Y50" si="22">SUM(L46:W46)</f>
        <v>215120.53</v>
      </c>
      <c r="Z46" s="137"/>
    </row>
    <row r="47" spans="1:26" ht="12" customHeight="1">
      <c r="A47" s="137">
        <v>10</v>
      </c>
      <c r="B47" s="138" t="s">
        <v>474</v>
      </c>
      <c r="C47" s="147">
        <v>0</v>
      </c>
      <c r="D47" s="147">
        <v>250000</v>
      </c>
      <c r="E47" s="147">
        <v>0</v>
      </c>
      <c r="F47" s="147">
        <v>0</v>
      </c>
      <c r="G47" s="147">
        <v>0</v>
      </c>
      <c r="H47" s="147">
        <v>467.8</v>
      </c>
      <c r="I47" s="147">
        <v>0</v>
      </c>
      <c r="J47" s="147">
        <v>143100</v>
      </c>
      <c r="K47" s="147">
        <v>0</v>
      </c>
      <c r="L47" s="147">
        <v>0</v>
      </c>
      <c r="M47" s="147">
        <v>0</v>
      </c>
      <c r="N47" s="147">
        <v>0</v>
      </c>
      <c r="O47" s="147" t="e">
        <v>#VALUE!</v>
      </c>
      <c r="P47" s="147" t="e">
        <v>#VALUE!</v>
      </c>
      <c r="Q47" s="147" t="e">
        <v>#VALUE!</v>
      </c>
      <c r="R47" s="147" t="e">
        <v>#VALUE!</v>
      </c>
      <c r="S47" s="147" t="e">
        <v>#VALUE!</v>
      </c>
      <c r="T47" s="147" t="e">
        <v>#VALUE!</v>
      </c>
      <c r="U47" s="147" t="e">
        <v>#VALUE!</v>
      </c>
      <c r="V47" s="147" t="e">
        <v>#VALUE!</v>
      </c>
      <c r="W47" s="147" t="e">
        <v>#VALUE!</v>
      </c>
      <c r="X47" s="165" t="e">
        <f t="shared" si="21"/>
        <v>#VALUE!</v>
      </c>
      <c r="Y47" s="165" t="e">
        <f t="shared" si="22"/>
        <v>#VALUE!</v>
      </c>
      <c r="Z47" s="137"/>
    </row>
    <row r="48" spans="1:26" ht="12" customHeight="1">
      <c r="A48" s="137"/>
      <c r="B48" s="138" t="s">
        <v>475</v>
      </c>
      <c r="C48" s="166">
        <v>297863.39</v>
      </c>
      <c r="D48" s="166">
        <v>307617.15999999997</v>
      </c>
      <c r="E48" s="166">
        <v>48989.87</v>
      </c>
      <c r="F48" s="166">
        <v>65324.959999999999</v>
      </c>
      <c r="G48" s="166">
        <v>55563.67</v>
      </c>
      <c r="H48" s="166">
        <v>44779.77</v>
      </c>
      <c r="I48" s="166">
        <v>40017.14</v>
      </c>
      <c r="J48" s="166">
        <v>170722.82</v>
      </c>
      <c r="K48" s="166">
        <v>17871.66</v>
      </c>
      <c r="L48" s="166">
        <v>18818.72</v>
      </c>
      <c r="M48" s="166">
        <v>15651.96</v>
      </c>
      <c r="N48" s="166">
        <v>18649.849999999999</v>
      </c>
      <c r="O48" s="166" t="e">
        <f t="shared" ref="O48:W48" si="23">SUM(O46:O47)</f>
        <v>#VALUE!</v>
      </c>
      <c r="P48" s="166" t="e">
        <f t="shared" si="23"/>
        <v>#VALUE!</v>
      </c>
      <c r="Q48" s="166" t="e">
        <f t="shared" si="23"/>
        <v>#VALUE!</v>
      </c>
      <c r="R48" s="166" t="e">
        <f t="shared" si="23"/>
        <v>#VALUE!</v>
      </c>
      <c r="S48" s="166" t="e">
        <f t="shared" si="23"/>
        <v>#VALUE!</v>
      </c>
      <c r="T48" s="166" t="e">
        <f t="shared" si="23"/>
        <v>#VALUE!</v>
      </c>
      <c r="U48" s="166" t="e">
        <f t="shared" si="23"/>
        <v>#VALUE!</v>
      </c>
      <c r="V48" s="166" t="e">
        <f t="shared" si="23"/>
        <v>#VALUE!</v>
      </c>
      <c r="W48" s="166" t="e">
        <f t="shared" si="23"/>
        <v>#VALUE!</v>
      </c>
      <c r="X48" s="167" t="e">
        <f t="shared" si="21"/>
        <v>#VALUE!</v>
      </c>
      <c r="Y48" s="167" t="e">
        <f t="shared" si="22"/>
        <v>#VALUE!</v>
      </c>
      <c r="Z48" s="137"/>
    </row>
    <row r="49" spans="1:26" ht="12" customHeight="1">
      <c r="A49" s="137"/>
      <c r="B49" s="138" t="s">
        <v>476</v>
      </c>
      <c r="C49" s="166">
        <v>297863.39</v>
      </c>
      <c r="D49" s="166">
        <v>307617.15999999997</v>
      </c>
      <c r="E49" s="166">
        <v>48989.87</v>
      </c>
      <c r="F49" s="166">
        <v>65324.959999999999</v>
      </c>
      <c r="G49" s="166">
        <v>55563.67</v>
      </c>
      <c r="H49" s="166">
        <v>44779.77</v>
      </c>
      <c r="I49" s="166">
        <v>40017.14</v>
      </c>
      <c r="J49" s="166">
        <v>170722.82</v>
      </c>
      <c r="K49" s="166">
        <v>17871.66</v>
      </c>
      <c r="L49" s="166">
        <v>18818.72</v>
      </c>
      <c r="M49" s="166">
        <v>15651.96</v>
      </c>
      <c r="N49" s="166">
        <v>18649.849999999999</v>
      </c>
      <c r="O49" s="166" t="e">
        <f t="shared" ref="O49:W49" si="24">O48</f>
        <v>#VALUE!</v>
      </c>
      <c r="P49" s="166" t="e">
        <f t="shared" si="24"/>
        <v>#VALUE!</v>
      </c>
      <c r="Q49" s="166" t="e">
        <f t="shared" si="24"/>
        <v>#VALUE!</v>
      </c>
      <c r="R49" s="166" t="e">
        <f t="shared" si="24"/>
        <v>#VALUE!</v>
      </c>
      <c r="S49" s="166" t="e">
        <f t="shared" si="24"/>
        <v>#VALUE!</v>
      </c>
      <c r="T49" s="166" t="e">
        <f t="shared" si="24"/>
        <v>#VALUE!</v>
      </c>
      <c r="U49" s="166" t="e">
        <f t="shared" si="24"/>
        <v>#VALUE!</v>
      </c>
      <c r="V49" s="166" t="e">
        <f t="shared" si="24"/>
        <v>#VALUE!</v>
      </c>
      <c r="W49" s="166" t="e">
        <f t="shared" si="24"/>
        <v>#VALUE!</v>
      </c>
      <c r="X49" s="167" t="e">
        <f t="shared" si="21"/>
        <v>#VALUE!</v>
      </c>
      <c r="Y49" s="167" t="e">
        <f t="shared" si="22"/>
        <v>#VALUE!</v>
      </c>
      <c r="Z49" s="137"/>
    </row>
    <row r="50" spans="1:26" ht="12" customHeight="1">
      <c r="A50" s="137"/>
      <c r="B50" s="138" t="s">
        <v>477</v>
      </c>
      <c r="C50" s="148">
        <v>297863.39</v>
      </c>
      <c r="D50" s="148">
        <v>307617.15999999997</v>
      </c>
      <c r="E50" s="148">
        <v>48989.87</v>
      </c>
      <c r="F50" s="148">
        <v>65324.959999999999</v>
      </c>
      <c r="G50" s="148">
        <v>55563.67</v>
      </c>
      <c r="H50" s="148">
        <v>44779.77</v>
      </c>
      <c r="I50" s="148">
        <v>40017.14</v>
      </c>
      <c r="J50" s="148">
        <v>170722.82</v>
      </c>
      <c r="K50" s="148">
        <v>17871.66</v>
      </c>
      <c r="L50" s="148">
        <v>18818.72</v>
      </c>
      <c r="M50" s="148">
        <v>15651.96</v>
      </c>
      <c r="N50" s="148">
        <v>18649.849999999999</v>
      </c>
      <c r="O50" s="148" t="e">
        <f t="shared" ref="O50:W50" si="25">O49</f>
        <v>#VALUE!</v>
      </c>
      <c r="P50" s="148" t="e">
        <f t="shared" si="25"/>
        <v>#VALUE!</v>
      </c>
      <c r="Q50" s="148" t="e">
        <f t="shared" si="25"/>
        <v>#VALUE!</v>
      </c>
      <c r="R50" s="148" t="e">
        <f t="shared" si="25"/>
        <v>#VALUE!</v>
      </c>
      <c r="S50" s="148" t="e">
        <f t="shared" si="25"/>
        <v>#VALUE!</v>
      </c>
      <c r="T50" s="148" t="e">
        <f t="shared" si="25"/>
        <v>#VALUE!</v>
      </c>
      <c r="U50" s="148" t="e">
        <f t="shared" si="25"/>
        <v>#VALUE!</v>
      </c>
      <c r="V50" s="148" t="e">
        <f t="shared" si="25"/>
        <v>#VALUE!</v>
      </c>
      <c r="W50" s="148" t="e">
        <f t="shared" si="25"/>
        <v>#VALUE!</v>
      </c>
      <c r="X50" s="168" t="e">
        <f t="shared" si="21"/>
        <v>#VALUE!</v>
      </c>
      <c r="Y50" s="168" t="e">
        <f t="shared" si="22"/>
        <v>#VALUE!</v>
      </c>
      <c r="Z50" s="137"/>
    </row>
    <row r="51" spans="1:26" ht="12" customHeight="1">
      <c r="A51" s="137"/>
      <c r="B51" s="146" t="s">
        <v>121</v>
      </c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70"/>
      <c r="Y51" s="170"/>
      <c r="Z51" s="137"/>
    </row>
    <row r="52" spans="1:26" ht="12" customHeight="1">
      <c r="A52" s="137"/>
      <c r="B52" s="145" t="s">
        <v>478</v>
      </c>
      <c r="C52" s="151">
        <v>282598.39</v>
      </c>
      <c r="D52" s="151">
        <v>283266.8</v>
      </c>
      <c r="E52" s="151">
        <v>-30526.75</v>
      </c>
      <c r="F52" s="151">
        <v>-68130.149999999994</v>
      </c>
      <c r="G52" s="151">
        <v>-26632.36</v>
      </c>
      <c r="H52" s="151">
        <v>-48601.03</v>
      </c>
      <c r="I52" s="151">
        <v>31675.07</v>
      </c>
      <c r="J52" s="151">
        <v>56441.16</v>
      </c>
      <c r="K52" s="151">
        <v>-27362.99</v>
      </c>
      <c r="L52" s="151">
        <v>-3140.19</v>
      </c>
      <c r="M52" s="151">
        <v>-10824.18</v>
      </c>
      <c r="N52" s="151">
        <v>-57727.15</v>
      </c>
      <c r="O52" s="151" t="e">
        <f t="shared" ref="O52:W52" si="26">O42+O50</f>
        <v>#VALUE!</v>
      </c>
      <c r="P52" s="151" t="e">
        <f t="shared" si="26"/>
        <v>#VALUE!</v>
      </c>
      <c r="Q52" s="151" t="e">
        <f t="shared" si="26"/>
        <v>#VALUE!</v>
      </c>
      <c r="R52" s="151" t="e">
        <f t="shared" si="26"/>
        <v>#VALUE!</v>
      </c>
      <c r="S52" s="151" t="e">
        <f t="shared" si="26"/>
        <v>#VALUE!</v>
      </c>
      <c r="T52" s="151" t="e">
        <f t="shared" si="26"/>
        <v>#VALUE!</v>
      </c>
      <c r="U52" s="151" t="e">
        <f t="shared" si="26"/>
        <v>#VALUE!</v>
      </c>
      <c r="V52" s="151" t="e">
        <f t="shared" si="26"/>
        <v>#VALUE!</v>
      </c>
      <c r="W52" s="151" t="e">
        <f t="shared" si="26"/>
        <v>#VALUE!</v>
      </c>
      <c r="X52" s="151" t="e">
        <f>SUM(C52:W52)</f>
        <v>#VALUE!</v>
      </c>
      <c r="Y52" s="151" t="e">
        <f>SUM(L52:W52)</f>
        <v>#VALUE!</v>
      </c>
      <c r="Z52" s="137"/>
    </row>
    <row r="53" spans="1:26" ht="12" customHeight="1">
      <c r="A53" s="137"/>
      <c r="B53" s="139" t="s">
        <v>121</v>
      </c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71"/>
      <c r="Y53" s="171"/>
      <c r="Z53" s="137"/>
    </row>
    <row r="54" spans="1:26" ht="12" customHeight="1">
      <c r="A54" s="137"/>
      <c r="B54" s="139" t="s">
        <v>121</v>
      </c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71"/>
      <c r="Y54" s="171"/>
      <c r="Z54" s="137"/>
    </row>
    <row r="55" spans="1:26" ht="12" customHeight="1">
      <c r="A55" s="137"/>
      <c r="B55" s="138" t="s">
        <v>479</v>
      </c>
      <c r="C55" s="151">
        <f>C52+D52</f>
        <v>565865.18999999994</v>
      </c>
      <c r="D55" s="151">
        <f t="shared" ref="D55:W55" si="27">C55+D52</f>
        <v>849131.99</v>
      </c>
      <c r="E55" s="151">
        <f t="shared" si="27"/>
        <v>818605.24</v>
      </c>
      <c r="F55" s="151">
        <f t="shared" si="27"/>
        <v>750475.09</v>
      </c>
      <c r="G55" s="151">
        <f t="shared" si="27"/>
        <v>723842.73</v>
      </c>
      <c r="H55" s="151">
        <f t="shared" si="27"/>
        <v>675241.7</v>
      </c>
      <c r="I55" s="151">
        <f t="shared" si="27"/>
        <v>706916.7699999999</v>
      </c>
      <c r="J55" s="151">
        <f t="shared" si="27"/>
        <v>763357.92999999993</v>
      </c>
      <c r="K55" s="151">
        <f t="shared" si="27"/>
        <v>735994.94</v>
      </c>
      <c r="L55" s="151">
        <f t="shared" si="27"/>
        <v>732854.75</v>
      </c>
      <c r="M55" s="151">
        <f t="shared" si="27"/>
        <v>722030.57</v>
      </c>
      <c r="N55" s="151">
        <f t="shared" si="27"/>
        <v>664303.41999999993</v>
      </c>
      <c r="O55" s="151" t="e">
        <f t="shared" si="27"/>
        <v>#VALUE!</v>
      </c>
      <c r="P55" s="151" t="e">
        <f t="shared" si="27"/>
        <v>#VALUE!</v>
      </c>
      <c r="Q55" s="151" t="e">
        <f t="shared" si="27"/>
        <v>#VALUE!</v>
      </c>
      <c r="R55" s="151" t="e">
        <f t="shared" si="27"/>
        <v>#VALUE!</v>
      </c>
      <c r="S55" s="151" t="e">
        <f t="shared" si="27"/>
        <v>#VALUE!</v>
      </c>
      <c r="T55" s="151" t="e">
        <f t="shared" si="27"/>
        <v>#VALUE!</v>
      </c>
      <c r="U55" s="151" t="e">
        <f t="shared" si="27"/>
        <v>#VALUE!</v>
      </c>
      <c r="V55" s="151" t="e">
        <f t="shared" si="27"/>
        <v>#VALUE!</v>
      </c>
      <c r="W55" s="151" t="e">
        <f t="shared" si="27"/>
        <v>#VALUE!</v>
      </c>
      <c r="X55" s="151" t="e">
        <f>W55</f>
        <v>#VALUE!</v>
      </c>
      <c r="Y55" s="151" t="e">
        <f>SUM(L52:W52)</f>
        <v>#VALUE!</v>
      </c>
      <c r="Z55" s="137"/>
    </row>
    <row r="56" spans="1:26" ht="12" customHeight="1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12" customHeight="1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12" customHeight="1">
      <c r="A58" s="137"/>
      <c r="B58" s="145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12" customHeight="1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37"/>
    </row>
    <row r="60" spans="1:26" ht="12" customHeight="1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37"/>
    </row>
    <row r="61" spans="1:26" ht="12" customHeight="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37"/>
    </row>
    <row r="62" spans="1:26" ht="12" customHeight="1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37"/>
    </row>
    <row r="63" spans="1:26" ht="12" customHeight="1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37"/>
    </row>
    <row r="64" spans="1:26" ht="12" customHeight="1">
      <c r="A64" s="137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37"/>
    </row>
    <row r="65" spans="1:26" ht="12" customHeight="1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37"/>
    </row>
    <row r="66" spans="1:26" ht="12" customHeight="1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37"/>
    </row>
    <row r="67" spans="1:26" ht="12" customHeight="1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37"/>
    </row>
    <row r="68" spans="1:26" ht="12" customHeight="1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37"/>
    </row>
    <row r="69" spans="1:26" ht="12" customHeight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37"/>
    </row>
    <row r="70" spans="1:26" ht="12" customHeight="1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37"/>
    </row>
    <row r="71" spans="1:26" ht="12" customHeight="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37"/>
    </row>
    <row r="72" spans="1:26" ht="12" customHeight="1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37"/>
    </row>
    <row r="73" spans="1:26" ht="12" customHeight="1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spans="1:26" ht="12" customHeight="1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spans="1:26" ht="12" customHeight="1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spans="1:26" ht="12" customHeight="1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spans="1:26" ht="12" customHeight="1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spans="1:26" ht="12" customHeight="1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spans="1:26" ht="12" customHeight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spans="1:26" ht="12" customHeight="1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spans="1:26" ht="12" customHeight="1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spans="1:26" ht="12" customHeight="1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spans="1:26" ht="12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spans="1:26" ht="12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spans="1:26" ht="12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spans="1:26" ht="12" customHeight="1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spans="1:26" ht="12" customHeight="1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spans="1:26" ht="12" customHeight="1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spans="1:26" ht="12" customHeight="1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spans="1:26" ht="12" customHeight="1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spans="1:26" ht="12" customHeight="1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spans="1:26" ht="12" customHeight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spans="1:26" ht="12" customHeight="1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spans="1:26" ht="12" customHeight="1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spans="1:26" ht="12" customHeight="1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spans="1:26" ht="12" customHeight="1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spans="1:26" ht="12" customHeight="1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spans="1:26" ht="12" customHeight="1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spans="1:26" ht="12" customHeight="1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spans="1:26" ht="12" customHeight="1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spans="1:26" ht="12" customHeight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spans="1:26" ht="12" customHeight="1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spans="1:26" ht="12" customHeight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spans="1:26" ht="12" customHeight="1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spans="1:26" ht="12" customHeight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spans="1:26" ht="12" customHeight="1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spans="1:26" ht="12" customHeight="1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spans="1:26" ht="12" customHeight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spans="1:26" ht="12" customHeight="1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spans="1:26" ht="12" customHeight="1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spans="1:26" ht="12" customHeight="1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spans="1:26" ht="12" customHeight="1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spans="1:26" ht="12" customHeight="1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spans="1:26" ht="12" customHeight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spans="1:26" ht="12" customHeight="1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spans="1:26" ht="12" customHeight="1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spans="1:26" ht="12" customHeight="1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spans="1:26" ht="12" customHeight="1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spans="1:26" ht="12" customHeight="1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spans="1:26" ht="12" customHeight="1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spans="1:26" ht="12" customHeight="1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spans="1:26" ht="12" customHeight="1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spans="1:26" ht="12" customHeight="1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spans="1:26" ht="12" customHeight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spans="1:26" ht="12" customHeight="1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spans="1:26" ht="12" customHeight="1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spans="1:26" ht="12" customHeight="1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spans="1:26" ht="12" customHeight="1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spans="1:26" ht="12" customHeight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spans="1:26" ht="12" customHeight="1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spans="1:26" ht="12" customHeight="1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spans="1:26" ht="12" customHeight="1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spans="1:26" ht="12" customHeight="1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spans="1:26" ht="12" customHeight="1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spans="1:26" ht="12" customHeight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spans="1:26" ht="12" customHeight="1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spans="1:26" ht="12" customHeight="1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spans="1:26" ht="12" customHeight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spans="1:26" ht="12" customHeight="1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spans="1:26" ht="12" customHeight="1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spans="1:26" ht="12" customHeight="1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spans="1:26" ht="12" customHeight="1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spans="1:26" ht="12" customHeight="1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spans="1:26" ht="12" customHeight="1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spans="1:26" ht="12" customHeight="1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spans="1:26" ht="12" customHeight="1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spans="1:26" ht="12" customHeight="1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spans="1:26" ht="12" customHeight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spans="1:26" ht="12" customHeight="1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spans="1:26" ht="12" customHeight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spans="1:26" ht="12" customHeight="1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spans="1:26" ht="12" customHeight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spans="1:26" ht="12" customHeight="1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spans="1:26" ht="12" customHeight="1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spans="1:26" ht="12" customHeight="1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spans="1:26" ht="12" customHeight="1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spans="1:26" ht="12" customHeight="1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spans="1:26" ht="12" customHeight="1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spans="1:26" ht="12" customHeight="1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spans="1:26" ht="12" customHeight="1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spans="1:26" ht="12" customHeight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spans="1:26" ht="12" customHeight="1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spans="1:26" ht="12" customHeight="1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spans="1:26" ht="12" customHeight="1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spans="1:26" ht="12" customHeight="1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spans="1:26" ht="12" customHeight="1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spans="1:26" ht="12" customHeight="1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spans="1:26" ht="12" customHeight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spans="1:26" ht="12" customHeight="1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spans="1:26" ht="12" customHeight="1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spans="1:26" ht="12" customHeight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spans="1:26" ht="12" customHeight="1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spans="1:26" ht="12" customHeight="1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spans="1:26" ht="12" customHeight="1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spans="1:26" ht="12" customHeight="1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spans="1:26" ht="12" customHeight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spans="1:26" ht="12" customHeight="1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spans="1:26" ht="12" customHeight="1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spans="1:26" ht="12" customHeight="1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spans="1:26" ht="12" customHeight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spans="1:26" ht="12" customHeight="1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spans="1:26" ht="12" customHeight="1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spans="1:26" ht="12" customHeight="1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spans="1:26" ht="12" customHeight="1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spans="1:26" ht="12" customHeight="1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spans="1:26" ht="12" customHeight="1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spans="1:26" ht="12" customHeight="1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spans="1:26" ht="12" customHeight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spans="1:26" ht="12" customHeight="1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spans="1:26" ht="12" customHeight="1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spans="1:26" ht="12" customHeight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spans="1:26" ht="12" customHeight="1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spans="1:26" ht="12" customHeight="1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spans="1:26" ht="12" customHeight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spans="1:26" ht="12" customHeight="1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spans="1:26" ht="12" customHeight="1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spans="1:26" ht="12" customHeight="1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spans="1:26" ht="12" customHeight="1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spans="1:26" ht="12" customHeight="1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spans="1:26" ht="12" customHeight="1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spans="1:26" ht="12" customHeight="1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spans="1:26" ht="12" customHeight="1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spans="1:26" ht="12" customHeight="1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spans="1:26" ht="12" customHeight="1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spans="1:26" ht="12" customHeight="1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spans="1:26" ht="12" customHeight="1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spans="1:26" ht="12" customHeight="1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spans="1:26" ht="12" customHeight="1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spans="1:26" ht="12" customHeight="1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spans="1:26" ht="12" customHeight="1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spans="1:26" ht="12" customHeight="1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spans="1:26" ht="12" customHeight="1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spans="1:26" ht="12" customHeight="1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spans="1:26" ht="12" customHeight="1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spans="1:26" ht="12" customHeight="1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spans="1:26" ht="12" customHeight="1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spans="1:26" ht="12" customHeight="1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spans="1:26" ht="12" customHeight="1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spans="1:26" ht="12" customHeight="1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spans="1:26" ht="12" customHeight="1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spans="1:26" ht="12" customHeight="1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spans="1:26" ht="12" customHeight="1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spans="1:26" ht="12" customHeight="1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spans="1:26" ht="12" customHeight="1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spans="1:26" ht="12" customHeight="1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spans="1:26" ht="12" customHeight="1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spans="1:26" ht="12" customHeight="1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spans="1:26" ht="12" customHeight="1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spans="1:26" ht="12" customHeight="1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spans="1:26" ht="12" customHeight="1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spans="1:26" ht="12" customHeight="1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spans="1:26" ht="12" customHeight="1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spans="1:26" ht="12" customHeight="1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spans="1:26" ht="12" customHeight="1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spans="1:26" ht="12" customHeight="1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spans="1:26" ht="12" customHeight="1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spans="1:26" ht="12" customHeight="1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spans="1:26" ht="12" customHeight="1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spans="1:26" ht="12" customHeight="1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spans="1:26" ht="12" customHeight="1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spans="1:26" ht="12" customHeight="1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spans="1:26" ht="12" customHeight="1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spans="1:26" ht="12" customHeight="1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spans="1:26" ht="12" customHeight="1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spans="1:26" ht="12" customHeight="1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spans="1:26" ht="12" customHeight="1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spans="1:26" ht="12" customHeight="1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spans="1:26" ht="12" customHeight="1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spans="1:26" ht="12" customHeight="1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spans="1:26" ht="12" customHeight="1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spans="1:26" ht="12" customHeight="1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spans="1:26" ht="12" customHeight="1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spans="1:26" ht="12" customHeight="1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spans="1:26" ht="12" customHeight="1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spans="1:26" ht="12" customHeight="1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spans="1:26" ht="12" customHeight="1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spans="1:26" ht="12" customHeight="1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spans="1:26" ht="12" customHeight="1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spans="1:26" ht="12" customHeight="1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spans="1:26" ht="12" customHeight="1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spans="1:26" ht="12" customHeight="1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spans="1:26" ht="12" customHeight="1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spans="1:26" ht="12" customHeight="1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spans="1:26" ht="12" customHeight="1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spans="1:26" ht="12" customHeight="1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spans="1:26" ht="12" customHeight="1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spans="1:26" ht="12" customHeight="1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spans="1:26" ht="12" customHeight="1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spans="1:26" ht="12" customHeight="1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spans="1:26" ht="12" customHeight="1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spans="1:26" ht="12" customHeight="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spans="1:26" ht="12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spans="1:26" ht="12" customHeight="1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spans="1:26" ht="12" customHeight="1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spans="1:26" ht="12" customHeight="1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spans="1:26" ht="12" customHeight="1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spans="1:26" ht="12" customHeight="1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spans="1:26" ht="12" customHeight="1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spans="1:26" ht="12" customHeight="1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spans="1:26" ht="12" customHeight="1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spans="1:26" ht="12" customHeight="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spans="1:26" ht="12" customHeight="1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spans="1:26" ht="12" customHeight="1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spans="1:26" ht="12" customHeight="1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spans="1:26" ht="12" customHeight="1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spans="1:26" ht="12" customHeight="1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spans="1:26" ht="12" customHeight="1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spans="1:26" ht="12" customHeight="1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spans="1:26" ht="12" customHeight="1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spans="1:26" ht="12" customHeight="1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spans="1:26" ht="12" customHeight="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spans="1:26" ht="12" customHeight="1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spans="1:26" ht="12" customHeight="1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spans="1:26" ht="12" customHeight="1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spans="1:26" ht="12" customHeight="1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spans="1:26" ht="12" customHeight="1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spans="1:26" ht="12" customHeight="1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spans="1:26" ht="12" customHeight="1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spans="1:26" ht="12" customHeight="1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spans="1:26" ht="12" customHeight="1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spans="1:26" ht="12" customHeight="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spans="1:26" ht="12" customHeight="1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spans="1:26" ht="12" customHeight="1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spans="1:26" ht="12" customHeight="1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spans="1:26" ht="12" customHeight="1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spans="1:26" ht="12" customHeight="1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spans="1:26" ht="12" customHeight="1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spans="1:26" ht="12" customHeight="1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spans="1:26" ht="12" customHeight="1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spans="1:26" ht="12" customHeight="1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spans="1:26" ht="12" customHeight="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spans="1:26" ht="12" customHeight="1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spans="1:26" ht="12" customHeight="1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spans="1:26" ht="12" customHeight="1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spans="1:26" ht="12" customHeight="1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spans="1:26" ht="12" customHeight="1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spans="1:26" ht="12" customHeight="1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spans="1:26" ht="12" customHeight="1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spans="1:26" ht="12" customHeight="1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spans="1:26" ht="12" customHeight="1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spans="1:26" ht="12" customHeight="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spans="1:26" ht="12" customHeight="1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spans="1:26" ht="12" customHeight="1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spans="1:26" ht="12" customHeight="1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spans="1:26" ht="12" customHeight="1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spans="1:26" ht="12" customHeight="1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spans="1:26" ht="12" customHeight="1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spans="1:26" ht="12" customHeight="1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spans="1:26" ht="12" customHeight="1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spans="1:26" ht="12" customHeight="1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spans="1:26" ht="12" customHeight="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spans="1:26" ht="12" customHeight="1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spans="1:26" ht="12" customHeight="1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spans="1:26" ht="12" customHeight="1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spans="1:26" ht="12" customHeight="1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spans="1:26" ht="12" customHeight="1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spans="1:26" ht="12" customHeight="1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spans="1:26" ht="12" customHeight="1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spans="1:26" ht="12" customHeight="1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spans="1:26" ht="12" customHeight="1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spans="1:26" ht="12" customHeight="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spans="1:26" ht="12" customHeight="1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spans="1:26" ht="12" customHeight="1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spans="1:26" ht="12" customHeight="1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spans="1:26" ht="12" customHeight="1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spans="1:26" ht="12" customHeight="1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spans="1:26" ht="12" customHeight="1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spans="1:26" ht="12" customHeight="1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spans="1:26" ht="12" customHeight="1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spans="1:26" ht="12" customHeight="1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spans="1:26" ht="12" customHeight="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spans="1:26" ht="12" customHeight="1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spans="1:26" ht="12" customHeight="1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spans="1:26" ht="12" customHeight="1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spans="1:26" ht="12" customHeight="1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spans="1:26" ht="12" customHeight="1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spans="1:26" ht="12" customHeight="1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spans="1:26" ht="12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spans="1:26" ht="12" customHeight="1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spans="1:26" ht="12" customHeight="1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spans="1:26" ht="12" customHeight="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spans="1:26" ht="12" customHeight="1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spans="1:26" ht="12" customHeight="1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spans="1:26" ht="12" customHeight="1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spans="1:26" ht="12" customHeight="1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spans="1:26" ht="12" customHeight="1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spans="1:26" ht="12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spans="1:26" ht="12" customHeight="1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spans="1:26" ht="12" customHeight="1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spans="1:26" ht="12" customHeight="1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spans="1:26" ht="12" customHeight="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spans="1:26" ht="12" customHeight="1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spans="1:26" ht="12" customHeight="1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spans="1:26" ht="12" customHeight="1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spans="1:26" ht="12" customHeight="1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spans="1:26" ht="12" customHeight="1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spans="1:26" ht="12" customHeight="1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spans="1:26" ht="12" customHeight="1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spans="1:26" ht="12" customHeight="1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spans="1:26" ht="12" customHeight="1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spans="1:26" ht="12" customHeight="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spans="1:26" ht="12" customHeight="1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spans="1:26" ht="12" customHeight="1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spans="1:26" ht="12" customHeight="1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spans="1:26" ht="12" customHeight="1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spans="1:26" ht="12" customHeight="1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spans="1:26" ht="12" customHeight="1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spans="1:26" ht="12" customHeight="1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spans="1:26" ht="12" customHeight="1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spans="1:26" ht="12" customHeight="1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spans="1:26" ht="12" customHeight="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spans="1:26" ht="12" customHeight="1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spans="1:26" ht="12" customHeight="1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spans="1:26" ht="12" customHeight="1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spans="1:26" ht="12" customHeight="1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spans="1:26" ht="12" customHeight="1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spans="1:26" ht="12" customHeight="1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spans="1:26" ht="12" customHeight="1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spans="1:26" ht="12" customHeight="1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spans="1:26" ht="12" customHeight="1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spans="1:26" ht="12" customHeight="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spans="1:26" ht="12" customHeight="1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spans="1:26" ht="12" customHeight="1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spans="1:26" ht="12" customHeight="1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spans="1:26" ht="12" customHeight="1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spans="1:26" ht="12" customHeight="1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spans="1:26" ht="12" customHeight="1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spans="1:26" ht="12" customHeight="1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spans="1:26" ht="12" customHeight="1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spans="1:26" ht="12" customHeight="1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spans="1:26" ht="12" customHeight="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spans="1:26" ht="12" customHeight="1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spans="1:26" ht="12" customHeight="1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spans="1:26" ht="12" customHeight="1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spans="1:26" ht="12" customHeight="1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spans="1:26" ht="12" customHeight="1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spans="1:26" ht="12" customHeight="1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spans="1:26" ht="12" customHeight="1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spans="1:26" ht="12" customHeight="1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spans="1:26" ht="12" customHeight="1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spans="1:26" ht="12" customHeight="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spans="1:26" ht="12" customHeight="1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spans="1:26" ht="12" customHeight="1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spans="1:26" ht="12" customHeight="1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spans="1:26" ht="12" customHeight="1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spans="1:26" ht="12" customHeight="1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spans="1:26" ht="12" customHeight="1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spans="1:26" ht="12" customHeight="1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spans="1:26" ht="12" customHeight="1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spans="1:26" ht="12" customHeight="1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spans="1:26" ht="12" customHeight="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spans="1:26" ht="12" customHeight="1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spans="1:26" ht="12" customHeight="1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spans="1:26" ht="12" customHeight="1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spans="1:26" ht="12" customHeight="1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spans="1:26" ht="12" customHeight="1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spans="1:26" ht="12" customHeight="1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spans="1:26" ht="12" customHeight="1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spans="1:26" ht="12" customHeight="1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spans="1:26" ht="12" customHeight="1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spans="1:26" ht="12" customHeight="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spans="1:26" ht="12" customHeight="1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spans="1:26" ht="12" customHeight="1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spans="1:26" ht="12" customHeight="1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spans="1:26" ht="12" customHeight="1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spans="1:26" ht="12" customHeight="1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spans="1:26" ht="12" customHeight="1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spans="1:26" ht="12" customHeight="1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spans="1:26" ht="12" customHeight="1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spans="1:26" ht="12" customHeight="1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spans="1:26" ht="12" customHeight="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spans="1:26" ht="12" customHeight="1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spans="1:26" ht="12" customHeight="1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spans="1:26" ht="12" customHeight="1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spans="1:26" ht="12" customHeight="1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spans="1:26" ht="12" customHeight="1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spans="1:26" ht="12" customHeight="1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spans="1:26" ht="12" customHeight="1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spans="1:26" ht="12" customHeight="1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spans="1:26" ht="12" customHeight="1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spans="1:26" ht="12" customHeight="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spans="1:26" ht="12" customHeight="1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spans="1:26" ht="12" customHeight="1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spans="1:26" ht="12" customHeight="1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spans="1:26" ht="12" customHeight="1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spans="1:26" ht="12" customHeight="1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spans="1:26" ht="12" customHeight="1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spans="1:26" ht="12" customHeight="1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spans="1:26" ht="12" customHeight="1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spans="1:26" ht="12" customHeight="1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spans="1:26" ht="12" customHeight="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spans="1:26" ht="12" customHeight="1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spans="1:26" ht="12" customHeight="1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spans="1:26" ht="12" customHeight="1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spans="1:26" ht="12" customHeight="1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spans="1:26" ht="12" customHeight="1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spans="1:26" ht="12" customHeight="1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spans="1:26" ht="12" customHeight="1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spans="1:26" ht="12" customHeight="1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spans="1:26" ht="12" customHeight="1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spans="1:26" ht="12" customHeight="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spans="1:26" ht="12" customHeight="1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spans="1:26" ht="12" customHeight="1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spans="1:26" ht="12" customHeight="1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spans="1:26" ht="12" customHeight="1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spans="1:26" ht="12" customHeight="1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spans="1:26" ht="12" customHeight="1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spans="1:26" ht="12" customHeight="1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spans="1:26" ht="12" customHeight="1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spans="1:26" ht="12" customHeight="1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spans="1:26" ht="12" customHeight="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spans="1:26" ht="12" customHeight="1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spans="1:26" ht="12" customHeight="1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spans="1:26" ht="12" customHeight="1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spans="1:26" ht="12" customHeight="1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spans="1:26" ht="12" customHeight="1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spans="1:26" ht="12" customHeight="1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spans="1:26" ht="12" customHeight="1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spans="1:26" ht="12" customHeight="1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spans="1:26" ht="12" customHeight="1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spans="1:26" ht="12" customHeight="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spans="1:26" ht="12" customHeight="1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spans="1:26" ht="12" customHeight="1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spans="1:26" ht="12" customHeight="1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spans="1:26" ht="12" customHeight="1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spans="1:26" ht="12" customHeight="1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spans="1:26" ht="12" customHeight="1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spans="1:26" ht="12" customHeight="1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spans="1:26" ht="12" customHeight="1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spans="1:26" ht="12" customHeight="1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spans="1:26" ht="12" customHeight="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spans="1:26" ht="12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spans="1:26" ht="12" customHeight="1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spans="1:26" ht="12" customHeight="1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spans="1:26" ht="12" customHeight="1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spans="1:26" ht="12" customHeight="1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spans="1:26" ht="12" customHeight="1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spans="1:26" ht="12" customHeight="1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spans="1:26" ht="12" customHeight="1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spans="1:26" ht="12" customHeight="1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spans="1:26" ht="12" customHeight="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spans="1:26" ht="12" customHeight="1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spans="1:26" ht="12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spans="1:26" ht="12" customHeight="1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spans="1:26" ht="12" customHeight="1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spans="1:26" ht="12" customHeight="1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spans="1:26" ht="12" customHeight="1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spans="1:26" ht="12" customHeight="1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spans="1:26" ht="12" customHeight="1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spans="1:26" ht="12" customHeight="1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spans="1:26" ht="12" customHeight="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spans="1:26" ht="12" customHeight="1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spans="1:26" ht="12" customHeight="1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spans="1:26" ht="12" customHeight="1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spans="1:26" ht="12" customHeight="1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spans="1:26" ht="12" customHeight="1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spans="1:26" ht="12" customHeight="1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spans="1:26" ht="12" customHeight="1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spans="1:26" ht="12" customHeight="1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spans="1:26" ht="12" customHeight="1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spans="1:26" ht="12" customHeight="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spans="1:26" ht="12" customHeight="1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spans="1:26" ht="12" customHeight="1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spans="1:26" ht="12" customHeight="1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spans="1:26" ht="12" customHeight="1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spans="1:26" ht="12" customHeight="1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spans="1:26" ht="12" customHeight="1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spans="1:26" ht="12" customHeight="1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spans="1:26" ht="12" customHeight="1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spans="1:26" ht="12" customHeight="1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spans="1:26" ht="12" customHeight="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spans="1:26" ht="12" customHeight="1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spans="1:26" ht="12" customHeight="1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spans="1:26" ht="12" customHeight="1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spans="1:26" ht="12" customHeight="1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spans="1:26" ht="12" customHeight="1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spans="1:26" ht="12" customHeight="1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spans="1:26" ht="12" customHeight="1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spans="1:26" ht="12" customHeight="1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spans="1:26" ht="12" customHeight="1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spans="1:26" ht="12" customHeight="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spans="1:26" ht="12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spans="1:26" ht="12" customHeight="1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spans="1:26" ht="12" customHeight="1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spans="1:26" ht="12" customHeight="1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spans="1:26" ht="12" customHeight="1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spans="1:26" ht="12" customHeight="1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spans="1:26" ht="12" customHeight="1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spans="1:26" ht="12" customHeight="1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spans="1:26" ht="12" customHeight="1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spans="1:26" ht="12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spans="1:26" ht="12" customHeight="1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spans="1:26" ht="12" customHeight="1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spans="1:26" ht="12" customHeight="1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spans="1:26" ht="12" customHeight="1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spans="1:26" ht="12" customHeight="1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spans="1:26" ht="12" customHeight="1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spans="1:26" ht="12" customHeight="1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spans="1:26" ht="12" customHeight="1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spans="1:26" ht="12" customHeight="1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spans="1:26" ht="12" customHeight="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spans="1:26" ht="12" customHeight="1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spans="1:26" ht="12" customHeight="1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spans="1:26" ht="12" customHeight="1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spans="1:26" ht="12" customHeight="1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spans="1:26" ht="12" customHeight="1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spans="1:26" ht="12" customHeight="1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spans="1:26" ht="12" customHeight="1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spans="1:26" ht="12" customHeight="1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spans="1:26" ht="12" customHeight="1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spans="1:26" ht="12" customHeight="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spans="1:26" ht="12" customHeight="1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spans="1:26" ht="12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spans="1:26" ht="12" customHeight="1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spans="1:26" ht="12" customHeight="1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spans="1:26" ht="12" customHeight="1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spans="1:26" ht="12" customHeight="1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spans="1:26" ht="12" customHeight="1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spans="1:26" ht="12" customHeight="1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spans="1:26" ht="12" customHeight="1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spans="1:26" ht="12" customHeight="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spans="1:26" ht="12" customHeight="1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spans="1:26" ht="12" customHeight="1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spans="1:26" ht="12" customHeight="1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spans="1:26" ht="12" customHeight="1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spans="1:26" ht="12" customHeight="1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spans="1:26" ht="12" customHeight="1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spans="1:26" ht="12" customHeight="1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spans="1:26" ht="12" customHeight="1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spans="1:26" ht="12" customHeight="1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spans="1:26" ht="12" customHeight="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spans="1:26" ht="12" customHeight="1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spans="1:26" ht="12" customHeight="1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spans="1:26" ht="12" customHeight="1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spans="1:26" ht="12" customHeight="1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spans="1:26" ht="12" customHeight="1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spans="1:26" ht="12" customHeight="1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spans="1:26" ht="12" customHeight="1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spans="1:26" ht="12" customHeight="1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spans="1:26" ht="12" customHeight="1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spans="1:26" ht="12" customHeight="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spans="1:26" ht="12" customHeight="1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spans="1:26" ht="12" customHeight="1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spans="1:26" ht="12" customHeight="1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spans="1:26" ht="12" customHeight="1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spans="1:26" ht="12" customHeight="1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spans="1:26" ht="12" customHeight="1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spans="1:26" ht="12" customHeight="1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spans="1:26" ht="12" customHeight="1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spans="1:26" ht="12" customHeight="1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spans="1:26" ht="12" customHeight="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spans="1:26" ht="12" customHeight="1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spans="1:26" ht="12" customHeight="1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spans="1:26" ht="12" customHeight="1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spans="1:26" ht="12" customHeight="1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spans="1:26" ht="12" customHeight="1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spans="1:26" ht="12" customHeight="1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spans="1:26" ht="12" customHeight="1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spans="1:26" ht="12" customHeight="1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spans="1:26" ht="12" customHeight="1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spans="1:26" ht="12" customHeight="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spans="1:26" ht="12" customHeight="1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spans="1:26" ht="12" customHeight="1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spans="1:26" ht="12" customHeight="1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spans="1:26" ht="12" customHeight="1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spans="1:26" ht="12" customHeight="1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spans="1:26" ht="12" customHeight="1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spans="1:26" ht="12" customHeight="1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spans="1:26" ht="12" customHeight="1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spans="1:26" ht="12" customHeight="1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spans="1:26" ht="12" customHeight="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spans="1:26" ht="12" customHeight="1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spans="1:26" ht="12" customHeight="1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spans="1:26" ht="12" customHeight="1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spans="1:26" ht="12" customHeight="1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spans="1:26" ht="12" customHeight="1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spans="1:26" ht="12" customHeight="1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spans="1:26" ht="12" customHeight="1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spans="1:26" ht="12" customHeight="1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spans="1:26" ht="12" customHeight="1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spans="1:26" ht="12" customHeight="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spans="1:26" ht="12" customHeight="1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spans="1:26" ht="12" customHeight="1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spans="1:26" ht="12" customHeight="1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spans="1:26" ht="12" customHeight="1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spans="1:26" ht="12" customHeight="1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spans="1:26" ht="12" customHeight="1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spans="1:26" ht="12" customHeight="1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spans="1:26" ht="12" customHeight="1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spans="1:26" ht="12" customHeight="1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spans="1:26" ht="12" customHeight="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spans="1:26" ht="12" customHeight="1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spans="1:26" ht="12" customHeight="1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spans="1:26" ht="12" customHeight="1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spans="1:26" ht="12" customHeight="1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spans="1:26" ht="12" customHeight="1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spans="1:26" ht="12" customHeight="1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spans="1:26" ht="12" customHeight="1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spans="1:26" ht="12" customHeight="1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spans="1:26" ht="12" customHeight="1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spans="1:26" ht="12" customHeight="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spans="1:26" ht="12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spans="1:26" ht="12" customHeight="1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spans="1:26" ht="12" customHeight="1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spans="1:26" ht="12" customHeight="1">
      <c r="A685" s="137"/>
      <c r="B685" s="137"/>
      <c r="C685" s="137"/>
      <c r="D685" s="137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spans="1:26" ht="12" customHeight="1">
      <c r="A686" s="137"/>
      <c r="B686" s="137"/>
      <c r="C686" s="137"/>
      <c r="D686" s="137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spans="1:26" ht="12" customHeight="1">
      <c r="A687" s="137"/>
      <c r="B687" s="137"/>
      <c r="C687" s="137"/>
      <c r="D687" s="137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spans="1:26" ht="12" customHeight="1">
      <c r="A688" s="137"/>
      <c r="B688" s="137"/>
      <c r="C688" s="137"/>
      <c r="D688" s="137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spans="1:26" ht="12" customHeight="1">
      <c r="A689" s="137"/>
      <c r="B689" s="137"/>
      <c r="C689" s="137"/>
      <c r="D689" s="137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spans="1:26" ht="12" customHeight="1">
      <c r="A690" s="137"/>
      <c r="B690" s="137"/>
      <c r="C690" s="137"/>
      <c r="D690" s="137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spans="1:26" ht="12" customHeight="1">
      <c r="A691" s="137"/>
      <c r="B691" s="137"/>
      <c r="C691" s="137"/>
      <c r="D691" s="137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spans="1:26" ht="12" customHeight="1">
      <c r="A692" s="137"/>
      <c r="B692" s="137"/>
      <c r="C692" s="137"/>
      <c r="D692" s="137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spans="1:26" ht="12" customHeight="1">
      <c r="A693" s="137"/>
      <c r="B693" s="137"/>
      <c r="C693" s="137"/>
      <c r="D693" s="137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spans="1:26" ht="12" customHeight="1">
      <c r="A694" s="137"/>
      <c r="B694" s="137"/>
      <c r="C694" s="137"/>
      <c r="D694" s="137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spans="1:26" ht="12" customHeight="1">
      <c r="A695" s="137"/>
      <c r="B695" s="137"/>
      <c r="C695" s="137"/>
      <c r="D695" s="137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spans="1:26" ht="12" customHeight="1">
      <c r="A696" s="137"/>
      <c r="B696" s="137"/>
      <c r="C696" s="137"/>
      <c r="D696" s="137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spans="1:26" ht="12" customHeight="1">
      <c r="A697" s="137"/>
      <c r="B697" s="137"/>
      <c r="C697" s="137"/>
      <c r="D697" s="137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spans="1:26" ht="12" customHeight="1">
      <c r="A698" s="137"/>
      <c r="B698" s="137"/>
      <c r="C698" s="137"/>
      <c r="D698" s="137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spans="1:26" ht="12" customHeight="1">
      <c r="A699" s="137"/>
      <c r="B699" s="137"/>
      <c r="C699" s="137"/>
      <c r="D699" s="137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spans="1:26" ht="12" customHeight="1">
      <c r="A700" s="137"/>
      <c r="B700" s="137"/>
      <c r="C700" s="137"/>
      <c r="D700" s="137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spans="1:26" ht="12" customHeight="1">
      <c r="A701" s="137"/>
      <c r="B701" s="137"/>
      <c r="C701" s="137"/>
      <c r="D701" s="137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spans="1:26" ht="12" customHeight="1">
      <c r="A702" s="137"/>
      <c r="B702" s="137"/>
      <c r="C702" s="137"/>
      <c r="D702" s="137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spans="1:26" ht="12" customHeight="1">
      <c r="A703" s="137"/>
      <c r="B703" s="137"/>
      <c r="C703" s="137"/>
      <c r="D703" s="137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spans="1:26" ht="12" customHeight="1">
      <c r="A704" s="137"/>
      <c r="B704" s="137"/>
      <c r="C704" s="137"/>
      <c r="D704" s="137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spans="1:26" ht="12" customHeight="1">
      <c r="A705" s="137"/>
      <c r="B705" s="137"/>
      <c r="C705" s="137"/>
      <c r="D705" s="137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spans="1:26" ht="12" customHeight="1">
      <c r="A706" s="137"/>
      <c r="B706" s="137"/>
      <c r="C706" s="137"/>
      <c r="D706" s="137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spans="1:26" ht="12" customHeight="1">
      <c r="A707" s="137"/>
      <c r="B707" s="137"/>
      <c r="C707" s="137"/>
      <c r="D707" s="137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spans="1:26" ht="12" customHeight="1">
      <c r="A708" s="137"/>
      <c r="B708" s="137"/>
      <c r="C708" s="137"/>
      <c r="D708" s="137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spans="1:26" ht="12" customHeight="1">
      <c r="A709" s="137"/>
      <c r="B709" s="137"/>
      <c r="C709" s="137"/>
      <c r="D709" s="137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spans="1:26" ht="12" customHeight="1">
      <c r="A710" s="137"/>
      <c r="B710" s="137"/>
      <c r="C710" s="137"/>
      <c r="D710" s="137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spans="1:26" ht="12" customHeight="1">
      <c r="A711" s="137"/>
      <c r="B711" s="137"/>
      <c r="C711" s="137"/>
      <c r="D711" s="137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spans="1:26" ht="12" customHeight="1">
      <c r="A712" s="137"/>
      <c r="B712" s="137"/>
      <c r="C712" s="137"/>
      <c r="D712" s="137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spans="1:26" ht="12" customHeight="1">
      <c r="A713" s="137"/>
      <c r="B713" s="137"/>
      <c r="C713" s="137"/>
      <c r="D713" s="137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spans="1:26" ht="12" customHeight="1">
      <c r="A714" s="137"/>
      <c r="B714" s="137"/>
      <c r="C714" s="137"/>
      <c r="D714" s="137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spans="1:26" ht="12" customHeight="1">
      <c r="A715" s="137"/>
      <c r="B715" s="137"/>
      <c r="C715" s="137"/>
      <c r="D715" s="137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spans="1:26" ht="12" customHeight="1">
      <c r="A716" s="137"/>
      <c r="B716" s="137"/>
      <c r="C716" s="137"/>
      <c r="D716" s="137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spans="1:26" ht="12" customHeight="1">
      <c r="A717" s="137"/>
      <c r="B717" s="137"/>
      <c r="C717" s="137"/>
      <c r="D717" s="137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spans="1:26" ht="12" customHeight="1">
      <c r="A718" s="137"/>
      <c r="B718" s="137"/>
      <c r="C718" s="137"/>
      <c r="D718" s="137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spans="1:26" ht="12" customHeight="1">
      <c r="A719" s="137"/>
      <c r="B719" s="137"/>
      <c r="C719" s="137"/>
      <c r="D719" s="137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spans="1:26" ht="12" customHeight="1">
      <c r="A720" s="137"/>
      <c r="B720" s="137"/>
      <c r="C720" s="137"/>
      <c r="D720" s="137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spans="1:26" ht="12" customHeight="1">
      <c r="A721" s="137"/>
      <c r="B721" s="137"/>
      <c r="C721" s="137"/>
      <c r="D721" s="137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spans="1:26" ht="12" customHeight="1">
      <c r="A722" s="137"/>
      <c r="B722" s="137"/>
      <c r="C722" s="137"/>
      <c r="D722" s="137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spans="1:26" ht="12" customHeight="1">
      <c r="A723" s="137"/>
      <c r="B723" s="137"/>
      <c r="C723" s="137"/>
      <c r="D723" s="137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spans="1:26" ht="12" customHeight="1">
      <c r="A724" s="137"/>
      <c r="B724" s="137"/>
      <c r="C724" s="137"/>
      <c r="D724" s="137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spans="1:26" ht="12" customHeight="1">
      <c r="A725" s="137"/>
      <c r="B725" s="137"/>
      <c r="C725" s="137"/>
      <c r="D725" s="137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spans="1:26" ht="12" customHeight="1">
      <c r="A726" s="137"/>
      <c r="B726" s="137"/>
      <c r="C726" s="137"/>
      <c r="D726" s="137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spans="1:26" ht="12" customHeight="1">
      <c r="A727" s="137"/>
      <c r="B727" s="137"/>
      <c r="C727" s="137"/>
      <c r="D727" s="137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spans="1:26" ht="12" customHeight="1">
      <c r="A728" s="137"/>
      <c r="B728" s="137"/>
      <c r="C728" s="137"/>
      <c r="D728" s="137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spans="1:26" ht="12" customHeight="1">
      <c r="A729" s="137"/>
      <c r="B729" s="137"/>
      <c r="C729" s="137"/>
      <c r="D729" s="137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spans="1:26" ht="12" customHeight="1">
      <c r="A730" s="137"/>
      <c r="B730" s="137"/>
      <c r="C730" s="137"/>
      <c r="D730" s="137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spans="1:26" ht="12" customHeight="1">
      <c r="A731" s="137"/>
      <c r="B731" s="137"/>
      <c r="C731" s="137"/>
      <c r="D731" s="137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spans="1:26" ht="12" customHeight="1">
      <c r="A732" s="137"/>
      <c r="B732" s="137"/>
      <c r="C732" s="137"/>
      <c r="D732" s="137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spans="1:26" ht="12" customHeight="1">
      <c r="A733" s="137"/>
      <c r="B733" s="137"/>
      <c r="C733" s="137"/>
      <c r="D733" s="137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spans="1:26" ht="12" customHeight="1">
      <c r="A734" s="137"/>
      <c r="B734" s="137"/>
      <c r="C734" s="137"/>
      <c r="D734" s="137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spans="1:26" ht="12" customHeight="1">
      <c r="A735" s="137"/>
      <c r="B735" s="137"/>
      <c r="C735" s="137"/>
      <c r="D735" s="137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spans="1:26" ht="12" customHeight="1">
      <c r="A736" s="137"/>
      <c r="B736" s="137"/>
      <c r="C736" s="137"/>
      <c r="D736" s="137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spans="1:26" ht="12" customHeight="1">
      <c r="A737" s="137"/>
      <c r="B737" s="137"/>
      <c r="C737" s="137"/>
      <c r="D737" s="137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spans="1:26" ht="12" customHeight="1">
      <c r="A738" s="137"/>
      <c r="B738" s="137"/>
      <c r="C738" s="137"/>
      <c r="D738" s="137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spans="1:26" ht="12" customHeight="1">
      <c r="A739" s="137"/>
      <c r="B739" s="137"/>
      <c r="C739" s="137"/>
      <c r="D739" s="137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spans="1:26" ht="12" customHeight="1">
      <c r="A740" s="137"/>
      <c r="B740" s="137"/>
      <c r="C740" s="137"/>
      <c r="D740" s="137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spans="1:26" ht="12" customHeight="1">
      <c r="A741" s="137"/>
      <c r="B741" s="137"/>
      <c r="C741" s="137"/>
      <c r="D741" s="137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spans="1:26" ht="12" customHeight="1">
      <c r="A742" s="137"/>
      <c r="B742" s="137"/>
      <c r="C742" s="137"/>
      <c r="D742" s="137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spans="1:26" ht="12" customHeight="1">
      <c r="A743" s="137"/>
      <c r="B743" s="137"/>
      <c r="C743" s="137"/>
      <c r="D743" s="137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spans="1:26" ht="12" customHeight="1">
      <c r="A744" s="137"/>
      <c r="B744" s="137"/>
      <c r="C744" s="137"/>
      <c r="D744" s="137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spans="1:26" ht="12" customHeight="1">
      <c r="A745" s="137"/>
      <c r="B745" s="137"/>
      <c r="C745" s="137"/>
      <c r="D745" s="137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spans="1:26" ht="12" customHeight="1">
      <c r="A746" s="137"/>
      <c r="B746" s="137"/>
      <c r="C746" s="137"/>
      <c r="D746" s="137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spans="1:26" ht="12" customHeight="1">
      <c r="A747" s="137"/>
      <c r="B747" s="137"/>
      <c r="C747" s="137"/>
      <c r="D747" s="137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spans="1:26" ht="12" customHeight="1">
      <c r="A748" s="137"/>
      <c r="B748" s="137"/>
      <c r="C748" s="137"/>
      <c r="D748" s="137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spans="1:26" ht="12" customHeight="1">
      <c r="A749" s="137"/>
      <c r="B749" s="137"/>
      <c r="C749" s="137"/>
      <c r="D749" s="137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spans="1:26" ht="12" customHeight="1">
      <c r="A750" s="137"/>
      <c r="B750" s="137"/>
      <c r="C750" s="137"/>
      <c r="D750" s="137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spans="1:26" ht="12" customHeight="1">
      <c r="A751" s="137"/>
      <c r="B751" s="137"/>
      <c r="C751" s="137"/>
      <c r="D751" s="137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spans="1:26" ht="12" customHeight="1">
      <c r="A752" s="137"/>
      <c r="B752" s="137"/>
      <c r="C752" s="137"/>
      <c r="D752" s="137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spans="1:26" ht="12" customHeight="1">
      <c r="A753" s="137"/>
      <c r="B753" s="137"/>
      <c r="C753" s="137"/>
      <c r="D753" s="137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spans="1:26" ht="12" customHeight="1">
      <c r="A754" s="137"/>
      <c r="B754" s="137"/>
      <c r="C754" s="137"/>
      <c r="D754" s="137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spans="1:26" ht="12" customHeight="1">
      <c r="A755" s="137"/>
      <c r="B755" s="137"/>
      <c r="C755" s="137"/>
      <c r="D755" s="137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spans="1:26" ht="12" customHeight="1">
      <c r="A756" s="137"/>
      <c r="B756" s="137"/>
      <c r="C756" s="137"/>
      <c r="D756" s="137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spans="1:26" ht="12" customHeight="1">
      <c r="A757" s="137"/>
      <c r="B757" s="137"/>
      <c r="C757" s="137"/>
      <c r="D757" s="137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spans="1:26" ht="12" customHeight="1">
      <c r="A758" s="137"/>
      <c r="B758" s="137"/>
      <c r="C758" s="137"/>
      <c r="D758" s="137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spans="1:26" ht="12" customHeight="1">
      <c r="A759" s="137"/>
      <c r="B759" s="137"/>
      <c r="C759" s="137"/>
      <c r="D759" s="137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spans="1:26" ht="12" customHeight="1">
      <c r="A760" s="137"/>
      <c r="B760" s="137"/>
      <c r="C760" s="137"/>
      <c r="D760" s="137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spans="1:26" ht="12" customHeight="1">
      <c r="A761" s="137"/>
      <c r="B761" s="137"/>
      <c r="C761" s="137"/>
      <c r="D761" s="137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spans="1:26" ht="12" customHeight="1">
      <c r="A762" s="137"/>
      <c r="B762" s="137"/>
      <c r="C762" s="137"/>
      <c r="D762" s="137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spans="1:26" ht="12" customHeight="1">
      <c r="A763" s="137"/>
      <c r="B763" s="137"/>
      <c r="C763" s="137"/>
      <c r="D763" s="137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spans="1:26" ht="12" customHeight="1">
      <c r="A764" s="137"/>
      <c r="B764" s="137"/>
      <c r="C764" s="137"/>
      <c r="D764" s="137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spans="1:26" ht="12" customHeight="1">
      <c r="A765" s="137"/>
      <c r="B765" s="137"/>
      <c r="C765" s="137"/>
      <c r="D765" s="137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spans="1:26" ht="12" customHeight="1">
      <c r="A766" s="137"/>
      <c r="B766" s="137"/>
      <c r="C766" s="137"/>
      <c r="D766" s="137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spans="1:26" ht="12" customHeight="1">
      <c r="A767" s="137"/>
      <c r="B767" s="137"/>
      <c r="C767" s="137"/>
      <c r="D767" s="137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spans="1:26" ht="12" customHeight="1">
      <c r="A768" s="137"/>
      <c r="B768" s="137"/>
      <c r="C768" s="137"/>
      <c r="D768" s="137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spans="1:26" ht="12" customHeight="1">
      <c r="A769" s="137"/>
      <c r="B769" s="137"/>
      <c r="C769" s="137"/>
      <c r="D769" s="137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spans="1:26" ht="12" customHeight="1">
      <c r="A770" s="137"/>
      <c r="B770" s="137"/>
      <c r="C770" s="137"/>
      <c r="D770" s="137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spans="1:26" ht="12" customHeight="1">
      <c r="A771" s="137"/>
      <c r="B771" s="137"/>
      <c r="C771" s="137"/>
      <c r="D771" s="137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spans="1:26" ht="12" customHeight="1">
      <c r="A772" s="137"/>
      <c r="B772" s="137"/>
      <c r="C772" s="137"/>
      <c r="D772" s="137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spans="1:26" ht="12" customHeight="1">
      <c r="A773" s="137"/>
      <c r="B773" s="137"/>
      <c r="C773" s="137"/>
      <c r="D773" s="137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spans="1:26" ht="12" customHeight="1">
      <c r="A774" s="137"/>
      <c r="B774" s="137"/>
      <c r="C774" s="137"/>
      <c r="D774" s="137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spans="1:26" ht="12" customHeight="1">
      <c r="A775" s="137"/>
      <c r="B775" s="137"/>
      <c r="C775" s="137"/>
      <c r="D775" s="137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spans="1:26" ht="12" customHeight="1">
      <c r="A776" s="137"/>
      <c r="B776" s="137"/>
      <c r="C776" s="137"/>
      <c r="D776" s="137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spans="1:26" ht="12" customHeight="1">
      <c r="A777" s="137"/>
      <c r="B777" s="137"/>
      <c r="C777" s="137"/>
      <c r="D777" s="137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spans="1:26" ht="12" customHeight="1">
      <c r="A778" s="137"/>
      <c r="B778" s="137"/>
      <c r="C778" s="137"/>
      <c r="D778" s="137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spans="1:26" ht="12" customHeight="1">
      <c r="A779" s="137"/>
      <c r="B779" s="137"/>
      <c r="C779" s="137"/>
      <c r="D779" s="137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spans="1:26" ht="12" customHeight="1">
      <c r="A780" s="137"/>
      <c r="B780" s="137"/>
      <c r="C780" s="137"/>
      <c r="D780" s="137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spans="1:26" ht="12" customHeight="1">
      <c r="A781" s="137"/>
      <c r="B781" s="137"/>
      <c r="C781" s="137"/>
      <c r="D781" s="137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spans="1:26" ht="12" customHeight="1">
      <c r="A782" s="137"/>
      <c r="B782" s="137"/>
      <c r="C782" s="137"/>
      <c r="D782" s="137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spans="1:26" ht="12" customHeight="1">
      <c r="A783" s="137"/>
      <c r="B783" s="137"/>
      <c r="C783" s="137"/>
      <c r="D783" s="137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spans="1:26" ht="12" customHeight="1">
      <c r="A784" s="137"/>
      <c r="B784" s="137"/>
      <c r="C784" s="137"/>
      <c r="D784" s="137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spans="1:26" ht="12" customHeight="1">
      <c r="A785" s="137"/>
      <c r="B785" s="137"/>
      <c r="C785" s="137"/>
      <c r="D785" s="137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spans="1:26" ht="12" customHeight="1">
      <c r="A786" s="137"/>
      <c r="B786" s="137"/>
      <c r="C786" s="137"/>
      <c r="D786" s="137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spans="1:26" ht="12" customHeight="1">
      <c r="A787" s="137"/>
      <c r="B787" s="137"/>
      <c r="C787" s="137"/>
      <c r="D787" s="137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spans="1:26" ht="12" customHeight="1">
      <c r="A788" s="137"/>
      <c r="B788" s="137"/>
      <c r="C788" s="137"/>
      <c r="D788" s="137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spans="1:26" ht="12" customHeight="1">
      <c r="A789" s="137"/>
      <c r="B789" s="137"/>
      <c r="C789" s="137"/>
      <c r="D789" s="137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spans="1:26" ht="12" customHeight="1">
      <c r="A790" s="137"/>
      <c r="B790" s="137"/>
      <c r="C790" s="137"/>
      <c r="D790" s="137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spans="1:26" ht="12" customHeight="1">
      <c r="A791" s="137"/>
      <c r="B791" s="137"/>
      <c r="C791" s="137"/>
      <c r="D791" s="137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spans="1:26" ht="12" customHeight="1">
      <c r="A792" s="137"/>
      <c r="B792" s="137"/>
      <c r="C792" s="137"/>
      <c r="D792" s="137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spans="1:26" ht="12" customHeight="1">
      <c r="A793" s="137"/>
      <c r="B793" s="137"/>
      <c r="C793" s="137"/>
      <c r="D793" s="137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spans="1:26" ht="12" customHeight="1">
      <c r="A794" s="137"/>
      <c r="B794" s="137"/>
      <c r="C794" s="137"/>
      <c r="D794" s="137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spans="1:26" ht="12" customHeight="1">
      <c r="A795" s="137"/>
      <c r="B795" s="137"/>
      <c r="C795" s="137"/>
      <c r="D795" s="137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spans="1:26" ht="12" customHeight="1">
      <c r="A796" s="137"/>
      <c r="B796" s="137"/>
      <c r="C796" s="137"/>
      <c r="D796" s="137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spans="1:26" ht="12" customHeight="1">
      <c r="A797" s="137"/>
      <c r="B797" s="137"/>
      <c r="C797" s="137"/>
      <c r="D797" s="137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spans="1:26" ht="12" customHeight="1">
      <c r="A798" s="137"/>
      <c r="B798" s="137"/>
      <c r="C798" s="137"/>
      <c r="D798" s="137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spans="1:26" ht="12" customHeight="1">
      <c r="A799" s="137"/>
      <c r="B799" s="137"/>
      <c r="C799" s="137"/>
      <c r="D799" s="137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spans="1:26" ht="12" customHeight="1">
      <c r="A800" s="137"/>
      <c r="B800" s="137"/>
      <c r="C800" s="137"/>
      <c r="D800" s="137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spans="1:26" ht="12" customHeight="1">
      <c r="A801" s="137"/>
      <c r="B801" s="137"/>
      <c r="C801" s="137"/>
      <c r="D801" s="137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spans="1:26" ht="12" customHeight="1">
      <c r="A802" s="137"/>
      <c r="B802" s="137"/>
      <c r="C802" s="137"/>
      <c r="D802" s="137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spans="1:26" ht="12" customHeight="1">
      <c r="A803" s="137"/>
      <c r="B803" s="137"/>
      <c r="C803" s="137"/>
      <c r="D803" s="137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spans="1:26" ht="12" customHeight="1">
      <c r="A804" s="137"/>
      <c r="B804" s="137"/>
      <c r="C804" s="137"/>
      <c r="D804" s="137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spans="1:26" ht="12" customHeight="1">
      <c r="A805" s="137"/>
      <c r="B805" s="137"/>
      <c r="C805" s="137"/>
      <c r="D805" s="137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spans="1:26" ht="12" customHeight="1">
      <c r="A806" s="137"/>
      <c r="B806" s="137"/>
      <c r="C806" s="137"/>
      <c r="D806" s="137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spans="1:26" ht="12" customHeight="1">
      <c r="A807" s="137"/>
      <c r="B807" s="137"/>
      <c r="C807" s="137"/>
      <c r="D807" s="137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spans="1:26" ht="12" customHeight="1">
      <c r="A808" s="137"/>
      <c r="B808" s="137"/>
      <c r="C808" s="137"/>
      <c r="D808" s="137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spans="1:26" ht="12" customHeight="1">
      <c r="A809" s="137"/>
      <c r="B809" s="137"/>
      <c r="C809" s="137"/>
      <c r="D809" s="137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spans="1:26" ht="12" customHeight="1">
      <c r="A810" s="137"/>
      <c r="B810" s="137"/>
      <c r="C810" s="137"/>
      <c r="D810" s="137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spans="1:26" ht="12" customHeight="1">
      <c r="A811" s="137"/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spans="1:26" ht="12" customHeight="1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spans="1:26" ht="12" customHeight="1">
      <c r="A813" s="137"/>
      <c r="B813" s="137"/>
      <c r="C813" s="137"/>
      <c r="D813" s="137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spans="1:26" ht="12" customHeight="1">
      <c r="A814" s="137"/>
      <c r="B814" s="137"/>
      <c r="C814" s="137"/>
      <c r="D814" s="137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spans="1:26" ht="12" customHeight="1">
      <c r="A815" s="137"/>
      <c r="B815" s="137"/>
      <c r="C815" s="137"/>
      <c r="D815" s="137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spans="1:26" ht="12" customHeight="1">
      <c r="A816" s="137"/>
      <c r="B816" s="137"/>
      <c r="C816" s="137"/>
      <c r="D816" s="137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spans="1:26" ht="12" customHeight="1">
      <c r="A817" s="137"/>
      <c r="B817" s="137"/>
      <c r="C817" s="137"/>
      <c r="D817" s="137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spans="1:26" ht="12" customHeight="1">
      <c r="A818" s="137"/>
      <c r="B818" s="137"/>
      <c r="C818" s="137"/>
      <c r="D818" s="137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spans="1:26" ht="12" customHeight="1">
      <c r="A819" s="137"/>
      <c r="B819" s="137"/>
      <c r="C819" s="137"/>
      <c r="D819" s="137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spans="1:26" ht="12" customHeight="1">
      <c r="A820" s="137"/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spans="1:26" ht="12" customHeight="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spans="1:26" ht="12" customHeight="1">
      <c r="A822" s="137"/>
      <c r="B822" s="137"/>
      <c r="C822" s="137"/>
      <c r="D822" s="137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spans="1:26" ht="12" customHeight="1">
      <c r="A823" s="137"/>
      <c r="B823" s="137"/>
      <c r="C823" s="137"/>
      <c r="D823" s="137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spans="1:26" ht="12" customHeight="1">
      <c r="A824" s="137"/>
      <c r="B824" s="137"/>
      <c r="C824" s="137"/>
      <c r="D824" s="137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spans="1:26" ht="12" customHeight="1">
      <c r="A825" s="137"/>
      <c r="B825" s="137"/>
      <c r="C825" s="137"/>
      <c r="D825" s="137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spans="1:26" ht="12" customHeight="1">
      <c r="A826" s="137"/>
      <c r="B826" s="137"/>
      <c r="C826" s="137"/>
      <c r="D826" s="137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spans="1:26" ht="12" customHeight="1">
      <c r="A827" s="137"/>
      <c r="B827" s="137"/>
      <c r="C827" s="137"/>
      <c r="D827" s="137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spans="1:26" ht="12" customHeight="1">
      <c r="A828" s="137"/>
      <c r="B828" s="137"/>
      <c r="C828" s="137"/>
      <c r="D828" s="137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spans="1:26" ht="12" customHeight="1">
      <c r="A829" s="137"/>
      <c r="B829" s="137"/>
      <c r="C829" s="137"/>
      <c r="D829" s="137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spans="1:26" ht="12" customHeight="1">
      <c r="A830" s="137"/>
      <c r="B830" s="137"/>
      <c r="C830" s="137"/>
      <c r="D830" s="137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spans="1:26" ht="12" customHeight="1">
      <c r="A831" s="137"/>
      <c r="B831" s="137"/>
      <c r="C831" s="137"/>
      <c r="D831" s="137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spans="1:26" ht="12" customHeight="1">
      <c r="A832" s="137"/>
      <c r="B832" s="137"/>
      <c r="C832" s="137"/>
      <c r="D832" s="137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spans="1:26" ht="12" customHeight="1">
      <c r="A833" s="137"/>
      <c r="B833" s="137"/>
      <c r="C833" s="137"/>
      <c r="D833" s="137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spans="1:26" ht="12" customHeight="1">
      <c r="A834" s="137"/>
      <c r="B834" s="137"/>
      <c r="C834" s="137"/>
      <c r="D834" s="137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spans="1:26" ht="12" customHeight="1">
      <c r="A835" s="137"/>
      <c r="B835" s="137"/>
      <c r="C835" s="137"/>
      <c r="D835" s="137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spans="1:26" ht="12" customHeight="1">
      <c r="A836" s="137"/>
      <c r="B836" s="137"/>
      <c r="C836" s="137"/>
      <c r="D836" s="137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spans="1:26" ht="12" customHeight="1">
      <c r="A837" s="137"/>
      <c r="B837" s="137"/>
      <c r="C837" s="137"/>
      <c r="D837" s="137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spans="1:26" ht="12" customHeight="1">
      <c r="A838" s="137"/>
      <c r="B838" s="137"/>
      <c r="C838" s="137"/>
      <c r="D838" s="137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spans="1:26" ht="12" customHeight="1">
      <c r="A839" s="137"/>
      <c r="B839" s="137"/>
      <c r="C839" s="137"/>
      <c r="D839" s="137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spans="1:26" ht="12" customHeight="1">
      <c r="A840" s="137"/>
      <c r="B840" s="137"/>
      <c r="C840" s="137"/>
      <c r="D840" s="137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spans="1:26" ht="12" customHeight="1">
      <c r="A841" s="137"/>
      <c r="B841" s="137"/>
      <c r="C841" s="137"/>
      <c r="D841" s="137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spans="1:26" ht="12" customHeight="1">
      <c r="A842" s="137"/>
      <c r="B842" s="137"/>
      <c r="C842" s="137"/>
      <c r="D842" s="137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spans="1:26" ht="12" customHeight="1">
      <c r="A843" s="137"/>
      <c r="B843" s="137"/>
      <c r="C843" s="137"/>
      <c r="D843" s="137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spans="1:26" ht="12" customHeight="1">
      <c r="A844" s="137"/>
      <c r="B844" s="137"/>
      <c r="C844" s="137"/>
      <c r="D844" s="137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spans="1:26" ht="12" customHeight="1">
      <c r="A845" s="137"/>
      <c r="B845" s="137"/>
      <c r="C845" s="137"/>
      <c r="D845" s="137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spans="1:26" ht="12" customHeight="1">
      <c r="A846" s="137"/>
      <c r="B846" s="137"/>
      <c r="C846" s="137"/>
      <c r="D846" s="137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spans="1:26" ht="12" customHeight="1">
      <c r="A847" s="137"/>
      <c r="B847" s="137"/>
      <c r="C847" s="137"/>
      <c r="D847" s="137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spans="1:26" ht="12" customHeight="1">
      <c r="A848" s="137"/>
      <c r="B848" s="137"/>
      <c r="C848" s="137"/>
      <c r="D848" s="137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spans="1:26" ht="12" customHeight="1">
      <c r="A849" s="137"/>
      <c r="B849" s="137"/>
      <c r="C849" s="137"/>
      <c r="D849" s="137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spans="1:26" ht="12" customHeight="1">
      <c r="A850" s="137"/>
      <c r="B850" s="137"/>
      <c r="C850" s="137"/>
      <c r="D850" s="137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spans="1:26" ht="12" customHeight="1">
      <c r="A851" s="137"/>
      <c r="B851" s="137"/>
      <c r="C851" s="137"/>
      <c r="D851" s="137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spans="1:26" ht="12" customHeight="1">
      <c r="A852" s="137"/>
      <c r="B852" s="137"/>
      <c r="C852" s="137"/>
      <c r="D852" s="137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spans="1:26" ht="12" customHeight="1">
      <c r="A853" s="137"/>
      <c r="B853" s="137"/>
      <c r="C853" s="137"/>
      <c r="D853" s="137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spans="1:26" ht="12" customHeight="1">
      <c r="A854" s="137"/>
      <c r="B854" s="137"/>
      <c r="C854" s="137"/>
      <c r="D854" s="137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spans="1:26" ht="12" customHeight="1">
      <c r="A855" s="137"/>
      <c r="B855" s="137"/>
      <c r="C855" s="137"/>
      <c r="D855" s="137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spans="1:26" ht="12" customHeight="1">
      <c r="A856" s="137"/>
      <c r="B856" s="137"/>
      <c r="C856" s="137"/>
      <c r="D856" s="137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spans="1:26" ht="12" customHeight="1">
      <c r="A857" s="137"/>
      <c r="B857" s="137"/>
      <c r="C857" s="137"/>
      <c r="D857" s="137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spans="1:26" ht="12" customHeight="1">
      <c r="A858" s="137"/>
      <c r="B858" s="137"/>
      <c r="C858" s="137"/>
      <c r="D858" s="137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spans="1:26" ht="12" customHeight="1">
      <c r="A859" s="137"/>
      <c r="B859" s="137"/>
      <c r="C859" s="137"/>
      <c r="D859" s="137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spans="1:26" ht="12" customHeight="1">
      <c r="A860" s="137"/>
      <c r="B860" s="137"/>
      <c r="C860" s="137"/>
      <c r="D860" s="137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spans="1:26" ht="12" customHeight="1">
      <c r="A861" s="137"/>
      <c r="B861" s="137"/>
      <c r="C861" s="137"/>
      <c r="D861" s="137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spans="1:26" ht="12" customHeight="1">
      <c r="A862" s="137"/>
      <c r="B862" s="137"/>
      <c r="C862" s="137"/>
      <c r="D862" s="137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spans="1:26" ht="12" customHeight="1">
      <c r="A863" s="137"/>
      <c r="B863" s="137"/>
      <c r="C863" s="137"/>
      <c r="D863" s="137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spans="1:26" ht="12" customHeight="1">
      <c r="A864" s="137"/>
      <c r="B864" s="137"/>
      <c r="C864" s="137"/>
      <c r="D864" s="137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spans="1:26" ht="12" customHeight="1">
      <c r="A865" s="137"/>
      <c r="B865" s="137"/>
      <c r="C865" s="137"/>
      <c r="D865" s="137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spans="1:26" ht="12" customHeight="1">
      <c r="A866" s="137"/>
      <c r="B866" s="137"/>
      <c r="C866" s="137"/>
      <c r="D866" s="137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spans="1:26" ht="12" customHeight="1">
      <c r="A867" s="137"/>
      <c r="B867" s="137"/>
      <c r="C867" s="137"/>
      <c r="D867" s="137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spans="1:26" ht="12" customHeight="1">
      <c r="A868" s="137"/>
      <c r="B868" s="137"/>
      <c r="C868" s="137"/>
      <c r="D868" s="137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spans="1:26" ht="12" customHeight="1">
      <c r="A869" s="137"/>
      <c r="B869" s="137"/>
      <c r="C869" s="137"/>
      <c r="D869" s="137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spans="1:26" ht="12" customHeight="1">
      <c r="A870" s="137"/>
      <c r="B870" s="137"/>
      <c r="C870" s="137"/>
      <c r="D870" s="137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spans="1:26" ht="12" customHeight="1">
      <c r="A871" s="137"/>
      <c r="B871" s="137"/>
      <c r="C871" s="137"/>
      <c r="D871" s="137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spans="1:26" ht="12" customHeight="1">
      <c r="A872" s="137"/>
      <c r="B872" s="137"/>
      <c r="C872" s="137"/>
      <c r="D872" s="137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spans="1:26" ht="12" customHeight="1">
      <c r="A873" s="137"/>
      <c r="B873" s="137"/>
      <c r="C873" s="137"/>
      <c r="D873" s="137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spans="1:26" ht="12" customHeight="1">
      <c r="A874" s="137"/>
      <c r="B874" s="137"/>
      <c r="C874" s="137"/>
      <c r="D874" s="137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spans="1:26" ht="12" customHeight="1">
      <c r="A875" s="137"/>
      <c r="B875" s="137"/>
      <c r="C875" s="137"/>
      <c r="D875" s="137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spans="1:26" ht="12" customHeight="1">
      <c r="A876" s="137"/>
      <c r="B876" s="137"/>
      <c r="C876" s="137"/>
      <c r="D876" s="137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spans="1:26" ht="12" customHeight="1">
      <c r="A877" s="137"/>
      <c r="B877" s="137"/>
      <c r="C877" s="137"/>
      <c r="D877" s="137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spans="1:26" ht="12" customHeight="1">
      <c r="A878" s="137"/>
      <c r="B878" s="137"/>
      <c r="C878" s="137"/>
      <c r="D878" s="137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spans="1:26" ht="12" customHeight="1">
      <c r="A879" s="137"/>
      <c r="B879" s="137"/>
      <c r="C879" s="137"/>
      <c r="D879" s="137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spans="1:26" ht="12" customHeight="1">
      <c r="A880" s="137"/>
      <c r="B880" s="137"/>
      <c r="C880" s="137"/>
      <c r="D880" s="137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spans="1:26" ht="12" customHeight="1">
      <c r="A881" s="137"/>
      <c r="B881" s="137"/>
      <c r="C881" s="137"/>
      <c r="D881" s="137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spans="1:26" ht="12" customHeight="1">
      <c r="A882" s="137"/>
      <c r="B882" s="137"/>
      <c r="C882" s="137"/>
      <c r="D882" s="137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spans="1:26" ht="12" customHeight="1">
      <c r="A883" s="137"/>
      <c r="B883" s="137"/>
      <c r="C883" s="137"/>
      <c r="D883" s="137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spans="1:26" ht="12" customHeight="1">
      <c r="A884" s="137"/>
      <c r="B884" s="137"/>
      <c r="C884" s="137"/>
      <c r="D884" s="137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spans="1:26" ht="12" customHeight="1">
      <c r="A885" s="137"/>
      <c r="B885" s="137"/>
      <c r="C885" s="137"/>
      <c r="D885" s="137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spans="1:26" ht="12" customHeight="1">
      <c r="A886" s="137"/>
      <c r="B886" s="137"/>
      <c r="C886" s="137"/>
      <c r="D886" s="137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spans="1:26" ht="12" customHeight="1">
      <c r="A887" s="137"/>
      <c r="B887" s="137"/>
      <c r="C887" s="137"/>
      <c r="D887" s="137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spans="1:26" ht="12" customHeight="1">
      <c r="A888" s="137"/>
      <c r="B888" s="137"/>
      <c r="C888" s="137"/>
      <c r="D888" s="137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spans="1:26" ht="12" customHeight="1">
      <c r="A889" s="137"/>
      <c r="B889" s="137"/>
      <c r="C889" s="137"/>
      <c r="D889" s="137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spans="1:26" ht="12" customHeight="1">
      <c r="A890" s="137"/>
      <c r="B890" s="137"/>
      <c r="C890" s="137"/>
      <c r="D890" s="137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spans="1:26" ht="12" customHeight="1">
      <c r="A891" s="137"/>
      <c r="B891" s="137"/>
      <c r="C891" s="137"/>
      <c r="D891" s="137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spans="1:26" ht="12" customHeight="1">
      <c r="A892" s="137"/>
      <c r="B892" s="137"/>
      <c r="C892" s="137"/>
      <c r="D892" s="137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spans="1:26" ht="12" customHeight="1">
      <c r="A893" s="137"/>
      <c r="B893" s="137"/>
      <c r="C893" s="137"/>
      <c r="D893" s="137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spans="1:26" ht="12" customHeight="1">
      <c r="A894" s="137"/>
      <c r="B894" s="137"/>
      <c r="C894" s="137"/>
      <c r="D894" s="137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spans="1:26" ht="12" customHeight="1">
      <c r="A895" s="137"/>
      <c r="B895" s="137"/>
      <c r="C895" s="137"/>
      <c r="D895" s="137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spans="1:26" ht="12" customHeight="1">
      <c r="A896" s="137"/>
      <c r="B896" s="137"/>
      <c r="C896" s="137"/>
      <c r="D896" s="137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spans="1:26" ht="12" customHeight="1">
      <c r="A897" s="137"/>
      <c r="B897" s="137"/>
      <c r="C897" s="137"/>
      <c r="D897" s="137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spans="1:26" ht="12" customHeight="1">
      <c r="A898" s="137"/>
      <c r="B898" s="137"/>
      <c r="C898" s="137"/>
      <c r="D898" s="137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spans="1:26" ht="12" customHeight="1">
      <c r="A899" s="137"/>
      <c r="B899" s="137"/>
      <c r="C899" s="137"/>
      <c r="D899" s="137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spans="1:26" ht="12" customHeight="1">
      <c r="A900" s="137"/>
      <c r="B900" s="137"/>
      <c r="C900" s="137"/>
      <c r="D900" s="137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spans="1:26" ht="12" customHeight="1">
      <c r="A901" s="137"/>
      <c r="B901" s="137"/>
      <c r="C901" s="137"/>
      <c r="D901" s="137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spans="1:26" ht="12" customHeight="1">
      <c r="A902" s="137"/>
      <c r="B902" s="137"/>
      <c r="C902" s="137"/>
      <c r="D902" s="137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spans="1:26" ht="12" customHeight="1">
      <c r="A903" s="137"/>
      <c r="B903" s="137"/>
      <c r="C903" s="137"/>
      <c r="D903" s="137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spans="1:26" ht="12" customHeight="1">
      <c r="A904" s="137"/>
      <c r="B904" s="137"/>
      <c r="C904" s="137"/>
      <c r="D904" s="137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spans="1:26" ht="12" customHeight="1">
      <c r="A905" s="137"/>
      <c r="B905" s="137"/>
      <c r="C905" s="137"/>
      <c r="D905" s="137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spans="1:26" ht="12" customHeight="1">
      <c r="A906" s="137"/>
      <c r="B906" s="137"/>
      <c r="C906" s="137"/>
      <c r="D906" s="137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spans="1:26" ht="12" customHeight="1">
      <c r="A907" s="137"/>
      <c r="B907" s="137"/>
      <c r="C907" s="137"/>
      <c r="D907" s="137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spans="1:26" ht="12" customHeight="1">
      <c r="A908" s="137"/>
      <c r="B908" s="137"/>
      <c r="C908" s="137"/>
      <c r="D908" s="137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spans="1:26" ht="12" customHeight="1">
      <c r="A909" s="137"/>
      <c r="B909" s="137"/>
      <c r="C909" s="137"/>
      <c r="D909" s="137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spans="1:26" ht="12" customHeight="1">
      <c r="A910" s="137"/>
      <c r="B910" s="137"/>
      <c r="C910" s="137"/>
      <c r="D910" s="137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spans="1:26" ht="12" customHeight="1">
      <c r="A911" s="137"/>
      <c r="B911" s="137"/>
      <c r="C911" s="137"/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spans="1:26" ht="12" customHeight="1">
      <c r="A912" s="137"/>
      <c r="B912" s="137"/>
      <c r="C912" s="137"/>
      <c r="D912" s="137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spans="1:26" ht="12" customHeight="1">
      <c r="A913" s="137"/>
      <c r="B913" s="137"/>
      <c r="C913" s="137"/>
      <c r="D913" s="137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spans="1:26" ht="12" customHeight="1">
      <c r="A914" s="137"/>
      <c r="B914" s="137"/>
      <c r="C914" s="137"/>
      <c r="D914" s="137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spans="1:26" ht="12" customHeight="1">
      <c r="A915" s="137"/>
      <c r="B915" s="137"/>
      <c r="C915" s="137"/>
      <c r="D915" s="137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spans="1:26" ht="12" customHeight="1">
      <c r="A916" s="137"/>
      <c r="B916" s="137"/>
      <c r="C916" s="137"/>
      <c r="D916" s="137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spans="1:26" ht="12" customHeight="1">
      <c r="A917" s="137"/>
      <c r="B917" s="137"/>
      <c r="C917" s="137"/>
      <c r="D917" s="137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spans="1:26" ht="12" customHeight="1">
      <c r="A918" s="137"/>
      <c r="B918" s="137"/>
      <c r="C918" s="137"/>
      <c r="D918" s="137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spans="1:26" ht="12" customHeight="1">
      <c r="A919" s="137"/>
      <c r="B919" s="137"/>
      <c r="C919" s="137"/>
      <c r="D919" s="137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spans="1:26" ht="12" customHeight="1">
      <c r="A920" s="137"/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spans="1:26" ht="12" customHeight="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spans="1:26" ht="12" customHeight="1">
      <c r="A922" s="137"/>
      <c r="B922" s="137"/>
      <c r="C922" s="137"/>
      <c r="D922" s="137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spans="1:26" ht="12" customHeight="1">
      <c r="A923" s="137"/>
      <c r="B923" s="137"/>
      <c r="C923" s="137"/>
      <c r="D923" s="137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spans="1:26" ht="12" customHeight="1">
      <c r="A924" s="137"/>
      <c r="B924" s="137"/>
      <c r="C924" s="137"/>
      <c r="D924" s="137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spans="1:26" ht="12" customHeight="1">
      <c r="A925" s="137"/>
      <c r="B925" s="137"/>
      <c r="C925" s="137"/>
      <c r="D925" s="137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spans="1:26" ht="12" customHeight="1">
      <c r="A926" s="137"/>
      <c r="B926" s="137"/>
      <c r="C926" s="137"/>
      <c r="D926" s="137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spans="1:26" ht="12" customHeight="1">
      <c r="A927" s="137"/>
      <c r="B927" s="137"/>
      <c r="C927" s="137"/>
      <c r="D927" s="137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spans="1:26" ht="12" customHeight="1">
      <c r="A928" s="137"/>
      <c r="B928" s="137"/>
      <c r="C928" s="137"/>
      <c r="D928" s="137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spans="1:26" ht="12" customHeight="1">
      <c r="A929" s="137"/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spans="1:26" ht="12" customHeight="1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spans="1:26" ht="12" customHeight="1">
      <c r="A931" s="137"/>
      <c r="B931" s="137"/>
      <c r="C931" s="137"/>
      <c r="D931" s="137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spans="1:26" ht="12" customHeight="1">
      <c r="A932" s="137"/>
      <c r="B932" s="137"/>
      <c r="C932" s="137"/>
      <c r="D932" s="137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spans="1:26" ht="12" customHeight="1">
      <c r="A933" s="137"/>
      <c r="B933" s="137"/>
      <c r="C933" s="137"/>
      <c r="D933" s="137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spans="1:26" ht="12" customHeight="1">
      <c r="A934" s="137"/>
      <c r="B934" s="137"/>
      <c r="C934" s="137"/>
      <c r="D934" s="137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spans="1:26" ht="12" customHeight="1">
      <c r="A935" s="137"/>
      <c r="B935" s="137"/>
      <c r="C935" s="137"/>
      <c r="D935" s="137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spans="1:26" ht="12" customHeight="1">
      <c r="A936" s="137"/>
      <c r="B936" s="137"/>
      <c r="C936" s="137"/>
      <c r="D936" s="137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spans="1:26" ht="12" customHeight="1">
      <c r="A937" s="137"/>
      <c r="B937" s="137"/>
      <c r="C937" s="137"/>
      <c r="D937" s="137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spans="1:26" ht="12" customHeight="1">
      <c r="A938" s="137"/>
      <c r="B938" s="137"/>
      <c r="C938" s="137"/>
      <c r="D938" s="137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spans="1:26" ht="12" customHeight="1">
      <c r="A939" s="137"/>
      <c r="B939" s="137"/>
      <c r="C939" s="137"/>
      <c r="D939" s="137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spans="1:26" ht="12" customHeight="1">
      <c r="A940" s="137"/>
      <c r="B940" s="137"/>
      <c r="C940" s="137"/>
      <c r="D940" s="137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spans="1:26" ht="12" customHeight="1">
      <c r="A941" s="137"/>
      <c r="B941" s="137"/>
      <c r="C941" s="137"/>
      <c r="D941" s="137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spans="1:26" ht="12" customHeight="1">
      <c r="A942" s="137"/>
      <c r="B942" s="137"/>
      <c r="C942" s="137"/>
      <c r="D942" s="137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spans="1:26" ht="12" customHeight="1">
      <c r="A943" s="137"/>
      <c r="B943" s="137"/>
      <c r="C943" s="137"/>
      <c r="D943" s="137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spans="1:26" ht="12" customHeight="1">
      <c r="A944" s="137"/>
      <c r="B944" s="137"/>
      <c r="C944" s="137"/>
      <c r="D944" s="137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spans="1:26" ht="12" customHeight="1">
      <c r="A945" s="137"/>
      <c r="B945" s="137"/>
      <c r="C945" s="137"/>
      <c r="D945" s="137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spans="1:26" ht="12" customHeight="1">
      <c r="A946" s="137"/>
      <c r="B946" s="137"/>
      <c r="C946" s="137"/>
      <c r="D946" s="137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spans="1:26" ht="12" customHeight="1">
      <c r="A947" s="137"/>
      <c r="B947" s="137"/>
      <c r="C947" s="137"/>
      <c r="D947" s="137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spans="1:26" ht="12" customHeight="1">
      <c r="A948" s="137"/>
      <c r="B948" s="137"/>
      <c r="C948" s="137"/>
      <c r="D948" s="137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spans="1:26" ht="12" customHeight="1">
      <c r="A949" s="137"/>
      <c r="B949" s="137"/>
      <c r="C949" s="137"/>
      <c r="D949" s="137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spans="1:26" ht="12" customHeight="1">
      <c r="A950" s="137"/>
      <c r="B950" s="137"/>
      <c r="C950" s="137"/>
      <c r="D950" s="137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spans="1:26" ht="12" customHeight="1">
      <c r="A951" s="137"/>
      <c r="B951" s="137"/>
      <c r="C951" s="137"/>
      <c r="D951" s="137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spans="1:26" ht="12" customHeight="1">
      <c r="A952" s="137"/>
      <c r="B952" s="137"/>
      <c r="C952" s="137"/>
      <c r="D952" s="137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spans="1:26" ht="12" customHeight="1">
      <c r="A953" s="137"/>
      <c r="B953" s="137"/>
      <c r="C953" s="137"/>
      <c r="D953" s="137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spans="1:26" ht="12" customHeight="1">
      <c r="A954" s="137"/>
      <c r="B954" s="137"/>
      <c r="C954" s="137"/>
      <c r="D954" s="137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spans="1:26" ht="12" customHeight="1">
      <c r="A955" s="137"/>
      <c r="B955" s="137"/>
      <c r="C955" s="137"/>
      <c r="D955" s="137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spans="1:26" ht="12" customHeight="1">
      <c r="A956" s="137"/>
      <c r="B956" s="137"/>
      <c r="C956" s="137"/>
      <c r="D956" s="137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spans="1:26" ht="12" customHeight="1">
      <c r="A957" s="137"/>
      <c r="B957" s="137"/>
      <c r="C957" s="137"/>
      <c r="D957" s="137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spans="1:26" ht="12" customHeight="1">
      <c r="A958" s="137"/>
      <c r="B958" s="137"/>
      <c r="C958" s="137"/>
      <c r="D958" s="137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spans="1:26" ht="12" customHeight="1">
      <c r="A959" s="137"/>
      <c r="B959" s="137"/>
      <c r="C959" s="137"/>
      <c r="D959" s="137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spans="1:26" ht="12" customHeight="1">
      <c r="A960" s="137"/>
      <c r="B960" s="137"/>
      <c r="C960" s="137"/>
      <c r="D960" s="137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spans="1:26" ht="12" customHeight="1">
      <c r="A961" s="137"/>
      <c r="B961" s="137"/>
      <c r="C961" s="137"/>
      <c r="D961" s="137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spans="1:26" ht="12" customHeight="1">
      <c r="A962" s="137"/>
      <c r="B962" s="137"/>
      <c r="C962" s="137"/>
      <c r="D962" s="137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spans="1:26" ht="12" customHeight="1">
      <c r="A963" s="137"/>
      <c r="B963" s="137"/>
      <c r="C963" s="137"/>
      <c r="D963" s="137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spans="1:26" ht="12" customHeight="1">
      <c r="A964" s="137"/>
      <c r="B964" s="137"/>
      <c r="C964" s="137"/>
      <c r="D964" s="137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spans="1:26" ht="12" customHeight="1">
      <c r="A965" s="137"/>
      <c r="B965" s="137"/>
      <c r="C965" s="137"/>
      <c r="D965" s="137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spans="1:26" ht="12" customHeight="1">
      <c r="A966" s="137"/>
      <c r="B966" s="137"/>
      <c r="C966" s="137"/>
      <c r="D966" s="137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spans="1:26" ht="12" customHeight="1">
      <c r="A967" s="137"/>
      <c r="B967" s="137"/>
      <c r="C967" s="137"/>
      <c r="D967" s="137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spans="1:26" ht="12" customHeight="1">
      <c r="A968" s="137"/>
      <c r="B968" s="137"/>
      <c r="C968" s="137"/>
      <c r="D968" s="137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spans="1:26" ht="12" customHeight="1">
      <c r="A969" s="137"/>
      <c r="B969" s="137"/>
      <c r="C969" s="137"/>
      <c r="D969" s="137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spans="1:26" ht="12" customHeight="1">
      <c r="A970" s="137"/>
      <c r="B970" s="137"/>
      <c r="C970" s="137"/>
      <c r="D970" s="137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spans="1:26" ht="12" customHeight="1">
      <c r="A971" s="137"/>
      <c r="B971" s="137"/>
      <c r="C971" s="137"/>
      <c r="D971" s="137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spans="1:26" ht="12" customHeight="1">
      <c r="A972" s="137"/>
      <c r="B972" s="137"/>
      <c r="C972" s="137"/>
      <c r="D972" s="137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spans="1:26" ht="12" customHeight="1">
      <c r="A973" s="137"/>
      <c r="B973" s="137"/>
      <c r="C973" s="137"/>
      <c r="D973" s="137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spans="1:26" ht="12" customHeight="1">
      <c r="A974" s="137"/>
      <c r="B974" s="137"/>
      <c r="C974" s="137"/>
      <c r="D974" s="137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spans="1:26" ht="12" customHeight="1">
      <c r="A975" s="137"/>
      <c r="B975" s="137"/>
      <c r="C975" s="137"/>
      <c r="D975" s="137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spans="1:26" ht="12" customHeight="1">
      <c r="A976" s="137"/>
      <c r="B976" s="137"/>
      <c r="C976" s="137"/>
      <c r="D976" s="137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spans="1:26" ht="12" customHeight="1">
      <c r="A977" s="137"/>
      <c r="B977" s="137"/>
      <c r="C977" s="137"/>
      <c r="D977" s="137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spans="1:26" ht="12" customHeight="1">
      <c r="A978" s="137"/>
      <c r="B978" s="137"/>
      <c r="C978" s="137"/>
      <c r="D978" s="137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spans="1:26" ht="12" customHeight="1">
      <c r="A979" s="137"/>
      <c r="B979" s="137"/>
      <c r="C979" s="137"/>
      <c r="D979" s="137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spans="1:26" ht="12" customHeight="1">
      <c r="A980" s="137"/>
      <c r="B980" s="137"/>
      <c r="C980" s="137"/>
      <c r="D980" s="137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spans="1:26" ht="12" customHeight="1">
      <c r="A981" s="137"/>
      <c r="B981" s="137"/>
      <c r="C981" s="137"/>
      <c r="D981" s="137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spans="1:26" ht="12" customHeight="1">
      <c r="A982" s="137"/>
      <c r="B982" s="137"/>
      <c r="C982" s="137"/>
      <c r="D982" s="137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spans="1:26" ht="12" customHeight="1">
      <c r="A983" s="137"/>
      <c r="B983" s="137"/>
      <c r="C983" s="137"/>
      <c r="D983" s="137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spans="1:26" ht="12" customHeight="1">
      <c r="A984" s="137"/>
      <c r="B984" s="137"/>
      <c r="C984" s="137"/>
      <c r="D984" s="137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spans="1:26" ht="12" customHeight="1">
      <c r="A985" s="137"/>
      <c r="B985" s="137"/>
      <c r="C985" s="137"/>
      <c r="D985" s="137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spans="1:26" ht="12" customHeight="1">
      <c r="A986" s="137"/>
      <c r="B986" s="137"/>
      <c r="C986" s="137"/>
      <c r="D986" s="137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spans="1:26" ht="12" customHeight="1">
      <c r="A987" s="137"/>
      <c r="B987" s="137"/>
      <c r="C987" s="137"/>
      <c r="D987" s="137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spans="1:26" ht="12" customHeight="1">
      <c r="A988" s="137"/>
      <c r="B988" s="137"/>
      <c r="C988" s="137"/>
      <c r="D988" s="137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spans="1:26" ht="12" customHeight="1">
      <c r="A989" s="137"/>
      <c r="B989" s="137"/>
      <c r="C989" s="137"/>
      <c r="D989" s="137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spans="1:26" ht="12" customHeight="1">
      <c r="A990" s="137"/>
      <c r="B990" s="137"/>
      <c r="C990" s="137"/>
      <c r="D990" s="137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spans="1:26" ht="12" customHeight="1">
      <c r="A991" s="137"/>
      <c r="B991" s="137"/>
      <c r="C991" s="137"/>
      <c r="D991" s="137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spans="1:26" ht="12" customHeight="1">
      <c r="A992" s="137"/>
      <c r="B992" s="137"/>
      <c r="C992" s="137"/>
      <c r="D992" s="137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spans="1:26" ht="12" customHeight="1">
      <c r="A993" s="137"/>
      <c r="B993" s="137"/>
      <c r="C993" s="137"/>
      <c r="D993" s="137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spans="1:26" ht="12" customHeight="1">
      <c r="A994" s="137"/>
      <c r="B994" s="137"/>
      <c r="C994" s="137"/>
      <c r="D994" s="137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spans="1:26" ht="12" customHeight="1">
      <c r="A995" s="137"/>
      <c r="B995" s="137"/>
      <c r="C995" s="137"/>
      <c r="D995" s="137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spans="1:26" ht="12" customHeight="1">
      <c r="A996" s="137"/>
      <c r="B996" s="137"/>
      <c r="C996" s="137"/>
      <c r="D996" s="137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spans="1:26" ht="12" customHeight="1">
      <c r="A997" s="137"/>
      <c r="B997" s="137"/>
      <c r="C997" s="137"/>
      <c r="D997" s="137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spans="1:26" ht="12" customHeight="1">
      <c r="A998" s="137"/>
      <c r="B998" s="137"/>
      <c r="C998" s="137"/>
      <c r="D998" s="137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spans="1:26" ht="12" customHeight="1">
      <c r="A999" s="137"/>
      <c r="B999" s="137"/>
      <c r="C999" s="137"/>
      <c r="D999" s="137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spans="1:26" ht="12" customHeight="1">
      <c r="A1000" s="137"/>
      <c r="B1000" s="137"/>
      <c r="C1000" s="137"/>
      <c r="D1000" s="137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</sheetData>
  <pageMargins left="0.75" right="0.75" top="1" bottom="1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Z1000"/>
  <sheetViews>
    <sheetView showGridLines="0" workbookViewId="0"/>
  </sheetViews>
  <sheetFormatPr defaultColWidth="12.6640625" defaultRowHeight="15" customHeight="1"/>
  <cols>
    <col min="1" max="1" width="0.33203125" customWidth="1"/>
    <col min="2" max="2" width="4.33203125" customWidth="1"/>
    <col min="3" max="3" width="2" customWidth="1"/>
    <col min="4" max="4" width="29.33203125" customWidth="1"/>
    <col min="5" max="6" width="14.33203125" customWidth="1"/>
    <col min="7" max="7" width="13.109375" customWidth="1"/>
    <col min="8" max="26" width="6.77734375" customWidth="1"/>
  </cols>
  <sheetData>
    <row r="1" spans="1:26" ht="12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</row>
    <row r="2" spans="1:26" ht="12" customHeight="1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</row>
    <row r="3" spans="1:26" ht="12" customHeight="1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</row>
    <row r="4" spans="1:26" ht="12" customHeight="1">
      <c r="A4" s="155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</row>
    <row r="5" spans="1:26" ht="19.5" customHeight="1">
      <c r="A5" s="155"/>
      <c r="B5" s="155"/>
      <c r="C5" s="155"/>
      <c r="D5" s="172" t="s">
        <v>480</v>
      </c>
      <c r="E5" s="172"/>
      <c r="F5" s="172"/>
      <c r="G5" s="172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</row>
    <row r="6" spans="1:26" ht="19.5" customHeight="1">
      <c r="A6" s="155"/>
      <c r="B6" s="155"/>
      <c r="C6" s="155"/>
      <c r="D6" s="173"/>
      <c r="E6" s="174">
        <v>43738</v>
      </c>
      <c r="F6" s="175">
        <v>43465</v>
      </c>
      <c r="G6" s="175">
        <v>43100</v>
      </c>
      <c r="H6" s="176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</row>
    <row r="7" spans="1:26" ht="19.5" customHeight="1">
      <c r="A7" s="155"/>
      <c r="B7" s="155"/>
      <c r="C7" s="155"/>
      <c r="D7" s="173" t="s">
        <v>481</v>
      </c>
      <c r="E7" s="174"/>
      <c r="F7" s="175"/>
      <c r="G7" s="175"/>
      <c r="H7" s="176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</row>
    <row r="8" spans="1:26" ht="19.5" customHeight="1">
      <c r="A8" s="155">
        <v>1</v>
      </c>
      <c r="B8" s="155"/>
      <c r="C8" s="155"/>
      <c r="D8" s="177" t="s">
        <v>482</v>
      </c>
      <c r="E8" s="178">
        <v>90300.65</v>
      </c>
      <c r="F8" s="179">
        <v>530268.44999999995</v>
      </c>
      <c r="G8" s="179">
        <v>0</v>
      </c>
      <c r="H8" s="176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</row>
    <row r="9" spans="1:26" ht="19.5" customHeight="1">
      <c r="A9" s="155"/>
      <c r="B9" s="155"/>
      <c r="C9" s="155"/>
      <c r="D9" s="177" t="s">
        <v>483</v>
      </c>
      <c r="E9" s="178">
        <v>154363.35999999999</v>
      </c>
      <c r="F9" s="179">
        <v>154363.35999999999</v>
      </c>
      <c r="G9" s="179">
        <v>0</v>
      </c>
      <c r="H9" s="176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</row>
    <row r="10" spans="1:26" ht="19.5" customHeight="1">
      <c r="A10" s="155"/>
      <c r="B10" s="155"/>
      <c r="C10" s="155"/>
      <c r="D10" s="177" t="s">
        <v>484</v>
      </c>
      <c r="E10" s="178">
        <v>7057.27</v>
      </c>
      <c r="F10" s="179">
        <v>7057.27</v>
      </c>
      <c r="G10" s="179">
        <v>0</v>
      </c>
      <c r="H10" s="176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</row>
    <row r="11" spans="1:26" ht="19.5" customHeight="1">
      <c r="A11" s="155"/>
      <c r="B11" s="155"/>
      <c r="C11" s="155"/>
      <c r="D11" s="177" t="s">
        <v>485</v>
      </c>
      <c r="E11" s="178">
        <v>129984.65</v>
      </c>
      <c r="F11" s="179">
        <v>-6729.03</v>
      </c>
      <c r="G11" s="179">
        <v>371504.67</v>
      </c>
      <c r="H11" s="176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spans="1:26" ht="19.5" customHeight="1">
      <c r="A12" s="155">
        <v>2</v>
      </c>
      <c r="B12" s="155"/>
      <c r="C12" s="155"/>
      <c r="D12" s="177" t="s">
        <v>486</v>
      </c>
      <c r="E12" s="178">
        <v>119923.2</v>
      </c>
      <c r="F12" s="179">
        <v>0</v>
      </c>
      <c r="G12" s="179">
        <v>0</v>
      </c>
      <c r="H12" s="176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</row>
    <row r="13" spans="1:26" ht="19.5" customHeight="1">
      <c r="A13" s="155">
        <v>4</v>
      </c>
      <c r="B13" s="155"/>
      <c r="C13" s="155"/>
      <c r="D13" s="173" t="s">
        <v>487</v>
      </c>
      <c r="E13" s="180">
        <f t="shared" ref="E13:G13" si="0">SUM(E8:E12)</f>
        <v>501629.12999999995</v>
      </c>
      <c r="F13" s="181">
        <f t="shared" si="0"/>
        <v>684960.04999999993</v>
      </c>
      <c r="G13" s="181">
        <f t="shared" si="0"/>
        <v>371504.67</v>
      </c>
      <c r="H13" s="176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</row>
    <row r="14" spans="1:26" ht="19.5" customHeight="1">
      <c r="A14" s="155"/>
      <c r="B14" s="155"/>
      <c r="C14" s="155"/>
      <c r="D14" s="182"/>
      <c r="E14" s="178"/>
      <c r="F14" s="179"/>
      <c r="G14" s="179"/>
      <c r="H14" s="176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</row>
    <row r="15" spans="1:26" ht="19.5" customHeight="1">
      <c r="A15" s="155"/>
      <c r="B15" s="155"/>
      <c r="C15" s="155"/>
      <c r="D15" s="173" t="s">
        <v>488</v>
      </c>
      <c r="E15" s="178"/>
      <c r="F15" s="179"/>
      <c r="G15" s="179"/>
      <c r="H15" s="176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</row>
    <row r="16" spans="1:26" ht="19.5" customHeight="1">
      <c r="A16" s="155">
        <v>5</v>
      </c>
      <c r="B16" s="155"/>
      <c r="C16" s="155"/>
      <c r="D16" s="177" t="s">
        <v>489</v>
      </c>
      <c r="E16" s="178">
        <v>29919.58</v>
      </c>
      <c r="F16" s="179">
        <v>20305.43</v>
      </c>
      <c r="G16" s="179">
        <v>0</v>
      </c>
      <c r="H16" s="176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</row>
    <row r="17" spans="1:26" ht="19.5" customHeight="1">
      <c r="A17" s="155"/>
      <c r="B17" s="155"/>
      <c r="C17" s="155"/>
      <c r="D17" s="177" t="s">
        <v>490</v>
      </c>
      <c r="E17" s="178">
        <v>11120.05</v>
      </c>
      <c r="F17" s="179">
        <v>3022.48</v>
      </c>
      <c r="G17" s="179">
        <v>131864.19</v>
      </c>
      <c r="H17" s="176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</row>
    <row r="18" spans="1:26" ht="19.5" customHeight="1">
      <c r="A18" s="155"/>
      <c r="B18" s="155"/>
      <c r="C18" s="155"/>
      <c r="D18" s="183" t="s">
        <v>491</v>
      </c>
      <c r="E18" s="180">
        <f t="shared" ref="E18:G18" si="1">E16+E17</f>
        <v>41039.630000000005</v>
      </c>
      <c r="F18" s="181">
        <f t="shared" si="1"/>
        <v>23327.91</v>
      </c>
      <c r="G18" s="181">
        <f t="shared" si="1"/>
        <v>131864.19</v>
      </c>
      <c r="H18" s="176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</row>
    <row r="19" spans="1:26" ht="19.5" customHeight="1">
      <c r="A19" s="155"/>
      <c r="B19" s="155"/>
      <c r="C19" s="155"/>
      <c r="D19" s="177"/>
      <c r="E19" s="184"/>
      <c r="F19" s="185"/>
      <c r="G19" s="185"/>
      <c r="H19" s="176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</row>
    <row r="20" spans="1:26" ht="19.5" customHeight="1">
      <c r="A20" s="155"/>
      <c r="B20" s="155"/>
      <c r="C20" s="155"/>
      <c r="D20" s="183" t="s">
        <v>492</v>
      </c>
      <c r="E20" s="184"/>
      <c r="F20" s="185"/>
      <c r="G20" s="185"/>
      <c r="H20" s="176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</row>
    <row r="21" spans="1:26" ht="19.5" customHeight="1">
      <c r="A21" s="155"/>
      <c r="B21" s="155"/>
      <c r="C21" s="155"/>
      <c r="D21" s="177" t="s">
        <v>493</v>
      </c>
      <c r="E21" s="178">
        <v>661632.14</v>
      </c>
      <c r="F21" s="179">
        <v>239640.48</v>
      </c>
      <c r="G21" s="179">
        <v>0</v>
      </c>
      <c r="H21" s="186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</row>
    <row r="22" spans="1:26" ht="19.5" customHeight="1">
      <c r="A22" s="155"/>
      <c r="B22" s="155"/>
      <c r="C22" s="155"/>
      <c r="D22" s="177" t="s">
        <v>494</v>
      </c>
      <c r="E22" s="178">
        <v>-201042.63999999998</v>
      </c>
      <c r="F22" s="179">
        <v>421991.66000000003</v>
      </c>
      <c r="G22" s="179">
        <v>239640.47999999998</v>
      </c>
      <c r="H22" s="186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</row>
    <row r="23" spans="1:26" ht="19.5" customHeight="1">
      <c r="A23" s="155"/>
      <c r="B23" s="155"/>
      <c r="C23" s="155"/>
      <c r="D23" s="183" t="s">
        <v>495</v>
      </c>
      <c r="E23" s="180">
        <f t="shared" ref="E23:G23" si="2">E21+E22</f>
        <v>460589.5</v>
      </c>
      <c r="F23" s="181">
        <f t="shared" si="2"/>
        <v>661632.14</v>
      </c>
      <c r="G23" s="181">
        <f t="shared" si="2"/>
        <v>239640.47999999998</v>
      </c>
      <c r="H23" s="186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</row>
    <row r="24" spans="1:26" ht="19.5" customHeight="1">
      <c r="A24" s="155"/>
      <c r="B24" s="155"/>
      <c r="C24" s="155"/>
      <c r="D24" s="177"/>
      <c r="E24" s="184"/>
      <c r="F24" s="185"/>
      <c r="G24" s="185"/>
      <c r="H24" s="176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</row>
    <row r="25" spans="1:26" ht="19.5" customHeight="1">
      <c r="A25" s="155">
        <v>6</v>
      </c>
      <c r="B25" s="155"/>
      <c r="C25" s="155"/>
      <c r="D25" s="173" t="s">
        <v>496</v>
      </c>
      <c r="E25" s="180">
        <f t="shared" ref="E25:G25" si="3">E18+E23</f>
        <v>501629.13</v>
      </c>
      <c r="F25" s="181">
        <f t="shared" si="3"/>
        <v>684960.05</v>
      </c>
      <c r="G25" s="181">
        <f t="shared" si="3"/>
        <v>371504.67</v>
      </c>
      <c r="H25" s="176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</row>
    <row r="26" spans="1:26" ht="19.5" customHeight="1">
      <c r="A26" s="155"/>
      <c r="B26" s="155"/>
      <c r="C26" s="155"/>
      <c r="D26" s="182"/>
      <c r="E26" s="184"/>
      <c r="F26" s="185"/>
      <c r="G26" s="185"/>
      <c r="H26" s="176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</row>
    <row r="27" spans="1:26" ht="19.5" customHeight="1">
      <c r="A27" s="155"/>
      <c r="B27" s="155"/>
      <c r="C27" s="155"/>
      <c r="D27" s="187" t="s">
        <v>497</v>
      </c>
      <c r="E27" s="188">
        <v>75973.171816108486</v>
      </c>
      <c r="F27" s="189">
        <v>81429.927353877982</v>
      </c>
      <c r="G27" s="189">
        <v>0</v>
      </c>
      <c r="H27" s="176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</row>
    <row r="28" spans="1:26" ht="19.5" customHeight="1">
      <c r="A28" s="155"/>
      <c r="B28" s="155"/>
      <c r="C28" s="155"/>
      <c r="D28" s="173" t="s">
        <v>498</v>
      </c>
      <c r="E28" s="190">
        <f t="shared" ref="E28:G28" si="4">E8+E27</f>
        <v>166273.82181610848</v>
      </c>
      <c r="F28" s="191">
        <f t="shared" si="4"/>
        <v>611698.37735387799</v>
      </c>
      <c r="G28" s="191">
        <f t="shared" si="4"/>
        <v>0</v>
      </c>
      <c r="H28" s="176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</row>
    <row r="29" spans="1:26" ht="12" customHeight="1">
      <c r="A29" s="155"/>
      <c r="B29" s="155"/>
      <c r="C29" s="155"/>
      <c r="D29" s="155"/>
      <c r="E29" s="176"/>
      <c r="F29" s="176"/>
      <c r="G29" s="176"/>
      <c r="H29" s="176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</row>
    <row r="30" spans="1:26" ht="12" customHeight="1">
      <c r="A30" s="155"/>
      <c r="B30" s="155"/>
      <c r="C30" s="192">
        <v>1</v>
      </c>
      <c r="D30" s="158" t="s">
        <v>499</v>
      </c>
      <c r="E30" s="176"/>
      <c r="F30" s="176"/>
      <c r="G30" s="176"/>
      <c r="H30" s="176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</row>
    <row r="31" spans="1:26" ht="12" customHeight="1">
      <c r="A31" s="155"/>
      <c r="B31" s="155"/>
      <c r="C31" s="192">
        <v>2</v>
      </c>
      <c r="D31" s="158" t="s">
        <v>500</v>
      </c>
      <c r="E31" s="176"/>
      <c r="F31" s="176"/>
      <c r="G31" s="176"/>
      <c r="H31" s="176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</row>
    <row r="32" spans="1:26" ht="12" customHeight="1">
      <c r="A32" s="155"/>
      <c r="B32" s="155"/>
      <c r="C32" s="192">
        <v>3</v>
      </c>
      <c r="D32" s="158" t="s">
        <v>501</v>
      </c>
      <c r="E32" s="176"/>
      <c r="F32" s="176"/>
      <c r="G32" s="176"/>
      <c r="H32" s="176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</row>
    <row r="33" spans="1:26" ht="12" customHeight="1">
      <c r="A33" s="155"/>
      <c r="B33" s="155"/>
      <c r="C33" s="192"/>
      <c r="D33" s="158"/>
      <c r="E33" s="176"/>
      <c r="F33" s="176"/>
      <c r="G33" s="176"/>
      <c r="H33" s="176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</row>
    <row r="34" spans="1:26" ht="12" customHeight="1">
      <c r="A34" s="155"/>
      <c r="B34" s="155"/>
      <c r="C34" s="192"/>
      <c r="D34" s="158"/>
      <c r="E34" s="176"/>
      <c r="F34" s="176"/>
      <c r="G34" s="176"/>
      <c r="H34" s="176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</row>
    <row r="35" spans="1:26" ht="12" customHeigh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</row>
    <row r="36" spans="1:26" ht="12" customHeight="1">
      <c r="A36" s="155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</row>
    <row r="37" spans="1:26" ht="12" customHeight="1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</row>
    <row r="38" spans="1:26" ht="12" customHeight="1">
      <c r="A38" s="155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</row>
    <row r="39" spans="1:26" ht="12" customHeight="1">
      <c r="A39" s="155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</row>
    <row r="40" spans="1:26" ht="12" customHeight="1">
      <c r="A40" s="155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</row>
    <row r="41" spans="1:26" ht="12" customHeight="1">
      <c r="A41" s="155"/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</row>
    <row r="42" spans="1:26" ht="12" customHeight="1">
      <c r="A42" s="155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</row>
    <row r="43" spans="1:26" ht="12" customHeight="1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</row>
    <row r="44" spans="1:26" ht="12" customHeight="1">
      <c r="A44" s="155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</row>
    <row r="45" spans="1:26" ht="12" customHeight="1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</row>
    <row r="46" spans="1:26" ht="12" customHeight="1">
      <c r="A46" s="155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</row>
    <row r="47" spans="1:26" ht="12" customHeight="1">
      <c r="A47" s="155"/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</row>
    <row r="48" spans="1:26" ht="12" customHeight="1">
      <c r="A48" s="155"/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</row>
    <row r="49" spans="1:26" ht="12" customHeight="1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</row>
    <row r="50" spans="1:26" ht="12" customHeight="1">
      <c r="A50" s="155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</row>
    <row r="51" spans="1:26" ht="12" customHeight="1">
      <c r="A51" s="155"/>
      <c r="B51" s="155"/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</row>
    <row r="52" spans="1:26" ht="12" customHeight="1">
      <c r="A52" s="155"/>
      <c r="B52" s="155"/>
      <c r="C52" s="155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</row>
    <row r="53" spans="1:26" ht="12" customHeight="1">
      <c r="A53" s="155"/>
      <c r="B53" s="155"/>
      <c r="C53" s="155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</row>
    <row r="54" spans="1:26" ht="12" customHeight="1">
      <c r="A54" s="155"/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</row>
    <row r="55" spans="1:26" ht="12" customHeight="1">
      <c r="A55" s="155"/>
      <c r="B55" s="155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</row>
    <row r="56" spans="1:26" ht="12" customHeight="1">
      <c r="A56" s="155"/>
      <c r="B56" s="155"/>
      <c r="C56" s="155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</row>
    <row r="57" spans="1:26" ht="12" customHeight="1">
      <c r="A57" s="155"/>
      <c r="B57" s="155"/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</row>
    <row r="58" spans="1:26" ht="12" customHeight="1">
      <c r="A58" s="155"/>
      <c r="B58" s="155"/>
      <c r="C58" s="155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</row>
    <row r="59" spans="1:26" ht="12" customHeight="1">
      <c r="A59" s="155"/>
      <c r="B59" s="155"/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</row>
    <row r="60" spans="1:26" ht="12" customHeight="1">
      <c r="A60" s="155"/>
      <c r="B60" s="155"/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</row>
    <row r="61" spans="1:26" ht="12" customHeight="1">
      <c r="A61" s="155"/>
      <c r="B61" s="155"/>
      <c r="C61" s="155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</row>
    <row r="62" spans="1:26" ht="12" customHeight="1">
      <c r="A62" s="155"/>
      <c r="B62" s="155"/>
      <c r="C62" s="155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</row>
    <row r="63" spans="1:26" ht="12" customHeight="1">
      <c r="A63" s="155"/>
      <c r="B63" s="155"/>
      <c r="C63" s="155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</row>
    <row r="64" spans="1:26" ht="12" customHeight="1">
      <c r="A64" s="155"/>
      <c r="B64" s="155"/>
      <c r="C64" s="155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</row>
    <row r="65" spans="1:26" ht="12" customHeight="1">
      <c r="A65" s="155"/>
      <c r="B65" s="155"/>
      <c r="C65" s="155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</row>
    <row r="66" spans="1:26" ht="12" customHeight="1">
      <c r="A66" s="155"/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</row>
    <row r="67" spans="1:26" ht="12" customHeight="1">
      <c r="A67" s="155"/>
      <c r="B67" s="155"/>
      <c r="C67" s="15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</row>
    <row r="68" spans="1:26" ht="12" customHeight="1">
      <c r="A68" s="155"/>
      <c r="B68" s="155"/>
      <c r="C68" s="155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</row>
    <row r="69" spans="1:26" ht="12" customHeight="1">
      <c r="A69" s="155"/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</row>
    <row r="70" spans="1:26" ht="12" customHeight="1">
      <c r="A70" s="155"/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</row>
    <row r="71" spans="1:26" ht="12" customHeight="1">
      <c r="A71" s="155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</row>
    <row r="72" spans="1:26" ht="12" customHeight="1">
      <c r="A72" s="155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</row>
    <row r="73" spans="1:26" ht="12" customHeight="1">
      <c r="A73" s="155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</row>
    <row r="74" spans="1:26" ht="12" customHeight="1">
      <c r="A74" s="155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</row>
    <row r="75" spans="1:26" ht="12" customHeight="1">
      <c r="A75" s="155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</row>
    <row r="76" spans="1:26" ht="12" customHeight="1">
      <c r="A76" s="155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</row>
    <row r="77" spans="1:26" ht="12" customHeight="1">
      <c r="A77" s="155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</row>
    <row r="78" spans="1:26" ht="12" customHeight="1">
      <c r="A78" s="155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</row>
    <row r="79" spans="1:26" ht="12" customHeight="1">
      <c r="A79" s="155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</row>
    <row r="80" spans="1:26" ht="12" customHeight="1">
      <c r="A80" s="155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</row>
    <row r="81" spans="1:26" ht="12" customHeight="1">
      <c r="A81" s="155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</row>
    <row r="82" spans="1:26" ht="12" customHeight="1">
      <c r="A82" s="155"/>
      <c r="B82" s="155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</row>
    <row r="83" spans="1:26" ht="12" customHeight="1">
      <c r="A83" s="155"/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</row>
    <row r="84" spans="1:26" ht="12" customHeight="1">
      <c r="A84" s="155"/>
      <c r="B84" s="155"/>
      <c r="C84" s="155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</row>
    <row r="85" spans="1:26" ht="12" customHeight="1">
      <c r="A85" s="155"/>
      <c r="B85" s="155"/>
      <c r="C85" s="155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</row>
    <row r="86" spans="1:26" ht="12" customHeight="1">
      <c r="A86" s="155"/>
      <c r="B86" s="155"/>
      <c r="C86" s="155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</row>
    <row r="87" spans="1:26" ht="12" customHeight="1">
      <c r="A87" s="155"/>
      <c r="B87" s="155"/>
      <c r="C87" s="155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</row>
    <row r="88" spans="1:26" ht="12" customHeight="1">
      <c r="A88" s="155"/>
      <c r="B88" s="155"/>
      <c r="C88" s="155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</row>
    <row r="89" spans="1:26" ht="12" customHeight="1">
      <c r="A89" s="155"/>
      <c r="B89" s="155"/>
      <c r="C89" s="155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</row>
    <row r="90" spans="1:26" ht="12" customHeight="1">
      <c r="A90" s="155"/>
      <c r="B90" s="155"/>
      <c r="C90" s="155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</row>
    <row r="91" spans="1:26" ht="12" customHeight="1">
      <c r="A91" s="155"/>
      <c r="B91" s="155"/>
      <c r="C91" s="15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</row>
    <row r="92" spans="1:26" ht="12" customHeight="1">
      <c r="A92" s="155"/>
      <c r="B92" s="155"/>
      <c r="C92" s="155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</row>
    <row r="93" spans="1:26" ht="12" customHeight="1">
      <c r="A93" s="155"/>
      <c r="B93" s="155"/>
      <c r="C93" s="155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</row>
    <row r="94" spans="1:26" ht="12" customHeight="1">
      <c r="A94" s="155"/>
      <c r="B94" s="155"/>
      <c r="C94" s="155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</row>
    <row r="95" spans="1:26" ht="12" customHeight="1">
      <c r="A95" s="155"/>
      <c r="B95" s="155"/>
      <c r="C95" s="155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</row>
    <row r="96" spans="1:26" ht="12" customHeight="1">
      <c r="A96" s="155"/>
      <c r="B96" s="155"/>
      <c r="C96" s="155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</row>
    <row r="97" spans="1:26" ht="12" customHeight="1">
      <c r="A97" s="155"/>
      <c r="B97" s="155"/>
      <c r="C97" s="155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</row>
    <row r="98" spans="1:26" ht="12" customHeight="1">
      <c r="A98" s="155"/>
      <c r="B98" s="155"/>
      <c r="C98" s="155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</row>
    <row r="99" spans="1:26" ht="12" customHeight="1">
      <c r="A99" s="155"/>
      <c r="B99" s="155"/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</row>
    <row r="100" spans="1:26" ht="12" customHeight="1">
      <c r="A100" s="155"/>
      <c r="B100" s="155"/>
      <c r="C100" s="155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</row>
    <row r="101" spans="1:26" ht="12" customHeight="1">
      <c r="A101" s="155"/>
      <c r="B101" s="155"/>
      <c r="C101" s="155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</row>
    <row r="102" spans="1:26" ht="12" customHeight="1">
      <c r="A102" s="155"/>
      <c r="B102" s="155"/>
      <c r="C102" s="155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</row>
    <row r="103" spans="1:26" ht="12" customHeight="1">
      <c r="A103" s="155"/>
      <c r="B103" s="155"/>
      <c r="C103" s="155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</row>
    <row r="104" spans="1:26" ht="12" customHeight="1">
      <c r="A104" s="155"/>
      <c r="B104" s="155"/>
      <c r="C104" s="155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</row>
    <row r="105" spans="1:26" ht="12" customHeight="1">
      <c r="A105" s="155"/>
      <c r="B105" s="155"/>
      <c r="C105" s="155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</row>
    <row r="106" spans="1:26" ht="12" customHeight="1">
      <c r="A106" s="155"/>
      <c r="B106" s="155"/>
      <c r="C106" s="155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</row>
    <row r="107" spans="1:26" ht="12" customHeight="1">
      <c r="A107" s="155"/>
      <c r="B107" s="155"/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</row>
    <row r="108" spans="1:26" ht="12" customHeight="1">
      <c r="A108" s="155"/>
      <c r="B108" s="155"/>
      <c r="C108" s="155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</row>
    <row r="109" spans="1:26" ht="12" customHeight="1">
      <c r="A109" s="155"/>
      <c r="B109" s="155"/>
      <c r="C109" s="155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</row>
    <row r="110" spans="1:26" ht="12" customHeight="1">
      <c r="A110" s="155"/>
      <c r="B110" s="155"/>
      <c r="C110" s="155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</row>
    <row r="111" spans="1:26" ht="12" customHeight="1">
      <c r="A111" s="155"/>
      <c r="B111" s="155"/>
      <c r="C111" s="155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</row>
    <row r="112" spans="1:26" ht="12" customHeight="1">
      <c r="A112" s="155"/>
      <c r="B112" s="155"/>
      <c r="C112" s="155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</row>
    <row r="113" spans="1:26" ht="12" customHeight="1">
      <c r="A113" s="155"/>
      <c r="B113" s="155"/>
      <c r="C113" s="155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</row>
    <row r="114" spans="1:26" ht="12" customHeight="1">
      <c r="A114" s="155"/>
      <c r="B114" s="155"/>
      <c r="C114" s="155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</row>
    <row r="115" spans="1:26" ht="12" customHeight="1">
      <c r="A115" s="155"/>
      <c r="B115" s="155"/>
      <c r="C115" s="15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</row>
    <row r="116" spans="1:26" ht="12" customHeight="1">
      <c r="A116" s="155"/>
      <c r="B116" s="155"/>
      <c r="C116" s="155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</row>
    <row r="117" spans="1:26" ht="12" customHeight="1">
      <c r="A117" s="155"/>
      <c r="B117" s="155"/>
      <c r="C117" s="155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</row>
    <row r="118" spans="1:26" ht="12" customHeight="1">
      <c r="A118" s="155"/>
      <c r="B118" s="155"/>
      <c r="C118" s="155"/>
      <c r="D118" s="155"/>
      <c r="E118" s="155"/>
      <c r="F118" s="155"/>
      <c r="G118" s="155"/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</row>
    <row r="119" spans="1:26" ht="12" customHeight="1">
      <c r="A119" s="155"/>
      <c r="B119" s="155"/>
      <c r="C119" s="155"/>
      <c r="D119" s="155"/>
      <c r="E119" s="155"/>
      <c r="F119" s="155"/>
      <c r="G119" s="155"/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</row>
    <row r="120" spans="1:26" ht="12" customHeight="1">
      <c r="A120" s="155"/>
      <c r="B120" s="155"/>
      <c r="C120" s="155"/>
      <c r="D120" s="155"/>
      <c r="E120" s="155"/>
      <c r="F120" s="155"/>
      <c r="G120" s="155"/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</row>
    <row r="121" spans="1:26" ht="12" customHeight="1">
      <c r="A121" s="155"/>
      <c r="B121" s="155"/>
      <c r="C121" s="155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</row>
    <row r="122" spans="1:26" ht="12" customHeight="1">
      <c r="A122" s="155"/>
      <c r="B122" s="155"/>
      <c r="C122" s="155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</row>
    <row r="123" spans="1:26" ht="12" customHeight="1">
      <c r="A123" s="155"/>
      <c r="B123" s="155"/>
      <c r="C123" s="155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</row>
    <row r="124" spans="1:26" ht="12" customHeight="1">
      <c r="A124" s="155"/>
      <c r="B124" s="155"/>
      <c r="C124" s="155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</row>
    <row r="125" spans="1:26" ht="12" customHeight="1">
      <c r="A125" s="155"/>
      <c r="B125" s="155"/>
      <c r="C125" s="155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</row>
    <row r="126" spans="1:26" ht="12" customHeight="1">
      <c r="A126" s="155"/>
      <c r="B126" s="155"/>
      <c r="C126" s="155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</row>
    <row r="127" spans="1:26" ht="12" customHeight="1">
      <c r="A127" s="155"/>
      <c r="B127" s="155"/>
      <c r="C127" s="155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</row>
    <row r="128" spans="1:26" ht="12" customHeight="1">
      <c r="A128" s="155"/>
      <c r="B128" s="155"/>
      <c r="C128" s="155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</row>
    <row r="129" spans="1:26" ht="12" customHeight="1">
      <c r="A129" s="155"/>
      <c r="B129" s="155"/>
      <c r="C129" s="155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</row>
    <row r="130" spans="1:26" ht="12" customHeight="1">
      <c r="A130" s="155"/>
      <c r="B130" s="155"/>
      <c r="C130" s="155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</row>
    <row r="131" spans="1:26" ht="12" customHeight="1">
      <c r="A131" s="155"/>
      <c r="B131" s="155"/>
      <c r="C131" s="155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</row>
    <row r="132" spans="1:26" ht="12" customHeight="1">
      <c r="A132" s="155"/>
      <c r="B132" s="155"/>
      <c r="C132" s="155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</row>
    <row r="133" spans="1:26" ht="12" customHeight="1">
      <c r="A133" s="155"/>
      <c r="B133" s="155"/>
      <c r="C133" s="155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</row>
    <row r="134" spans="1:26" ht="12" customHeight="1">
      <c r="A134" s="155"/>
      <c r="B134" s="155"/>
      <c r="C134" s="155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</row>
    <row r="135" spans="1:26" ht="12" customHeight="1">
      <c r="A135" s="155"/>
      <c r="B135" s="155"/>
      <c r="C135" s="155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</row>
    <row r="136" spans="1:26" ht="12" customHeight="1">
      <c r="A136" s="155"/>
      <c r="B136" s="155"/>
      <c r="C136" s="155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</row>
    <row r="137" spans="1:26" ht="12" customHeight="1">
      <c r="A137" s="155"/>
      <c r="B137" s="155"/>
      <c r="C137" s="155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</row>
    <row r="138" spans="1:26" ht="12" customHeight="1">
      <c r="A138" s="155"/>
      <c r="B138" s="155"/>
      <c r="C138" s="155"/>
      <c r="D138" s="155"/>
      <c r="E138" s="155"/>
      <c r="F138" s="155"/>
      <c r="G138" s="155"/>
      <c r="H138" s="155"/>
      <c r="I138" s="155"/>
      <c r="J138" s="155"/>
      <c r="K138" s="155"/>
      <c r="L138" s="155"/>
      <c r="M138" s="155"/>
      <c r="N138" s="155"/>
      <c r="O138" s="155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</row>
    <row r="139" spans="1:26" ht="12" customHeight="1">
      <c r="A139" s="155"/>
      <c r="B139" s="155"/>
      <c r="C139" s="155"/>
      <c r="D139" s="155"/>
      <c r="E139" s="155"/>
      <c r="F139" s="155"/>
      <c r="G139" s="155"/>
      <c r="H139" s="155"/>
      <c r="I139" s="155"/>
      <c r="J139" s="155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</row>
    <row r="140" spans="1:26" ht="12" customHeight="1">
      <c r="A140" s="155"/>
      <c r="B140" s="155"/>
      <c r="C140" s="155"/>
      <c r="D140" s="155"/>
      <c r="E140" s="155"/>
      <c r="F140" s="155"/>
      <c r="G140" s="155"/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/>
      <c r="S140" s="155"/>
      <c r="T140" s="155"/>
      <c r="U140" s="155"/>
      <c r="V140" s="155"/>
      <c r="W140" s="155"/>
      <c r="X140" s="155"/>
      <c r="Y140" s="155"/>
      <c r="Z140" s="155"/>
    </row>
    <row r="141" spans="1:26" ht="12" customHeight="1">
      <c r="A141" s="155"/>
      <c r="B141" s="155"/>
      <c r="C141" s="155"/>
      <c r="D141" s="155"/>
      <c r="E141" s="155"/>
      <c r="F141" s="155"/>
      <c r="G141" s="155"/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/>
      <c r="T141" s="155"/>
      <c r="U141" s="155"/>
      <c r="V141" s="155"/>
      <c r="W141" s="155"/>
      <c r="X141" s="155"/>
      <c r="Y141" s="155"/>
      <c r="Z141" s="155"/>
    </row>
    <row r="142" spans="1:26" ht="12" customHeight="1">
      <c r="A142" s="155"/>
      <c r="B142" s="155"/>
      <c r="C142" s="155"/>
      <c r="D142" s="155"/>
      <c r="E142" s="155"/>
      <c r="F142" s="155"/>
      <c r="G142" s="155"/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/>
      <c r="S142" s="155"/>
      <c r="T142" s="155"/>
      <c r="U142" s="155"/>
      <c r="V142" s="155"/>
      <c r="W142" s="155"/>
      <c r="X142" s="155"/>
      <c r="Y142" s="155"/>
      <c r="Z142" s="155"/>
    </row>
    <row r="143" spans="1:26" ht="12" customHeight="1">
      <c r="A143" s="155"/>
      <c r="B143" s="155"/>
      <c r="C143" s="155"/>
      <c r="D143" s="155"/>
      <c r="E143" s="155"/>
      <c r="F143" s="155"/>
      <c r="G143" s="155"/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/>
      <c r="S143" s="155"/>
      <c r="T143" s="155"/>
      <c r="U143" s="155"/>
      <c r="V143" s="155"/>
      <c r="W143" s="155"/>
      <c r="X143" s="155"/>
      <c r="Y143" s="155"/>
      <c r="Z143" s="155"/>
    </row>
    <row r="144" spans="1:26" ht="12" customHeight="1">
      <c r="A144" s="155"/>
      <c r="B144" s="155"/>
      <c r="C144" s="155"/>
      <c r="D144" s="155"/>
      <c r="E144" s="155"/>
      <c r="F144" s="155"/>
      <c r="G144" s="155"/>
      <c r="H144" s="155"/>
      <c r="I144" s="155"/>
      <c r="J144" s="155"/>
      <c r="K144" s="155"/>
      <c r="L144" s="155"/>
      <c r="M144" s="155"/>
      <c r="N144" s="155"/>
      <c r="O144" s="155"/>
      <c r="P144" s="155"/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</row>
    <row r="145" spans="1:26" ht="12" customHeight="1">
      <c r="A145" s="155"/>
      <c r="B145" s="155"/>
      <c r="C145" s="155"/>
      <c r="D145" s="155"/>
      <c r="E145" s="155"/>
      <c r="F145" s="155"/>
      <c r="G145" s="155"/>
      <c r="H145" s="155"/>
      <c r="I145" s="155"/>
      <c r="J145" s="155"/>
      <c r="K145" s="155"/>
      <c r="L145" s="155"/>
      <c r="M145" s="155"/>
      <c r="N145" s="155"/>
      <c r="O145" s="155"/>
      <c r="P145" s="155"/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</row>
    <row r="146" spans="1:26" ht="12" customHeight="1">
      <c r="A146" s="155"/>
      <c r="B146" s="155"/>
      <c r="C146" s="155"/>
      <c r="D146" s="155"/>
      <c r="E146" s="155"/>
      <c r="F146" s="155"/>
      <c r="G146" s="155"/>
      <c r="H146" s="155"/>
      <c r="I146" s="155"/>
      <c r="J146" s="155"/>
      <c r="K146" s="155"/>
      <c r="L146" s="155"/>
      <c r="M146" s="155"/>
      <c r="N146" s="155"/>
      <c r="O146" s="155"/>
      <c r="P146" s="155"/>
      <c r="Q146" s="155"/>
      <c r="R146" s="155"/>
      <c r="S146" s="155"/>
      <c r="T146" s="155"/>
      <c r="U146" s="155"/>
      <c r="V146" s="155"/>
      <c r="W146" s="155"/>
      <c r="X146" s="155"/>
      <c r="Y146" s="155"/>
      <c r="Z146" s="155"/>
    </row>
    <row r="147" spans="1:26" ht="12" customHeight="1">
      <c r="A147" s="155"/>
      <c r="B147" s="155"/>
      <c r="C147" s="155"/>
      <c r="D147" s="155"/>
      <c r="E147" s="155"/>
      <c r="F147" s="155"/>
      <c r="G147" s="155"/>
      <c r="H147" s="155"/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</row>
    <row r="148" spans="1:26" ht="12" customHeight="1">
      <c r="A148" s="155"/>
      <c r="B148" s="155"/>
      <c r="C148" s="155"/>
      <c r="D148" s="155"/>
      <c r="E148" s="155"/>
      <c r="F148" s="155"/>
      <c r="G148" s="155"/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/>
      <c r="Z148" s="155"/>
    </row>
    <row r="149" spans="1:26" ht="12" customHeight="1">
      <c r="A149" s="155"/>
      <c r="B149" s="155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55"/>
      <c r="W149" s="155"/>
      <c r="X149" s="155"/>
      <c r="Y149" s="155"/>
      <c r="Z149" s="155"/>
    </row>
    <row r="150" spans="1:26" ht="12" customHeight="1">
      <c r="A150" s="155"/>
      <c r="B150" s="155"/>
      <c r="C150" s="155"/>
      <c r="D150" s="155"/>
      <c r="E150" s="155"/>
      <c r="F150" s="155"/>
      <c r="G150" s="155"/>
      <c r="H150" s="155"/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</row>
    <row r="151" spans="1:26" ht="12" customHeight="1">
      <c r="A151" s="155"/>
      <c r="B151" s="155"/>
      <c r="C151" s="155"/>
      <c r="D151" s="155"/>
      <c r="E151" s="155"/>
      <c r="F151" s="155"/>
      <c r="G151" s="155"/>
      <c r="H151" s="155"/>
      <c r="I151" s="155"/>
      <c r="J151" s="155"/>
      <c r="K151" s="155"/>
      <c r="L151" s="155"/>
      <c r="M151" s="155"/>
      <c r="N151" s="155"/>
      <c r="O151" s="155"/>
      <c r="P151" s="155"/>
      <c r="Q151" s="155"/>
      <c r="R151" s="155"/>
      <c r="S151" s="155"/>
      <c r="T151" s="155"/>
      <c r="U151" s="155"/>
      <c r="V151" s="155"/>
      <c r="W151" s="155"/>
      <c r="X151" s="155"/>
      <c r="Y151" s="155"/>
      <c r="Z151" s="155"/>
    </row>
    <row r="152" spans="1:26" ht="12" customHeight="1">
      <c r="A152" s="155"/>
      <c r="B152" s="155"/>
      <c r="C152" s="155"/>
      <c r="D152" s="155"/>
      <c r="E152" s="155"/>
      <c r="F152" s="155"/>
      <c r="G152" s="155"/>
      <c r="H152" s="155"/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</row>
    <row r="153" spans="1:26" ht="12" customHeight="1">
      <c r="A153" s="155"/>
      <c r="B153" s="155"/>
      <c r="C153" s="155"/>
      <c r="D153" s="155"/>
      <c r="E153" s="155"/>
      <c r="F153" s="155"/>
      <c r="G153" s="155"/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/>
      <c r="Z153" s="155"/>
    </row>
    <row r="154" spans="1:26" ht="12" customHeight="1">
      <c r="A154" s="155"/>
      <c r="B154" s="155"/>
      <c r="C154" s="155"/>
      <c r="D154" s="155"/>
      <c r="E154" s="155"/>
      <c r="F154" s="155"/>
      <c r="G154" s="155"/>
      <c r="H154" s="155"/>
      <c r="I154" s="155"/>
      <c r="J154" s="155"/>
      <c r="K154" s="155"/>
      <c r="L154" s="155"/>
      <c r="M154" s="155"/>
      <c r="N154" s="155"/>
      <c r="O154" s="155"/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</row>
    <row r="155" spans="1:26" ht="12" customHeight="1">
      <c r="A155" s="155"/>
      <c r="B155" s="155"/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</row>
    <row r="156" spans="1:26" ht="12" customHeight="1">
      <c r="A156" s="155"/>
      <c r="B156" s="155"/>
      <c r="C156" s="155"/>
      <c r="D156" s="155"/>
      <c r="E156" s="155"/>
      <c r="F156" s="155"/>
      <c r="G156" s="155"/>
      <c r="H156" s="155"/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</row>
    <row r="157" spans="1:26" ht="12" customHeight="1">
      <c r="A157" s="155"/>
      <c r="B157" s="155"/>
      <c r="C157" s="155"/>
      <c r="D157" s="155"/>
      <c r="E157" s="155"/>
      <c r="F157" s="155"/>
      <c r="G157" s="155"/>
      <c r="H157" s="155"/>
      <c r="I157" s="155"/>
      <c r="J157" s="155"/>
      <c r="K157" s="155"/>
      <c r="L157" s="155"/>
      <c r="M157" s="155"/>
      <c r="N157" s="155"/>
      <c r="O157" s="155"/>
      <c r="P157" s="155"/>
      <c r="Q157" s="155"/>
      <c r="R157" s="155"/>
      <c r="S157" s="155"/>
      <c r="T157" s="155"/>
      <c r="U157" s="155"/>
      <c r="V157" s="155"/>
      <c r="W157" s="155"/>
      <c r="X157" s="155"/>
      <c r="Y157" s="155"/>
      <c r="Z157" s="155"/>
    </row>
    <row r="158" spans="1:26" ht="12" customHeight="1">
      <c r="A158" s="155"/>
      <c r="B158" s="155"/>
      <c r="C158" s="155"/>
      <c r="D158" s="155"/>
      <c r="E158" s="155"/>
      <c r="F158" s="155"/>
      <c r="G158" s="155"/>
      <c r="H158" s="155"/>
      <c r="I158" s="155"/>
      <c r="J158" s="155"/>
      <c r="K158" s="155"/>
      <c r="L158" s="155"/>
      <c r="M158" s="155"/>
      <c r="N158" s="155"/>
      <c r="O158" s="155"/>
      <c r="P158" s="155"/>
      <c r="Q158" s="155"/>
      <c r="R158" s="155"/>
      <c r="S158" s="155"/>
      <c r="T158" s="155"/>
      <c r="U158" s="155"/>
      <c r="V158" s="155"/>
      <c r="W158" s="155"/>
      <c r="X158" s="155"/>
      <c r="Y158" s="155"/>
      <c r="Z158" s="155"/>
    </row>
    <row r="159" spans="1:26" ht="12" customHeight="1">
      <c r="A159" s="155"/>
      <c r="B159" s="155"/>
      <c r="C159" s="155"/>
      <c r="D159" s="155"/>
      <c r="E159" s="155"/>
      <c r="F159" s="155"/>
      <c r="G159" s="155"/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/>
      <c r="Z159" s="155"/>
    </row>
    <row r="160" spans="1:26" ht="12" customHeight="1">
      <c r="A160" s="155"/>
      <c r="B160" s="155"/>
      <c r="C160" s="155"/>
      <c r="D160" s="155"/>
      <c r="E160" s="155"/>
      <c r="F160" s="155"/>
      <c r="G160" s="155"/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/>
      <c r="S160" s="155"/>
      <c r="T160" s="155"/>
      <c r="U160" s="155"/>
      <c r="V160" s="155"/>
      <c r="W160" s="155"/>
      <c r="X160" s="155"/>
      <c r="Y160" s="155"/>
      <c r="Z160" s="155"/>
    </row>
    <row r="161" spans="1:26" ht="12" customHeight="1">
      <c r="A161" s="155"/>
      <c r="B161" s="155"/>
      <c r="C161" s="155"/>
      <c r="D161" s="155"/>
      <c r="E161" s="155"/>
      <c r="F161" s="155"/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5"/>
      <c r="S161" s="155"/>
      <c r="T161" s="155"/>
      <c r="U161" s="155"/>
      <c r="V161" s="155"/>
      <c r="W161" s="155"/>
      <c r="X161" s="155"/>
      <c r="Y161" s="155"/>
      <c r="Z161" s="155"/>
    </row>
    <row r="162" spans="1:26" ht="12" customHeight="1">
      <c r="A162" s="155"/>
      <c r="B162" s="155"/>
      <c r="C162" s="155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</row>
    <row r="163" spans="1:26" ht="12" customHeight="1">
      <c r="A163" s="155"/>
      <c r="B163" s="155"/>
      <c r="C163" s="155"/>
      <c r="D163" s="155"/>
      <c r="E163" s="155"/>
      <c r="F163" s="155"/>
      <c r="G163" s="155"/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/>
      <c r="T163" s="155"/>
      <c r="U163" s="155"/>
      <c r="V163" s="155"/>
      <c r="W163" s="155"/>
      <c r="X163" s="155"/>
      <c r="Y163" s="155"/>
      <c r="Z163" s="155"/>
    </row>
    <row r="164" spans="1:26" ht="12" customHeight="1">
      <c r="A164" s="155"/>
      <c r="B164" s="155"/>
      <c r="C164" s="155"/>
      <c r="D164" s="155"/>
      <c r="E164" s="155"/>
      <c r="F164" s="155"/>
      <c r="G164" s="155"/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/>
      <c r="S164" s="155"/>
      <c r="T164" s="155"/>
      <c r="U164" s="155"/>
      <c r="V164" s="155"/>
      <c r="W164" s="155"/>
      <c r="X164" s="155"/>
      <c r="Y164" s="155"/>
      <c r="Z164" s="155"/>
    </row>
    <row r="165" spans="1:26" ht="12" customHeight="1">
      <c r="A165" s="155"/>
      <c r="B165" s="155"/>
      <c r="C165" s="155"/>
      <c r="D165" s="155"/>
      <c r="E165" s="155"/>
      <c r="F165" s="155"/>
      <c r="G165" s="155"/>
      <c r="H165" s="155"/>
      <c r="I165" s="155"/>
      <c r="J165" s="155"/>
      <c r="K165" s="155"/>
      <c r="L165" s="155"/>
      <c r="M165" s="155"/>
      <c r="N165" s="155"/>
      <c r="O165" s="155"/>
      <c r="P165" s="155"/>
      <c r="Q165" s="155"/>
      <c r="R165" s="155"/>
      <c r="S165" s="155"/>
      <c r="T165" s="155"/>
      <c r="U165" s="155"/>
      <c r="V165" s="155"/>
      <c r="W165" s="155"/>
      <c r="X165" s="155"/>
      <c r="Y165" s="155"/>
      <c r="Z165" s="155"/>
    </row>
    <row r="166" spans="1:26" ht="12" customHeight="1">
      <c r="A166" s="155"/>
      <c r="B166" s="155"/>
      <c r="C166" s="155"/>
      <c r="D166" s="155"/>
      <c r="E166" s="155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</row>
    <row r="167" spans="1:26" ht="12" customHeight="1">
      <c r="A167" s="155"/>
      <c r="B167" s="155"/>
      <c r="C167" s="155"/>
      <c r="D167" s="155"/>
      <c r="E167" s="155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</row>
    <row r="168" spans="1:26" ht="12" customHeight="1">
      <c r="A168" s="155"/>
      <c r="B168" s="155"/>
      <c r="C168" s="155"/>
      <c r="D168" s="155"/>
      <c r="E168" s="155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</row>
    <row r="169" spans="1:26" ht="12" customHeight="1">
      <c r="A169" s="155"/>
      <c r="B169" s="155"/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</row>
    <row r="170" spans="1:26" ht="12" customHeight="1">
      <c r="A170" s="155"/>
      <c r="B170" s="155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</row>
    <row r="171" spans="1:26" ht="12" customHeight="1">
      <c r="A171" s="155"/>
      <c r="B171" s="155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</row>
    <row r="172" spans="1:26" ht="12" customHeight="1">
      <c r="A172" s="155"/>
      <c r="B172" s="155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</row>
    <row r="173" spans="1:26" ht="12" customHeight="1">
      <c r="A173" s="155"/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</row>
    <row r="174" spans="1:26" ht="12" customHeight="1">
      <c r="A174" s="155"/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</row>
    <row r="175" spans="1:26" ht="12" customHeight="1">
      <c r="A175" s="155"/>
      <c r="B175" s="155"/>
      <c r="C175" s="155"/>
      <c r="D175" s="155"/>
      <c r="E175" s="155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</row>
    <row r="176" spans="1:26" ht="12" customHeight="1">
      <c r="A176" s="155"/>
      <c r="B176" s="155"/>
      <c r="C176" s="155"/>
      <c r="D176" s="155"/>
      <c r="E176" s="155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</row>
    <row r="177" spans="1:26" ht="12" customHeight="1">
      <c r="A177" s="155"/>
      <c r="B177" s="155"/>
      <c r="C177" s="155"/>
      <c r="D177" s="155"/>
      <c r="E177" s="155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</row>
    <row r="178" spans="1:26" ht="12" customHeight="1">
      <c r="A178" s="155"/>
      <c r="B178" s="155"/>
      <c r="C178" s="155"/>
      <c r="D178" s="155"/>
      <c r="E178" s="155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</row>
    <row r="179" spans="1:26" ht="12" customHeight="1">
      <c r="A179" s="155"/>
      <c r="B179" s="155"/>
      <c r="C179" s="155"/>
      <c r="D179" s="155"/>
      <c r="E179" s="155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</row>
    <row r="180" spans="1:26" ht="12" customHeight="1">
      <c r="A180" s="155"/>
      <c r="B180" s="155"/>
      <c r="C180" s="155"/>
      <c r="D180" s="155"/>
      <c r="E180" s="155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</row>
    <row r="181" spans="1:26" ht="12" customHeight="1">
      <c r="A181" s="155"/>
      <c r="B181" s="155"/>
      <c r="C181" s="155"/>
      <c r="D181" s="155"/>
      <c r="E181" s="155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</row>
    <row r="182" spans="1:26" ht="12" customHeight="1">
      <c r="A182" s="155"/>
      <c r="B182" s="155"/>
      <c r="C182" s="155"/>
      <c r="D182" s="155"/>
      <c r="E182" s="155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</row>
    <row r="183" spans="1:26" ht="12" customHeight="1">
      <c r="A183" s="155"/>
      <c r="B183" s="155"/>
      <c r="C183" s="155"/>
      <c r="D183" s="155"/>
      <c r="E183" s="155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</row>
    <row r="184" spans="1:26" ht="12" customHeight="1">
      <c r="A184" s="155"/>
      <c r="B184" s="155"/>
      <c r="C184" s="155"/>
      <c r="D184" s="155"/>
      <c r="E184" s="155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</row>
    <row r="185" spans="1:26" ht="12" customHeight="1">
      <c r="A185" s="155"/>
      <c r="B185" s="155"/>
      <c r="C185" s="155"/>
      <c r="D185" s="155"/>
      <c r="E185" s="155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</row>
    <row r="186" spans="1:26" ht="12" customHeight="1">
      <c r="A186" s="155"/>
      <c r="B186" s="155"/>
      <c r="C186" s="155"/>
      <c r="D186" s="155"/>
      <c r="E186" s="155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</row>
    <row r="187" spans="1:26" ht="12" customHeight="1">
      <c r="A187" s="155"/>
      <c r="B187" s="155"/>
      <c r="C187" s="155"/>
      <c r="D187" s="155"/>
      <c r="E187" s="155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</row>
    <row r="188" spans="1:26" ht="12" customHeight="1">
      <c r="A188" s="155"/>
      <c r="B188" s="155"/>
      <c r="C188" s="155"/>
      <c r="D188" s="155"/>
      <c r="E188" s="155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</row>
    <row r="189" spans="1:26" ht="12" customHeight="1">
      <c r="A189" s="155"/>
      <c r="B189" s="155"/>
      <c r="C189" s="155"/>
      <c r="D189" s="155"/>
      <c r="E189" s="155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</row>
    <row r="190" spans="1:26" ht="12" customHeight="1">
      <c r="A190" s="155"/>
      <c r="B190" s="155"/>
      <c r="C190" s="155"/>
      <c r="D190" s="155"/>
      <c r="E190" s="155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</row>
    <row r="191" spans="1:26" ht="12" customHeight="1">
      <c r="A191" s="155"/>
      <c r="B191" s="155"/>
      <c r="C191" s="155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</row>
    <row r="192" spans="1:26" ht="12" customHeight="1">
      <c r="A192" s="155"/>
      <c r="B192" s="155"/>
      <c r="C192" s="155"/>
      <c r="D192" s="155"/>
      <c r="E192" s="155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</row>
    <row r="193" spans="1:26" ht="12" customHeight="1">
      <c r="A193" s="155"/>
      <c r="B193" s="155"/>
      <c r="C193" s="155"/>
      <c r="D193" s="155"/>
      <c r="E193" s="155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</row>
    <row r="194" spans="1:26" ht="12" customHeight="1">
      <c r="A194" s="155"/>
      <c r="B194" s="155"/>
      <c r="C194" s="155"/>
      <c r="D194" s="155"/>
      <c r="E194" s="155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</row>
    <row r="195" spans="1:26" ht="12" customHeight="1">
      <c r="A195" s="155"/>
      <c r="B195" s="155"/>
      <c r="C195" s="155"/>
      <c r="D195" s="155"/>
      <c r="E195" s="155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</row>
    <row r="196" spans="1:26" ht="12" customHeight="1">
      <c r="A196" s="155"/>
      <c r="B196" s="155"/>
      <c r="C196" s="155"/>
      <c r="D196" s="155"/>
      <c r="E196" s="155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</row>
    <row r="197" spans="1:26" ht="12" customHeight="1">
      <c r="A197" s="155"/>
      <c r="B197" s="155"/>
      <c r="C197" s="155"/>
      <c r="D197" s="155"/>
      <c r="E197" s="155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</row>
    <row r="198" spans="1:26" ht="12" customHeight="1">
      <c r="A198" s="155"/>
      <c r="B198" s="155"/>
      <c r="C198" s="155"/>
      <c r="D198" s="155"/>
      <c r="E198" s="155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</row>
    <row r="199" spans="1:26" ht="12" customHeight="1">
      <c r="A199" s="155"/>
      <c r="B199" s="155"/>
      <c r="C199" s="155"/>
      <c r="D199" s="155"/>
      <c r="E199" s="155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</row>
    <row r="200" spans="1:26" ht="12" customHeight="1">
      <c r="A200" s="155"/>
      <c r="B200" s="155"/>
      <c r="C200" s="155"/>
      <c r="D200" s="155"/>
      <c r="E200" s="155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</row>
    <row r="201" spans="1:26" ht="12" customHeight="1">
      <c r="A201" s="155"/>
      <c r="B201" s="155"/>
      <c r="C201" s="155"/>
      <c r="D201" s="155"/>
      <c r="E201" s="155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</row>
    <row r="202" spans="1:26" ht="12" customHeight="1">
      <c r="A202" s="155"/>
      <c r="B202" s="155"/>
      <c r="C202" s="155"/>
      <c r="D202" s="155"/>
      <c r="E202" s="155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</row>
    <row r="203" spans="1:26" ht="12" customHeight="1">
      <c r="A203" s="155"/>
      <c r="B203" s="155"/>
      <c r="C203" s="155"/>
      <c r="D203" s="155"/>
      <c r="E203" s="155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</row>
    <row r="204" spans="1:26" ht="12" customHeight="1">
      <c r="A204" s="155"/>
      <c r="B204" s="155"/>
      <c r="C204" s="155"/>
      <c r="D204" s="155"/>
      <c r="E204" s="155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</row>
    <row r="205" spans="1:26" ht="12" customHeight="1">
      <c r="A205" s="155"/>
      <c r="B205" s="155"/>
      <c r="C205" s="155"/>
      <c r="D205" s="155"/>
      <c r="E205" s="155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</row>
    <row r="206" spans="1:26" ht="12" customHeight="1">
      <c r="A206" s="155"/>
      <c r="B206" s="155"/>
      <c r="C206" s="155"/>
      <c r="D206" s="155"/>
      <c r="E206" s="155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</row>
    <row r="207" spans="1:26" ht="12" customHeight="1">
      <c r="A207" s="155"/>
      <c r="B207" s="155"/>
      <c r="C207" s="155"/>
      <c r="D207" s="155"/>
      <c r="E207" s="155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</row>
    <row r="208" spans="1:26" ht="12" customHeight="1">
      <c r="A208" s="155"/>
      <c r="B208" s="155"/>
      <c r="C208" s="155"/>
      <c r="D208" s="155"/>
      <c r="E208" s="155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</row>
    <row r="209" spans="1:26" ht="12" customHeight="1">
      <c r="A209" s="155"/>
      <c r="B209" s="155"/>
      <c r="C209" s="155"/>
      <c r="D209" s="155"/>
      <c r="E209" s="155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</row>
    <row r="210" spans="1:26" ht="12" customHeight="1">
      <c r="A210" s="155"/>
      <c r="B210" s="155"/>
      <c r="C210" s="155"/>
      <c r="D210" s="155"/>
      <c r="E210" s="155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</row>
    <row r="211" spans="1:26" ht="12" customHeight="1">
      <c r="A211" s="155"/>
      <c r="B211" s="155"/>
      <c r="C211" s="155"/>
      <c r="D211" s="155"/>
      <c r="E211" s="155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</row>
    <row r="212" spans="1:26" ht="12" customHeight="1">
      <c r="A212" s="155"/>
      <c r="B212" s="155"/>
      <c r="C212" s="155"/>
      <c r="D212" s="155"/>
      <c r="E212" s="155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</row>
    <row r="213" spans="1:26" ht="12" customHeight="1">
      <c r="A213" s="155"/>
      <c r="B213" s="155"/>
      <c r="C213" s="155"/>
      <c r="D213" s="155"/>
      <c r="E213" s="155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</row>
    <row r="214" spans="1:26" ht="12" customHeight="1">
      <c r="A214" s="155"/>
      <c r="B214" s="155"/>
      <c r="C214" s="155"/>
      <c r="D214" s="155"/>
      <c r="E214" s="155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</row>
    <row r="215" spans="1:26" ht="12" customHeight="1">
      <c r="A215" s="155"/>
      <c r="B215" s="155"/>
      <c r="C215" s="155"/>
      <c r="D215" s="155"/>
      <c r="E215" s="155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</row>
    <row r="216" spans="1:26" ht="12" customHeight="1">
      <c r="A216" s="155"/>
      <c r="B216" s="155"/>
      <c r="C216" s="155"/>
      <c r="D216" s="155"/>
      <c r="E216" s="155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</row>
    <row r="217" spans="1:26" ht="12" customHeight="1">
      <c r="A217" s="155"/>
      <c r="B217" s="155"/>
      <c r="C217" s="155"/>
      <c r="D217" s="155"/>
      <c r="E217" s="155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</row>
    <row r="218" spans="1:26" ht="12" customHeight="1">
      <c r="A218" s="155"/>
      <c r="B218" s="155"/>
      <c r="C218" s="155"/>
      <c r="D218" s="155"/>
      <c r="E218" s="155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</row>
    <row r="219" spans="1:26" ht="12" customHeight="1">
      <c r="A219" s="155"/>
      <c r="B219" s="155"/>
      <c r="C219" s="155"/>
      <c r="D219" s="155"/>
      <c r="E219" s="155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</row>
    <row r="220" spans="1:26" ht="12" customHeight="1">
      <c r="A220" s="155"/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</row>
    <row r="221" spans="1:26" ht="12" customHeight="1">
      <c r="A221" s="155"/>
      <c r="B221" s="155"/>
      <c r="C221" s="155"/>
      <c r="D221" s="155"/>
      <c r="E221" s="155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</row>
    <row r="222" spans="1:26" ht="12" customHeight="1">
      <c r="A222" s="155"/>
      <c r="B222" s="155"/>
      <c r="C222" s="155"/>
      <c r="D222" s="155"/>
      <c r="E222" s="155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</row>
    <row r="223" spans="1:26" ht="12" customHeight="1">
      <c r="A223" s="155"/>
      <c r="B223" s="155"/>
      <c r="C223" s="155"/>
      <c r="D223" s="155"/>
      <c r="E223" s="155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</row>
    <row r="224" spans="1:26" ht="12" customHeight="1">
      <c r="A224" s="155"/>
      <c r="B224" s="155"/>
      <c r="C224" s="155"/>
      <c r="D224" s="155"/>
      <c r="E224" s="155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</row>
    <row r="225" spans="1:26" ht="12" customHeight="1">
      <c r="A225" s="155"/>
      <c r="B225" s="155"/>
      <c r="C225" s="155"/>
      <c r="D225" s="155"/>
      <c r="E225" s="155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</row>
    <row r="226" spans="1:26" ht="12" customHeight="1">
      <c r="A226" s="155"/>
      <c r="B226" s="155"/>
      <c r="C226" s="155"/>
      <c r="D226" s="155"/>
      <c r="E226" s="155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</row>
    <row r="227" spans="1:26" ht="12" customHeight="1">
      <c r="A227" s="155"/>
      <c r="B227" s="155"/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</row>
    <row r="228" spans="1:26" ht="12" customHeight="1">
      <c r="A228" s="155"/>
      <c r="B228" s="155"/>
      <c r="C228" s="155"/>
      <c r="D228" s="155"/>
      <c r="E228" s="155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</row>
    <row r="229" spans="1:26" ht="12" customHeight="1">
      <c r="A229" s="155"/>
      <c r="B229" s="155"/>
      <c r="C229" s="155"/>
      <c r="D229" s="155"/>
      <c r="E229" s="155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</row>
    <row r="230" spans="1:26" ht="12" customHeight="1">
      <c r="A230" s="155"/>
      <c r="B230" s="155"/>
      <c r="C230" s="155"/>
      <c r="D230" s="155"/>
      <c r="E230" s="155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</row>
    <row r="231" spans="1:26" ht="12" customHeight="1">
      <c r="A231" s="155"/>
      <c r="B231" s="155"/>
      <c r="C231" s="155"/>
      <c r="D231" s="155"/>
      <c r="E231" s="155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</row>
    <row r="232" spans="1:26" ht="12" customHeight="1">
      <c r="A232" s="155"/>
      <c r="B232" s="155"/>
      <c r="C232" s="155"/>
      <c r="D232" s="155"/>
      <c r="E232" s="155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</row>
    <row r="233" spans="1:26" ht="12" customHeight="1">
      <c r="A233" s="155"/>
      <c r="B233" s="155"/>
      <c r="C233" s="155"/>
      <c r="D233" s="155"/>
      <c r="E233" s="155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</row>
    <row r="234" spans="1:26" ht="12" customHeight="1">
      <c r="A234" s="155"/>
      <c r="B234" s="155"/>
      <c r="C234" s="155"/>
      <c r="D234" s="155"/>
      <c r="E234" s="155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</row>
    <row r="235" spans="1:26" ht="12" customHeight="1">
      <c r="A235" s="155"/>
      <c r="B235" s="155"/>
      <c r="C235" s="155"/>
      <c r="D235" s="155"/>
      <c r="E235" s="155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</row>
    <row r="236" spans="1:26" ht="12" customHeight="1">
      <c r="A236" s="155"/>
      <c r="B236" s="155"/>
      <c r="C236" s="155"/>
      <c r="D236" s="155"/>
      <c r="E236" s="155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</row>
    <row r="237" spans="1:26" ht="12" customHeight="1">
      <c r="A237" s="155"/>
      <c r="B237" s="155"/>
      <c r="C237" s="155"/>
      <c r="D237" s="155"/>
      <c r="E237" s="155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</row>
    <row r="238" spans="1:26" ht="12" customHeight="1">
      <c r="A238" s="155"/>
      <c r="B238" s="155"/>
      <c r="C238" s="155"/>
      <c r="D238" s="155"/>
      <c r="E238" s="155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</row>
    <row r="239" spans="1:26" ht="12" customHeight="1">
      <c r="A239" s="155"/>
      <c r="B239" s="155"/>
      <c r="C239" s="155"/>
      <c r="D239" s="155"/>
      <c r="E239" s="155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</row>
    <row r="240" spans="1:26" ht="12" customHeight="1">
      <c r="A240" s="155"/>
      <c r="B240" s="155"/>
      <c r="C240" s="155"/>
      <c r="D240" s="155"/>
      <c r="E240" s="155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</row>
    <row r="241" spans="1:26" ht="12" customHeight="1">
      <c r="A241" s="155"/>
      <c r="B241" s="155"/>
      <c r="C241" s="155"/>
      <c r="D241" s="155"/>
      <c r="E241" s="155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</row>
    <row r="242" spans="1:26" ht="12" customHeight="1">
      <c r="A242" s="155"/>
      <c r="B242" s="155"/>
      <c r="C242" s="155"/>
      <c r="D242" s="155"/>
      <c r="E242" s="155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</row>
    <row r="243" spans="1:26" ht="12" customHeight="1">
      <c r="A243" s="155"/>
      <c r="B243" s="155"/>
      <c r="C243" s="155"/>
      <c r="D243" s="155"/>
      <c r="E243" s="155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  <c r="Z243" s="155"/>
    </row>
    <row r="244" spans="1:26" ht="12" customHeight="1">
      <c r="A244" s="155"/>
      <c r="B244" s="155"/>
      <c r="C244" s="155"/>
      <c r="D244" s="155"/>
      <c r="E244" s="155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  <c r="Z244" s="155"/>
    </row>
    <row r="245" spans="1:26" ht="12" customHeight="1">
      <c r="A245" s="155"/>
      <c r="B245" s="155"/>
      <c r="C245" s="155"/>
      <c r="D245" s="155"/>
      <c r="E245" s="155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</row>
    <row r="246" spans="1:26" ht="12" customHeight="1">
      <c r="A246" s="155"/>
      <c r="B246" s="155"/>
      <c r="C246" s="155"/>
      <c r="D246" s="155"/>
      <c r="E246" s="155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  <c r="Z246" s="155"/>
    </row>
    <row r="247" spans="1:26" ht="12" customHeight="1">
      <c r="A247" s="155"/>
      <c r="B247" s="155"/>
      <c r="C247" s="155"/>
      <c r="D247" s="155"/>
      <c r="E247" s="155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  <c r="Z247" s="155"/>
    </row>
    <row r="248" spans="1:26" ht="12" customHeight="1">
      <c r="A248" s="155"/>
      <c r="B248" s="155"/>
      <c r="C248" s="155"/>
      <c r="D248" s="155"/>
      <c r="E248" s="155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  <c r="Z248" s="155"/>
    </row>
    <row r="249" spans="1:26" ht="12" customHeight="1">
      <c r="A249" s="155"/>
      <c r="B249" s="155"/>
      <c r="C249" s="155"/>
      <c r="D249" s="155"/>
      <c r="E249" s="155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  <c r="Z249" s="155"/>
    </row>
    <row r="250" spans="1:26" ht="12" customHeight="1">
      <c r="A250" s="155"/>
      <c r="B250" s="155"/>
      <c r="C250" s="155"/>
      <c r="D250" s="155"/>
      <c r="E250" s="155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  <c r="Z250" s="155"/>
    </row>
    <row r="251" spans="1:26" ht="12" customHeight="1">
      <c r="A251" s="155"/>
      <c r="B251" s="155"/>
      <c r="C251" s="155"/>
      <c r="D251" s="155"/>
      <c r="E251" s="155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</row>
    <row r="252" spans="1:26" ht="12" customHeight="1">
      <c r="A252" s="155"/>
      <c r="B252" s="155"/>
      <c r="C252" s="155"/>
      <c r="D252" s="155"/>
      <c r="E252" s="155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  <c r="Z252" s="155"/>
    </row>
    <row r="253" spans="1:26" ht="12" customHeight="1">
      <c r="A253" s="155"/>
      <c r="B253" s="155"/>
      <c r="C253" s="155"/>
      <c r="D253" s="155"/>
      <c r="E253" s="155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  <c r="Z253" s="155"/>
    </row>
    <row r="254" spans="1:26" ht="12" customHeight="1">
      <c r="A254" s="155"/>
      <c r="B254" s="155"/>
      <c r="C254" s="155"/>
      <c r="D254" s="155"/>
      <c r="E254" s="155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  <c r="Z254" s="155"/>
    </row>
    <row r="255" spans="1:26" ht="12" customHeight="1">
      <c r="A255" s="155"/>
      <c r="B255" s="155"/>
      <c r="C255" s="155"/>
      <c r="D255" s="155"/>
      <c r="E255" s="155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</row>
    <row r="256" spans="1:26" ht="12" customHeight="1">
      <c r="A256" s="155"/>
      <c r="B256" s="155"/>
      <c r="C256" s="155"/>
      <c r="D256" s="155"/>
      <c r="E256" s="155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  <c r="Z256" s="155"/>
    </row>
    <row r="257" spans="1:26" ht="12" customHeight="1">
      <c r="A257" s="155"/>
      <c r="B257" s="155"/>
      <c r="C257" s="155"/>
      <c r="D257" s="155"/>
      <c r="E257" s="155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  <c r="Z257" s="155"/>
    </row>
    <row r="258" spans="1:26" ht="12" customHeight="1">
      <c r="A258" s="155"/>
      <c r="B258" s="155"/>
      <c r="C258" s="155"/>
      <c r="D258" s="155"/>
      <c r="E258" s="155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  <c r="Z258" s="155"/>
    </row>
    <row r="259" spans="1:26" ht="12" customHeight="1">
      <c r="A259" s="155"/>
      <c r="B259" s="155"/>
      <c r="C259" s="155"/>
      <c r="D259" s="155"/>
      <c r="E259" s="155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  <c r="Z259" s="155"/>
    </row>
    <row r="260" spans="1:26" ht="12" customHeight="1">
      <c r="A260" s="155"/>
      <c r="B260" s="155"/>
      <c r="C260" s="155"/>
      <c r="D260" s="155"/>
      <c r="E260" s="155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</row>
    <row r="261" spans="1:26" ht="12" customHeight="1">
      <c r="A261" s="155"/>
      <c r="B261" s="155"/>
      <c r="C261" s="155"/>
      <c r="D261" s="155"/>
      <c r="E261" s="155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  <c r="Z261" s="155"/>
    </row>
    <row r="262" spans="1:26" ht="12" customHeight="1">
      <c r="A262" s="155"/>
      <c r="B262" s="155"/>
      <c r="C262" s="155"/>
      <c r="D262" s="155"/>
      <c r="E262" s="155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  <c r="Z262" s="155"/>
    </row>
    <row r="263" spans="1:26" ht="12" customHeight="1">
      <c r="A263" s="155"/>
      <c r="B263" s="155"/>
      <c r="C263" s="155"/>
      <c r="D263" s="155"/>
      <c r="E263" s="155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  <c r="Z263" s="155"/>
    </row>
    <row r="264" spans="1:26" ht="12" customHeight="1">
      <c r="A264" s="155"/>
      <c r="B264" s="155"/>
      <c r="C264" s="155"/>
      <c r="D264" s="155"/>
      <c r="E264" s="155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  <c r="Z264" s="155"/>
    </row>
    <row r="265" spans="1:26" ht="12" customHeight="1">
      <c r="A265" s="155"/>
      <c r="B265" s="155"/>
      <c r="C265" s="155"/>
      <c r="D265" s="155"/>
      <c r="E265" s="155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  <c r="Z265" s="155"/>
    </row>
    <row r="266" spans="1:26" ht="12" customHeight="1">
      <c r="A266" s="155"/>
      <c r="B266" s="155"/>
      <c r="C266" s="155"/>
      <c r="D266" s="155"/>
      <c r="E266" s="155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</row>
    <row r="267" spans="1:26" ht="12" customHeight="1">
      <c r="A267" s="155"/>
      <c r="B267" s="155"/>
      <c r="C267" s="155"/>
      <c r="D267" s="155"/>
      <c r="E267" s="155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</row>
    <row r="268" spans="1:26" ht="12" customHeight="1">
      <c r="A268" s="155"/>
      <c r="B268" s="155"/>
      <c r="C268" s="155"/>
      <c r="D268" s="155"/>
      <c r="E268" s="155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  <c r="Z268" s="155"/>
    </row>
    <row r="269" spans="1:26" ht="12" customHeight="1">
      <c r="A269" s="155"/>
      <c r="B269" s="155"/>
      <c r="C269" s="155"/>
      <c r="D269" s="155"/>
      <c r="E269" s="155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</row>
    <row r="270" spans="1:26" ht="12" customHeight="1">
      <c r="A270" s="155"/>
      <c r="B270" s="155"/>
      <c r="C270" s="155"/>
      <c r="D270" s="155"/>
      <c r="E270" s="155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  <c r="Z270" s="155"/>
    </row>
    <row r="271" spans="1:26" ht="12" customHeight="1">
      <c r="A271" s="155"/>
      <c r="B271" s="155"/>
      <c r="C271" s="155"/>
      <c r="D271" s="155"/>
      <c r="E271" s="155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  <c r="Z271" s="155"/>
    </row>
    <row r="272" spans="1:26" ht="12" customHeight="1">
      <c r="A272" s="155"/>
      <c r="B272" s="155"/>
      <c r="C272" s="155"/>
      <c r="D272" s="155"/>
      <c r="E272" s="155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  <c r="Z272" s="155"/>
    </row>
    <row r="273" spans="1:26" ht="12" customHeight="1">
      <c r="A273" s="155"/>
      <c r="B273" s="155"/>
      <c r="C273" s="155"/>
      <c r="D273" s="155"/>
      <c r="E273" s="155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</row>
    <row r="274" spans="1:26" ht="12" customHeight="1">
      <c r="A274" s="155"/>
      <c r="B274" s="155"/>
      <c r="C274" s="155"/>
      <c r="D274" s="155"/>
      <c r="E274" s="155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</row>
    <row r="275" spans="1:26" ht="12" customHeight="1">
      <c r="A275" s="155"/>
      <c r="B275" s="155"/>
      <c r="C275" s="155"/>
      <c r="D275" s="155"/>
      <c r="E275" s="155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</row>
    <row r="276" spans="1:26" ht="12" customHeight="1">
      <c r="A276" s="155"/>
      <c r="B276" s="155"/>
      <c r="C276" s="155"/>
      <c r="D276" s="155"/>
      <c r="E276" s="155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  <c r="Z276" s="155"/>
    </row>
    <row r="277" spans="1:26" ht="12" customHeight="1">
      <c r="A277" s="155"/>
      <c r="B277" s="155"/>
      <c r="C277" s="155"/>
      <c r="D277" s="155"/>
      <c r="E277" s="155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</row>
    <row r="278" spans="1:26" ht="12" customHeight="1">
      <c r="A278" s="155"/>
      <c r="B278" s="155"/>
      <c r="C278" s="155"/>
      <c r="D278" s="155"/>
      <c r="E278" s="155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  <c r="Z278" s="155"/>
    </row>
    <row r="279" spans="1:26" ht="12" customHeight="1">
      <c r="A279" s="155"/>
      <c r="B279" s="155"/>
      <c r="C279" s="155"/>
      <c r="D279" s="155"/>
      <c r="E279" s="155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  <c r="Z279" s="155"/>
    </row>
    <row r="280" spans="1:26" ht="12" customHeight="1">
      <c r="A280" s="155"/>
      <c r="B280" s="155"/>
      <c r="C280" s="155"/>
      <c r="D280" s="155"/>
      <c r="E280" s="155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  <c r="Z280" s="155"/>
    </row>
    <row r="281" spans="1:26" ht="12" customHeight="1">
      <c r="A281" s="155"/>
      <c r="B281" s="155"/>
      <c r="C281" s="155"/>
      <c r="D281" s="155"/>
      <c r="E281" s="155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</row>
    <row r="282" spans="1:26" ht="12" customHeight="1">
      <c r="A282" s="155"/>
      <c r="B282" s="155"/>
      <c r="C282" s="155"/>
      <c r="D282" s="155"/>
      <c r="E282" s="155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  <c r="Z282" s="155"/>
    </row>
    <row r="283" spans="1:26" ht="12" customHeight="1">
      <c r="A283" s="155"/>
      <c r="B283" s="155"/>
      <c r="C283" s="155"/>
      <c r="D283" s="155"/>
      <c r="E283" s="155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  <c r="Z283" s="155"/>
    </row>
    <row r="284" spans="1:26" ht="12" customHeight="1">
      <c r="A284" s="155"/>
      <c r="B284" s="155"/>
      <c r="C284" s="155"/>
      <c r="D284" s="155"/>
      <c r="E284" s="155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</row>
    <row r="285" spans="1:26" ht="12" customHeight="1">
      <c r="A285" s="155"/>
      <c r="B285" s="155"/>
      <c r="C285" s="155"/>
      <c r="D285" s="155"/>
      <c r="E285" s="155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  <c r="Z285" s="155"/>
    </row>
    <row r="286" spans="1:26" ht="12" customHeight="1">
      <c r="A286" s="155"/>
      <c r="B286" s="155"/>
      <c r="C286" s="155"/>
      <c r="D286" s="155"/>
      <c r="E286" s="155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</row>
    <row r="287" spans="1:26" ht="12" customHeight="1">
      <c r="A287" s="155"/>
      <c r="B287" s="155"/>
      <c r="C287" s="155"/>
      <c r="D287" s="155"/>
      <c r="E287" s="155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  <c r="Z287" s="155"/>
    </row>
    <row r="288" spans="1:26" ht="12" customHeight="1">
      <c r="A288" s="155"/>
      <c r="B288" s="155"/>
      <c r="C288" s="155"/>
      <c r="D288" s="155"/>
      <c r="E288" s="155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  <c r="Z288" s="155"/>
    </row>
    <row r="289" spans="1:26" ht="12" customHeight="1">
      <c r="A289" s="155"/>
      <c r="B289" s="155"/>
      <c r="C289" s="155"/>
      <c r="D289" s="155"/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  <c r="Z289" s="155"/>
    </row>
    <row r="290" spans="1:26" ht="12" customHeight="1">
      <c r="A290" s="155"/>
      <c r="B290" s="155"/>
      <c r="C290" s="155"/>
      <c r="D290" s="155"/>
      <c r="E290" s="155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  <c r="Z290" s="155"/>
    </row>
    <row r="291" spans="1:26" ht="12" customHeight="1">
      <c r="A291" s="155"/>
      <c r="B291" s="155"/>
      <c r="C291" s="155"/>
      <c r="D291" s="155"/>
      <c r="E291" s="155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  <c r="Z291" s="155"/>
    </row>
    <row r="292" spans="1:26" ht="12" customHeight="1">
      <c r="A292" s="155"/>
      <c r="B292" s="155"/>
      <c r="C292" s="155"/>
      <c r="D292" s="155"/>
      <c r="E292" s="155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</row>
    <row r="293" spans="1:26" ht="12" customHeight="1">
      <c r="A293" s="155"/>
      <c r="B293" s="155"/>
      <c r="C293" s="155"/>
      <c r="D293" s="155"/>
      <c r="E293" s="155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</row>
    <row r="294" spans="1:26" ht="12" customHeight="1">
      <c r="A294" s="155"/>
      <c r="B294" s="155"/>
      <c r="C294" s="155"/>
      <c r="D294" s="155"/>
      <c r="E294" s="155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  <c r="Z294" s="155"/>
    </row>
    <row r="295" spans="1:26" ht="12" customHeight="1">
      <c r="A295" s="155"/>
      <c r="B295" s="155"/>
      <c r="C295" s="155"/>
      <c r="D295" s="155"/>
      <c r="E295" s="155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  <c r="Z295" s="155"/>
    </row>
    <row r="296" spans="1:26" ht="12" customHeight="1">
      <c r="A296" s="155"/>
      <c r="B296" s="155"/>
      <c r="C296" s="155"/>
      <c r="D296" s="155"/>
      <c r="E296" s="155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  <c r="Z296" s="155"/>
    </row>
    <row r="297" spans="1:26" ht="12" customHeight="1">
      <c r="A297" s="155"/>
      <c r="B297" s="155"/>
      <c r="C297" s="155"/>
      <c r="D297" s="155"/>
      <c r="E297" s="155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  <c r="Z297" s="155"/>
    </row>
    <row r="298" spans="1:26" ht="12" customHeight="1">
      <c r="A298" s="155"/>
      <c r="B298" s="155"/>
      <c r="C298" s="155"/>
      <c r="D298" s="155"/>
      <c r="E298" s="155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  <c r="Z298" s="155"/>
    </row>
    <row r="299" spans="1:26" ht="12" customHeight="1">
      <c r="A299" s="155"/>
      <c r="B299" s="155"/>
      <c r="C299" s="155"/>
      <c r="D299" s="155"/>
      <c r="E299" s="155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  <c r="Z299" s="155"/>
    </row>
    <row r="300" spans="1:26" ht="12" customHeight="1">
      <c r="A300" s="155"/>
      <c r="B300" s="155"/>
      <c r="C300" s="155"/>
      <c r="D300" s="155"/>
      <c r="E300" s="155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  <c r="Z300" s="155"/>
    </row>
    <row r="301" spans="1:26" ht="12" customHeight="1">
      <c r="A301" s="155"/>
      <c r="B301" s="155"/>
      <c r="C301" s="155"/>
      <c r="D301" s="155"/>
      <c r="E301" s="155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</row>
    <row r="302" spans="1:26" ht="12" customHeight="1">
      <c r="A302" s="155"/>
      <c r="B302" s="155"/>
      <c r="C302" s="155"/>
      <c r="D302" s="155"/>
      <c r="E302" s="155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</row>
    <row r="303" spans="1:26" ht="12" customHeight="1">
      <c r="A303" s="155"/>
      <c r="B303" s="155"/>
      <c r="C303" s="155"/>
      <c r="D303" s="155"/>
      <c r="E303" s="155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  <c r="Z303" s="155"/>
    </row>
    <row r="304" spans="1:26" ht="12" customHeight="1">
      <c r="A304" s="155"/>
      <c r="B304" s="155"/>
      <c r="C304" s="155"/>
      <c r="D304" s="155"/>
      <c r="E304" s="155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  <c r="Z304" s="155"/>
    </row>
    <row r="305" spans="1:26" ht="12" customHeight="1">
      <c r="A305" s="155"/>
      <c r="B305" s="155"/>
      <c r="C305" s="155"/>
      <c r="D305" s="155"/>
      <c r="E305" s="155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  <c r="Z305" s="155"/>
    </row>
    <row r="306" spans="1:26" ht="12" customHeight="1">
      <c r="A306" s="155"/>
      <c r="B306" s="155"/>
      <c r="C306" s="155"/>
      <c r="D306" s="155"/>
      <c r="E306" s="155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  <c r="Z306" s="155"/>
    </row>
    <row r="307" spans="1:26" ht="12" customHeight="1">
      <c r="A307" s="155"/>
      <c r="B307" s="155"/>
      <c r="C307" s="155"/>
      <c r="D307" s="155"/>
      <c r="E307" s="155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  <c r="Z307" s="155"/>
    </row>
    <row r="308" spans="1:26" ht="12" customHeight="1">
      <c r="A308" s="155"/>
      <c r="B308" s="155"/>
      <c r="C308" s="155"/>
      <c r="D308" s="155"/>
      <c r="E308" s="155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  <c r="Z308" s="155"/>
    </row>
    <row r="309" spans="1:26" ht="12" customHeight="1">
      <c r="A309" s="155"/>
      <c r="B309" s="155"/>
      <c r="C309" s="155"/>
      <c r="D309" s="155"/>
      <c r="E309" s="155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  <c r="Z309" s="155"/>
    </row>
    <row r="310" spans="1:26" ht="12" customHeight="1">
      <c r="A310" s="155"/>
      <c r="B310" s="155"/>
      <c r="C310" s="155"/>
      <c r="D310" s="155"/>
      <c r="E310" s="155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  <c r="Z310" s="155"/>
    </row>
    <row r="311" spans="1:26" ht="12" customHeight="1">
      <c r="A311" s="155"/>
      <c r="B311" s="155"/>
      <c r="C311" s="155"/>
      <c r="D311" s="155"/>
      <c r="E311" s="155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  <c r="Z311" s="155"/>
    </row>
    <row r="312" spans="1:26" ht="12" customHeight="1">
      <c r="A312" s="155"/>
      <c r="B312" s="155"/>
      <c r="C312" s="155"/>
      <c r="D312" s="155"/>
      <c r="E312" s="155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  <c r="Z312" s="155"/>
    </row>
    <row r="313" spans="1:26" ht="12" customHeight="1">
      <c r="A313" s="155"/>
      <c r="B313" s="155"/>
      <c r="C313" s="155"/>
      <c r="D313" s="155"/>
      <c r="E313" s="155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</row>
    <row r="314" spans="1:26" ht="12" customHeight="1">
      <c r="A314" s="155"/>
      <c r="B314" s="155"/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  <c r="Z314" s="155"/>
    </row>
    <row r="315" spans="1:26" ht="12" customHeight="1">
      <c r="A315" s="155"/>
      <c r="B315" s="155"/>
      <c r="C315" s="155"/>
      <c r="D315" s="155"/>
      <c r="E315" s="155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</row>
    <row r="316" spans="1:26" ht="12" customHeight="1">
      <c r="A316" s="155"/>
      <c r="B316" s="155"/>
      <c r="C316" s="155"/>
      <c r="D316" s="155"/>
      <c r="E316" s="155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  <c r="Z316" s="155"/>
    </row>
    <row r="317" spans="1:26" ht="12" customHeight="1">
      <c r="A317" s="155"/>
      <c r="B317" s="155"/>
      <c r="C317" s="155"/>
      <c r="D317" s="155"/>
      <c r="E317" s="155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  <c r="Z317" s="155"/>
    </row>
    <row r="318" spans="1:26" ht="12" customHeight="1">
      <c r="A318" s="155"/>
      <c r="B318" s="155"/>
      <c r="C318" s="155"/>
      <c r="D318" s="155"/>
      <c r="E318" s="155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  <c r="Z318" s="155"/>
    </row>
    <row r="319" spans="1:26" ht="12" customHeight="1">
      <c r="A319" s="155"/>
      <c r="B319" s="155"/>
      <c r="C319" s="155"/>
      <c r="D319" s="155"/>
      <c r="E319" s="155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  <c r="Z319" s="155"/>
    </row>
    <row r="320" spans="1:26" ht="12" customHeight="1">
      <c r="A320" s="155"/>
      <c r="B320" s="155"/>
      <c r="C320" s="155"/>
      <c r="D320" s="155"/>
      <c r="E320" s="155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  <c r="Z320" s="155"/>
    </row>
    <row r="321" spans="1:26" ht="12" customHeight="1">
      <c r="A321" s="155"/>
      <c r="B321" s="155"/>
      <c r="C321" s="155"/>
      <c r="D321" s="155"/>
      <c r="E321" s="155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  <c r="Z321" s="155"/>
    </row>
    <row r="322" spans="1:26" ht="12" customHeight="1">
      <c r="A322" s="155"/>
      <c r="B322" s="155"/>
      <c r="C322" s="155"/>
      <c r="D322" s="155"/>
      <c r="E322" s="155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</row>
    <row r="323" spans="1:26" ht="12" customHeight="1">
      <c r="A323" s="155"/>
      <c r="B323" s="155"/>
      <c r="C323" s="155"/>
      <c r="D323" s="155"/>
      <c r="E323" s="155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  <c r="Z323" s="155"/>
    </row>
    <row r="324" spans="1:26" ht="12" customHeight="1">
      <c r="A324" s="155"/>
      <c r="B324" s="155"/>
      <c r="C324" s="155"/>
      <c r="D324" s="155"/>
      <c r="E324" s="155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  <c r="Z324" s="155"/>
    </row>
    <row r="325" spans="1:26" ht="12" customHeight="1">
      <c r="A325" s="155"/>
      <c r="B325" s="155"/>
      <c r="C325" s="155"/>
      <c r="D325" s="155"/>
      <c r="E325" s="155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  <c r="Z325" s="155"/>
    </row>
    <row r="326" spans="1:26" ht="12" customHeight="1">
      <c r="A326" s="155"/>
      <c r="B326" s="155"/>
      <c r="C326" s="155"/>
      <c r="D326" s="155"/>
      <c r="E326" s="155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  <c r="Z326" s="155"/>
    </row>
    <row r="327" spans="1:26" ht="12" customHeight="1">
      <c r="A327" s="155"/>
      <c r="B327" s="155"/>
      <c r="C327" s="155"/>
      <c r="D327" s="155"/>
      <c r="E327" s="155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  <c r="Z327" s="155"/>
    </row>
    <row r="328" spans="1:26" ht="12" customHeight="1">
      <c r="A328" s="155"/>
      <c r="B328" s="155"/>
      <c r="C328" s="155"/>
      <c r="D328" s="155"/>
      <c r="E328" s="155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</row>
    <row r="329" spans="1:26" ht="12" customHeight="1">
      <c r="A329" s="155"/>
      <c r="B329" s="155"/>
      <c r="C329" s="155"/>
      <c r="D329" s="155"/>
      <c r="E329" s="155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</row>
    <row r="330" spans="1:26" ht="12" customHeight="1">
      <c r="A330" s="155"/>
      <c r="B330" s="155"/>
      <c r="C330" s="155"/>
      <c r="D330" s="155"/>
      <c r="E330" s="155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</row>
    <row r="331" spans="1:26" ht="12" customHeight="1">
      <c r="A331" s="155"/>
      <c r="B331" s="155"/>
      <c r="C331" s="155"/>
      <c r="D331" s="155"/>
      <c r="E331" s="155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</row>
    <row r="332" spans="1:26" ht="12" customHeight="1">
      <c r="A332" s="155"/>
      <c r="B332" s="155"/>
      <c r="C332" s="155"/>
      <c r="D332" s="155"/>
      <c r="E332" s="155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</row>
    <row r="333" spans="1:26" ht="12" customHeight="1">
      <c r="A333" s="155"/>
      <c r="B333" s="155"/>
      <c r="C333" s="155"/>
      <c r="D333" s="155"/>
      <c r="E333" s="155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</row>
    <row r="334" spans="1:26" ht="12" customHeight="1">
      <c r="A334" s="155"/>
      <c r="B334" s="155"/>
      <c r="C334" s="155"/>
      <c r="D334" s="155"/>
      <c r="E334" s="155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</row>
    <row r="335" spans="1:26" ht="12" customHeight="1">
      <c r="A335" s="155"/>
      <c r="B335" s="155"/>
      <c r="C335" s="155"/>
      <c r="D335" s="155"/>
      <c r="E335" s="155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</row>
    <row r="336" spans="1:26" ht="12" customHeight="1">
      <c r="A336" s="155"/>
      <c r="B336" s="155"/>
      <c r="C336" s="155"/>
      <c r="D336" s="155"/>
      <c r="E336" s="155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</row>
    <row r="337" spans="1:26" ht="12" customHeight="1">
      <c r="A337" s="155"/>
      <c r="B337" s="155"/>
      <c r="C337" s="155"/>
      <c r="D337" s="155"/>
      <c r="E337" s="155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</row>
    <row r="338" spans="1:26" ht="12" customHeight="1">
      <c r="A338" s="155"/>
      <c r="B338" s="155"/>
      <c r="C338" s="155"/>
      <c r="D338" s="155"/>
      <c r="E338" s="155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</row>
    <row r="339" spans="1:26" ht="12" customHeight="1">
      <c r="A339" s="155"/>
      <c r="B339" s="155"/>
      <c r="C339" s="155"/>
      <c r="D339" s="155"/>
      <c r="E339" s="155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</row>
    <row r="340" spans="1:26" ht="12" customHeight="1">
      <c r="A340" s="155"/>
      <c r="B340" s="155"/>
      <c r="C340" s="155"/>
      <c r="D340" s="155"/>
      <c r="E340" s="155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</row>
    <row r="341" spans="1:26" ht="12" customHeight="1">
      <c r="A341" s="155"/>
      <c r="B341" s="155"/>
      <c r="C341" s="155"/>
      <c r="D341" s="155"/>
      <c r="E341" s="155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</row>
    <row r="342" spans="1:26" ht="12" customHeight="1">
      <c r="A342" s="155"/>
      <c r="B342" s="155"/>
      <c r="C342" s="155"/>
      <c r="D342" s="155"/>
      <c r="E342" s="155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</row>
    <row r="343" spans="1:26" ht="12" customHeight="1">
      <c r="A343" s="155"/>
      <c r="B343" s="155"/>
      <c r="C343" s="155"/>
      <c r="D343" s="155"/>
      <c r="E343" s="155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</row>
    <row r="344" spans="1:26" ht="12" customHeight="1">
      <c r="A344" s="155"/>
      <c r="B344" s="155"/>
      <c r="C344" s="155"/>
      <c r="D344" s="155"/>
      <c r="E344" s="155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</row>
    <row r="345" spans="1:26" ht="12" customHeight="1">
      <c r="A345" s="155"/>
      <c r="B345" s="155"/>
      <c r="C345" s="155"/>
      <c r="D345" s="155"/>
      <c r="E345" s="155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</row>
    <row r="346" spans="1:26" ht="12" customHeight="1">
      <c r="A346" s="155"/>
      <c r="B346" s="155"/>
      <c r="C346" s="155"/>
      <c r="D346" s="155"/>
      <c r="E346" s="155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</row>
    <row r="347" spans="1:26" ht="12" customHeight="1">
      <c r="A347" s="155"/>
      <c r="B347" s="155"/>
      <c r="C347" s="155"/>
      <c r="D347" s="155"/>
      <c r="E347" s="155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</row>
    <row r="348" spans="1:26" ht="12" customHeight="1">
      <c r="A348" s="155"/>
      <c r="B348" s="155"/>
      <c r="C348" s="155"/>
      <c r="D348" s="155"/>
      <c r="E348" s="155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</row>
    <row r="349" spans="1:26" ht="12" customHeight="1">
      <c r="A349" s="155"/>
      <c r="B349" s="155"/>
      <c r="C349" s="155"/>
      <c r="D349" s="155"/>
      <c r="E349" s="155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</row>
    <row r="350" spans="1:26" ht="12" customHeight="1">
      <c r="A350" s="155"/>
      <c r="B350" s="155"/>
      <c r="C350" s="155"/>
      <c r="D350" s="155"/>
      <c r="E350" s="155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</row>
    <row r="351" spans="1:26" ht="12" customHeight="1">
      <c r="A351" s="155"/>
      <c r="B351" s="155"/>
      <c r="C351" s="155"/>
      <c r="D351" s="155"/>
      <c r="E351" s="155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</row>
    <row r="352" spans="1:26" ht="12" customHeight="1">
      <c r="A352" s="155"/>
      <c r="B352" s="155"/>
      <c r="C352" s="155"/>
      <c r="D352" s="155"/>
      <c r="E352" s="155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</row>
    <row r="353" spans="1:26" ht="12" customHeight="1">
      <c r="A353" s="155"/>
      <c r="B353" s="155"/>
      <c r="C353" s="155"/>
      <c r="D353" s="155"/>
      <c r="E353" s="155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</row>
    <row r="354" spans="1:26" ht="12" customHeight="1">
      <c r="A354" s="155"/>
      <c r="B354" s="155"/>
      <c r="C354" s="155"/>
      <c r="D354" s="155"/>
      <c r="E354" s="155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</row>
    <row r="355" spans="1:26" ht="12" customHeight="1">
      <c r="A355" s="155"/>
      <c r="B355" s="155"/>
      <c r="C355" s="155"/>
      <c r="D355" s="155"/>
      <c r="E355" s="155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</row>
    <row r="356" spans="1:26" ht="12" customHeight="1">
      <c r="A356" s="155"/>
      <c r="B356" s="155"/>
      <c r="C356" s="155"/>
      <c r="D356" s="155"/>
      <c r="E356" s="155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</row>
    <row r="357" spans="1:26" ht="12" customHeight="1">
      <c r="A357" s="155"/>
      <c r="B357" s="155"/>
      <c r="C357" s="155"/>
      <c r="D357" s="155"/>
      <c r="E357" s="155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</row>
    <row r="358" spans="1:26" ht="12" customHeight="1">
      <c r="A358" s="155"/>
      <c r="B358" s="155"/>
      <c r="C358" s="155"/>
      <c r="D358" s="155"/>
      <c r="E358" s="155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</row>
    <row r="359" spans="1:26" ht="12" customHeight="1">
      <c r="A359" s="155"/>
      <c r="B359" s="155"/>
      <c r="C359" s="155"/>
      <c r="D359" s="155"/>
      <c r="E359" s="155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</row>
    <row r="360" spans="1:26" ht="12" customHeight="1">
      <c r="A360" s="155"/>
      <c r="B360" s="155"/>
      <c r="C360" s="155"/>
      <c r="D360" s="155"/>
      <c r="E360" s="155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</row>
    <row r="361" spans="1:26" ht="12" customHeight="1">
      <c r="A361" s="155"/>
      <c r="B361" s="155"/>
      <c r="C361" s="155"/>
      <c r="D361" s="155"/>
      <c r="E361" s="155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</row>
    <row r="362" spans="1:26" ht="12" customHeight="1">
      <c r="A362" s="155"/>
      <c r="B362" s="155"/>
      <c r="C362" s="155"/>
      <c r="D362" s="155"/>
      <c r="E362" s="155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</row>
    <row r="363" spans="1:26" ht="12" customHeight="1">
      <c r="A363" s="155"/>
      <c r="B363" s="155"/>
      <c r="C363" s="155"/>
      <c r="D363" s="155"/>
      <c r="E363" s="155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</row>
    <row r="364" spans="1:26" ht="12" customHeight="1">
      <c r="A364" s="155"/>
      <c r="B364" s="155"/>
      <c r="C364" s="155"/>
      <c r="D364" s="155"/>
      <c r="E364" s="155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</row>
    <row r="365" spans="1:26" ht="12" customHeight="1">
      <c r="A365" s="155"/>
      <c r="B365" s="155"/>
      <c r="C365" s="155"/>
      <c r="D365" s="155"/>
      <c r="E365" s="155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</row>
    <row r="366" spans="1:26" ht="12" customHeight="1">
      <c r="A366" s="155"/>
      <c r="B366" s="155"/>
      <c r="C366" s="155"/>
      <c r="D366" s="155"/>
      <c r="E366" s="155"/>
      <c r="F366" s="155"/>
      <c r="G366" s="155"/>
      <c r="H366" s="155"/>
      <c r="I366" s="155"/>
      <c r="J366" s="155"/>
      <c r="K366" s="155"/>
      <c r="L366" s="155"/>
      <c r="M366" s="155"/>
      <c r="N366" s="155"/>
      <c r="O366" s="15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  <c r="Z366" s="155"/>
    </row>
    <row r="367" spans="1:26" ht="12" customHeight="1">
      <c r="A367" s="155"/>
      <c r="B367" s="155"/>
      <c r="C367" s="155"/>
      <c r="D367" s="155"/>
      <c r="E367" s="155"/>
      <c r="F367" s="155"/>
      <c r="G367" s="155"/>
      <c r="H367" s="155"/>
      <c r="I367" s="155"/>
      <c r="J367" s="155"/>
      <c r="K367" s="155"/>
      <c r="L367" s="155"/>
      <c r="M367" s="155"/>
      <c r="N367" s="155"/>
      <c r="O367" s="15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  <c r="Z367" s="155"/>
    </row>
    <row r="368" spans="1:26" ht="12" customHeight="1">
      <c r="A368" s="155"/>
      <c r="B368" s="155"/>
      <c r="C368" s="155"/>
      <c r="D368" s="155"/>
      <c r="E368" s="155"/>
      <c r="F368" s="155"/>
      <c r="G368" s="155"/>
      <c r="H368" s="155"/>
      <c r="I368" s="155"/>
      <c r="J368" s="155"/>
      <c r="K368" s="155"/>
      <c r="L368" s="155"/>
      <c r="M368" s="155"/>
      <c r="N368" s="155"/>
      <c r="O368" s="15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  <c r="Z368" s="155"/>
    </row>
    <row r="369" spans="1:26" ht="12" customHeight="1">
      <c r="A369" s="155"/>
      <c r="B369" s="155"/>
      <c r="C369" s="155"/>
      <c r="D369" s="155"/>
      <c r="E369" s="155"/>
      <c r="F369" s="155"/>
      <c r="G369" s="155"/>
      <c r="H369" s="155"/>
      <c r="I369" s="155"/>
      <c r="J369" s="155"/>
      <c r="K369" s="155"/>
      <c r="L369" s="155"/>
      <c r="M369" s="155"/>
      <c r="N369" s="155"/>
      <c r="O369" s="15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  <c r="Z369" s="155"/>
    </row>
    <row r="370" spans="1:26" ht="12" customHeight="1">
      <c r="A370" s="155"/>
      <c r="B370" s="155"/>
      <c r="C370" s="155"/>
      <c r="D370" s="155"/>
      <c r="E370" s="155"/>
      <c r="F370" s="155"/>
      <c r="G370" s="155"/>
      <c r="H370" s="155"/>
      <c r="I370" s="155"/>
      <c r="J370" s="155"/>
      <c r="K370" s="155"/>
      <c r="L370" s="155"/>
      <c r="M370" s="155"/>
      <c r="N370" s="155"/>
      <c r="O370" s="15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  <c r="Z370" s="155"/>
    </row>
    <row r="371" spans="1:26" ht="12" customHeight="1">
      <c r="A371" s="155"/>
      <c r="B371" s="155"/>
      <c r="C371" s="155"/>
      <c r="D371" s="155"/>
      <c r="E371" s="155"/>
      <c r="F371" s="155"/>
      <c r="G371" s="155"/>
      <c r="H371" s="155"/>
      <c r="I371" s="155"/>
      <c r="J371" s="155"/>
      <c r="K371" s="155"/>
      <c r="L371" s="155"/>
      <c r="M371" s="155"/>
      <c r="N371" s="155"/>
      <c r="O371" s="15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  <c r="Z371" s="155"/>
    </row>
    <row r="372" spans="1:26" ht="12" customHeight="1">
      <c r="A372" s="155"/>
      <c r="B372" s="155"/>
      <c r="C372" s="155"/>
      <c r="D372" s="155"/>
      <c r="E372" s="155"/>
      <c r="F372" s="155"/>
      <c r="G372" s="155"/>
      <c r="H372" s="155"/>
      <c r="I372" s="155"/>
      <c r="J372" s="155"/>
      <c r="K372" s="155"/>
      <c r="L372" s="155"/>
      <c r="M372" s="155"/>
      <c r="N372" s="155"/>
      <c r="O372" s="15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  <c r="Z372" s="155"/>
    </row>
    <row r="373" spans="1:26" ht="12" customHeight="1">
      <c r="A373" s="155"/>
      <c r="B373" s="155"/>
      <c r="C373" s="155"/>
      <c r="D373" s="155"/>
      <c r="E373" s="155"/>
      <c r="F373" s="155"/>
      <c r="G373" s="155"/>
      <c r="H373" s="155"/>
      <c r="I373" s="155"/>
      <c r="J373" s="155"/>
      <c r="K373" s="155"/>
      <c r="L373" s="155"/>
      <c r="M373" s="155"/>
      <c r="N373" s="155"/>
      <c r="O373" s="15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  <c r="Z373" s="155"/>
    </row>
    <row r="374" spans="1:26" ht="12" customHeight="1">
      <c r="A374" s="155"/>
      <c r="B374" s="155"/>
      <c r="C374" s="155"/>
      <c r="D374" s="155"/>
      <c r="E374" s="155"/>
      <c r="F374" s="155"/>
      <c r="G374" s="155"/>
      <c r="H374" s="155"/>
      <c r="I374" s="155"/>
      <c r="J374" s="155"/>
      <c r="K374" s="155"/>
      <c r="L374" s="155"/>
      <c r="M374" s="155"/>
      <c r="N374" s="155"/>
      <c r="O374" s="15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  <c r="Z374" s="155"/>
    </row>
    <row r="375" spans="1:26" ht="12" customHeight="1">
      <c r="A375" s="155"/>
      <c r="B375" s="155"/>
      <c r="C375" s="155"/>
      <c r="D375" s="155"/>
      <c r="E375" s="155"/>
      <c r="F375" s="155"/>
      <c r="G375" s="155"/>
      <c r="H375" s="155"/>
      <c r="I375" s="155"/>
      <c r="J375" s="155"/>
      <c r="K375" s="155"/>
      <c r="L375" s="155"/>
      <c r="M375" s="155"/>
      <c r="N375" s="155"/>
      <c r="O375" s="15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  <c r="Z375" s="155"/>
    </row>
    <row r="376" spans="1:26" ht="12" customHeight="1">
      <c r="A376" s="155"/>
      <c r="B376" s="155"/>
      <c r="C376" s="155"/>
      <c r="D376" s="155"/>
      <c r="E376" s="155"/>
      <c r="F376" s="155"/>
      <c r="G376" s="155"/>
      <c r="H376" s="155"/>
      <c r="I376" s="155"/>
      <c r="J376" s="155"/>
      <c r="K376" s="155"/>
      <c r="L376" s="155"/>
      <c r="M376" s="155"/>
      <c r="N376" s="155"/>
      <c r="O376" s="15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  <c r="Z376" s="155"/>
    </row>
    <row r="377" spans="1:26" ht="12" customHeight="1">
      <c r="A377" s="155"/>
      <c r="B377" s="155"/>
      <c r="C377" s="155"/>
      <c r="D377" s="155"/>
      <c r="E377" s="155"/>
      <c r="F377" s="155"/>
      <c r="G377" s="155"/>
      <c r="H377" s="155"/>
      <c r="I377" s="155"/>
      <c r="J377" s="155"/>
      <c r="K377" s="155"/>
      <c r="L377" s="155"/>
      <c r="M377" s="155"/>
      <c r="N377" s="155"/>
      <c r="O377" s="15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  <c r="Z377" s="155"/>
    </row>
    <row r="378" spans="1:26" ht="12" customHeight="1">
      <c r="A378" s="155"/>
      <c r="B378" s="155"/>
      <c r="C378" s="155"/>
      <c r="D378" s="155"/>
      <c r="E378" s="155"/>
      <c r="F378" s="155"/>
      <c r="G378" s="155"/>
      <c r="H378" s="155"/>
      <c r="I378" s="155"/>
      <c r="J378" s="155"/>
      <c r="K378" s="155"/>
      <c r="L378" s="155"/>
      <c r="M378" s="155"/>
      <c r="N378" s="155"/>
      <c r="O378" s="15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  <c r="Z378" s="155"/>
    </row>
    <row r="379" spans="1:26" ht="12" customHeight="1">
      <c r="A379" s="155"/>
      <c r="B379" s="155"/>
      <c r="C379" s="155"/>
      <c r="D379" s="155"/>
      <c r="E379" s="155"/>
      <c r="F379" s="155"/>
      <c r="G379" s="155"/>
      <c r="H379" s="155"/>
      <c r="I379" s="155"/>
      <c r="J379" s="155"/>
      <c r="K379" s="155"/>
      <c r="L379" s="155"/>
      <c r="M379" s="155"/>
      <c r="N379" s="155"/>
      <c r="O379" s="15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  <c r="Z379" s="155"/>
    </row>
    <row r="380" spans="1:26" ht="12" customHeight="1">
      <c r="A380" s="155"/>
      <c r="B380" s="155"/>
      <c r="C380" s="155"/>
      <c r="D380" s="155"/>
      <c r="E380" s="155"/>
      <c r="F380" s="155"/>
      <c r="G380" s="155"/>
      <c r="H380" s="155"/>
      <c r="I380" s="155"/>
      <c r="J380" s="155"/>
      <c r="K380" s="155"/>
      <c r="L380" s="155"/>
      <c r="M380" s="155"/>
      <c r="N380" s="155"/>
      <c r="O380" s="15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  <c r="Z380" s="155"/>
    </row>
    <row r="381" spans="1:26" ht="12" customHeight="1">
      <c r="A381" s="155"/>
      <c r="B381" s="155"/>
      <c r="C381" s="155"/>
      <c r="D381" s="155"/>
      <c r="E381" s="155"/>
      <c r="F381" s="155"/>
      <c r="G381" s="155"/>
      <c r="H381" s="155"/>
      <c r="I381" s="155"/>
      <c r="J381" s="155"/>
      <c r="K381" s="155"/>
      <c r="L381" s="155"/>
      <c r="M381" s="155"/>
      <c r="N381" s="155"/>
      <c r="O381" s="15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  <c r="Z381" s="155"/>
    </row>
    <row r="382" spans="1:26" ht="12" customHeight="1">
      <c r="A382" s="155"/>
      <c r="B382" s="155"/>
      <c r="C382" s="155"/>
      <c r="D382" s="155"/>
      <c r="E382" s="155"/>
      <c r="F382" s="155"/>
      <c r="G382" s="155"/>
      <c r="H382" s="155"/>
      <c r="I382" s="155"/>
      <c r="J382" s="155"/>
      <c r="K382" s="155"/>
      <c r="L382" s="155"/>
      <c r="M382" s="155"/>
      <c r="N382" s="155"/>
      <c r="O382" s="15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  <c r="Z382" s="155"/>
    </row>
    <row r="383" spans="1:26" ht="12" customHeight="1">
      <c r="A383" s="155"/>
      <c r="B383" s="155"/>
      <c r="C383" s="155"/>
      <c r="D383" s="155"/>
      <c r="E383" s="155"/>
      <c r="F383" s="155"/>
      <c r="G383" s="155"/>
      <c r="H383" s="155"/>
      <c r="I383" s="155"/>
      <c r="J383" s="155"/>
      <c r="K383" s="155"/>
      <c r="L383" s="155"/>
      <c r="M383" s="155"/>
      <c r="N383" s="155"/>
      <c r="O383" s="15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  <c r="Z383" s="155"/>
    </row>
    <row r="384" spans="1:26" ht="12" customHeight="1">
      <c r="A384" s="155"/>
      <c r="B384" s="155"/>
      <c r="C384" s="155"/>
      <c r="D384" s="155"/>
      <c r="E384" s="155"/>
      <c r="F384" s="155"/>
      <c r="G384" s="155"/>
      <c r="H384" s="155"/>
      <c r="I384" s="155"/>
      <c r="J384" s="155"/>
      <c r="K384" s="155"/>
      <c r="L384" s="155"/>
      <c r="M384" s="155"/>
      <c r="N384" s="155"/>
      <c r="O384" s="15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  <c r="Z384" s="155"/>
    </row>
    <row r="385" spans="1:26" ht="12" customHeight="1">
      <c r="A385" s="155"/>
      <c r="B385" s="155"/>
      <c r="C385" s="155"/>
      <c r="D385" s="155"/>
      <c r="E385" s="155"/>
      <c r="F385" s="155"/>
      <c r="G385" s="155"/>
      <c r="H385" s="155"/>
      <c r="I385" s="155"/>
      <c r="J385" s="155"/>
      <c r="K385" s="155"/>
      <c r="L385" s="155"/>
      <c r="M385" s="155"/>
      <c r="N385" s="155"/>
      <c r="O385" s="15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  <c r="Z385" s="155"/>
    </row>
    <row r="386" spans="1:26" ht="12" customHeight="1">
      <c r="A386" s="155"/>
      <c r="B386" s="155"/>
      <c r="C386" s="155"/>
      <c r="D386" s="155"/>
      <c r="E386" s="155"/>
      <c r="F386" s="155"/>
      <c r="G386" s="155"/>
      <c r="H386" s="155"/>
      <c r="I386" s="155"/>
      <c r="J386" s="155"/>
      <c r="K386" s="155"/>
      <c r="L386" s="155"/>
      <c r="M386" s="155"/>
      <c r="N386" s="155"/>
      <c r="O386" s="15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  <c r="Z386" s="155"/>
    </row>
    <row r="387" spans="1:26" ht="12" customHeight="1">
      <c r="A387" s="155"/>
      <c r="B387" s="155"/>
      <c r="C387" s="155"/>
      <c r="D387" s="155"/>
      <c r="E387" s="155"/>
      <c r="F387" s="155"/>
      <c r="G387" s="155"/>
      <c r="H387" s="155"/>
      <c r="I387" s="155"/>
      <c r="J387" s="155"/>
      <c r="K387" s="155"/>
      <c r="L387" s="155"/>
      <c r="M387" s="155"/>
      <c r="N387" s="155"/>
      <c r="O387" s="15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  <c r="Z387" s="155"/>
    </row>
    <row r="388" spans="1:26" ht="12" customHeight="1">
      <c r="A388" s="155"/>
      <c r="B388" s="155"/>
      <c r="C388" s="155"/>
      <c r="D388" s="155"/>
      <c r="E388" s="155"/>
      <c r="F388" s="155"/>
      <c r="G388" s="155"/>
      <c r="H388" s="155"/>
      <c r="I388" s="155"/>
      <c r="J388" s="155"/>
      <c r="K388" s="155"/>
      <c r="L388" s="155"/>
      <c r="M388" s="155"/>
      <c r="N388" s="155"/>
      <c r="O388" s="15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</row>
    <row r="389" spans="1:26" ht="12" customHeight="1">
      <c r="A389" s="155"/>
      <c r="B389" s="155"/>
      <c r="C389" s="155"/>
      <c r="D389" s="155"/>
      <c r="E389" s="155"/>
      <c r="F389" s="155"/>
      <c r="G389" s="155"/>
      <c r="H389" s="155"/>
      <c r="I389" s="155"/>
      <c r="J389" s="155"/>
      <c r="K389" s="155"/>
      <c r="L389" s="155"/>
      <c r="M389" s="155"/>
      <c r="N389" s="155"/>
      <c r="O389" s="15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</row>
    <row r="390" spans="1:26" ht="12" customHeight="1">
      <c r="A390" s="155"/>
      <c r="B390" s="155"/>
      <c r="C390" s="155"/>
      <c r="D390" s="155"/>
      <c r="E390" s="155"/>
      <c r="F390" s="155"/>
      <c r="G390" s="155"/>
      <c r="H390" s="155"/>
      <c r="I390" s="155"/>
      <c r="J390" s="155"/>
      <c r="K390" s="155"/>
      <c r="L390" s="155"/>
      <c r="M390" s="155"/>
      <c r="N390" s="155"/>
      <c r="O390" s="15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  <c r="Z390" s="155"/>
    </row>
    <row r="391" spans="1:26" ht="12" customHeight="1">
      <c r="A391" s="155"/>
      <c r="B391" s="155"/>
      <c r="C391" s="155"/>
      <c r="D391" s="155"/>
      <c r="E391" s="155"/>
      <c r="F391" s="155"/>
      <c r="G391" s="155"/>
      <c r="H391" s="155"/>
      <c r="I391" s="155"/>
      <c r="J391" s="155"/>
      <c r="K391" s="155"/>
      <c r="L391" s="155"/>
      <c r="M391" s="155"/>
      <c r="N391" s="155"/>
      <c r="O391" s="15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  <c r="Z391" s="155"/>
    </row>
    <row r="392" spans="1:26" ht="12" customHeight="1">
      <c r="A392" s="155"/>
      <c r="B392" s="155"/>
      <c r="C392" s="155"/>
      <c r="D392" s="155"/>
      <c r="E392" s="155"/>
      <c r="F392" s="155"/>
      <c r="G392" s="155"/>
      <c r="H392" s="155"/>
      <c r="I392" s="155"/>
      <c r="J392" s="155"/>
      <c r="K392" s="155"/>
      <c r="L392" s="155"/>
      <c r="M392" s="155"/>
      <c r="N392" s="155"/>
      <c r="O392" s="15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  <c r="Z392" s="155"/>
    </row>
    <row r="393" spans="1:26" ht="12" customHeight="1">
      <c r="A393" s="155"/>
      <c r="B393" s="155"/>
      <c r="C393" s="155"/>
      <c r="D393" s="155"/>
      <c r="E393" s="155"/>
      <c r="F393" s="155"/>
      <c r="G393" s="155"/>
      <c r="H393" s="155"/>
      <c r="I393" s="155"/>
      <c r="J393" s="155"/>
      <c r="K393" s="155"/>
      <c r="L393" s="155"/>
      <c r="M393" s="155"/>
      <c r="N393" s="155"/>
      <c r="O393" s="15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  <c r="Z393" s="155"/>
    </row>
    <row r="394" spans="1:26" ht="12" customHeight="1">
      <c r="A394" s="155"/>
      <c r="B394" s="155"/>
      <c r="C394" s="155"/>
      <c r="D394" s="155"/>
      <c r="E394" s="155"/>
      <c r="F394" s="155"/>
      <c r="G394" s="155"/>
      <c r="H394" s="155"/>
      <c r="I394" s="155"/>
      <c r="J394" s="155"/>
      <c r="K394" s="155"/>
      <c r="L394" s="155"/>
      <c r="M394" s="155"/>
      <c r="N394" s="155"/>
      <c r="O394" s="15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  <c r="Z394" s="155"/>
    </row>
    <row r="395" spans="1:26" ht="12" customHeight="1">
      <c r="A395" s="155"/>
      <c r="B395" s="155"/>
      <c r="C395" s="155"/>
      <c r="D395" s="155"/>
      <c r="E395" s="155"/>
      <c r="F395" s="155"/>
      <c r="G395" s="155"/>
      <c r="H395" s="155"/>
      <c r="I395" s="155"/>
      <c r="J395" s="155"/>
      <c r="K395" s="155"/>
      <c r="L395" s="155"/>
      <c r="M395" s="155"/>
      <c r="N395" s="155"/>
      <c r="O395" s="15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  <c r="Z395" s="155"/>
    </row>
    <row r="396" spans="1:26" ht="12" customHeight="1">
      <c r="A396" s="155"/>
      <c r="B396" s="155"/>
      <c r="C396" s="155"/>
      <c r="D396" s="155"/>
      <c r="E396" s="155"/>
      <c r="F396" s="155"/>
      <c r="G396" s="155"/>
      <c r="H396" s="155"/>
      <c r="I396" s="155"/>
      <c r="J396" s="155"/>
      <c r="K396" s="155"/>
      <c r="L396" s="155"/>
      <c r="M396" s="155"/>
      <c r="N396" s="155"/>
      <c r="O396" s="15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  <c r="Z396" s="155"/>
    </row>
    <row r="397" spans="1:26" ht="12" customHeight="1">
      <c r="A397" s="155"/>
      <c r="B397" s="155"/>
      <c r="C397" s="155"/>
      <c r="D397" s="155"/>
      <c r="E397" s="155"/>
      <c r="F397" s="155"/>
      <c r="G397" s="155"/>
      <c r="H397" s="155"/>
      <c r="I397" s="155"/>
      <c r="J397" s="155"/>
      <c r="K397" s="155"/>
      <c r="L397" s="155"/>
      <c r="M397" s="155"/>
      <c r="N397" s="155"/>
      <c r="O397" s="15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  <c r="Z397" s="155"/>
    </row>
    <row r="398" spans="1:26" ht="12" customHeight="1">
      <c r="A398" s="155"/>
      <c r="B398" s="155"/>
      <c r="C398" s="155"/>
      <c r="D398" s="155"/>
      <c r="E398" s="155"/>
      <c r="F398" s="155"/>
      <c r="G398" s="155"/>
      <c r="H398" s="155"/>
      <c r="I398" s="155"/>
      <c r="J398" s="155"/>
      <c r="K398" s="155"/>
      <c r="L398" s="155"/>
      <c r="M398" s="155"/>
      <c r="N398" s="155"/>
      <c r="O398" s="15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  <c r="Z398" s="155"/>
    </row>
    <row r="399" spans="1:26" ht="12" customHeight="1">
      <c r="A399" s="155"/>
      <c r="B399" s="155"/>
      <c r="C399" s="155"/>
      <c r="D399" s="155"/>
      <c r="E399" s="155"/>
      <c r="F399" s="155"/>
      <c r="G399" s="155"/>
      <c r="H399" s="155"/>
      <c r="I399" s="155"/>
      <c r="J399" s="155"/>
      <c r="K399" s="155"/>
      <c r="L399" s="155"/>
      <c r="M399" s="155"/>
      <c r="N399" s="155"/>
      <c r="O399" s="15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  <c r="Z399" s="155"/>
    </row>
    <row r="400" spans="1:26" ht="12" customHeight="1">
      <c r="A400" s="155"/>
      <c r="B400" s="155"/>
      <c r="C400" s="155"/>
      <c r="D400" s="155"/>
      <c r="E400" s="155"/>
      <c r="F400" s="155"/>
      <c r="G400" s="155"/>
      <c r="H400" s="155"/>
      <c r="I400" s="155"/>
      <c r="J400" s="155"/>
      <c r="K400" s="155"/>
      <c r="L400" s="155"/>
      <c r="M400" s="155"/>
      <c r="N400" s="155"/>
      <c r="O400" s="15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  <c r="Z400" s="155"/>
    </row>
    <row r="401" spans="1:26" ht="12" customHeight="1">
      <c r="A401" s="155"/>
      <c r="B401" s="155"/>
      <c r="C401" s="155"/>
      <c r="D401" s="155"/>
      <c r="E401" s="155"/>
      <c r="F401" s="155"/>
      <c r="G401" s="155"/>
      <c r="H401" s="155"/>
      <c r="I401" s="155"/>
      <c r="J401" s="155"/>
      <c r="K401" s="155"/>
      <c r="L401" s="155"/>
      <c r="M401" s="155"/>
      <c r="N401" s="155"/>
      <c r="O401" s="15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  <c r="Z401" s="155"/>
    </row>
    <row r="402" spans="1:26" ht="12" customHeight="1">
      <c r="A402" s="155"/>
      <c r="B402" s="155"/>
      <c r="C402" s="155"/>
      <c r="D402" s="155"/>
      <c r="E402" s="155"/>
      <c r="F402" s="155"/>
      <c r="G402" s="155"/>
      <c r="H402" s="155"/>
      <c r="I402" s="155"/>
      <c r="J402" s="155"/>
      <c r="K402" s="155"/>
      <c r="L402" s="155"/>
      <c r="M402" s="155"/>
      <c r="N402" s="155"/>
      <c r="O402" s="15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  <c r="Z402" s="155"/>
    </row>
    <row r="403" spans="1:26" ht="12" customHeight="1">
      <c r="A403" s="155"/>
      <c r="B403" s="155"/>
      <c r="C403" s="155"/>
      <c r="D403" s="155"/>
      <c r="E403" s="155"/>
      <c r="F403" s="155"/>
      <c r="G403" s="155"/>
      <c r="H403" s="155"/>
      <c r="I403" s="155"/>
      <c r="J403" s="155"/>
      <c r="K403" s="155"/>
      <c r="L403" s="155"/>
      <c r="M403" s="155"/>
      <c r="N403" s="155"/>
      <c r="O403" s="15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  <c r="Z403" s="155"/>
    </row>
    <row r="404" spans="1:26" ht="12" customHeight="1">
      <c r="A404" s="155"/>
      <c r="B404" s="155"/>
      <c r="C404" s="155"/>
      <c r="D404" s="155"/>
      <c r="E404" s="155"/>
      <c r="F404" s="155"/>
      <c r="G404" s="155"/>
      <c r="H404" s="155"/>
      <c r="I404" s="155"/>
      <c r="J404" s="155"/>
      <c r="K404" s="155"/>
      <c r="L404" s="155"/>
      <c r="M404" s="155"/>
      <c r="N404" s="155"/>
      <c r="O404" s="15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  <c r="Z404" s="155"/>
    </row>
    <row r="405" spans="1:26" ht="12" customHeight="1">
      <c r="A405" s="155"/>
      <c r="B405" s="155"/>
      <c r="C405" s="155"/>
      <c r="D405" s="155"/>
      <c r="E405" s="155"/>
      <c r="F405" s="155"/>
      <c r="G405" s="155"/>
      <c r="H405" s="155"/>
      <c r="I405" s="155"/>
      <c r="J405" s="155"/>
      <c r="K405" s="155"/>
      <c r="L405" s="155"/>
      <c r="M405" s="155"/>
      <c r="N405" s="155"/>
      <c r="O405" s="15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  <c r="Z405" s="155"/>
    </row>
    <row r="406" spans="1:26" ht="12" customHeight="1">
      <c r="A406" s="155"/>
      <c r="B406" s="155"/>
      <c r="C406" s="155"/>
      <c r="D406" s="155"/>
      <c r="E406" s="155"/>
      <c r="F406" s="155"/>
      <c r="G406" s="155"/>
      <c r="H406" s="155"/>
      <c r="I406" s="155"/>
      <c r="J406" s="155"/>
      <c r="K406" s="155"/>
      <c r="L406" s="155"/>
      <c r="M406" s="155"/>
      <c r="N406" s="155"/>
      <c r="O406" s="15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  <c r="Z406" s="155"/>
    </row>
    <row r="407" spans="1:26" ht="12" customHeight="1">
      <c r="A407" s="155"/>
      <c r="B407" s="155"/>
      <c r="C407" s="155"/>
      <c r="D407" s="155"/>
      <c r="E407" s="155"/>
      <c r="F407" s="155"/>
      <c r="G407" s="155"/>
      <c r="H407" s="155"/>
      <c r="I407" s="155"/>
      <c r="J407" s="155"/>
      <c r="K407" s="155"/>
      <c r="L407" s="155"/>
      <c r="M407" s="155"/>
      <c r="N407" s="155"/>
      <c r="O407" s="15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</row>
    <row r="408" spans="1:26" ht="12" customHeight="1">
      <c r="A408" s="155"/>
      <c r="B408" s="155"/>
      <c r="C408" s="155"/>
      <c r="D408" s="155"/>
      <c r="E408" s="155"/>
      <c r="F408" s="155"/>
      <c r="G408" s="155"/>
      <c r="H408" s="155"/>
      <c r="I408" s="155"/>
      <c r="J408" s="155"/>
      <c r="K408" s="155"/>
      <c r="L408" s="155"/>
      <c r="M408" s="155"/>
      <c r="N408" s="155"/>
      <c r="O408" s="15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</row>
    <row r="409" spans="1:26" ht="12" customHeight="1">
      <c r="A409" s="155"/>
      <c r="B409" s="155"/>
      <c r="C409" s="155"/>
      <c r="D409" s="155"/>
      <c r="E409" s="155"/>
      <c r="F409" s="155"/>
      <c r="G409" s="155"/>
      <c r="H409" s="155"/>
      <c r="I409" s="155"/>
      <c r="J409" s="155"/>
      <c r="K409" s="155"/>
      <c r="L409" s="155"/>
      <c r="M409" s="155"/>
      <c r="N409" s="155"/>
      <c r="O409" s="15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  <c r="Z409" s="155"/>
    </row>
    <row r="410" spans="1:26" ht="12" customHeight="1">
      <c r="A410" s="155"/>
      <c r="B410" s="155"/>
      <c r="C410" s="155"/>
      <c r="D410" s="155"/>
      <c r="E410" s="155"/>
      <c r="F410" s="155"/>
      <c r="G410" s="155"/>
      <c r="H410" s="155"/>
      <c r="I410" s="155"/>
      <c r="J410" s="155"/>
      <c r="K410" s="155"/>
      <c r="L410" s="155"/>
      <c r="M410" s="155"/>
      <c r="N410" s="155"/>
      <c r="O410" s="15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  <c r="Z410" s="155"/>
    </row>
    <row r="411" spans="1:26" ht="12" customHeight="1">
      <c r="A411" s="155"/>
      <c r="B411" s="155"/>
      <c r="C411" s="155"/>
      <c r="D411" s="155"/>
      <c r="E411" s="155"/>
      <c r="F411" s="155"/>
      <c r="G411" s="155"/>
      <c r="H411" s="155"/>
      <c r="I411" s="155"/>
      <c r="J411" s="155"/>
      <c r="K411" s="155"/>
      <c r="L411" s="155"/>
      <c r="M411" s="155"/>
      <c r="N411" s="155"/>
      <c r="O411" s="15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  <c r="Z411" s="155"/>
    </row>
    <row r="412" spans="1:26" ht="12" customHeight="1">
      <c r="A412" s="155"/>
      <c r="B412" s="155"/>
      <c r="C412" s="155"/>
      <c r="D412" s="155"/>
      <c r="E412" s="155"/>
      <c r="F412" s="155"/>
      <c r="G412" s="155"/>
      <c r="H412" s="155"/>
      <c r="I412" s="155"/>
      <c r="J412" s="155"/>
      <c r="K412" s="155"/>
      <c r="L412" s="155"/>
      <c r="M412" s="155"/>
      <c r="N412" s="155"/>
      <c r="O412" s="15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  <c r="Z412" s="155"/>
    </row>
    <row r="413" spans="1:26" ht="12" customHeight="1">
      <c r="A413" s="155"/>
      <c r="B413" s="155"/>
      <c r="C413" s="155"/>
      <c r="D413" s="155"/>
      <c r="E413" s="155"/>
      <c r="F413" s="155"/>
      <c r="G413" s="155"/>
      <c r="H413" s="155"/>
      <c r="I413" s="155"/>
      <c r="J413" s="155"/>
      <c r="K413" s="155"/>
      <c r="L413" s="155"/>
      <c r="M413" s="155"/>
      <c r="N413" s="155"/>
      <c r="O413" s="155"/>
      <c r="P413" s="155"/>
      <c r="Q413" s="155"/>
      <c r="R413" s="155"/>
      <c r="S413" s="155"/>
      <c r="T413" s="155"/>
      <c r="U413" s="155"/>
      <c r="V413" s="155"/>
      <c r="W413" s="155"/>
      <c r="X413" s="155"/>
      <c r="Y413" s="155"/>
      <c r="Z413" s="155"/>
    </row>
    <row r="414" spans="1:26" ht="12" customHeight="1">
      <c r="A414" s="155"/>
      <c r="B414" s="155"/>
      <c r="C414" s="155"/>
      <c r="D414" s="155"/>
      <c r="E414" s="155"/>
      <c r="F414" s="155"/>
      <c r="G414" s="155"/>
      <c r="H414" s="155"/>
      <c r="I414" s="155"/>
      <c r="J414" s="155"/>
      <c r="K414" s="155"/>
      <c r="L414" s="155"/>
      <c r="M414" s="155"/>
      <c r="N414" s="155"/>
      <c r="O414" s="155"/>
      <c r="P414" s="155"/>
      <c r="Q414" s="155"/>
      <c r="R414" s="155"/>
      <c r="S414" s="155"/>
      <c r="T414" s="155"/>
      <c r="U414" s="155"/>
      <c r="V414" s="155"/>
      <c r="W414" s="155"/>
      <c r="X414" s="155"/>
      <c r="Y414" s="155"/>
      <c r="Z414" s="155"/>
    </row>
    <row r="415" spans="1:26" ht="12" customHeight="1">
      <c r="A415" s="155"/>
      <c r="B415" s="155"/>
      <c r="C415" s="155"/>
      <c r="D415" s="155"/>
      <c r="E415" s="155"/>
      <c r="F415" s="155"/>
      <c r="G415" s="155"/>
      <c r="H415" s="155"/>
      <c r="I415" s="155"/>
      <c r="J415" s="155"/>
      <c r="K415" s="155"/>
      <c r="L415" s="155"/>
      <c r="M415" s="155"/>
      <c r="N415" s="155"/>
      <c r="O415" s="155"/>
      <c r="P415" s="155"/>
      <c r="Q415" s="155"/>
      <c r="R415" s="155"/>
      <c r="S415" s="155"/>
      <c r="T415" s="155"/>
      <c r="U415" s="155"/>
      <c r="V415" s="155"/>
      <c r="W415" s="155"/>
      <c r="X415" s="155"/>
      <c r="Y415" s="155"/>
      <c r="Z415" s="155"/>
    </row>
    <row r="416" spans="1:26" ht="12" customHeight="1">
      <c r="A416" s="155"/>
      <c r="B416" s="155"/>
      <c r="C416" s="155"/>
      <c r="D416" s="155"/>
      <c r="E416" s="155"/>
      <c r="F416" s="155"/>
      <c r="G416" s="155"/>
      <c r="H416" s="155"/>
      <c r="I416" s="155"/>
      <c r="J416" s="155"/>
      <c r="K416" s="155"/>
      <c r="L416" s="155"/>
      <c r="M416" s="155"/>
      <c r="N416" s="155"/>
      <c r="O416" s="155"/>
      <c r="P416" s="155"/>
      <c r="Q416" s="155"/>
      <c r="R416" s="155"/>
      <c r="S416" s="155"/>
      <c r="T416" s="155"/>
      <c r="U416" s="155"/>
      <c r="V416" s="155"/>
      <c r="W416" s="155"/>
      <c r="X416" s="155"/>
      <c r="Y416" s="155"/>
      <c r="Z416" s="155"/>
    </row>
    <row r="417" spans="1:26" ht="12" customHeight="1">
      <c r="A417" s="155"/>
      <c r="B417" s="155"/>
      <c r="C417" s="155"/>
      <c r="D417" s="155"/>
      <c r="E417" s="155"/>
      <c r="F417" s="155"/>
      <c r="G417" s="155"/>
      <c r="H417" s="155"/>
      <c r="I417" s="155"/>
      <c r="J417" s="155"/>
      <c r="K417" s="155"/>
      <c r="L417" s="155"/>
      <c r="M417" s="155"/>
      <c r="N417" s="155"/>
      <c r="O417" s="155"/>
      <c r="P417" s="155"/>
      <c r="Q417" s="155"/>
      <c r="R417" s="155"/>
      <c r="S417" s="155"/>
      <c r="T417" s="155"/>
      <c r="U417" s="155"/>
      <c r="V417" s="155"/>
      <c r="W417" s="155"/>
      <c r="X417" s="155"/>
      <c r="Y417" s="155"/>
      <c r="Z417" s="155"/>
    </row>
    <row r="418" spans="1:26" ht="12" customHeight="1">
      <c r="A418" s="155"/>
      <c r="B418" s="155"/>
      <c r="C418" s="155"/>
      <c r="D418" s="155"/>
      <c r="E418" s="155"/>
      <c r="F418" s="155"/>
      <c r="G418" s="155"/>
      <c r="H418" s="155"/>
      <c r="I418" s="155"/>
      <c r="J418" s="155"/>
      <c r="K418" s="155"/>
      <c r="L418" s="155"/>
      <c r="M418" s="155"/>
      <c r="N418" s="155"/>
      <c r="O418" s="15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  <c r="Z418" s="155"/>
    </row>
    <row r="419" spans="1:26" ht="12" customHeight="1">
      <c r="A419" s="155"/>
      <c r="B419" s="155"/>
      <c r="C419" s="155"/>
      <c r="D419" s="155"/>
      <c r="E419" s="155"/>
      <c r="F419" s="155"/>
      <c r="G419" s="155"/>
      <c r="H419" s="155"/>
      <c r="I419" s="155"/>
      <c r="J419" s="155"/>
      <c r="K419" s="155"/>
      <c r="L419" s="155"/>
      <c r="M419" s="155"/>
      <c r="N419" s="155"/>
      <c r="O419" s="15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</row>
    <row r="420" spans="1:26" ht="12" customHeight="1">
      <c r="A420" s="155"/>
      <c r="B420" s="155"/>
      <c r="C420" s="155"/>
      <c r="D420" s="155"/>
      <c r="E420" s="155"/>
      <c r="F420" s="155"/>
      <c r="G420" s="155"/>
      <c r="H420" s="155"/>
      <c r="I420" s="155"/>
      <c r="J420" s="155"/>
      <c r="K420" s="155"/>
      <c r="L420" s="155"/>
      <c r="M420" s="155"/>
      <c r="N420" s="155"/>
      <c r="O420" s="15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</row>
    <row r="421" spans="1:26" ht="12" customHeight="1">
      <c r="A421" s="155"/>
      <c r="B421" s="155"/>
      <c r="C421" s="155"/>
      <c r="D421" s="155"/>
      <c r="E421" s="155"/>
      <c r="F421" s="155"/>
      <c r="G421" s="155"/>
      <c r="H421" s="155"/>
      <c r="I421" s="155"/>
      <c r="J421" s="155"/>
      <c r="K421" s="155"/>
      <c r="L421" s="155"/>
      <c r="M421" s="155"/>
      <c r="N421" s="155"/>
      <c r="O421" s="155"/>
      <c r="P421" s="155"/>
      <c r="Q421" s="155"/>
      <c r="R421" s="155"/>
      <c r="S421" s="155"/>
      <c r="T421" s="155"/>
      <c r="U421" s="155"/>
      <c r="V421" s="155"/>
      <c r="W421" s="155"/>
      <c r="X421" s="155"/>
      <c r="Y421" s="155"/>
      <c r="Z421" s="155"/>
    </row>
    <row r="422" spans="1:26" ht="12" customHeight="1">
      <c r="A422" s="155"/>
      <c r="B422" s="155"/>
      <c r="C422" s="155"/>
      <c r="D422" s="155"/>
      <c r="E422" s="155"/>
      <c r="F422" s="155"/>
      <c r="G422" s="155"/>
      <c r="H422" s="155"/>
      <c r="I422" s="155"/>
      <c r="J422" s="155"/>
      <c r="K422" s="155"/>
      <c r="L422" s="155"/>
      <c r="M422" s="155"/>
      <c r="N422" s="155"/>
      <c r="O422" s="155"/>
      <c r="P422" s="155"/>
      <c r="Q422" s="155"/>
      <c r="R422" s="155"/>
      <c r="S422" s="155"/>
      <c r="T422" s="155"/>
      <c r="U422" s="155"/>
      <c r="V422" s="155"/>
      <c r="W422" s="155"/>
      <c r="X422" s="155"/>
      <c r="Y422" s="155"/>
      <c r="Z422" s="155"/>
    </row>
    <row r="423" spans="1:26" ht="12" customHeight="1">
      <c r="A423" s="155"/>
      <c r="B423" s="155"/>
      <c r="C423" s="155"/>
      <c r="D423" s="155"/>
      <c r="E423" s="155"/>
      <c r="F423" s="155"/>
      <c r="G423" s="155"/>
      <c r="H423" s="155"/>
      <c r="I423" s="155"/>
      <c r="J423" s="155"/>
      <c r="K423" s="155"/>
      <c r="L423" s="155"/>
      <c r="M423" s="155"/>
      <c r="N423" s="155"/>
      <c r="O423" s="155"/>
      <c r="P423" s="155"/>
      <c r="Q423" s="155"/>
      <c r="R423" s="155"/>
      <c r="S423" s="155"/>
      <c r="T423" s="155"/>
      <c r="U423" s="155"/>
      <c r="V423" s="155"/>
      <c r="W423" s="155"/>
      <c r="X423" s="155"/>
      <c r="Y423" s="155"/>
      <c r="Z423" s="155"/>
    </row>
    <row r="424" spans="1:26" ht="12" customHeight="1">
      <c r="A424" s="155"/>
      <c r="B424" s="155"/>
      <c r="C424" s="155"/>
      <c r="D424" s="155"/>
      <c r="E424" s="155"/>
      <c r="F424" s="155"/>
      <c r="G424" s="155"/>
      <c r="H424" s="155"/>
      <c r="I424" s="155"/>
      <c r="J424" s="155"/>
      <c r="K424" s="155"/>
      <c r="L424" s="155"/>
      <c r="M424" s="155"/>
      <c r="N424" s="155"/>
      <c r="O424" s="155"/>
      <c r="P424" s="155"/>
      <c r="Q424" s="155"/>
      <c r="R424" s="155"/>
      <c r="S424" s="155"/>
      <c r="T424" s="155"/>
      <c r="U424" s="155"/>
      <c r="V424" s="155"/>
      <c r="W424" s="155"/>
      <c r="X424" s="155"/>
      <c r="Y424" s="155"/>
      <c r="Z424" s="155"/>
    </row>
    <row r="425" spans="1:26" ht="12" customHeight="1">
      <c r="A425" s="155"/>
      <c r="B425" s="155"/>
      <c r="C425" s="155"/>
      <c r="D425" s="155"/>
      <c r="E425" s="155"/>
      <c r="F425" s="155"/>
      <c r="G425" s="155"/>
      <c r="H425" s="155"/>
      <c r="I425" s="155"/>
      <c r="J425" s="155"/>
      <c r="K425" s="155"/>
      <c r="L425" s="155"/>
      <c r="M425" s="155"/>
      <c r="N425" s="155"/>
      <c r="O425" s="15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  <c r="Z425" s="155"/>
    </row>
    <row r="426" spans="1:26" ht="12" customHeight="1">
      <c r="A426" s="155"/>
      <c r="B426" s="155"/>
      <c r="C426" s="155"/>
      <c r="D426" s="155"/>
      <c r="E426" s="155"/>
      <c r="F426" s="155"/>
      <c r="G426" s="155"/>
      <c r="H426" s="155"/>
      <c r="I426" s="155"/>
      <c r="J426" s="155"/>
      <c r="K426" s="155"/>
      <c r="L426" s="155"/>
      <c r="M426" s="155"/>
      <c r="N426" s="155"/>
      <c r="O426" s="155"/>
      <c r="P426" s="155"/>
      <c r="Q426" s="155"/>
      <c r="R426" s="155"/>
      <c r="S426" s="155"/>
      <c r="T426" s="155"/>
      <c r="U426" s="155"/>
      <c r="V426" s="155"/>
      <c r="W426" s="155"/>
      <c r="X426" s="155"/>
      <c r="Y426" s="155"/>
      <c r="Z426" s="155"/>
    </row>
    <row r="427" spans="1:26" ht="12" customHeight="1">
      <c r="A427" s="155"/>
      <c r="B427" s="155"/>
      <c r="C427" s="155"/>
      <c r="D427" s="155"/>
      <c r="E427" s="155"/>
      <c r="F427" s="155"/>
      <c r="G427" s="155"/>
      <c r="H427" s="155"/>
      <c r="I427" s="155"/>
      <c r="J427" s="155"/>
      <c r="K427" s="155"/>
      <c r="L427" s="155"/>
      <c r="M427" s="155"/>
      <c r="N427" s="155"/>
      <c r="O427" s="15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  <c r="Z427" s="155"/>
    </row>
    <row r="428" spans="1:26" ht="12" customHeight="1">
      <c r="A428" s="155"/>
      <c r="B428" s="155"/>
      <c r="C428" s="155"/>
      <c r="D428" s="155"/>
      <c r="E428" s="155"/>
      <c r="F428" s="155"/>
      <c r="G428" s="155"/>
      <c r="H428" s="155"/>
      <c r="I428" s="155"/>
      <c r="J428" s="155"/>
      <c r="K428" s="155"/>
      <c r="L428" s="155"/>
      <c r="M428" s="155"/>
      <c r="N428" s="155"/>
      <c r="O428" s="15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</row>
    <row r="429" spans="1:26" ht="12" customHeight="1">
      <c r="A429" s="155"/>
      <c r="B429" s="155"/>
      <c r="C429" s="155"/>
      <c r="D429" s="155"/>
      <c r="E429" s="155"/>
      <c r="F429" s="155"/>
      <c r="G429" s="155"/>
      <c r="H429" s="155"/>
      <c r="I429" s="155"/>
      <c r="J429" s="155"/>
      <c r="K429" s="155"/>
      <c r="L429" s="155"/>
      <c r="M429" s="155"/>
      <c r="N429" s="155"/>
      <c r="O429" s="15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  <c r="Z429" s="155"/>
    </row>
    <row r="430" spans="1:26" ht="12" customHeight="1">
      <c r="A430" s="155"/>
      <c r="B430" s="155"/>
      <c r="C430" s="155"/>
      <c r="D430" s="155"/>
      <c r="E430" s="155"/>
      <c r="F430" s="155"/>
      <c r="G430" s="155"/>
      <c r="H430" s="155"/>
      <c r="I430" s="155"/>
      <c r="J430" s="155"/>
      <c r="K430" s="155"/>
      <c r="L430" s="155"/>
      <c r="M430" s="155"/>
      <c r="N430" s="155"/>
      <c r="O430" s="15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  <c r="Z430" s="155"/>
    </row>
    <row r="431" spans="1:26" ht="12" customHeight="1">
      <c r="A431" s="155"/>
      <c r="B431" s="155"/>
      <c r="C431" s="155"/>
      <c r="D431" s="155"/>
      <c r="E431" s="155"/>
      <c r="F431" s="155"/>
      <c r="G431" s="155"/>
      <c r="H431" s="155"/>
      <c r="I431" s="155"/>
      <c r="J431" s="155"/>
      <c r="K431" s="155"/>
      <c r="L431" s="155"/>
      <c r="M431" s="155"/>
      <c r="N431" s="155"/>
      <c r="O431" s="15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  <c r="Z431" s="155"/>
    </row>
    <row r="432" spans="1:26" ht="12" customHeight="1">
      <c r="A432" s="155"/>
      <c r="B432" s="155"/>
      <c r="C432" s="155"/>
      <c r="D432" s="155"/>
      <c r="E432" s="155"/>
      <c r="F432" s="155"/>
      <c r="G432" s="155"/>
      <c r="H432" s="155"/>
      <c r="I432" s="155"/>
      <c r="J432" s="155"/>
      <c r="K432" s="155"/>
      <c r="L432" s="155"/>
      <c r="M432" s="155"/>
      <c r="N432" s="155"/>
      <c r="O432" s="15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</row>
    <row r="433" spans="1:26" ht="12" customHeight="1">
      <c r="A433" s="155"/>
      <c r="B433" s="155"/>
      <c r="C433" s="155"/>
      <c r="D433" s="155"/>
      <c r="E433" s="155"/>
      <c r="F433" s="155"/>
      <c r="G433" s="155"/>
      <c r="H433" s="155"/>
      <c r="I433" s="155"/>
      <c r="J433" s="155"/>
      <c r="K433" s="155"/>
      <c r="L433" s="155"/>
      <c r="M433" s="155"/>
      <c r="N433" s="155"/>
      <c r="O433" s="15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</row>
    <row r="434" spans="1:26" ht="12" customHeight="1">
      <c r="A434" s="155"/>
      <c r="B434" s="155"/>
      <c r="C434" s="155"/>
      <c r="D434" s="155"/>
      <c r="E434" s="155"/>
      <c r="F434" s="155"/>
      <c r="G434" s="155"/>
      <c r="H434" s="155"/>
      <c r="I434" s="155"/>
      <c r="J434" s="155"/>
      <c r="K434" s="155"/>
      <c r="L434" s="155"/>
      <c r="M434" s="155"/>
      <c r="N434" s="155"/>
      <c r="O434" s="155"/>
      <c r="P434" s="155"/>
      <c r="Q434" s="155"/>
      <c r="R434" s="155"/>
      <c r="S434" s="155"/>
      <c r="T434" s="155"/>
      <c r="U434" s="155"/>
      <c r="V434" s="155"/>
      <c r="W434" s="155"/>
      <c r="X434" s="155"/>
      <c r="Y434" s="155"/>
      <c r="Z434" s="155"/>
    </row>
    <row r="435" spans="1:26" ht="12" customHeight="1">
      <c r="A435" s="155"/>
      <c r="B435" s="155"/>
      <c r="C435" s="155"/>
      <c r="D435" s="155"/>
      <c r="E435" s="155"/>
      <c r="F435" s="155"/>
      <c r="G435" s="155"/>
      <c r="H435" s="155"/>
      <c r="I435" s="155"/>
      <c r="J435" s="155"/>
      <c r="K435" s="155"/>
      <c r="L435" s="155"/>
      <c r="M435" s="155"/>
      <c r="N435" s="155"/>
      <c r="O435" s="155"/>
      <c r="P435" s="155"/>
      <c r="Q435" s="155"/>
      <c r="R435" s="155"/>
      <c r="S435" s="155"/>
      <c r="T435" s="155"/>
      <c r="U435" s="155"/>
      <c r="V435" s="155"/>
      <c r="W435" s="155"/>
      <c r="X435" s="155"/>
      <c r="Y435" s="155"/>
      <c r="Z435" s="155"/>
    </row>
    <row r="436" spans="1:26" ht="12" customHeight="1">
      <c r="A436" s="155"/>
      <c r="B436" s="155"/>
      <c r="C436" s="155"/>
      <c r="D436" s="155"/>
      <c r="E436" s="155"/>
      <c r="F436" s="155"/>
      <c r="G436" s="155"/>
      <c r="H436" s="155"/>
      <c r="I436" s="155"/>
      <c r="J436" s="155"/>
      <c r="K436" s="155"/>
      <c r="L436" s="155"/>
      <c r="M436" s="155"/>
      <c r="N436" s="155"/>
      <c r="O436" s="155"/>
      <c r="P436" s="155"/>
      <c r="Q436" s="155"/>
      <c r="R436" s="155"/>
      <c r="S436" s="155"/>
      <c r="T436" s="155"/>
      <c r="U436" s="155"/>
      <c r="V436" s="155"/>
      <c r="W436" s="155"/>
      <c r="X436" s="155"/>
      <c r="Y436" s="155"/>
      <c r="Z436" s="155"/>
    </row>
    <row r="437" spans="1:26" ht="12" customHeight="1">
      <c r="A437" s="155"/>
      <c r="B437" s="155"/>
      <c r="C437" s="155"/>
      <c r="D437" s="155"/>
      <c r="E437" s="155"/>
      <c r="F437" s="155"/>
      <c r="G437" s="155"/>
      <c r="H437" s="155"/>
      <c r="I437" s="155"/>
      <c r="J437" s="155"/>
      <c r="K437" s="155"/>
      <c r="L437" s="155"/>
      <c r="M437" s="155"/>
      <c r="N437" s="155"/>
      <c r="O437" s="155"/>
      <c r="P437" s="155"/>
      <c r="Q437" s="155"/>
      <c r="R437" s="155"/>
      <c r="S437" s="155"/>
      <c r="T437" s="155"/>
      <c r="U437" s="155"/>
      <c r="V437" s="155"/>
      <c r="W437" s="155"/>
      <c r="X437" s="155"/>
      <c r="Y437" s="155"/>
      <c r="Z437" s="155"/>
    </row>
    <row r="438" spans="1:26" ht="12" customHeight="1">
      <c r="A438" s="155"/>
      <c r="B438" s="155"/>
      <c r="C438" s="155"/>
      <c r="D438" s="155"/>
      <c r="E438" s="155"/>
      <c r="F438" s="155"/>
      <c r="G438" s="155"/>
      <c r="H438" s="155"/>
      <c r="I438" s="155"/>
      <c r="J438" s="155"/>
      <c r="K438" s="155"/>
      <c r="L438" s="155"/>
      <c r="M438" s="155"/>
      <c r="N438" s="155"/>
      <c r="O438" s="155"/>
      <c r="P438" s="155"/>
      <c r="Q438" s="155"/>
      <c r="R438" s="155"/>
      <c r="S438" s="155"/>
      <c r="T438" s="155"/>
      <c r="U438" s="155"/>
      <c r="V438" s="155"/>
      <c r="W438" s="155"/>
      <c r="X438" s="155"/>
      <c r="Y438" s="155"/>
      <c r="Z438" s="155"/>
    </row>
    <row r="439" spans="1:26" ht="12" customHeight="1">
      <c r="A439" s="155"/>
      <c r="B439" s="155"/>
      <c r="C439" s="155"/>
      <c r="D439" s="155"/>
      <c r="E439" s="155"/>
      <c r="F439" s="155"/>
      <c r="G439" s="155"/>
      <c r="H439" s="155"/>
      <c r="I439" s="155"/>
      <c r="J439" s="155"/>
      <c r="K439" s="155"/>
      <c r="L439" s="155"/>
      <c r="M439" s="155"/>
      <c r="N439" s="155"/>
      <c r="O439" s="155"/>
      <c r="P439" s="155"/>
      <c r="Q439" s="155"/>
      <c r="R439" s="155"/>
      <c r="S439" s="155"/>
      <c r="T439" s="155"/>
      <c r="U439" s="155"/>
      <c r="V439" s="155"/>
      <c r="W439" s="155"/>
      <c r="X439" s="155"/>
      <c r="Y439" s="155"/>
      <c r="Z439" s="155"/>
    </row>
    <row r="440" spans="1:26" ht="12" customHeight="1">
      <c r="A440" s="155"/>
      <c r="B440" s="155"/>
      <c r="C440" s="155"/>
      <c r="D440" s="155"/>
      <c r="E440" s="155"/>
      <c r="F440" s="155"/>
      <c r="G440" s="155"/>
      <c r="H440" s="155"/>
      <c r="I440" s="155"/>
      <c r="J440" s="155"/>
      <c r="K440" s="155"/>
      <c r="L440" s="155"/>
      <c r="M440" s="155"/>
      <c r="N440" s="155"/>
      <c r="O440" s="15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  <c r="Z440" s="155"/>
    </row>
    <row r="441" spans="1:26" ht="12" customHeight="1">
      <c r="A441" s="155"/>
      <c r="B441" s="155"/>
      <c r="C441" s="155"/>
      <c r="D441" s="155"/>
      <c r="E441" s="155"/>
      <c r="F441" s="155"/>
      <c r="G441" s="155"/>
      <c r="H441" s="155"/>
      <c r="I441" s="155"/>
      <c r="J441" s="155"/>
      <c r="K441" s="155"/>
      <c r="L441" s="155"/>
      <c r="M441" s="155"/>
      <c r="N441" s="155"/>
      <c r="O441" s="15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  <c r="Z441" s="155"/>
    </row>
    <row r="442" spans="1:26" ht="12" customHeight="1">
      <c r="A442" s="155"/>
      <c r="B442" s="155"/>
      <c r="C442" s="155"/>
      <c r="D442" s="155"/>
      <c r="E442" s="155"/>
      <c r="F442" s="155"/>
      <c r="G442" s="155"/>
      <c r="H442" s="155"/>
      <c r="I442" s="155"/>
      <c r="J442" s="155"/>
      <c r="K442" s="155"/>
      <c r="L442" s="155"/>
      <c r="M442" s="155"/>
      <c r="N442" s="155"/>
      <c r="O442" s="15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  <c r="Z442" s="155"/>
    </row>
    <row r="443" spans="1:26" ht="12" customHeight="1">
      <c r="A443" s="155"/>
      <c r="B443" s="155"/>
      <c r="C443" s="155"/>
      <c r="D443" s="155"/>
      <c r="E443" s="155"/>
      <c r="F443" s="155"/>
      <c r="G443" s="155"/>
      <c r="H443" s="155"/>
      <c r="I443" s="155"/>
      <c r="J443" s="155"/>
      <c r="K443" s="155"/>
      <c r="L443" s="155"/>
      <c r="M443" s="155"/>
      <c r="N443" s="155"/>
      <c r="O443" s="15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  <c r="Z443" s="155"/>
    </row>
    <row r="444" spans="1:26" ht="12" customHeight="1">
      <c r="A444" s="155"/>
      <c r="B444" s="155"/>
      <c r="C444" s="155"/>
      <c r="D444" s="155"/>
      <c r="E444" s="155"/>
      <c r="F444" s="155"/>
      <c r="G444" s="155"/>
      <c r="H444" s="155"/>
      <c r="I444" s="155"/>
      <c r="J444" s="155"/>
      <c r="K444" s="155"/>
      <c r="L444" s="155"/>
      <c r="M444" s="155"/>
      <c r="N444" s="155"/>
      <c r="O444" s="155"/>
      <c r="P444" s="155"/>
      <c r="Q444" s="155"/>
      <c r="R444" s="155"/>
      <c r="S444" s="155"/>
      <c r="T444" s="155"/>
      <c r="U444" s="155"/>
      <c r="V444" s="155"/>
      <c r="W444" s="155"/>
      <c r="X444" s="155"/>
      <c r="Y444" s="155"/>
      <c r="Z444" s="155"/>
    </row>
    <row r="445" spans="1:26" ht="12" customHeight="1">
      <c r="A445" s="155"/>
      <c r="B445" s="155"/>
      <c r="C445" s="155"/>
      <c r="D445" s="155"/>
      <c r="E445" s="155"/>
      <c r="F445" s="155"/>
      <c r="G445" s="155"/>
      <c r="H445" s="155"/>
      <c r="I445" s="155"/>
      <c r="J445" s="155"/>
      <c r="K445" s="155"/>
      <c r="L445" s="155"/>
      <c r="M445" s="155"/>
      <c r="N445" s="155"/>
      <c r="O445" s="155"/>
      <c r="P445" s="155"/>
      <c r="Q445" s="155"/>
      <c r="R445" s="155"/>
      <c r="S445" s="155"/>
      <c r="T445" s="155"/>
      <c r="U445" s="155"/>
      <c r="V445" s="155"/>
      <c r="W445" s="155"/>
      <c r="X445" s="155"/>
      <c r="Y445" s="155"/>
      <c r="Z445" s="155"/>
    </row>
    <row r="446" spans="1:26" ht="12" customHeight="1">
      <c r="A446" s="155"/>
      <c r="B446" s="155"/>
      <c r="C446" s="155"/>
      <c r="D446" s="155"/>
      <c r="E446" s="155"/>
      <c r="F446" s="155"/>
      <c r="G446" s="155"/>
      <c r="H446" s="155"/>
      <c r="I446" s="155"/>
      <c r="J446" s="155"/>
      <c r="K446" s="155"/>
      <c r="L446" s="155"/>
      <c r="M446" s="155"/>
      <c r="N446" s="155"/>
      <c r="O446" s="155"/>
      <c r="P446" s="155"/>
      <c r="Q446" s="155"/>
      <c r="R446" s="155"/>
      <c r="S446" s="155"/>
      <c r="T446" s="155"/>
      <c r="U446" s="155"/>
      <c r="V446" s="155"/>
      <c r="W446" s="155"/>
      <c r="X446" s="155"/>
      <c r="Y446" s="155"/>
      <c r="Z446" s="155"/>
    </row>
    <row r="447" spans="1:26" ht="12" customHeight="1">
      <c r="A447" s="155"/>
      <c r="B447" s="155"/>
      <c r="C447" s="155"/>
      <c r="D447" s="155"/>
      <c r="E447" s="155"/>
      <c r="F447" s="155"/>
      <c r="G447" s="155"/>
      <c r="H447" s="155"/>
      <c r="I447" s="155"/>
      <c r="J447" s="155"/>
      <c r="K447" s="155"/>
      <c r="L447" s="155"/>
      <c r="M447" s="155"/>
      <c r="N447" s="155"/>
      <c r="O447" s="155"/>
      <c r="P447" s="155"/>
      <c r="Q447" s="155"/>
      <c r="R447" s="155"/>
      <c r="S447" s="155"/>
      <c r="T447" s="155"/>
      <c r="U447" s="155"/>
      <c r="V447" s="155"/>
      <c r="W447" s="155"/>
      <c r="X447" s="155"/>
      <c r="Y447" s="155"/>
      <c r="Z447" s="155"/>
    </row>
    <row r="448" spans="1:26" ht="12" customHeight="1">
      <c r="A448" s="155"/>
      <c r="B448" s="155"/>
      <c r="C448" s="155"/>
      <c r="D448" s="155"/>
      <c r="E448" s="155"/>
      <c r="F448" s="155"/>
      <c r="G448" s="155"/>
      <c r="H448" s="155"/>
      <c r="I448" s="155"/>
      <c r="J448" s="155"/>
      <c r="K448" s="155"/>
      <c r="L448" s="155"/>
      <c r="M448" s="155"/>
      <c r="N448" s="155"/>
      <c r="O448" s="155"/>
      <c r="P448" s="155"/>
      <c r="Q448" s="155"/>
      <c r="R448" s="155"/>
      <c r="S448" s="155"/>
      <c r="T448" s="155"/>
      <c r="U448" s="155"/>
      <c r="V448" s="155"/>
      <c r="W448" s="155"/>
      <c r="X448" s="155"/>
      <c r="Y448" s="155"/>
      <c r="Z448" s="155"/>
    </row>
    <row r="449" spans="1:26" ht="12" customHeight="1">
      <c r="A449" s="155"/>
      <c r="B449" s="155"/>
      <c r="C449" s="155"/>
      <c r="D449" s="155"/>
      <c r="E449" s="155"/>
      <c r="F449" s="155"/>
      <c r="G449" s="155"/>
      <c r="H449" s="155"/>
      <c r="I449" s="155"/>
      <c r="J449" s="155"/>
      <c r="K449" s="155"/>
      <c r="L449" s="155"/>
      <c r="M449" s="155"/>
      <c r="N449" s="155"/>
      <c r="O449" s="155"/>
      <c r="P449" s="155"/>
      <c r="Q449" s="155"/>
      <c r="R449" s="155"/>
      <c r="S449" s="155"/>
      <c r="T449" s="155"/>
      <c r="U449" s="155"/>
      <c r="V449" s="155"/>
      <c r="W449" s="155"/>
      <c r="X449" s="155"/>
      <c r="Y449" s="155"/>
      <c r="Z449" s="155"/>
    </row>
    <row r="450" spans="1:26" ht="12" customHeight="1">
      <c r="A450" s="155"/>
      <c r="B450" s="155"/>
      <c r="C450" s="155"/>
      <c r="D450" s="155"/>
      <c r="E450" s="155"/>
      <c r="F450" s="155"/>
      <c r="G450" s="155"/>
      <c r="H450" s="155"/>
      <c r="I450" s="155"/>
      <c r="J450" s="155"/>
      <c r="K450" s="155"/>
      <c r="L450" s="155"/>
      <c r="M450" s="155"/>
      <c r="N450" s="155"/>
      <c r="O450" s="155"/>
      <c r="P450" s="155"/>
      <c r="Q450" s="155"/>
      <c r="R450" s="155"/>
      <c r="S450" s="155"/>
      <c r="T450" s="155"/>
      <c r="U450" s="155"/>
      <c r="V450" s="155"/>
      <c r="W450" s="155"/>
      <c r="X450" s="155"/>
      <c r="Y450" s="155"/>
      <c r="Z450" s="155"/>
    </row>
    <row r="451" spans="1:26" ht="12" customHeight="1">
      <c r="A451" s="155"/>
      <c r="B451" s="155"/>
      <c r="C451" s="155"/>
      <c r="D451" s="155"/>
      <c r="E451" s="155"/>
      <c r="F451" s="155"/>
      <c r="G451" s="155"/>
      <c r="H451" s="155"/>
      <c r="I451" s="155"/>
      <c r="J451" s="155"/>
      <c r="K451" s="155"/>
      <c r="L451" s="155"/>
      <c r="M451" s="155"/>
      <c r="N451" s="155"/>
      <c r="O451" s="15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</row>
    <row r="452" spans="1:26" ht="12" customHeight="1">
      <c r="A452" s="155"/>
      <c r="B452" s="155"/>
      <c r="C452" s="155"/>
      <c r="D452" s="155"/>
      <c r="E452" s="155"/>
      <c r="F452" s="155"/>
      <c r="G452" s="155"/>
      <c r="H452" s="155"/>
      <c r="I452" s="155"/>
      <c r="J452" s="155"/>
      <c r="K452" s="155"/>
      <c r="L452" s="155"/>
      <c r="M452" s="155"/>
      <c r="N452" s="155"/>
      <c r="O452" s="155"/>
      <c r="P452" s="155"/>
      <c r="Q452" s="155"/>
      <c r="R452" s="155"/>
      <c r="S452" s="155"/>
      <c r="T452" s="155"/>
      <c r="U452" s="155"/>
      <c r="V452" s="155"/>
      <c r="W452" s="155"/>
      <c r="X452" s="155"/>
      <c r="Y452" s="155"/>
      <c r="Z452" s="155"/>
    </row>
    <row r="453" spans="1:26" ht="12" customHeight="1">
      <c r="A453" s="155"/>
      <c r="B453" s="155"/>
      <c r="C453" s="155"/>
      <c r="D453" s="155"/>
      <c r="E453" s="155"/>
      <c r="F453" s="155"/>
      <c r="G453" s="155"/>
      <c r="H453" s="155"/>
      <c r="I453" s="155"/>
      <c r="J453" s="155"/>
      <c r="K453" s="155"/>
      <c r="L453" s="155"/>
      <c r="M453" s="155"/>
      <c r="N453" s="155"/>
      <c r="O453" s="155"/>
      <c r="P453" s="155"/>
      <c r="Q453" s="155"/>
      <c r="R453" s="155"/>
      <c r="S453" s="155"/>
      <c r="T453" s="155"/>
      <c r="U453" s="155"/>
      <c r="V453" s="155"/>
      <c r="W453" s="155"/>
      <c r="X453" s="155"/>
      <c r="Y453" s="155"/>
      <c r="Z453" s="155"/>
    </row>
    <row r="454" spans="1:26" ht="12" customHeight="1">
      <c r="A454" s="155"/>
      <c r="B454" s="155"/>
      <c r="C454" s="155"/>
      <c r="D454" s="155"/>
      <c r="E454" s="155"/>
      <c r="F454" s="155"/>
      <c r="G454" s="155"/>
      <c r="H454" s="155"/>
      <c r="I454" s="155"/>
      <c r="J454" s="155"/>
      <c r="K454" s="155"/>
      <c r="L454" s="155"/>
      <c r="M454" s="155"/>
      <c r="N454" s="155"/>
      <c r="O454" s="155"/>
      <c r="P454" s="155"/>
      <c r="Q454" s="155"/>
      <c r="R454" s="155"/>
      <c r="S454" s="155"/>
      <c r="T454" s="155"/>
      <c r="U454" s="155"/>
      <c r="V454" s="155"/>
      <c r="W454" s="155"/>
      <c r="X454" s="155"/>
      <c r="Y454" s="155"/>
      <c r="Z454" s="155"/>
    </row>
    <row r="455" spans="1:26" ht="12" customHeight="1">
      <c r="A455" s="155"/>
      <c r="B455" s="155"/>
      <c r="C455" s="155"/>
      <c r="D455" s="155"/>
      <c r="E455" s="155"/>
      <c r="F455" s="155"/>
      <c r="G455" s="155"/>
      <c r="H455" s="155"/>
      <c r="I455" s="155"/>
      <c r="J455" s="155"/>
      <c r="K455" s="155"/>
      <c r="L455" s="155"/>
      <c r="M455" s="155"/>
      <c r="N455" s="155"/>
      <c r="O455" s="155"/>
      <c r="P455" s="155"/>
      <c r="Q455" s="155"/>
      <c r="R455" s="155"/>
      <c r="S455" s="155"/>
      <c r="T455" s="155"/>
      <c r="U455" s="155"/>
      <c r="V455" s="155"/>
      <c r="W455" s="155"/>
      <c r="X455" s="155"/>
      <c r="Y455" s="155"/>
      <c r="Z455" s="155"/>
    </row>
    <row r="456" spans="1:26" ht="12" customHeight="1">
      <c r="A456" s="155"/>
      <c r="B456" s="155"/>
      <c r="C456" s="155"/>
      <c r="D456" s="155"/>
      <c r="E456" s="155"/>
      <c r="F456" s="155"/>
      <c r="G456" s="155"/>
      <c r="H456" s="155"/>
      <c r="I456" s="155"/>
      <c r="J456" s="155"/>
      <c r="K456" s="155"/>
      <c r="L456" s="155"/>
      <c r="M456" s="155"/>
      <c r="N456" s="155"/>
      <c r="O456" s="155"/>
      <c r="P456" s="155"/>
      <c r="Q456" s="155"/>
      <c r="R456" s="155"/>
      <c r="S456" s="155"/>
      <c r="T456" s="155"/>
      <c r="U456" s="155"/>
      <c r="V456" s="155"/>
      <c r="W456" s="155"/>
      <c r="X456" s="155"/>
      <c r="Y456" s="155"/>
      <c r="Z456" s="155"/>
    </row>
    <row r="457" spans="1:26" ht="12" customHeight="1">
      <c r="A457" s="155"/>
      <c r="B457" s="155"/>
      <c r="C457" s="155"/>
      <c r="D457" s="155"/>
      <c r="E457" s="155"/>
      <c r="F457" s="155"/>
      <c r="G457" s="155"/>
      <c r="H457" s="155"/>
      <c r="I457" s="155"/>
      <c r="J457" s="155"/>
      <c r="K457" s="155"/>
      <c r="L457" s="155"/>
      <c r="M457" s="155"/>
      <c r="N457" s="155"/>
      <c r="O457" s="155"/>
      <c r="P457" s="155"/>
      <c r="Q457" s="155"/>
      <c r="R457" s="155"/>
      <c r="S457" s="155"/>
      <c r="T457" s="155"/>
      <c r="U457" s="155"/>
      <c r="V457" s="155"/>
      <c r="W457" s="155"/>
      <c r="X457" s="155"/>
      <c r="Y457" s="155"/>
      <c r="Z457" s="155"/>
    </row>
    <row r="458" spans="1:26" ht="12" customHeight="1">
      <c r="A458" s="155"/>
      <c r="B458" s="155"/>
      <c r="C458" s="155"/>
      <c r="D458" s="155"/>
      <c r="E458" s="155"/>
      <c r="F458" s="155"/>
      <c r="G458" s="155"/>
      <c r="H458" s="155"/>
      <c r="I458" s="155"/>
      <c r="J458" s="155"/>
      <c r="K458" s="155"/>
      <c r="L458" s="155"/>
      <c r="M458" s="155"/>
      <c r="N458" s="155"/>
      <c r="O458" s="155"/>
      <c r="P458" s="155"/>
      <c r="Q458" s="155"/>
      <c r="R458" s="155"/>
      <c r="S458" s="155"/>
      <c r="T458" s="155"/>
      <c r="U458" s="155"/>
      <c r="V458" s="155"/>
      <c r="W458" s="155"/>
      <c r="X458" s="155"/>
      <c r="Y458" s="155"/>
      <c r="Z458" s="155"/>
    </row>
    <row r="459" spans="1:26" ht="12" customHeight="1">
      <c r="A459" s="155"/>
      <c r="B459" s="155"/>
      <c r="C459" s="155"/>
      <c r="D459" s="155"/>
      <c r="E459" s="155"/>
      <c r="F459" s="155"/>
      <c r="G459" s="155"/>
      <c r="H459" s="155"/>
      <c r="I459" s="155"/>
      <c r="J459" s="155"/>
      <c r="K459" s="155"/>
      <c r="L459" s="155"/>
      <c r="M459" s="155"/>
      <c r="N459" s="155"/>
      <c r="O459" s="155"/>
      <c r="P459" s="155"/>
      <c r="Q459" s="155"/>
      <c r="R459" s="155"/>
      <c r="S459" s="155"/>
      <c r="T459" s="155"/>
      <c r="U459" s="155"/>
      <c r="V459" s="155"/>
      <c r="W459" s="155"/>
      <c r="X459" s="155"/>
      <c r="Y459" s="155"/>
      <c r="Z459" s="155"/>
    </row>
    <row r="460" spans="1:26" ht="12" customHeight="1">
      <c r="A460" s="155"/>
      <c r="B460" s="155"/>
      <c r="C460" s="155"/>
      <c r="D460" s="155"/>
      <c r="E460" s="155"/>
      <c r="F460" s="155"/>
      <c r="G460" s="155"/>
      <c r="H460" s="155"/>
      <c r="I460" s="155"/>
      <c r="J460" s="155"/>
      <c r="K460" s="155"/>
      <c r="L460" s="155"/>
      <c r="M460" s="155"/>
      <c r="N460" s="155"/>
      <c r="O460" s="155"/>
      <c r="P460" s="155"/>
      <c r="Q460" s="155"/>
      <c r="R460" s="155"/>
      <c r="S460" s="155"/>
      <c r="T460" s="155"/>
      <c r="U460" s="155"/>
      <c r="V460" s="155"/>
      <c r="W460" s="155"/>
      <c r="X460" s="155"/>
      <c r="Y460" s="155"/>
      <c r="Z460" s="155"/>
    </row>
    <row r="461" spans="1:26" ht="12" customHeight="1">
      <c r="A461" s="155"/>
      <c r="B461" s="155"/>
      <c r="C461" s="155"/>
      <c r="D461" s="155"/>
      <c r="E461" s="155"/>
      <c r="F461" s="155"/>
      <c r="G461" s="155"/>
      <c r="H461" s="155"/>
      <c r="I461" s="155"/>
      <c r="J461" s="155"/>
      <c r="K461" s="155"/>
      <c r="L461" s="155"/>
      <c r="M461" s="155"/>
      <c r="N461" s="155"/>
      <c r="O461" s="155"/>
      <c r="P461" s="155"/>
      <c r="Q461" s="155"/>
      <c r="R461" s="155"/>
      <c r="S461" s="155"/>
      <c r="T461" s="155"/>
      <c r="U461" s="155"/>
      <c r="V461" s="155"/>
      <c r="W461" s="155"/>
      <c r="X461" s="155"/>
      <c r="Y461" s="155"/>
      <c r="Z461" s="155"/>
    </row>
    <row r="462" spans="1:26" ht="12" customHeight="1">
      <c r="A462" s="155"/>
      <c r="B462" s="155"/>
      <c r="C462" s="155"/>
      <c r="D462" s="155"/>
      <c r="E462" s="155"/>
      <c r="F462" s="155"/>
      <c r="G462" s="155"/>
      <c r="H462" s="155"/>
      <c r="I462" s="155"/>
      <c r="J462" s="155"/>
      <c r="K462" s="155"/>
      <c r="L462" s="155"/>
      <c r="M462" s="155"/>
      <c r="N462" s="155"/>
      <c r="O462" s="15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</row>
    <row r="463" spans="1:26" ht="12" customHeight="1">
      <c r="A463" s="155"/>
      <c r="B463" s="155"/>
      <c r="C463" s="155"/>
      <c r="D463" s="155"/>
      <c r="E463" s="155"/>
      <c r="F463" s="155"/>
      <c r="G463" s="155"/>
      <c r="H463" s="155"/>
      <c r="I463" s="155"/>
      <c r="J463" s="155"/>
      <c r="K463" s="155"/>
      <c r="L463" s="155"/>
      <c r="M463" s="155"/>
      <c r="N463" s="155"/>
      <c r="O463" s="15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</row>
    <row r="464" spans="1:26" ht="12" customHeight="1">
      <c r="A464" s="155"/>
      <c r="B464" s="155"/>
      <c r="C464" s="155"/>
      <c r="D464" s="155"/>
      <c r="E464" s="155"/>
      <c r="F464" s="155"/>
      <c r="G464" s="155"/>
      <c r="H464" s="155"/>
      <c r="I464" s="155"/>
      <c r="J464" s="155"/>
      <c r="K464" s="155"/>
      <c r="L464" s="155"/>
      <c r="M464" s="155"/>
      <c r="N464" s="155"/>
      <c r="O464" s="155"/>
      <c r="P464" s="155"/>
      <c r="Q464" s="155"/>
      <c r="R464" s="155"/>
      <c r="S464" s="155"/>
      <c r="T464" s="155"/>
      <c r="U464" s="155"/>
      <c r="V464" s="155"/>
      <c r="W464" s="155"/>
      <c r="X464" s="155"/>
      <c r="Y464" s="155"/>
      <c r="Z464" s="155"/>
    </row>
    <row r="465" spans="1:26" ht="12" customHeight="1">
      <c r="A465" s="155"/>
      <c r="B465" s="155"/>
      <c r="C465" s="155"/>
      <c r="D465" s="155"/>
      <c r="E465" s="155"/>
      <c r="F465" s="155"/>
      <c r="G465" s="155"/>
      <c r="H465" s="155"/>
      <c r="I465" s="155"/>
      <c r="J465" s="155"/>
      <c r="K465" s="155"/>
      <c r="L465" s="155"/>
      <c r="M465" s="155"/>
      <c r="N465" s="155"/>
      <c r="O465" s="155"/>
      <c r="P465" s="155"/>
      <c r="Q465" s="155"/>
      <c r="R465" s="155"/>
      <c r="S465" s="155"/>
      <c r="T465" s="155"/>
      <c r="U465" s="155"/>
      <c r="V465" s="155"/>
      <c r="W465" s="155"/>
      <c r="X465" s="155"/>
      <c r="Y465" s="155"/>
      <c r="Z465" s="155"/>
    </row>
    <row r="466" spans="1:26" ht="12" customHeight="1">
      <c r="A466" s="155"/>
      <c r="B466" s="155"/>
      <c r="C466" s="155"/>
      <c r="D466" s="155"/>
      <c r="E466" s="155"/>
      <c r="F466" s="155"/>
      <c r="G466" s="155"/>
      <c r="H466" s="155"/>
      <c r="I466" s="155"/>
      <c r="J466" s="155"/>
      <c r="K466" s="155"/>
      <c r="L466" s="155"/>
      <c r="M466" s="155"/>
      <c r="N466" s="155"/>
      <c r="O466" s="15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  <c r="Z466" s="155"/>
    </row>
    <row r="467" spans="1:26" ht="12" customHeight="1">
      <c r="A467" s="155"/>
      <c r="B467" s="155"/>
      <c r="C467" s="155"/>
      <c r="D467" s="155"/>
      <c r="E467" s="155"/>
      <c r="F467" s="155"/>
      <c r="G467" s="155"/>
      <c r="H467" s="155"/>
      <c r="I467" s="155"/>
      <c r="J467" s="155"/>
      <c r="K467" s="155"/>
      <c r="L467" s="155"/>
      <c r="M467" s="155"/>
      <c r="N467" s="155"/>
      <c r="O467" s="15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  <c r="Z467" s="155"/>
    </row>
    <row r="468" spans="1:26" ht="12" customHeight="1">
      <c r="A468" s="155"/>
      <c r="B468" s="155"/>
      <c r="C468" s="155"/>
      <c r="D468" s="155"/>
      <c r="E468" s="155"/>
      <c r="F468" s="155"/>
      <c r="G468" s="155"/>
      <c r="H468" s="155"/>
      <c r="I468" s="155"/>
      <c r="J468" s="155"/>
      <c r="K468" s="155"/>
      <c r="L468" s="155"/>
      <c r="M468" s="155"/>
      <c r="N468" s="155"/>
      <c r="O468" s="15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  <c r="Z468" s="155"/>
    </row>
    <row r="469" spans="1:26" ht="12" customHeight="1">
      <c r="A469" s="155"/>
      <c r="B469" s="155"/>
      <c r="C469" s="155"/>
      <c r="D469" s="155"/>
      <c r="E469" s="155"/>
      <c r="F469" s="155"/>
      <c r="G469" s="155"/>
      <c r="H469" s="155"/>
      <c r="I469" s="155"/>
      <c r="J469" s="155"/>
      <c r="K469" s="155"/>
      <c r="L469" s="155"/>
      <c r="M469" s="155"/>
      <c r="N469" s="155"/>
      <c r="O469" s="15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  <c r="Z469" s="155"/>
    </row>
    <row r="470" spans="1:26" ht="12" customHeight="1">
      <c r="A470" s="155"/>
      <c r="B470" s="155"/>
      <c r="C470" s="155"/>
      <c r="D470" s="155"/>
      <c r="E470" s="155"/>
      <c r="F470" s="155"/>
      <c r="G470" s="155"/>
      <c r="H470" s="155"/>
      <c r="I470" s="155"/>
      <c r="J470" s="155"/>
      <c r="K470" s="155"/>
      <c r="L470" s="155"/>
      <c r="M470" s="155"/>
      <c r="N470" s="155"/>
      <c r="O470" s="155"/>
      <c r="P470" s="155"/>
      <c r="Q470" s="155"/>
      <c r="R470" s="155"/>
      <c r="S470" s="155"/>
      <c r="T470" s="155"/>
      <c r="U470" s="155"/>
      <c r="V470" s="155"/>
      <c r="W470" s="155"/>
      <c r="X470" s="155"/>
      <c r="Y470" s="155"/>
      <c r="Z470" s="155"/>
    </row>
    <row r="471" spans="1:26" ht="12" customHeight="1">
      <c r="A471" s="155"/>
      <c r="B471" s="155"/>
      <c r="C471" s="155"/>
      <c r="D471" s="155"/>
      <c r="E471" s="155"/>
      <c r="F471" s="155"/>
      <c r="G471" s="155"/>
      <c r="H471" s="155"/>
      <c r="I471" s="155"/>
      <c r="J471" s="155"/>
      <c r="K471" s="155"/>
      <c r="L471" s="155"/>
      <c r="M471" s="155"/>
      <c r="N471" s="155"/>
      <c r="O471" s="155"/>
      <c r="P471" s="155"/>
      <c r="Q471" s="155"/>
      <c r="R471" s="155"/>
      <c r="S471" s="155"/>
      <c r="T471" s="155"/>
      <c r="U471" s="155"/>
      <c r="V471" s="155"/>
      <c r="W471" s="155"/>
      <c r="X471" s="155"/>
      <c r="Y471" s="155"/>
      <c r="Z471" s="155"/>
    </row>
    <row r="472" spans="1:26" ht="12" customHeight="1">
      <c r="A472" s="155"/>
      <c r="B472" s="155"/>
      <c r="C472" s="155"/>
      <c r="D472" s="155"/>
      <c r="E472" s="155"/>
      <c r="F472" s="155"/>
      <c r="G472" s="155"/>
      <c r="H472" s="155"/>
      <c r="I472" s="155"/>
      <c r="J472" s="155"/>
      <c r="K472" s="155"/>
      <c r="L472" s="155"/>
      <c r="M472" s="155"/>
      <c r="N472" s="155"/>
      <c r="O472" s="155"/>
      <c r="P472" s="155"/>
      <c r="Q472" s="155"/>
      <c r="R472" s="155"/>
      <c r="S472" s="155"/>
      <c r="T472" s="155"/>
      <c r="U472" s="155"/>
      <c r="V472" s="155"/>
      <c r="W472" s="155"/>
      <c r="X472" s="155"/>
      <c r="Y472" s="155"/>
      <c r="Z472" s="155"/>
    </row>
    <row r="473" spans="1:26" ht="12" customHeight="1">
      <c r="A473" s="155"/>
      <c r="B473" s="155"/>
      <c r="C473" s="155"/>
      <c r="D473" s="155"/>
      <c r="E473" s="155"/>
      <c r="F473" s="155"/>
      <c r="G473" s="155"/>
      <c r="H473" s="155"/>
      <c r="I473" s="155"/>
      <c r="J473" s="155"/>
      <c r="K473" s="155"/>
      <c r="L473" s="155"/>
      <c r="M473" s="155"/>
      <c r="N473" s="155"/>
      <c r="O473" s="155"/>
      <c r="P473" s="155"/>
      <c r="Q473" s="155"/>
      <c r="R473" s="155"/>
      <c r="S473" s="155"/>
      <c r="T473" s="155"/>
      <c r="U473" s="155"/>
      <c r="V473" s="155"/>
      <c r="W473" s="155"/>
      <c r="X473" s="155"/>
      <c r="Y473" s="155"/>
      <c r="Z473" s="155"/>
    </row>
    <row r="474" spans="1:26" ht="12" customHeight="1">
      <c r="A474" s="155"/>
      <c r="B474" s="155"/>
      <c r="C474" s="155"/>
      <c r="D474" s="155"/>
      <c r="E474" s="155"/>
      <c r="F474" s="155"/>
      <c r="G474" s="155"/>
      <c r="H474" s="155"/>
      <c r="I474" s="155"/>
      <c r="J474" s="155"/>
      <c r="K474" s="155"/>
      <c r="L474" s="155"/>
      <c r="M474" s="155"/>
      <c r="N474" s="155"/>
      <c r="O474" s="15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  <c r="Z474" s="155"/>
    </row>
    <row r="475" spans="1:26" ht="12" customHeight="1">
      <c r="A475" s="155"/>
      <c r="B475" s="155"/>
      <c r="C475" s="155"/>
      <c r="D475" s="155"/>
      <c r="E475" s="155"/>
      <c r="F475" s="155"/>
      <c r="G475" s="155"/>
      <c r="H475" s="155"/>
      <c r="I475" s="155"/>
      <c r="J475" s="155"/>
      <c r="K475" s="155"/>
      <c r="L475" s="155"/>
      <c r="M475" s="155"/>
      <c r="N475" s="155"/>
      <c r="O475" s="15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</row>
    <row r="476" spans="1:26" ht="12" customHeight="1">
      <c r="A476" s="155"/>
      <c r="B476" s="155"/>
      <c r="C476" s="155"/>
      <c r="D476" s="155"/>
      <c r="E476" s="155"/>
      <c r="F476" s="155"/>
      <c r="G476" s="155"/>
      <c r="H476" s="155"/>
      <c r="I476" s="155"/>
      <c r="J476" s="155"/>
      <c r="K476" s="155"/>
      <c r="L476" s="155"/>
      <c r="M476" s="155"/>
      <c r="N476" s="155"/>
      <c r="O476" s="15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</row>
    <row r="477" spans="1:26" ht="12" customHeight="1">
      <c r="A477" s="155"/>
      <c r="B477" s="155"/>
      <c r="C477" s="155"/>
      <c r="D477" s="155"/>
      <c r="E477" s="155"/>
      <c r="F477" s="155"/>
      <c r="G477" s="155"/>
      <c r="H477" s="155"/>
      <c r="I477" s="155"/>
      <c r="J477" s="155"/>
      <c r="K477" s="155"/>
      <c r="L477" s="155"/>
      <c r="M477" s="155"/>
      <c r="N477" s="155"/>
      <c r="O477" s="155"/>
      <c r="P477" s="155"/>
      <c r="Q477" s="155"/>
      <c r="R477" s="155"/>
      <c r="S477" s="155"/>
      <c r="T477" s="155"/>
      <c r="U477" s="155"/>
      <c r="V477" s="155"/>
      <c r="W477" s="155"/>
      <c r="X477" s="155"/>
      <c r="Y477" s="155"/>
      <c r="Z477" s="155"/>
    </row>
    <row r="478" spans="1:26" ht="12" customHeight="1">
      <c r="A478" s="155"/>
      <c r="B478" s="155"/>
      <c r="C478" s="155"/>
      <c r="D478" s="155"/>
      <c r="E478" s="155"/>
      <c r="F478" s="155"/>
      <c r="G478" s="155"/>
      <c r="H478" s="155"/>
      <c r="I478" s="155"/>
      <c r="J478" s="155"/>
      <c r="K478" s="155"/>
      <c r="L478" s="155"/>
      <c r="M478" s="155"/>
      <c r="N478" s="155"/>
      <c r="O478" s="15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  <c r="Z478" s="155"/>
    </row>
    <row r="479" spans="1:26" ht="12" customHeight="1">
      <c r="A479" s="155"/>
      <c r="B479" s="155"/>
      <c r="C479" s="155"/>
      <c r="D479" s="155"/>
      <c r="E479" s="155"/>
      <c r="F479" s="155"/>
      <c r="G479" s="155"/>
      <c r="H479" s="155"/>
      <c r="I479" s="155"/>
      <c r="J479" s="155"/>
      <c r="K479" s="155"/>
      <c r="L479" s="155"/>
      <c r="M479" s="155"/>
      <c r="N479" s="155"/>
      <c r="O479" s="15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  <c r="Z479" s="155"/>
    </row>
    <row r="480" spans="1:26" ht="12" customHeight="1">
      <c r="A480" s="155"/>
      <c r="B480" s="155"/>
      <c r="C480" s="155"/>
      <c r="D480" s="155"/>
      <c r="E480" s="155"/>
      <c r="F480" s="155"/>
      <c r="G480" s="155"/>
      <c r="H480" s="155"/>
      <c r="I480" s="155"/>
      <c r="J480" s="155"/>
      <c r="K480" s="155"/>
      <c r="L480" s="155"/>
      <c r="M480" s="155"/>
      <c r="N480" s="155"/>
      <c r="O480" s="15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  <c r="Z480" s="155"/>
    </row>
    <row r="481" spans="1:26" ht="12" customHeight="1">
      <c r="A481" s="155"/>
      <c r="B481" s="155"/>
      <c r="C481" s="155"/>
      <c r="D481" s="155"/>
      <c r="E481" s="155"/>
      <c r="F481" s="155"/>
      <c r="G481" s="155"/>
      <c r="H481" s="155"/>
      <c r="I481" s="155"/>
      <c r="J481" s="155"/>
      <c r="K481" s="155"/>
      <c r="L481" s="155"/>
      <c r="M481" s="155"/>
      <c r="N481" s="155"/>
      <c r="O481" s="15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  <c r="Z481" s="155"/>
    </row>
    <row r="482" spans="1:26" ht="12" customHeight="1">
      <c r="A482" s="155"/>
      <c r="B482" s="155"/>
      <c r="C482" s="155"/>
      <c r="D482" s="155"/>
      <c r="E482" s="155"/>
      <c r="F482" s="155"/>
      <c r="G482" s="155"/>
      <c r="H482" s="155"/>
      <c r="I482" s="155"/>
      <c r="J482" s="15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  <c r="Z482" s="155"/>
    </row>
    <row r="483" spans="1:26" ht="12" customHeight="1">
      <c r="A483" s="155"/>
      <c r="B483" s="155"/>
      <c r="C483" s="155"/>
      <c r="D483" s="155"/>
      <c r="E483" s="155"/>
      <c r="F483" s="155"/>
      <c r="G483" s="155"/>
      <c r="H483" s="155"/>
      <c r="I483" s="155"/>
      <c r="J483" s="155"/>
      <c r="K483" s="155"/>
      <c r="L483" s="155"/>
      <c r="M483" s="155"/>
      <c r="N483" s="155"/>
      <c r="O483" s="155"/>
      <c r="P483" s="155"/>
      <c r="Q483" s="155"/>
      <c r="R483" s="155"/>
      <c r="S483" s="155"/>
      <c r="T483" s="155"/>
      <c r="U483" s="155"/>
      <c r="V483" s="155"/>
      <c r="W483" s="155"/>
      <c r="X483" s="155"/>
      <c r="Y483" s="155"/>
      <c r="Z483" s="155"/>
    </row>
    <row r="484" spans="1:26" ht="12" customHeight="1">
      <c r="A484" s="155"/>
      <c r="B484" s="155"/>
      <c r="C484" s="155"/>
      <c r="D484" s="155"/>
      <c r="E484" s="155"/>
      <c r="F484" s="155"/>
      <c r="G484" s="155"/>
      <c r="H484" s="155"/>
      <c r="I484" s="155"/>
      <c r="J484" s="155"/>
      <c r="K484" s="155"/>
      <c r="L484" s="155"/>
      <c r="M484" s="155"/>
      <c r="N484" s="155"/>
      <c r="O484" s="155"/>
      <c r="P484" s="155"/>
      <c r="Q484" s="155"/>
      <c r="R484" s="155"/>
      <c r="S484" s="155"/>
      <c r="T484" s="155"/>
      <c r="U484" s="155"/>
      <c r="V484" s="155"/>
      <c r="W484" s="155"/>
      <c r="X484" s="155"/>
      <c r="Y484" s="155"/>
      <c r="Z484" s="155"/>
    </row>
    <row r="485" spans="1:26" ht="12" customHeight="1">
      <c r="A485" s="155"/>
      <c r="B485" s="155"/>
      <c r="C485" s="155"/>
      <c r="D485" s="155"/>
      <c r="E485" s="155"/>
      <c r="F485" s="155"/>
      <c r="G485" s="155"/>
      <c r="H485" s="155"/>
      <c r="I485" s="155"/>
      <c r="J485" s="155"/>
      <c r="K485" s="155"/>
      <c r="L485" s="155"/>
      <c r="M485" s="155"/>
      <c r="N485" s="155"/>
      <c r="O485" s="15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  <c r="Z485" s="155"/>
    </row>
    <row r="486" spans="1:26" ht="12" customHeight="1">
      <c r="A486" s="155"/>
      <c r="B486" s="155"/>
      <c r="C486" s="155"/>
      <c r="D486" s="155"/>
      <c r="E486" s="155"/>
      <c r="F486" s="155"/>
      <c r="G486" s="155"/>
      <c r="H486" s="155"/>
      <c r="I486" s="155"/>
      <c r="J486" s="155"/>
      <c r="K486" s="155"/>
      <c r="L486" s="155"/>
      <c r="M486" s="155"/>
      <c r="N486" s="155"/>
      <c r="O486" s="155"/>
      <c r="P486" s="155"/>
      <c r="Q486" s="155"/>
      <c r="R486" s="155"/>
      <c r="S486" s="155"/>
      <c r="T486" s="155"/>
      <c r="U486" s="155"/>
      <c r="V486" s="155"/>
      <c r="W486" s="155"/>
      <c r="X486" s="155"/>
      <c r="Y486" s="155"/>
      <c r="Z486" s="155"/>
    </row>
    <row r="487" spans="1:26" ht="12" customHeight="1">
      <c r="A487" s="155"/>
      <c r="B487" s="155"/>
      <c r="C487" s="155"/>
      <c r="D487" s="155"/>
      <c r="E487" s="155"/>
      <c r="F487" s="155"/>
      <c r="G487" s="155"/>
      <c r="H487" s="155"/>
      <c r="I487" s="155"/>
      <c r="J487" s="155"/>
      <c r="K487" s="155"/>
      <c r="L487" s="155"/>
      <c r="M487" s="155"/>
      <c r="N487" s="155"/>
      <c r="O487" s="155"/>
      <c r="P487" s="155"/>
      <c r="Q487" s="155"/>
      <c r="R487" s="155"/>
      <c r="S487" s="155"/>
      <c r="T487" s="155"/>
      <c r="U487" s="155"/>
      <c r="V487" s="155"/>
      <c r="W487" s="155"/>
      <c r="X487" s="155"/>
      <c r="Y487" s="155"/>
      <c r="Z487" s="155"/>
    </row>
    <row r="488" spans="1:26" ht="12" customHeight="1">
      <c r="A488" s="155"/>
      <c r="B488" s="155"/>
      <c r="C488" s="155"/>
      <c r="D488" s="155"/>
      <c r="E488" s="155"/>
      <c r="F488" s="155"/>
      <c r="G488" s="155"/>
      <c r="H488" s="155"/>
      <c r="I488" s="155"/>
      <c r="J488" s="155"/>
      <c r="K488" s="155"/>
      <c r="L488" s="155"/>
      <c r="M488" s="155"/>
      <c r="N488" s="155"/>
      <c r="O488" s="155"/>
      <c r="P488" s="155"/>
      <c r="Q488" s="155"/>
      <c r="R488" s="155"/>
      <c r="S488" s="155"/>
      <c r="T488" s="155"/>
      <c r="U488" s="155"/>
      <c r="V488" s="155"/>
      <c r="W488" s="155"/>
      <c r="X488" s="155"/>
      <c r="Y488" s="155"/>
      <c r="Z488" s="155"/>
    </row>
    <row r="489" spans="1:26" ht="12" customHeight="1">
      <c r="A489" s="155"/>
      <c r="B489" s="155"/>
      <c r="C489" s="155"/>
      <c r="D489" s="155"/>
      <c r="E489" s="155"/>
      <c r="F489" s="155"/>
      <c r="G489" s="155"/>
      <c r="H489" s="155"/>
      <c r="I489" s="155"/>
      <c r="J489" s="155"/>
      <c r="K489" s="155"/>
      <c r="L489" s="155"/>
      <c r="M489" s="155"/>
      <c r="N489" s="155"/>
      <c r="O489" s="155"/>
      <c r="P489" s="155"/>
      <c r="Q489" s="155"/>
      <c r="R489" s="155"/>
      <c r="S489" s="155"/>
      <c r="T489" s="155"/>
      <c r="U489" s="155"/>
      <c r="V489" s="155"/>
      <c r="W489" s="155"/>
      <c r="X489" s="155"/>
      <c r="Y489" s="155"/>
      <c r="Z489" s="155"/>
    </row>
    <row r="490" spans="1:26" ht="12" customHeight="1">
      <c r="A490" s="155"/>
      <c r="B490" s="155"/>
      <c r="C490" s="155"/>
      <c r="D490" s="155"/>
      <c r="E490" s="155"/>
      <c r="F490" s="155"/>
      <c r="G490" s="155"/>
      <c r="H490" s="155"/>
      <c r="I490" s="155"/>
      <c r="J490" s="155"/>
      <c r="K490" s="155"/>
      <c r="L490" s="155"/>
      <c r="M490" s="155"/>
      <c r="N490" s="155"/>
      <c r="O490" s="155"/>
      <c r="P490" s="155"/>
      <c r="Q490" s="155"/>
      <c r="R490" s="155"/>
      <c r="S490" s="155"/>
      <c r="T490" s="155"/>
      <c r="U490" s="155"/>
      <c r="V490" s="155"/>
      <c r="W490" s="155"/>
      <c r="X490" s="155"/>
      <c r="Y490" s="155"/>
      <c r="Z490" s="155"/>
    </row>
    <row r="491" spans="1:26" ht="12" customHeight="1">
      <c r="A491" s="155"/>
      <c r="B491" s="155"/>
      <c r="C491" s="155"/>
      <c r="D491" s="155"/>
      <c r="E491" s="155"/>
      <c r="F491" s="155"/>
      <c r="G491" s="155"/>
      <c r="H491" s="155"/>
      <c r="I491" s="155"/>
      <c r="J491" s="155"/>
      <c r="K491" s="155"/>
      <c r="L491" s="155"/>
      <c r="M491" s="155"/>
      <c r="N491" s="155"/>
      <c r="O491" s="155"/>
      <c r="P491" s="155"/>
      <c r="Q491" s="155"/>
      <c r="R491" s="155"/>
      <c r="S491" s="155"/>
      <c r="T491" s="155"/>
      <c r="U491" s="155"/>
      <c r="V491" s="155"/>
      <c r="W491" s="155"/>
      <c r="X491" s="155"/>
      <c r="Y491" s="155"/>
      <c r="Z491" s="155"/>
    </row>
    <row r="492" spans="1:26" ht="12" customHeight="1">
      <c r="A492" s="155"/>
      <c r="B492" s="155"/>
      <c r="C492" s="155"/>
      <c r="D492" s="155"/>
      <c r="E492" s="155"/>
      <c r="F492" s="155"/>
      <c r="G492" s="155"/>
      <c r="H492" s="155"/>
      <c r="I492" s="155"/>
      <c r="J492" s="155"/>
      <c r="K492" s="155"/>
      <c r="L492" s="155"/>
      <c r="M492" s="155"/>
      <c r="N492" s="155"/>
      <c r="O492" s="155"/>
      <c r="P492" s="155"/>
      <c r="Q492" s="155"/>
      <c r="R492" s="155"/>
      <c r="S492" s="155"/>
      <c r="T492" s="155"/>
      <c r="U492" s="155"/>
      <c r="V492" s="155"/>
      <c r="W492" s="155"/>
      <c r="X492" s="155"/>
      <c r="Y492" s="155"/>
      <c r="Z492" s="155"/>
    </row>
    <row r="493" spans="1:26" ht="12" customHeight="1">
      <c r="A493" s="155"/>
      <c r="B493" s="155"/>
      <c r="C493" s="155"/>
      <c r="D493" s="155"/>
      <c r="E493" s="155"/>
      <c r="F493" s="155"/>
      <c r="G493" s="155"/>
      <c r="H493" s="155"/>
      <c r="I493" s="155"/>
      <c r="J493" s="155"/>
      <c r="K493" s="155"/>
      <c r="L493" s="155"/>
      <c r="M493" s="155"/>
      <c r="N493" s="155"/>
      <c r="O493" s="15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  <c r="Z493" s="155"/>
    </row>
    <row r="494" spans="1:26" ht="12" customHeight="1">
      <c r="A494" s="155"/>
      <c r="B494" s="155"/>
      <c r="C494" s="155"/>
      <c r="D494" s="155"/>
      <c r="E494" s="155"/>
      <c r="F494" s="155"/>
      <c r="G494" s="155"/>
      <c r="H494" s="155"/>
      <c r="I494" s="155"/>
      <c r="J494" s="155"/>
      <c r="K494" s="155"/>
      <c r="L494" s="155"/>
      <c r="M494" s="155"/>
      <c r="N494" s="155"/>
      <c r="O494" s="15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  <c r="Z494" s="155"/>
    </row>
    <row r="495" spans="1:26" ht="12" customHeight="1">
      <c r="A495" s="155"/>
      <c r="B495" s="155"/>
      <c r="C495" s="155"/>
      <c r="D495" s="155"/>
      <c r="E495" s="155"/>
      <c r="F495" s="155"/>
      <c r="G495" s="155"/>
      <c r="H495" s="155"/>
      <c r="I495" s="155"/>
      <c r="J495" s="155"/>
      <c r="K495" s="155"/>
      <c r="L495" s="155"/>
      <c r="M495" s="155"/>
      <c r="N495" s="155"/>
      <c r="O495" s="15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  <c r="Z495" s="155"/>
    </row>
    <row r="496" spans="1:26" ht="12" customHeight="1">
      <c r="A496" s="155"/>
      <c r="B496" s="155"/>
      <c r="C496" s="155"/>
      <c r="D496" s="155"/>
      <c r="E496" s="155"/>
      <c r="F496" s="155"/>
      <c r="G496" s="155"/>
      <c r="H496" s="155"/>
      <c r="I496" s="155"/>
      <c r="J496" s="155"/>
      <c r="K496" s="155"/>
      <c r="L496" s="155"/>
      <c r="M496" s="155"/>
      <c r="N496" s="155"/>
      <c r="O496" s="155"/>
      <c r="P496" s="155"/>
      <c r="Q496" s="155"/>
      <c r="R496" s="155"/>
      <c r="S496" s="155"/>
      <c r="T496" s="155"/>
      <c r="U496" s="155"/>
      <c r="V496" s="155"/>
      <c r="W496" s="155"/>
      <c r="X496" s="155"/>
      <c r="Y496" s="155"/>
      <c r="Z496" s="155"/>
    </row>
    <row r="497" spans="1:26" ht="12" customHeight="1">
      <c r="A497" s="155"/>
      <c r="B497" s="155"/>
      <c r="C497" s="155"/>
      <c r="D497" s="155"/>
      <c r="E497" s="155"/>
      <c r="F497" s="155"/>
      <c r="G497" s="155"/>
      <c r="H497" s="155"/>
      <c r="I497" s="155"/>
      <c r="J497" s="155"/>
      <c r="K497" s="155"/>
      <c r="L497" s="155"/>
      <c r="M497" s="155"/>
      <c r="N497" s="155"/>
      <c r="O497" s="155"/>
      <c r="P497" s="155"/>
      <c r="Q497" s="155"/>
      <c r="R497" s="155"/>
      <c r="S497" s="155"/>
      <c r="T497" s="155"/>
      <c r="U497" s="155"/>
      <c r="V497" s="155"/>
      <c r="W497" s="155"/>
      <c r="X497" s="155"/>
      <c r="Y497" s="155"/>
      <c r="Z497" s="155"/>
    </row>
    <row r="498" spans="1:26" ht="12" customHeight="1">
      <c r="A498" s="155"/>
      <c r="B498" s="155"/>
      <c r="C498" s="155"/>
      <c r="D498" s="155"/>
      <c r="E498" s="155"/>
      <c r="F498" s="155"/>
      <c r="G498" s="155"/>
      <c r="H498" s="155"/>
      <c r="I498" s="155"/>
      <c r="J498" s="155"/>
      <c r="K498" s="155"/>
      <c r="L498" s="155"/>
      <c r="M498" s="155"/>
      <c r="N498" s="155"/>
      <c r="O498" s="155"/>
      <c r="P498" s="155"/>
      <c r="Q498" s="155"/>
      <c r="R498" s="155"/>
      <c r="S498" s="155"/>
      <c r="T498" s="155"/>
      <c r="U498" s="155"/>
      <c r="V498" s="155"/>
      <c r="W498" s="155"/>
      <c r="X498" s="155"/>
      <c r="Y498" s="155"/>
      <c r="Z498" s="155"/>
    </row>
    <row r="499" spans="1:26" ht="12" customHeight="1">
      <c r="A499" s="155"/>
      <c r="B499" s="155"/>
      <c r="C499" s="155"/>
      <c r="D499" s="155"/>
      <c r="E499" s="155"/>
      <c r="F499" s="155"/>
      <c r="G499" s="155"/>
      <c r="H499" s="155"/>
      <c r="I499" s="155"/>
      <c r="J499" s="155"/>
      <c r="K499" s="155"/>
      <c r="L499" s="155"/>
      <c r="M499" s="155"/>
      <c r="N499" s="155"/>
      <c r="O499" s="155"/>
      <c r="P499" s="155"/>
      <c r="Q499" s="155"/>
      <c r="R499" s="155"/>
      <c r="S499" s="155"/>
      <c r="T499" s="155"/>
      <c r="U499" s="155"/>
      <c r="V499" s="155"/>
      <c r="W499" s="155"/>
      <c r="X499" s="155"/>
      <c r="Y499" s="155"/>
      <c r="Z499" s="155"/>
    </row>
    <row r="500" spans="1:26" ht="12" customHeight="1">
      <c r="A500" s="155"/>
      <c r="B500" s="155"/>
      <c r="C500" s="155"/>
      <c r="D500" s="155"/>
      <c r="E500" s="155"/>
      <c r="F500" s="155"/>
      <c r="G500" s="155"/>
      <c r="H500" s="155"/>
      <c r="I500" s="155"/>
      <c r="J500" s="155"/>
      <c r="K500" s="155"/>
      <c r="L500" s="155"/>
      <c r="M500" s="155"/>
      <c r="N500" s="155"/>
      <c r="O500" s="15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  <c r="Z500" s="155"/>
    </row>
    <row r="501" spans="1:26" ht="12" customHeight="1">
      <c r="A501" s="155"/>
      <c r="B501" s="155"/>
      <c r="C501" s="155"/>
      <c r="D501" s="155"/>
      <c r="E501" s="155"/>
      <c r="F501" s="155"/>
      <c r="G501" s="155"/>
      <c r="H501" s="155"/>
      <c r="I501" s="155"/>
      <c r="J501" s="155"/>
      <c r="K501" s="155"/>
      <c r="L501" s="155"/>
      <c r="M501" s="155"/>
      <c r="N501" s="155"/>
      <c r="O501" s="155"/>
      <c r="P501" s="155"/>
      <c r="Q501" s="155"/>
      <c r="R501" s="155"/>
      <c r="S501" s="155"/>
      <c r="T501" s="155"/>
      <c r="U501" s="155"/>
      <c r="V501" s="155"/>
      <c r="W501" s="155"/>
      <c r="X501" s="155"/>
      <c r="Y501" s="155"/>
      <c r="Z501" s="155"/>
    </row>
    <row r="502" spans="1:26" ht="12" customHeight="1">
      <c r="A502" s="155"/>
      <c r="B502" s="155"/>
      <c r="C502" s="155"/>
      <c r="D502" s="155"/>
      <c r="E502" s="155"/>
      <c r="F502" s="155"/>
      <c r="G502" s="155"/>
      <c r="H502" s="155"/>
      <c r="I502" s="155"/>
      <c r="J502" s="155"/>
      <c r="K502" s="155"/>
      <c r="L502" s="155"/>
      <c r="M502" s="155"/>
      <c r="N502" s="155"/>
      <c r="O502" s="155"/>
      <c r="P502" s="155"/>
      <c r="Q502" s="155"/>
      <c r="R502" s="155"/>
      <c r="S502" s="155"/>
      <c r="T502" s="155"/>
      <c r="U502" s="155"/>
      <c r="V502" s="155"/>
      <c r="W502" s="155"/>
      <c r="X502" s="155"/>
      <c r="Y502" s="155"/>
      <c r="Z502" s="155"/>
    </row>
    <row r="503" spans="1:26" ht="12" customHeight="1">
      <c r="A503" s="155"/>
      <c r="B503" s="155"/>
      <c r="C503" s="155"/>
      <c r="D503" s="155"/>
      <c r="E503" s="155"/>
      <c r="F503" s="155"/>
      <c r="G503" s="155"/>
      <c r="H503" s="155"/>
      <c r="I503" s="155"/>
      <c r="J503" s="155"/>
      <c r="K503" s="155"/>
      <c r="L503" s="155"/>
      <c r="M503" s="155"/>
      <c r="N503" s="155"/>
      <c r="O503" s="155"/>
      <c r="P503" s="155"/>
      <c r="Q503" s="155"/>
      <c r="R503" s="155"/>
      <c r="S503" s="155"/>
      <c r="T503" s="155"/>
      <c r="U503" s="155"/>
      <c r="V503" s="155"/>
      <c r="W503" s="155"/>
      <c r="X503" s="155"/>
      <c r="Y503" s="155"/>
      <c r="Z503" s="155"/>
    </row>
    <row r="504" spans="1:26" ht="12" customHeight="1">
      <c r="A504" s="155"/>
      <c r="B504" s="155"/>
      <c r="C504" s="155"/>
      <c r="D504" s="155"/>
      <c r="E504" s="155"/>
      <c r="F504" s="155"/>
      <c r="G504" s="155"/>
      <c r="H504" s="155"/>
      <c r="I504" s="155"/>
      <c r="J504" s="155"/>
      <c r="K504" s="155"/>
      <c r="L504" s="155"/>
      <c r="M504" s="155"/>
      <c r="N504" s="155"/>
      <c r="O504" s="155"/>
      <c r="P504" s="155"/>
      <c r="Q504" s="155"/>
      <c r="R504" s="155"/>
      <c r="S504" s="155"/>
      <c r="T504" s="155"/>
      <c r="U504" s="155"/>
      <c r="V504" s="155"/>
      <c r="W504" s="155"/>
      <c r="X504" s="155"/>
      <c r="Y504" s="155"/>
      <c r="Z504" s="155"/>
    </row>
    <row r="505" spans="1:26" ht="12" customHeight="1">
      <c r="A505" s="155"/>
      <c r="B505" s="155"/>
      <c r="C505" s="155"/>
      <c r="D505" s="155"/>
      <c r="E505" s="155"/>
      <c r="F505" s="155"/>
      <c r="G505" s="155"/>
      <c r="H505" s="155"/>
      <c r="I505" s="155"/>
      <c r="J505" s="155"/>
      <c r="K505" s="155"/>
      <c r="L505" s="155"/>
      <c r="M505" s="155"/>
      <c r="N505" s="155"/>
      <c r="O505" s="155"/>
      <c r="P505" s="155"/>
      <c r="Q505" s="155"/>
      <c r="R505" s="155"/>
      <c r="S505" s="155"/>
      <c r="T505" s="155"/>
      <c r="U505" s="155"/>
      <c r="V505" s="155"/>
      <c r="W505" s="155"/>
      <c r="X505" s="155"/>
      <c r="Y505" s="155"/>
      <c r="Z505" s="155"/>
    </row>
    <row r="506" spans="1:26" ht="12" customHeight="1">
      <c r="A506" s="155"/>
      <c r="B506" s="155"/>
      <c r="C506" s="155"/>
      <c r="D506" s="155"/>
      <c r="E506" s="155"/>
      <c r="F506" s="155"/>
      <c r="G506" s="155"/>
      <c r="H506" s="155"/>
      <c r="I506" s="155"/>
      <c r="J506" s="155"/>
      <c r="K506" s="155"/>
      <c r="L506" s="155"/>
      <c r="M506" s="155"/>
      <c r="N506" s="155"/>
      <c r="O506" s="155"/>
      <c r="P506" s="155"/>
      <c r="Q506" s="155"/>
      <c r="R506" s="155"/>
      <c r="S506" s="155"/>
      <c r="T506" s="155"/>
      <c r="U506" s="155"/>
      <c r="V506" s="155"/>
      <c r="W506" s="155"/>
      <c r="X506" s="155"/>
      <c r="Y506" s="155"/>
      <c r="Z506" s="155"/>
    </row>
    <row r="507" spans="1:26" ht="12" customHeight="1">
      <c r="A507" s="155"/>
      <c r="B507" s="155"/>
      <c r="C507" s="155"/>
      <c r="D507" s="155"/>
      <c r="E507" s="155"/>
      <c r="F507" s="155"/>
      <c r="G507" s="155"/>
      <c r="H507" s="155"/>
      <c r="I507" s="155"/>
      <c r="J507" s="155"/>
      <c r="K507" s="155"/>
      <c r="L507" s="155"/>
      <c r="M507" s="155"/>
      <c r="N507" s="155"/>
      <c r="O507" s="155"/>
      <c r="P507" s="155"/>
      <c r="Q507" s="155"/>
      <c r="R507" s="155"/>
      <c r="S507" s="155"/>
      <c r="T507" s="155"/>
      <c r="U507" s="155"/>
      <c r="V507" s="155"/>
      <c r="W507" s="155"/>
      <c r="X507" s="155"/>
      <c r="Y507" s="155"/>
      <c r="Z507" s="155"/>
    </row>
    <row r="508" spans="1:26" ht="12" customHeight="1">
      <c r="A508" s="155"/>
      <c r="B508" s="155"/>
      <c r="C508" s="155"/>
      <c r="D508" s="155"/>
      <c r="E508" s="155"/>
      <c r="F508" s="155"/>
      <c r="G508" s="155"/>
      <c r="H508" s="155"/>
      <c r="I508" s="155"/>
      <c r="J508" s="155"/>
      <c r="K508" s="155"/>
      <c r="L508" s="155"/>
      <c r="M508" s="155"/>
      <c r="N508" s="155"/>
      <c r="O508" s="155"/>
      <c r="P508" s="155"/>
      <c r="Q508" s="155"/>
      <c r="R508" s="155"/>
      <c r="S508" s="155"/>
      <c r="T508" s="155"/>
      <c r="U508" s="155"/>
      <c r="V508" s="155"/>
      <c r="W508" s="155"/>
      <c r="X508" s="155"/>
      <c r="Y508" s="155"/>
      <c r="Z508" s="155"/>
    </row>
    <row r="509" spans="1:26" ht="12" customHeight="1">
      <c r="A509" s="155"/>
      <c r="B509" s="155"/>
      <c r="C509" s="155"/>
      <c r="D509" s="155"/>
      <c r="E509" s="155"/>
      <c r="F509" s="155"/>
      <c r="G509" s="155"/>
      <c r="H509" s="155"/>
      <c r="I509" s="155"/>
      <c r="J509" s="155"/>
      <c r="K509" s="155"/>
      <c r="L509" s="155"/>
      <c r="M509" s="155"/>
      <c r="N509" s="155"/>
      <c r="O509" s="155"/>
      <c r="P509" s="155"/>
      <c r="Q509" s="155"/>
      <c r="R509" s="155"/>
      <c r="S509" s="155"/>
      <c r="T509" s="155"/>
      <c r="U509" s="155"/>
      <c r="V509" s="155"/>
      <c r="W509" s="155"/>
      <c r="X509" s="155"/>
      <c r="Y509" s="155"/>
      <c r="Z509" s="155"/>
    </row>
    <row r="510" spans="1:26" ht="12" customHeight="1">
      <c r="A510" s="155"/>
      <c r="B510" s="155"/>
      <c r="C510" s="155"/>
      <c r="D510" s="155"/>
      <c r="E510" s="155"/>
      <c r="F510" s="155"/>
      <c r="G510" s="155"/>
      <c r="H510" s="155"/>
      <c r="I510" s="155"/>
      <c r="J510" s="155"/>
      <c r="K510" s="155"/>
      <c r="L510" s="155"/>
      <c r="M510" s="155"/>
      <c r="N510" s="155"/>
      <c r="O510" s="155"/>
      <c r="P510" s="155"/>
      <c r="Q510" s="155"/>
      <c r="R510" s="155"/>
      <c r="S510" s="155"/>
      <c r="T510" s="155"/>
      <c r="U510" s="155"/>
      <c r="V510" s="155"/>
      <c r="W510" s="155"/>
      <c r="X510" s="155"/>
      <c r="Y510" s="155"/>
      <c r="Z510" s="155"/>
    </row>
    <row r="511" spans="1:26" ht="12" customHeight="1">
      <c r="A511" s="155"/>
      <c r="B511" s="155"/>
      <c r="C511" s="155"/>
      <c r="D511" s="155"/>
      <c r="E511" s="155"/>
      <c r="F511" s="155"/>
      <c r="G511" s="155"/>
      <c r="H511" s="155"/>
      <c r="I511" s="155"/>
      <c r="J511" s="155"/>
      <c r="K511" s="155"/>
      <c r="L511" s="155"/>
      <c r="M511" s="155"/>
      <c r="N511" s="155"/>
      <c r="O511" s="155"/>
      <c r="P511" s="155"/>
      <c r="Q511" s="155"/>
      <c r="R511" s="155"/>
      <c r="S511" s="155"/>
      <c r="T511" s="155"/>
      <c r="U511" s="155"/>
      <c r="V511" s="155"/>
      <c r="W511" s="155"/>
      <c r="X511" s="155"/>
      <c r="Y511" s="155"/>
      <c r="Z511" s="155"/>
    </row>
    <row r="512" spans="1:26" ht="12" customHeight="1">
      <c r="A512" s="155"/>
      <c r="B512" s="155"/>
      <c r="C512" s="155"/>
      <c r="D512" s="155"/>
      <c r="E512" s="155"/>
      <c r="F512" s="155"/>
      <c r="G512" s="155"/>
      <c r="H512" s="155"/>
      <c r="I512" s="155"/>
      <c r="J512" s="155"/>
      <c r="K512" s="155"/>
      <c r="L512" s="155"/>
      <c r="M512" s="155"/>
      <c r="N512" s="155"/>
      <c r="O512" s="155"/>
      <c r="P512" s="155"/>
      <c r="Q512" s="155"/>
      <c r="R512" s="155"/>
      <c r="S512" s="155"/>
      <c r="T512" s="155"/>
      <c r="U512" s="155"/>
      <c r="V512" s="155"/>
      <c r="W512" s="155"/>
      <c r="X512" s="155"/>
      <c r="Y512" s="155"/>
      <c r="Z512" s="155"/>
    </row>
    <row r="513" spans="1:26" ht="12" customHeight="1">
      <c r="A513" s="155"/>
      <c r="B513" s="155"/>
      <c r="C513" s="155"/>
      <c r="D513" s="155"/>
      <c r="E513" s="155"/>
      <c r="F513" s="155"/>
      <c r="G513" s="155"/>
      <c r="H513" s="155"/>
      <c r="I513" s="155"/>
      <c r="J513" s="155"/>
      <c r="K513" s="155"/>
      <c r="L513" s="155"/>
      <c r="M513" s="155"/>
      <c r="N513" s="155"/>
      <c r="O513" s="155"/>
      <c r="P513" s="155"/>
      <c r="Q513" s="155"/>
      <c r="R513" s="155"/>
      <c r="S513" s="155"/>
      <c r="T513" s="155"/>
      <c r="U513" s="155"/>
      <c r="V513" s="155"/>
      <c r="W513" s="155"/>
      <c r="X513" s="155"/>
      <c r="Y513" s="155"/>
      <c r="Z513" s="155"/>
    </row>
    <row r="514" spans="1:26" ht="12" customHeight="1">
      <c r="A514" s="155"/>
      <c r="B514" s="155"/>
      <c r="C514" s="155"/>
      <c r="D514" s="155"/>
      <c r="E514" s="155"/>
      <c r="F514" s="155"/>
      <c r="G514" s="155"/>
      <c r="H514" s="155"/>
      <c r="I514" s="155"/>
      <c r="J514" s="155"/>
      <c r="K514" s="155"/>
      <c r="L514" s="155"/>
      <c r="M514" s="155"/>
      <c r="N514" s="155"/>
      <c r="O514" s="155"/>
      <c r="P514" s="155"/>
      <c r="Q514" s="155"/>
      <c r="R514" s="155"/>
      <c r="S514" s="155"/>
      <c r="T514" s="155"/>
      <c r="U514" s="155"/>
      <c r="V514" s="155"/>
      <c r="W514" s="155"/>
      <c r="X514" s="155"/>
      <c r="Y514" s="155"/>
      <c r="Z514" s="155"/>
    </row>
    <row r="515" spans="1:26" ht="12" customHeight="1">
      <c r="A515" s="155"/>
      <c r="B515" s="155"/>
      <c r="C515" s="155"/>
      <c r="D515" s="155"/>
      <c r="E515" s="155"/>
      <c r="F515" s="155"/>
      <c r="G515" s="155"/>
      <c r="H515" s="155"/>
      <c r="I515" s="155"/>
      <c r="J515" s="155"/>
      <c r="K515" s="155"/>
      <c r="L515" s="155"/>
      <c r="M515" s="155"/>
      <c r="N515" s="155"/>
      <c r="O515" s="155"/>
      <c r="P515" s="155"/>
      <c r="Q515" s="155"/>
      <c r="R515" s="155"/>
      <c r="S515" s="155"/>
      <c r="T515" s="155"/>
      <c r="U515" s="155"/>
      <c r="V515" s="155"/>
      <c r="W515" s="155"/>
      <c r="X515" s="155"/>
      <c r="Y515" s="155"/>
      <c r="Z515" s="155"/>
    </row>
    <row r="516" spans="1:26" ht="12" customHeight="1">
      <c r="A516" s="155"/>
      <c r="B516" s="155"/>
      <c r="C516" s="155"/>
      <c r="D516" s="155"/>
      <c r="E516" s="155"/>
      <c r="F516" s="155"/>
      <c r="G516" s="155"/>
      <c r="H516" s="155"/>
      <c r="I516" s="155"/>
      <c r="J516" s="155"/>
      <c r="K516" s="155"/>
      <c r="L516" s="155"/>
      <c r="M516" s="155"/>
      <c r="N516" s="155"/>
      <c r="O516" s="155"/>
      <c r="P516" s="155"/>
      <c r="Q516" s="155"/>
      <c r="R516" s="155"/>
      <c r="S516" s="155"/>
      <c r="T516" s="155"/>
      <c r="U516" s="155"/>
      <c r="V516" s="155"/>
      <c r="W516" s="155"/>
      <c r="X516" s="155"/>
      <c r="Y516" s="155"/>
      <c r="Z516" s="155"/>
    </row>
    <row r="517" spans="1:26" ht="12" customHeight="1">
      <c r="A517" s="155"/>
      <c r="B517" s="155"/>
      <c r="C517" s="155"/>
      <c r="D517" s="155"/>
      <c r="E517" s="155"/>
      <c r="F517" s="155"/>
      <c r="G517" s="155"/>
      <c r="H517" s="155"/>
      <c r="I517" s="155"/>
      <c r="J517" s="155"/>
      <c r="K517" s="155"/>
      <c r="L517" s="155"/>
      <c r="M517" s="155"/>
      <c r="N517" s="155"/>
      <c r="O517" s="155"/>
      <c r="P517" s="155"/>
      <c r="Q517" s="155"/>
      <c r="R517" s="155"/>
      <c r="S517" s="155"/>
      <c r="T517" s="155"/>
      <c r="U517" s="155"/>
      <c r="V517" s="155"/>
      <c r="W517" s="155"/>
      <c r="X517" s="155"/>
      <c r="Y517" s="155"/>
      <c r="Z517" s="155"/>
    </row>
    <row r="518" spans="1:26" ht="12" customHeight="1">
      <c r="A518" s="155"/>
      <c r="B518" s="155"/>
      <c r="C518" s="155"/>
      <c r="D518" s="155"/>
      <c r="E518" s="155"/>
      <c r="F518" s="155"/>
      <c r="G518" s="155"/>
      <c r="H518" s="155"/>
      <c r="I518" s="155"/>
      <c r="J518" s="155"/>
      <c r="K518" s="155"/>
      <c r="L518" s="155"/>
      <c r="M518" s="155"/>
      <c r="N518" s="155"/>
      <c r="O518" s="155"/>
      <c r="P518" s="155"/>
      <c r="Q518" s="155"/>
      <c r="R518" s="155"/>
      <c r="S518" s="155"/>
      <c r="T518" s="155"/>
      <c r="U518" s="155"/>
      <c r="V518" s="155"/>
      <c r="W518" s="155"/>
      <c r="X518" s="155"/>
      <c r="Y518" s="155"/>
      <c r="Z518" s="155"/>
    </row>
    <row r="519" spans="1:26" ht="12" customHeight="1">
      <c r="A519" s="155"/>
      <c r="B519" s="155"/>
      <c r="C519" s="155"/>
      <c r="D519" s="155"/>
      <c r="E519" s="155"/>
      <c r="F519" s="155"/>
      <c r="G519" s="155"/>
      <c r="H519" s="155"/>
      <c r="I519" s="155"/>
      <c r="J519" s="155"/>
      <c r="K519" s="155"/>
      <c r="L519" s="155"/>
      <c r="M519" s="155"/>
      <c r="N519" s="155"/>
      <c r="O519" s="155"/>
      <c r="P519" s="155"/>
      <c r="Q519" s="155"/>
      <c r="R519" s="155"/>
      <c r="S519" s="155"/>
      <c r="T519" s="155"/>
      <c r="U519" s="155"/>
      <c r="V519" s="155"/>
      <c r="W519" s="155"/>
      <c r="X519" s="155"/>
      <c r="Y519" s="155"/>
      <c r="Z519" s="155"/>
    </row>
    <row r="520" spans="1:26" ht="12" customHeight="1">
      <c r="A520" s="155"/>
      <c r="B520" s="155"/>
      <c r="C520" s="155"/>
      <c r="D520" s="155"/>
      <c r="E520" s="155"/>
      <c r="F520" s="155"/>
      <c r="G520" s="155"/>
      <c r="H520" s="155"/>
      <c r="I520" s="155"/>
      <c r="J520" s="155"/>
      <c r="K520" s="155"/>
      <c r="L520" s="155"/>
      <c r="M520" s="155"/>
      <c r="N520" s="155"/>
      <c r="O520" s="155"/>
      <c r="P520" s="155"/>
      <c r="Q520" s="155"/>
      <c r="R520" s="155"/>
      <c r="S520" s="155"/>
      <c r="T520" s="155"/>
      <c r="U520" s="155"/>
      <c r="V520" s="155"/>
      <c r="W520" s="155"/>
      <c r="X520" s="155"/>
      <c r="Y520" s="155"/>
      <c r="Z520" s="155"/>
    </row>
    <row r="521" spans="1:26" ht="12" customHeight="1">
      <c r="A521" s="155"/>
      <c r="B521" s="155"/>
      <c r="C521" s="155"/>
      <c r="D521" s="155"/>
      <c r="E521" s="155"/>
      <c r="F521" s="155"/>
      <c r="G521" s="155"/>
      <c r="H521" s="155"/>
      <c r="I521" s="155"/>
      <c r="J521" s="155"/>
      <c r="K521" s="155"/>
      <c r="L521" s="155"/>
      <c r="M521" s="155"/>
      <c r="N521" s="155"/>
      <c r="O521" s="155"/>
      <c r="P521" s="155"/>
      <c r="Q521" s="155"/>
      <c r="R521" s="155"/>
      <c r="S521" s="155"/>
      <c r="T521" s="155"/>
      <c r="U521" s="155"/>
      <c r="V521" s="155"/>
      <c r="W521" s="155"/>
      <c r="X521" s="155"/>
      <c r="Y521" s="155"/>
      <c r="Z521" s="155"/>
    </row>
    <row r="522" spans="1:26" ht="12" customHeight="1">
      <c r="A522" s="155"/>
      <c r="B522" s="155"/>
      <c r="C522" s="155"/>
      <c r="D522" s="155"/>
      <c r="E522" s="155"/>
      <c r="F522" s="155"/>
      <c r="G522" s="155"/>
      <c r="H522" s="155"/>
      <c r="I522" s="155"/>
      <c r="J522" s="155"/>
      <c r="K522" s="155"/>
      <c r="L522" s="155"/>
      <c r="M522" s="155"/>
      <c r="N522" s="155"/>
      <c r="O522" s="155"/>
      <c r="P522" s="155"/>
      <c r="Q522" s="155"/>
      <c r="R522" s="155"/>
      <c r="S522" s="155"/>
      <c r="T522" s="155"/>
      <c r="U522" s="155"/>
      <c r="V522" s="155"/>
      <c r="W522" s="155"/>
      <c r="X522" s="155"/>
      <c r="Y522" s="155"/>
      <c r="Z522" s="155"/>
    </row>
    <row r="523" spans="1:26" ht="12" customHeight="1">
      <c r="A523" s="155"/>
      <c r="B523" s="155"/>
      <c r="C523" s="155"/>
      <c r="D523" s="155"/>
      <c r="E523" s="155"/>
      <c r="F523" s="155"/>
      <c r="G523" s="155"/>
      <c r="H523" s="155"/>
      <c r="I523" s="155"/>
      <c r="J523" s="155"/>
      <c r="K523" s="155"/>
      <c r="L523" s="155"/>
      <c r="M523" s="155"/>
      <c r="N523" s="155"/>
      <c r="O523" s="155"/>
      <c r="P523" s="155"/>
      <c r="Q523" s="155"/>
      <c r="R523" s="155"/>
      <c r="S523" s="155"/>
      <c r="T523" s="155"/>
      <c r="U523" s="155"/>
      <c r="V523" s="155"/>
      <c r="W523" s="155"/>
      <c r="X523" s="155"/>
      <c r="Y523" s="155"/>
      <c r="Z523" s="155"/>
    </row>
    <row r="524" spans="1:26" ht="12" customHeight="1">
      <c r="A524" s="155"/>
      <c r="B524" s="155"/>
      <c r="C524" s="155"/>
      <c r="D524" s="155"/>
      <c r="E524" s="155"/>
      <c r="F524" s="155"/>
      <c r="G524" s="155"/>
      <c r="H524" s="155"/>
      <c r="I524" s="155"/>
      <c r="J524" s="155"/>
      <c r="K524" s="155"/>
      <c r="L524" s="155"/>
      <c r="M524" s="155"/>
      <c r="N524" s="155"/>
      <c r="O524" s="155"/>
      <c r="P524" s="155"/>
      <c r="Q524" s="155"/>
      <c r="R524" s="155"/>
      <c r="S524" s="155"/>
      <c r="T524" s="155"/>
      <c r="U524" s="155"/>
      <c r="V524" s="155"/>
      <c r="W524" s="155"/>
      <c r="X524" s="155"/>
      <c r="Y524" s="155"/>
      <c r="Z524" s="155"/>
    </row>
    <row r="525" spans="1:26" ht="12" customHeight="1">
      <c r="A525" s="155"/>
      <c r="B525" s="155"/>
      <c r="C525" s="155"/>
      <c r="D525" s="155"/>
      <c r="E525" s="155"/>
      <c r="F525" s="155"/>
      <c r="G525" s="155"/>
      <c r="H525" s="155"/>
      <c r="I525" s="155"/>
      <c r="J525" s="155"/>
      <c r="K525" s="155"/>
      <c r="L525" s="155"/>
      <c r="M525" s="155"/>
      <c r="N525" s="155"/>
      <c r="O525" s="155"/>
      <c r="P525" s="155"/>
      <c r="Q525" s="155"/>
      <c r="R525" s="155"/>
      <c r="S525" s="155"/>
      <c r="T525" s="155"/>
      <c r="U525" s="155"/>
      <c r="V525" s="155"/>
      <c r="W525" s="155"/>
      <c r="X525" s="155"/>
      <c r="Y525" s="155"/>
      <c r="Z525" s="155"/>
    </row>
    <row r="526" spans="1:26" ht="12" customHeight="1">
      <c r="A526" s="155"/>
      <c r="B526" s="155"/>
      <c r="C526" s="155"/>
      <c r="D526" s="155"/>
      <c r="E526" s="155"/>
      <c r="F526" s="155"/>
      <c r="G526" s="155"/>
      <c r="H526" s="155"/>
      <c r="I526" s="155"/>
      <c r="J526" s="155"/>
      <c r="K526" s="155"/>
      <c r="L526" s="155"/>
      <c r="M526" s="155"/>
      <c r="N526" s="155"/>
      <c r="O526" s="155"/>
      <c r="P526" s="155"/>
      <c r="Q526" s="155"/>
      <c r="R526" s="155"/>
      <c r="S526" s="155"/>
      <c r="T526" s="155"/>
      <c r="U526" s="155"/>
      <c r="V526" s="155"/>
      <c r="W526" s="155"/>
      <c r="X526" s="155"/>
      <c r="Y526" s="155"/>
      <c r="Z526" s="155"/>
    </row>
    <row r="527" spans="1:26" ht="12" customHeight="1">
      <c r="A527" s="155"/>
      <c r="B527" s="155"/>
      <c r="C527" s="155"/>
      <c r="D527" s="155"/>
      <c r="E527" s="155"/>
      <c r="F527" s="155"/>
      <c r="G527" s="155"/>
      <c r="H527" s="155"/>
      <c r="I527" s="155"/>
      <c r="J527" s="155"/>
      <c r="K527" s="155"/>
      <c r="L527" s="155"/>
      <c r="M527" s="155"/>
      <c r="N527" s="155"/>
      <c r="O527" s="155"/>
      <c r="P527" s="155"/>
      <c r="Q527" s="155"/>
      <c r="R527" s="155"/>
      <c r="S527" s="155"/>
      <c r="T527" s="155"/>
      <c r="U527" s="155"/>
      <c r="V527" s="155"/>
      <c r="W527" s="155"/>
      <c r="X527" s="155"/>
      <c r="Y527" s="155"/>
      <c r="Z527" s="155"/>
    </row>
    <row r="528" spans="1:26" ht="12" customHeight="1">
      <c r="A528" s="155"/>
      <c r="B528" s="155"/>
      <c r="C528" s="155"/>
      <c r="D528" s="155"/>
      <c r="E528" s="155"/>
      <c r="F528" s="155"/>
      <c r="G528" s="155"/>
      <c r="H528" s="155"/>
      <c r="I528" s="155"/>
      <c r="J528" s="155"/>
      <c r="K528" s="155"/>
      <c r="L528" s="155"/>
      <c r="M528" s="155"/>
      <c r="N528" s="155"/>
      <c r="O528" s="155"/>
      <c r="P528" s="155"/>
      <c r="Q528" s="155"/>
      <c r="R528" s="155"/>
      <c r="S528" s="155"/>
      <c r="T528" s="155"/>
      <c r="U528" s="155"/>
      <c r="V528" s="155"/>
      <c r="W528" s="155"/>
      <c r="X528" s="155"/>
      <c r="Y528" s="155"/>
      <c r="Z528" s="155"/>
    </row>
    <row r="529" spans="1:26" ht="12" customHeight="1">
      <c r="A529" s="155"/>
      <c r="B529" s="155"/>
      <c r="C529" s="155"/>
      <c r="D529" s="155"/>
      <c r="E529" s="155"/>
      <c r="F529" s="155"/>
      <c r="G529" s="155"/>
      <c r="H529" s="155"/>
      <c r="I529" s="155"/>
      <c r="J529" s="155"/>
      <c r="K529" s="155"/>
      <c r="L529" s="155"/>
      <c r="M529" s="155"/>
      <c r="N529" s="155"/>
      <c r="O529" s="155"/>
      <c r="P529" s="155"/>
      <c r="Q529" s="155"/>
      <c r="R529" s="155"/>
      <c r="S529" s="155"/>
      <c r="T529" s="155"/>
      <c r="U529" s="155"/>
      <c r="V529" s="155"/>
      <c r="W529" s="155"/>
      <c r="X529" s="155"/>
      <c r="Y529" s="155"/>
      <c r="Z529" s="155"/>
    </row>
    <row r="530" spans="1:26" ht="12" customHeight="1">
      <c r="A530" s="155"/>
      <c r="B530" s="155"/>
      <c r="C530" s="155"/>
      <c r="D530" s="155"/>
      <c r="E530" s="155"/>
      <c r="F530" s="155"/>
      <c r="G530" s="155"/>
      <c r="H530" s="155"/>
      <c r="I530" s="155"/>
      <c r="J530" s="155"/>
      <c r="K530" s="155"/>
      <c r="L530" s="155"/>
      <c r="M530" s="155"/>
      <c r="N530" s="155"/>
      <c r="O530" s="155"/>
      <c r="P530" s="155"/>
      <c r="Q530" s="155"/>
      <c r="R530" s="155"/>
      <c r="S530" s="155"/>
      <c r="T530" s="155"/>
      <c r="U530" s="155"/>
      <c r="V530" s="155"/>
      <c r="W530" s="155"/>
      <c r="X530" s="155"/>
      <c r="Y530" s="155"/>
      <c r="Z530" s="155"/>
    </row>
    <row r="531" spans="1:26" ht="12" customHeight="1">
      <c r="A531" s="155"/>
      <c r="B531" s="155"/>
      <c r="C531" s="155"/>
      <c r="D531" s="155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</row>
    <row r="532" spans="1:26" ht="12" customHeight="1">
      <c r="A532" s="155"/>
      <c r="B532" s="155"/>
      <c r="C532" s="155"/>
      <c r="D532" s="155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</row>
    <row r="533" spans="1:26" ht="12" customHeight="1">
      <c r="A533" s="155"/>
      <c r="B533" s="155"/>
      <c r="C533" s="155"/>
      <c r="D533" s="155"/>
      <c r="E533" s="155"/>
      <c r="F533" s="155"/>
      <c r="G533" s="155"/>
      <c r="H533" s="155"/>
      <c r="I533" s="155"/>
      <c r="J533" s="155"/>
      <c r="K533" s="155"/>
      <c r="L533" s="155"/>
      <c r="M533" s="155"/>
      <c r="N533" s="155"/>
      <c r="O533" s="155"/>
      <c r="P533" s="155"/>
      <c r="Q533" s="155"/>
      <c r="R533" s="155"/>
      <c r="S533" s="155"/>
      <c r="T533" s="155"/>
      <c r="U533" s="155"/>
      <c r="V533" s="155"/>
      <c r="W533" s="155"/>
      <c r="X533" s="155"/>
      <c r="Y533" s="155"/>
      <c r="Z533" s="155"/>
    </row>
    <row r="534" spans="1:26" ht="12" customHeight="1">
      <c r="A534" s="155"/>
      <c r="B534" s="155"/>
      <c r="C534" s="155"/>
      <c r="D534" s="155"/>
      <c r="E534" s="155"/>
      <c r="F534" s="155"/>
      <c r="G534" s="155"/>
      <c r="H534" s="155"/>
      <c r="I534" s="155"/>
      <c r="J534" s="155"/>
      <c r="K534" s="155"/>
      <c r="L534" s="155"/>
      <c r="M534" s="155"/>
      <c r="N534" s="155"/>
      <c r="O534" s="155"/>
      <c r="P534" s="155"/>
      <c r="Q534" s="155"/>
      <c r="R534" s="155"/>
      <c r="S534" s="155"/>
      <c r="T534" s="155"/>
      <c r="U534" s="155"/>
      <c r="V534" s="155"/>
      <c r="W534" s="155"/>
      <c r="X534" s="155"/>
      <c r="Y534" s="155"/>
      <c r="Z534" s="155"/>
    </row>
    <row r="535" spans="1:26" ht="12" customHeight="1">
      <c r="A535" s="155"/>
      <c r="B535" s="155"/>
      <c r="C535" s="155"/>
      <c r="D535" s="155"/>
      <c r="E535" s="155"/>
      <c r="F535" s="155"/>
      <c r="G535" s="155"/>
      <c r="H535" s="155"/>
      <c r="I535" s="155"/>
      <c r="J535" s="155"/>
      <c r="K535" s="155"/>
      <c r="L535" s="155"/>
      <c r="M535" s="155"/>
      <c r="N535" s="155"/>
      <c r="O535" s="15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  <c r="Z535" s="155"/>
    </row>
    <row r="536" spans="1:26" ht="12" customHeight="1">
      <c r="A536" s="155"/>
      <c r="B536" s="155"/>
      <c r="C536" s="155"/>
      <c r="D536" s="155"/>
      <c r="E536" s="155"/>
      <c r="F536" s="155"/>
      <c r="G536" s="155"/>
      <c r="H536" s="155"/>
      <c r="I536" s="155"/>
      <c r="J536" s="155"/>
      <c r="K536" s="155"/>
      <c r="L536" s="155"/>
      <c r="M536" s="155"/>
      <c r="N536" s="155"/>
      <c r="O536" s="155"/>
      <c r="P536" s="155"/>
      <c r="Q536" s="155"/>
      <c r="R536" s="155"/>
      <c r="S536" s="155"/>
      <c r="T536" s="155"/>
      <c r="U536" s="155"/>
      <c r="V536" s="155"/>
      <c r="W536" s="155"/>
      <c r="X536" s="155"/>
      <c r="Y536" s="155"/>
      <c r="Z536" s="155"/>
    </row>
    <row r="537" spans="1:26" ht="12" customHeight="1">
      <c r="A537" s="155"/>
      <c r="B537" s="155"/>
      <c r="C537" s="155"/>
      <c r="D537" s="155"/>
      <c r="E537" s="155"/>
      <c r="F537" s="155"/>
      <c r="G537" s="155"/>
      <c r="H537" s="155"/>
      <c r="I537" s="155"/>
      <c r="J537" s="155"/>
      <c r="K537" s="155"/>
      <c r="L537" s="155"/>
      <c r="M537" s="155"/>
      <c r="N537" s="155"/>
      <c r="O537" s="155"/>
      <c r="P537" s="155"/>
      <c r="Q537" s="155"/>
      <c r="R537" s="155"/>
      <c r="S537" s="155"/>
      <c r="T537" s="155"/>
      <c r="U537" s="155"/>
      <c r="V537" s="155"/>
      <c r="W537" s="155"/>
      <c r="X537" s="155"/>
      <c r="Y537" s="155"/>
      <c r="Z537" s="155"/>
    </row>
    <row r="538" spans="1:26" ht="12" customHeight="1">
      <c r="A538" s="155"/>
      <c r="B538" s="155"/>
      <c r="C538" s="155"/>
      <c r="D538" s="155"/>
      <c r="E538" s="155"/>
      <c r="F538" s="155"/>
      <c r="G538" s="155"/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  <c r="Z538" s="155"/>
    </row>
    <row r="539" spans="1:26" ht="12" customHeight="1">
      <c r="A539" s="155"/>
      <c r="B539" s="155"/>
      <c r="C539" s="155"/>
      <c r="D539" s="155"/>
      <c r="E539" s="155"/>
      <c r="F539" s="155"/>
      <c r="G539" s="155"/>
      <c r="H539" s="155"/>
      <c r="I539" s="155"/>
      <c r="J539" s="155"/>
      <c r="K539" s="155"/>
      <c r="L539" s="155"/>
      <c r="M539" s="155"/>
      <c r="N539" s="155"/>
      <c r="O539" s="155"/>
      <c r="P539" s="155"/>
      <c r="Q539" s="155"/>
      <c r="R539" s="155"/>
      <c r="S539" s="155"/>
      <c r="T539" s="155"/>
      <c r="U539" s="155"/>
      <c r="V539" s="155"/>
      <c r="W539" s="155"/>
      <c r="X539" s="155"/>
      <c r="Y539" s="155"/>
      <c r="Z539" s="155"/>
    </row>
    <row r="540" spans="1:26" ht="12" customHeight="1">
      <c r="A540" s="155"/>
      <c r="B540" s="155"/>
      <c r="C540" s="155"/>
      <c r="D540" s="155"/>
      <c r="E540" s="155"/>
      <c r="F540" s="155"/>
      <c r="G540" s="155"/>
      <c r="H540" s="155"/>
      <c r="I540" s="155"/>
      <c r="J540" s="155"/>
      <c r="K540" s="155"/>
      <c r="L540" s="155"/>
      <c r="M540" s="155"/>
      <c r="N540" s="155"/>
      <c r="O540" s="155"/>
      <c r="P540" s="155"/>
      <c r="Q540" s="155"/>
      <c r="R540" s="155"/>
      <c r="S540" s="155"/>
      <c r="T540" s="155"/>
      <c r="U540" s="155"/>
      <c r="V540" s="155"/>
      <c r="W540" s="155"/>
      <c r="X540" s="155"/>
      <c r="Y540" s="155"/>
      <c r="Z540" s="155"/>
    </row>
    <row r="541" spans="1:26" ht="12" customHeight="1">
      <c r="A541" s="155"/>
      <c r="B541" s="155"/>
      <c r="C541" s="155"/>
      <c r="D541" s="155"/>
      <c r="E541" s="155"/>
      <c r="F541" s="155"/>
      <c r="G541" s="155"/>
      <c r="H541" s="155"/>
      <c r="I541" s="155"/>
      <c r="J541" s="155"/>
      <c r="K541" s="155"/>
      <c r="L541" s="155"/>
      <c r="M541" s="155"/>
      <c r="N541" s="155"/>
      <c r="O541" s="155"/>
      <c r="P541" s="155"/>
      <c r="Q541" s="155"/>
      <c r="R541" s="155"/>
      <c r="S541" s="155"/>
      <c r="T541" s="155"/>
      <c r="U541" s="155"/>
      <c r="V541" s="155"/>
      <c r="W541" s="155"/>
      <c r="X541" s="155"/>
      <c r="Y541" s="155"/>
      <c r="Z541" s="155"/>
    </row>
    <row r="542" spans="1:26" ht="12" customHeight="1">
      <c r="A542" s="155"/>
      <c r="B542" s="155"/>
      <c r="C542" s="155"/>
      <c r="D542" s="155"/>
      <c r="E542" s="155"/>
      <c r="F542" s="155"/>
      <c r="G542" s="155"/>
      <c r="H542" s="155"/>
      <c r="I542" s="155"/>
      <c r="J542" s="155"/>
      <c r="K542" s="155"/>
      <c r="L542" s="155"/>
      <c r="M542" s="155"/>
      <c r="N542" s="155"/>
      <c r="O542" s="155"/>
      <c r="P542" s="155"/>
      <c r="Q542" s="155"/>
      <c r="R542" s="155"/>
      <c r="S542" s="155"/>
      <c r="T542" s="155"/>
      <c r="U542" s="155"/>
      <c r="V542" s="155"/>
      <c r="W542" s="155"/>
      <c r="X542" s="155"/>
      <c r="Y542" s="155"/>
      <c r="Z542" s="155"/>
    </row>
    <row r="543" spans="1:26" ht="12" customHeight="1">
      <c r="A543" s="155"/>
      <c r="B543" s="155"/>
      <c r="C543" s="155"/>
      <c r="D543" s="155"/>
      <c r="E543" s="155"/>
      <c r="F543" s="155"/>
      <c r="G543" s="155"/>
      <c r="H543" s="155"/>
      <c r="I543" s="155"/>
      <c r="J543" s="155"/>
      <c r="K543" s="155"/>
      <c r="L543" s="155"/>
      <c r="M543" s="155"/>
      <c r="N543" s="155"/>
      <c r="O543" s="155"/>
      <c r="P543" s="155"/>
      <c r="Q543" s="155"/>
      <c r="R543" s="155"/>
      <c r="S543" s="155"/>
      <c r="T543" s="155"/>
      <c r="U543" s="155"/>
      <c r="V543" s="155"/>
      <c r="W543" s="155"/>
      <c r="X543" s="155"/>
      <c r="Y543" s="155"/>
      <c r="Z543" s="155"/>
    </row>
    <row r="544" spans="1:26" ht="12" customHeight="1">
      <c r="A544" s="155"/>
      <c r="B544" s="155"/>
      <c r="C544" s="155"/>
      <c r="D544" s="155"/>
      <c r="E544" s="155"/>
      <c r="F544" s="155"/>
      <c r="G544" s="155"/>
      <c r="H544" s="155"/>
      <c r="I544" s="155"/>
      <c r="J544" s="155"/>
      <c r="K544" s="155"/>
      <c r="L544" s="155"/>
      <c r="M544" s="155"/>
      <c r="N544" s="155"/>
      <c r="O544" s="155"/>
      <c r="P544" s="155"/>
      <c r="Q544" s="155"/>
      <c r="R544" s="155"/>
      <c r="S544" s="155"/>
      <c r="T544" s="155"/>
      <c r="U544" s="155"/>
      <c r="V544" s="155"/>
      <c r="W544" s="155"/>
      <c r="X544" s="155"/>
      <c r="Y544" s="155"/>
      <c r="Z544" s="155"/>
    </row>
    <row r="545" spans="1:26" ht="12" customHeight="1">
      <c r="A545" s="155"/>
      <c r="B545" s="155"/>
      <c r="C545" s="155"/>
      <c r="D545" s="155"/>
      <c r="E545" s="155"/>
      <c r="F545" s="155"/>
      <c r="G545" s="155"/>
      <c r="H545" s="155"/>
      <c r="I545" s="155"/>
      <c r="J545" s="155"/>
      <c r="K545" s="155"/>
      <c r="L545" s="155"/>
      <c r="M545" s="155"/>
      <c r="N545" s="155"/>
      <c r="O545" s="15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  <c r="Z545" s="155"/>
    </row>
    <row r="546" spans="1:26" ht="12" customHeight="1">
      <c r="A546" s="155"/>
      <c r="B546" s="155"/>
      <c r="C546" s="155"/>
      <c r="D546" s="155"/>
      <c r="E546" s="155"/>
      <c r="F546" s="155"/>
      <c r="G546" s="155"/>
      <c r="H546" s="155"/>
      <c r="I546" s="155"/>
      <c r="J546" s="155"/>
      <c r="K546" s="155"/>
      <c r="L546" s="155"/>
      <c r="M546" s="155"/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  <c r="Z546" s="155"/>
    </row>
    <row r="547" spans="1:26" ht="12" customHeight="1">
      <c r="A547" s="155"/>
      <c r="B547" s="155"/>
      <c r="C547" s="155"/>
      <c r="D547" s="155"/>
      <c r="E547" s="155"/>
      <c r="F547" s="155"/>
      <c r="G547" s="155"/>
      <c r="H547" s="155"/>
      <c r="I547" s="155"/>
      <c r="J547" s="155"/>
      <c r="K547" s="155"/>
      <c r="L547" s="155"/>
      <c r="M547" s="155"/>
      <c r="N547" s="155"/>
      <c r="O547" s="155"/>
      <c r="P547" s="155"/>
      <c r="Q547" s="155"/>
      <c r="R547" s="155"/>
      <c r="S547" s="155"/>
      <c r="T547" s="155"/>
      <c r="U547" s="155"/>
      <c r="V547" s="155"/>
      <c r="W547" s="155"/>
      <c r="X547" s="155"/>
      <c r="Y547" s="155"/>
      <c r="Z547" s="155"/>
    </row>
    <row r="548" spans="1:26" ht="12" customHeight="1">
      <c r="A548" s="155"/>
      <c r="B548" s="155"/>
      <c r="C548" s="155"/>
      <c r="D548" s="155"/>
      <c r="E548" s="155"/>
      <c r="F548" s="155"/>
      <c r="G548" s="155"/>
      <c r="H548" s="155"/>
      <c r="I548" s="155"/>
      <c r="J548" s="155"/>
      <c r="K548" s="155"/>
      <c r="L548" s="155"/>
      <c r="M548" s="155"/>
      <c r="N548" s="155"/>
      <c r="O548" s="155"/>
      <c r="P548" s="155"/>
      <c r="Q548" s="155"/>
      <c r="R548" s="155"/>
      <c r="S548" s="155"/>
      <c r="T548" s="155"/>
      <c r="U548" s="155"/>
      <c r="V548" s="155"/>
      <c r="W548" s="155"/>
      <c r="X548" s="155"/>
      <c r="Y548" s="155"/>
      <c r="Z548" s="155"/>
    </row>
    <row r="549" spans="1:26" ht="12" customHeight="1">
      <c r="A549" s="155"/>
      <c r="B549" s="155"/>
      <c r="C549" s="155"/>
      <c r="D549" s="155"/>
      <c r="E549" s="155"/>
      <c r="F549" s="155"/>
      <c r="G549" s="155"/>
      <c r="H549" s="155"/>
      <c r="I549" s="155"/>
      <c r="J549" s="155"/>
      <c r="K549" s="155"/>
      <c r="L549" s="155"/>
      <c r="M549" s="155"/>
      <c r="N549" s="155"/>
      <c r="O549" s="155"/>
      <c r="P549" s="155"/>
      <c r="Q549" s="155"/>
      <c r="R549" s="155"/>
      <c r="S549" s="155"/>
      <c r="T549" s="155"/>
      <c r="U549" s="155"/>
      <c r="V549" s="155"/>
      <c r="W549" s="155"/>
      <c r="X549" s="155"/>
      <c r="Y549" s="155"/>
      <c r="Z549" s="155"/>
    </row>
    <row r="550" spans="1:26" ht="12" customHeight="1">
      <c r="A550" s="155"/>
      <c r="B550" s="155"/>
      <c r="C550" s="155"/>
      <c r="D550" s="155"/>
      <c r="E550" s="155"/>
      <c r="F550" s="155"/>
      <c r="G550" s="155"/>
      <c r="H550" s="155"/>
      <c r="I550" s="155"/>
      <c r="J550" s="155"/>
      <c r="K550" s="155"/>
      <c r="L550" s="155"/>
      <c r="M550" s="155"/>
      <c r="N550" s="155"/>
      <c r="O550" s="155"/>
      <c r="P550" s="155"/>
      <c r="Q550" s="155"/>
      <c r="R550" s="155"/>
      <c r="S550" s="155"/>
      <c r="T550" s="155"/>
      <c r="U550" s="155"/>
      <c r="V550" s="155"/>
      <c r="W550" s="155"/>
      <c r="X550" s="155"/>
      <c r="Y550" s="155"/>
      <c r="Z550" s="155"/>
    </row>
    <row r="551" spans="1:26" ht="12" customHeight="1">
      <c r="A551" s="155"/>
      <c r="B551" s="155"/>
      <c r="C551" s="155"/>
      <c r="D551" s="155"/>
      <c r="E551" s="155"/>
      <c r="F551" s="155"/>
      <c r="G551" s="155"/>
      <c r="H551" s="155"/>
      <c r="I551" s="155"/>
      <c r="J551" s="155"/>
      <c r="K551" s="155"/>
      <c r="L551" s="155"/>
      <c r="M551" s="155"/>
      <c r="N551" s="155"/>
      <c r="O551" s="155"/>
      <c r="P551" s="155"/>
      <c r="Q551" s="155"/>
      <c r="R551" s="155"/>
      <c r="S551" s="155"/>
      <c r="T551" s="155"/>
      <c r="U551" s="155"/>
      <c r="V551" s="155"/>
      <c r="W551" s="155"/>
      <c r="X551" s="155"/>
      <c r="Y551" s="155"/>
      <c r="Z551" s="155"/>
    </row>
    <row r="552" spans="1:26" ht="12" customHeight="1">
      <c r="A552" s="155"/>
      <c r="B552" s="155"/>
      <c r="C552" s="155"/>
      <c r="D552" s="155"/>
      <c r="E552" s="155"/>
      <c r="F552" s="155"/>
      <c r="G552" s="155"/>
      <c r="H552" s="155"/>
      <c r="I552" s="155"/>
      <c r="J552" s="155"/>
      <c r="K552" s="155"/>
      <c r="L552" s="155"/>
      <c r="M552" s="155"/>
      <c r="N552" s="155"/>
      <c r="O552" s="15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  <c r="Z552" s="155"/>
    </row>
    <row r="553" spans="1:26" ht="12" customHeight="1">
      <c r="A553" s="155"/>
      <c r="B553" s="155"/>
      <c r="C553" s="155"/>
      <c r="D553" s="155"/>
      <c r="E553" s="155"/>
      <c r="F553" s="155"/>
      <c r="G553" s="155"/>
      <c r="H553" s="155"/>
      <c r="I553" s="155"/>
      <c r="J553" s="155"/>
      <c r="K553" s="155"/>
      <c r="L553" s="155"/>
      <c r="M553" s="155"/>
      <c r="N553" s="155"/>
      <c r="O553" s="155"/>
      <c r="P553" s="155"/>
      <c r="Q553" s="155"/>
      <c r="R553" s="155"/>
      <c r="S553" s="155"/>
      <c r="T553" s="155"/>
      <c r="U553" s="155"/>
      <c r="V553" s="155"/>
      <c r="W553" s="155"/>
      <c r="X553" s="155"/>
      <c r="Y553" s="155"/>
      <c r="Z553" s="155"/>
    </row>
    <row r="554" spans="1:26" ht="12" customHeight="1">
      <c r="A554" s="155"/>
      <c r="B554" s="155"/>
      <c r="C554" s="155"/>
      <c r="D554" s="155"/>
      <c r="E554" s="155"/>
      <c r="F554" s="155"/>
      <c r="G554" s="155"/>
      <c r="H554" s="155"/>
      <c r="I554" s="155"/>
      <c r="J554" s="155"/>
      <c r="K554" s="155"/>
      <c r="L554" s="155"/>
      <c r="M554" s="155"/>
      <c r="N554" s="155"/>
      <c r="O554" s="15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  <c r="Z554" s="155"/>
    </row>
    <row r="555" spans="1:26" ht="12" customHeight="1">
      <c r="A555" s="155"/>
      <c r="B555" s="155"/>
      <c r="C555" s="155"/>
      <c r="D555" s="155"/>
      <c r="E555" s="155"/>
      <c r="F555" s="155"/>
      <c r="G555" s="155"/>
      <c r="H555" s="155"/>
      <c r="I555" s="155"/>
      <c r="J555" s="155"/>
      <c r="K555" s="155"/>
      <c r="L555" s="155"/>
      <c r="M555" s="155"/>
      <c r="N555" s="155"/>
      <c r="O555" s="155"/>
      <c r="P555" s="155"/>
      <c r="Q555" s="155"/>
      <c r="R555" s="155"/>
      <c r="S555" s="155"/>
      <c r="T555" s="155"/>
      <c r="U555" s="155"/>
      <c r="V555" s="155"/>
      <c r="W555" s="155"/>
      <c r="X555" s="155"/>
      <c r="Y555" s="155"/>
      <c r="Z555" s="155"/>
    </row>
    <row r="556" spans="1:26" ht="12" customHeight="1">
      <c r="A556" s="155"/>
      <c r="B556" s="155"/>
      <c r="C556" s="155"/>
      <c r="D556" s="155"/>
      <c r="E556" s="155"/>
      <c r="F556" s="155"/>
      <c r="G556" s="155"/>
      <c r="H556" s="155"/>
      <c r="I556" s="155"/>
      <c r="J556" s="155"/>
      <c r="K556" s="155"/>
      <c r="L556" s="155"/>
      <c r="M556" s="155"/>
      <c r="N556" s="155"/>
      <c r="O556" s="155"/>
      <c r="P556" s="155"/>
      <c r="Q556" s="155"/>
      <c r="R556" s="155"/>
      <c r="S556" s="155"/>
      <c r="T556" s="155"/>
      <c r="U556" s="155"/>
      <c r="V556" s="155"/>
      <c r="W556" s="155"/>
      <c r="X556" s="155"/>
      <c r="Y556" s="155"/>
      <c r="Z556" s="155"/>
    </row>
    <row r="557" spans="1:26" ht="12" customHeight="1">
      <c r="A557" s="155"/>
      <c r="B557" s="155"/>
      <c r="C557" s="155"/>
      <c r="D557" s="155"/>
      <c r="E557" s="155"/>
      <c r="F557" s="155"/>
      <c r="G557" s="155"/>
      <c r="H557" s="155"/>
      <c r="I557" s="155"/>
      <c r="J557" s="155"/>
      <c r="K557" s="155"/>
      <c r="L557" s="155"/>
      <c r="M557" s="155"/>
      <c r="N557" s="155"/>
      <c r="O557" s="155"/>
      <c r="P557" s="155"/>
      <c r="Q557" s="155"/>
      <c r="R557" s="155"/>
      <c r="S557" s="155"/>
      <c r="T557" s="155"/>
      <c r="U557" s="155"/>
      <c r="V557" s="155"/>
      <c r="W557" s="155"/>
      <c r="X557" s="155"/>
      <c r="Y557" s="155"/>
      <c r="Z557" s="155"/>
    </row>
    <row r="558" spans="1:26" ht="12" customHeight="1">
      <c r="A558" s="155"/>
      <c r="B558" s="155"/>
      <c r="C558" s="155"/>
      <c r="D558" s="155"/>
      <c r="E558" s="155"/>
      <c r="F558" s="155"/>
      <c r="G558" s="155"/>
      <c r="H558" s="155"/>
      <c r="I558" s="155"/>
      <c r="J558" s="155"/>
      <c r="K558" s="155"/>
      <c r="L558" s="155"/>
      <c r="M558" s="155"/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  <c r="Z558" s="155"/>
    </row>
    <row r="559" spans="1:26" ht="12" customHeight="1">
      <c r="A559" s="155"/>
      <c r="B559" s="155"/>
      <c r="C559" s="155"/>
      <c r="D559" s="155"/>
      <c r="E559" s="155"/>
      <c r="F559" s="155"/>
      <c r="G559" s="155"/>
      <c r="H559" s="155"/>
      <c r="I559" s="155"/>
      <c r="J559" s="155"/>
      <c r="K559" s="155"/>
      <c r="L559" s="155"/>
      <c r="M559" s="155"/>
      <c r="N559" s="155"/>
      <c r="O559" s="155"/>
      <c r="P559" s="155"/>
      <c r="Q559" s="155"/>
      <c r="R559" s="155"/>
      <c r="S559" s="155"/>
      <c r="T559" s="155"/>
      <c r="U559" s="155"/>
      <c r="V559" s="155"/>
      <c r="W559" s="155"/>
      <c r="X559" s="155"/>
      <c r="Y559" s="155"/>
      <c r="Z559" s="155"/>
    </row>
    <row r="560" spans="1:26" ht="12" customHeight="1">
      <c r="A560" s="155"/>
      <c r="B560" s="155"/>
      <c r="C560" s="155"/>
      <c r="D560" s="155"/>
      <c r="E560" s="155"/>
      <c r="F560" s="155"/>
      <c r="G560" s="155"/>
      <c r="H560" s="155"/>
      <c r="I560" s="155"/>
      <c r="J560" s="155"/>
      <c r="K560" s="155"/>
      <c r="L560" s="155"/>
      <c r="M560" s="155"/>
      <c r="N560" s="155"/>
      <c r="O560" s="155"/>
      <c r="P560" s="155"/>
      <c r="Q560" s="155"/>
      <c r="R560" s="155"/>
      <c r="S560" s="155"/>
      <c r="T560" s="155"/>
      <c r="U560" s="155"/>
      <c r="V560" s="155"/>
      <c r="W560" s="155"/>
      <c r="X560" s="155"/>
      <c r="Y560" s="155"/>
      <c r="Z560" s="155"/>
    </row>
    <row r="561" spans="1:26" ht="12" customHeight="1">
      <c r="A561" s="155"/>
      <c r="B561" s="155"/>
      <c r="C561" s="155"/>
      <c r="D561" s="155"/>
      <c r="E561" s="155"/>
      <c r="F561" s="155"/>
      <c r="G561" s="155"/>
      <c r="H561" s="155"/>
      <c r="I561" s="155"/>
      <c r="J561" s="155"/>
      <c r="K561" s="155"/>
      <c r="L561" s="155"/>
      <c r="M561" s="155"/>
      <c r="N561" s="155"/>
      <c r="O561" s="155"/>
      <c r="P561" s="155"/>
      <c r="Q561" s="155"/>
      <c r="R561" s="155"/>
      <c r="S561" s="155"/>
      <c r="T561" s="155"/>
      <c r="U561" s="155"/>
      <c r="V561" s="155"/>
      <c r="W561" s="155"/>
      <c r="X561" s="155"/>
      <c r="Y561" s="155"/>
      <c r="Z561" s="155"/>
    </row>
    <row r="562" spans="1:26" ht="12" customHeight="1">
      <c r="A562" s="155"/>
      <c r="B562" s="155"/>
      <c r="C562" s="155"/>
      <c r="D562" s="155"/>
      <c r="E562" s="155"/>
      <c r="F562" s="155"/>
      <c r="G562" s="155"/>
      <c r="H562" s="155"/>
      <c r="I562" s="155"/>
      <c r="J562" s="155"/>
      <c r="K562" s="155"/>
      <c r="L562" s="155"/>
      <c r="M562" s="155"/>
      <c r="N562" s="155"/>
      <c r="O562" s="155"/>
      <c r="P562" s="155"/>
      <c r="Q562" s="155"/>
      <c r="R562" s="155"/>
      <c r="S562" s="155"/>
      <c r="T562" s="155"/>
      <c r="U562" s="155"/>
      <c r="V562" s="155"/>
      <c r="W562" s="155"/>
      <c r="X562" s="155"/>
      <c r="Y562" s="155"/>
      <c r="Z562" s="155"/>
    </row>
    <row r="563" spans="1:26" ht="12" customHeight="1">
      <c r="A563" s="155"/>
      <c r="B563" s="155"/>
      <c r="C563" s="155"/>
      <c r="D563" s="155"/>
      <c r="E563" s="155"/>
      <c r="F563" s="155"/>
      <c r="G563" s="155"/>
      <c r="H563" s="155"/>
      <c r="I563" s="155"/>
      <c r="J563" s="155"/>
      <c r="K563" s="155"/>
      <c r="L563" s="155"/>
      <c r="M563" s="155"/>
      <c r="N563" s="155"/>
      <c r="O563" s="155"/>
      <c r="P563" s="155"/>
      <c r="Q563" s="155"/>
      <c r="R563" s="155"/>
      <c r="S563" s="155"/>
      <c r="T563" s="155"/>
      <c r="U563" s="155"/>
      <c r="V563" s="155"/>
      <c r="W563" s="155"/>
      <c r="X563" s="155"/>
      <c r="Y563" s="155"/>
      <c r="Z563" s="155"/>
    </row>
    <row r="564" spans="1:26" ht="12" customHeight="1">
      <c r="A564" s="155"/>
      <c r="B564" s="155"/>
      <c r="C564" s="155"/>
      <c r="D564" s="155"/>
      <c r="E564" s="155"/>
      <c r="F564" s="155"/>
      <c r="G564" s="155"/>
      <c r="H564" s="155"/>
      <c r="I564" s="155"/>
      <c r="J564" s="155"/>
      <c r="K564" s="155"/>
      <c r="L564" s="155"/>
      <c r="M564" s="155"/>
      <c r="N564" s="155"/>
      <c r="O564" s="155"/>
      <c r="P564" s="155"/>
      <c r="Q564" s="155"/>
      <c r="R564" s="155"/>
      <c r="S564" s="155"/>
      <c r="T564" s="155"/>
      <c r="U564" s="155"/>
      <c r="V564" s="155"/>
      <c r="W564" s="155"/>
      <c r="X564" s="155"/>
      <c r="Y564" s="155"/>
      <c r="Z564" s="155"/>
    </row>
    <row r="565" spans="1:26" ht="12" customHeight="1">
      <c r="A565" s="155"/>
      <c r="B565" s="155"/>
      <c r="C565" s="155"/>
      <c r="D565" s="155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</row>
    <row r="566" spans="1:26" ht="12" customHeight="1">
      <c r="A566" s="155"/>
      <c r="B566" s="155"/>
      <c r="C566" s="155"/>
      <c r="D566" s="155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</row>
    <row r="567" spans="1:26" ht="12" customHeight="1">
      <c r="A567" s="155"/>
      <c r="B567" s="155"/>
      <c r="C567" s="155"/>
      <c r="D567" s="155"/>
      <c r="E567" s="155"/>
      <c r="F567" s="155"/>
      <c r="G567" s="155"/>
      <c r="H567" s="155"/>
      <c r="I567" s="155"/>
      <c r="J567" s="155"/>
      <c r="K567" s="155"/>
      <c r="L567" s="155"/>
      <c r="M567" s="155"/>
      <c r="N567" s="155"/>
      <c r="O567" s="155"/>
      <c r="P567" s="155"/>
      <c r="Q567" s="155"/>
      <c r="R567" s="155"/>
      <c r="S567" s="155"/>
      <c r="T567" s="155"/>
      <c r="U567" s="155"/>
      <c r="V567" s="155"/>
      <c r="W567" s="155"/>
      <c r="X567" s="155"/>
      <c r="Y567" s="155"/>
      <c r="Z567" s="155"/>
    </row>
    <row r="568" spans="1:26" ht="12" customHeight="1">
      <c r="A568" s="155"/>
      <c r="B568" s="155"/>
      <c r="C568" s="155"/>
      <c r="D568" s="155"/>
      <c r="E568" s="155"/>
      <c r="F568" s="155"/>
      <c r="G568" s="155"/>
      <c r="H568" s="155"/>
      <c r="I568" s="155"/>
      <c r="J568" s="155"/>
      <c r="K568" s="155"/>
      <c r="L568" s="155"/>
      <c r="M568" s="155"/>
      <c r="N568" s="155"/>
      <c r="O568" s="155"/>
      <c r="P568" s="155"/>
      <c r="Q568" s="155"/>
      <c r="R568" s="155"/>
      <c r="S568" s="155"/>
      <c r="T568" s="155"/>
      <c r="U568" s="155"/>
      <c r="V568" s="155"/>
      <c r="W568" s="155"/>
      <c r="X568" s="155"/>
      <c r="Y568" s="155"/>
      <c r="Z568" s="155"/>
    </row>
    <row r="569" spans="1:26" ht="12" customHeight="1">
      <c r="A569" s="155"/>
      <c r="B569" s="155"/>
      <c r="C569" s="155"/>
      <c r="D569" s="155"/>
      <c r="E569" s="155"/>
      <c r="F569" s="155"/>
      <c r="G569" s="155"/>
      <c r="H569" s="155"/>
      <c r="I569" s="155"/>
      <c r="J569" s="155"/>
      <c r="K569" s="155"/>
      <c r="L569" s="155"/>
      <c r="M569" s="155"/>
      <c r="N569" s="155"/>
      <c r="O569" s="155"/>
      <c r="P569" s="155"/>
      <c r="Q569" s="155"/>
      <c r="R569" s="155"/>
      <c r="S569" s="155"/>
      <c r="T569" s="155"/>
      <c r="U569" s="155"/>
      <c r="V569" s="155"/>
      <c r="W569" s="155"/>
      <c r="X569" s="155"/>
      <c r="Y569" s="155"/>
      <c r="Z569" s="155"/>
    </row>
    <row r="570" spans="1:26" ht="12" customHeight="1">
      <c r="A570" s="155"/>
      <c r="B570" s="155"/>
      <c r="C570" s="155"/>
      <c r="D570" s="155"/>
      <c r="E570" s="155"/>
      <c r="F570" s="155"/>
      <c r="G570" s="155"/>
      <c r="H570" s="155"/>
      <c r="I570" s="155"/>
      <c r="J570" s="155"/>
      <c r="K570" s="155"/>
      <c r="L570" s="155"/>
      <c r="M570" s="155"/>
      <c r="N570" s="155"/>
      <c r="O570" s="155"/>
      <c r="P570" s="155"/>
      <c r="Q570" s="155"/>
      <c r="R570" s="155"/>
      <c r="S570" s="155"/>
      <c r="T570" s="155"/>
      <c r="U570" s="155"/>
      <c r="V570" s="155"/>
      <c r="W570" s="155"/>
      <c r="X570" s="155"/>
      <c r="Y570" s="155"/>
      <c r="Z570" s="155"/>
    </row>
    <row r="571" spans="1:26" ht="12" customHeight="1">
      <c r="A571" s="155"/>
      <c r="B571" s="155"/>
      <c r="C571" s="155"/>
      <c r="D571" s="155"/>
      <c r="E571" s="155"/>
      <c r="F571" s="155"/>
      <c r="G571" s="155"/>
      <c r="H571" s="155"/>
      <c r="I571" s="155"/>
      <c r="J571" s="155"/>
      <c r="K571" s="155"/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  <c r="Z571" s="155"/>
    </row>
    <row r="572" spans="1:26" ht="12" customHeight="1">
      <c r="A572" s="155"/>
      <c r="B572" s="155"/>
      <c r="C572" s="155"/>
      <c r="D572" s="155"/>
      <c r="E572" s="155"/>
      <c r="F572" s="155"/>
      <c r="G572" s="155"/>
      <c r="H572" s="155"/>
      <c r="I572" s="155"/>
      <c r="J572" s="155"/>
      <c r="K572" s="155"/>
      <c r="L572" s="155"/>
      <c r="M572" s="155"/>
      <c r="N572" s="155"/>
      <c r="O572" s="15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  <c r="Z572" s="155"/>
    </row>
    <row r="573" spans="1:26" ht="12" customHeight="1">
      <c r="A573" s="155"/>
      <c r="B573" s="155"/>
      <c r="C573" s="155"/>
      <c r="D573" s="155"/>
      <c r="E573" s="155"/>
      <c r="F573" s="155"/>
      <c r="G573" s="155"/>
      <c r="H573" s="155"/>
      <c r="I573" s="155"/>
      <c r="J573" s="155"/>
      <c r="K573" s="155"/>
      <c r="L573" s="155"/>
      <c r="M573" s="155"/>
      <c r="N573" s="155"/>
      <c r="O573" s="15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  <c r="Z573" s="155"/>
    </row>
    <row r="574" spans="1:26" ht="12" customHeight="1">
      <c r="A574" s="155"/>
      <c r="B574" s="155"/>
      <c r="C574" s="155"/>
      <c r="D574" s="155"/>
      <c r="E574" s="155"/>
      <c r="F574" s="155"/>
      <c r="G574" s="155"/>
      <c r="H574" s="155"/>
      <c r="I574" s="155"/>
      <c r="J574" s="155"/>
      <c r="K574" s="155"/>
      <c r="L574" s="155"/>
      <c r="M574" s="155"/>
      <c r="N574" s="155"/>
      <c r="O574" s="155"/>
      <c r="P574" s="155"/>
      <c r="Q574" s="155"/>
      <c r="R574" s="155"/>
      <c r="S574" s="155"/>
      <c r="T574" s="155"/>
      <c r="U574" s="155"/>
      <c r="V574" s="155"/>
      <c r="W574" s="155"/>
      <c r="X574" s="155"/>
      <c r="Y574" s="155"/>
      <c r="Z574" s="155"/>
    </row>
    <row r="575" spans="1:26" ht="12" customHeight="1">
      <c r="A575" s="155"/>
      <c r="B575" s="155"/>
      <c r="C575" s="155"/>
      <c r="D575" s="155"/>
      <c r="E575" s="155"/>
      <c r="F575" s="155"/>
      <c r="G575" s="155"/>
      <c r="H575" s="155"/>
      <c r="I575" s="155"/>
      <c r="J575" s="155"/>
      <c r="K575" s="155"/>
      <c r="L575" s="155"/>
      <c r="M575" s="155"/>
      <c r="N575" s="155"/>
      <c r="O575" s="155"/>
      <c r="P575" s="155"/>
      <c r="Q575" s="155"/>
      <c r="R575" s="155"/>
      <c r="S575" s="155"/>
      <c r="T575" s="155"/>
      <c r="U575" s="155"/>
      <c r="V575" s="155"/>
      <c r="W575" s="155"/>
      <c r="X575" s="155"/>
      <c r="Y575" s="155"/>
      <c r="Z575" s="155"/>
    </row>
    <row r="576" spans="1:26" ht="12" customHeight="1">
      <c r="A576" s="155"/>
      <c r="B576" s="155"/>
      <c r="C576" s="155"/>
      <c r="D576" s="155"/>
      <c r="E576" s="155"/>
      <c r="F576" s="155"/>
      <c r="G576" s="155"/>
      <c r="H576" s="155"/>
      <c r="I576" s="155"/>
      <c r="J576" s="155"/>
      <c r="K576" s="155"/>
      <c r="L576" s="155"/>
      <c r="M576" s="155"/>
      <c r="N576" s="155"/>
      <c r="O576" s="155"/>
      <c r="P576" s="155"/>
      <c r="Q576" s="155"/>
      <c r="R576" s="155"/>
      <c r="S576" s="155"/>
      <c r="T576" s="155"/>
      <c r="U576" s="155"/>
      <c r="V576" s="155"/>
      <c r="W576" s="155"/>
      <c r="X576" s="155"/>
      <c r="Y576" s="155"/>
      <c r="Z576" s="155"/>
    </row>
    <row r="577" spans="1:26" ht="12" customHeight="1">
      <c r="A577" s="155"/>
      <c r="B577" s="155"/>
      <c r="C577" s="155"/>
      <c r="D577" s="155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</row>
    <row r="578" spans="1:26" ht="12" customHeight="1">
      <c r="A578" s="155"/>
      <c r="B578" s="155"/>
      <c r="C578" s="155"/>
      <c r="D578" s="155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</row>
    <row r="579" spans="1:26" ht="12" customHeight="1">
      <c r="A579" s="155"/>
      <c r="B579" s="155"/>
      <c r="C579" s="155"/>
      <c r="D579" s="155"/>
      <c r="E579" s="155"/>
      <c r="F579" s="155"/>
      <c r="G579" s="155"/>
      <c r="H579" s="155"/>
      <c r="I579" s="155"/>
      <c r="J579" s="155"/>
      <c r="K579" s="155"/>
      <c r="L579" s="155"/>
      <c r="M579" s="155"/>
      <c r="N579" s="155"/>
      <c r="O579" s="155"/>
      <c r="P579" s="155"/>
      <c r="Q579" s="155"/>
      <c r="R579" s="155"/>
      <c r="S579" s="155"/>
      <c r="T579" s="155"/>
      <c r="U579" s="155"/>
      <c r="V579" s="155"/>
      <c r="W579" s="155"/>
      <c r="X579" s="155"/>
      <c r="Y579" s="155"/>
      <c r="Z579" s="155"/>
    </row>
    <row r="580" spans="1:26" ht="12" customHeight="1">
      <c r="A580" s="155"/>
      <c r="B580" s="155"/>
      <c r="C580" s="155"/>
      <c r="D580" s="155"/>
      <c r="E580" s="155"/>
      <c r="F580" s="155"/>
      <c r="G580" s="155"/>
      <c r="H580" s="155"/>
      <c r="I580" s="155"/>
      <c r="J580" s="155"/>
      <c r="K580" s="155"/>
      <c r="L580" s="155"/>
      <c r="M580" s="155"/>
      <c r="N580" s="155"/>
      <c r="O580" s="155"/>
      <c r="P580" s="155"/>
      <c r="Q580" s="155"/>
      <c r="R580" s="155"/>
      <c r="S580" s="155"/>
      <c r="T580" s="155"/>
      <c r="U580" s="155"/>
      <c r="V580" s="155"/>
      <c r="W580" s="155"/>
      <c r="X580" s="155"/>
      <c r="Y580" s="155"/>
      <c r="Z580" s="155"/>
    </row>
    <row r="581" spans="1:26" ht="12" customHeight="1">
      <c r="A581" s="155"/>
      <c r="B581" s="155"/>
      <c r="C581" s="155"/>
      <c r="D581" s="155"/>
      <c r="E581" s="155"/>
      <c r="F581" s="155"/>
      <c r="G581" s="155"/>
      <c r="H581" s="155"/>
      <c r="I581" s="155"/>
      <c r="J581" s="155"/>
      <c r="K581" s="155"/>
      <c r="L581" s="155"/>
      <c r="M581" s="155"/>
      <c r="N581" s="155"/>
      <c r="O581" s="155"/>
      <c r="P581" s="155"/>
      <c r="Q581" s="155"/>
      <c r="R581" s="155"/>
      <c r="S581" s="155"/>
      <c r="T581" s="155"/>
      <c r="U581" s="155"/>
      <c r="V581" s="155"/>
      <c r="W581" s="155"/>
      <c r="X581" s="155"/>
      <c r="Y581" s="155"/>
      <c r="Z581" s="155"/>
    </row>
    <row r="582" spans="1:26" ht="12" customHeight="1">
      <c r="A582" s="155"/>
      <c r="B582" s="155"/>
      <c r="C582" s="155"/>
      <c r="D582" s="155"/>
      <c r="E582" s="155"/>
      <c r="F582" s="155"/>
      <c r="G582" s="155"/>
      <c r="H582" s="155"/>
      <c r="I582" s="155"/>
      <c r="J582" s="155"/>
      <c r="K582" s="155"/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  <c r="Z582" s="155"/>
    </row>
    <row r="583" spans="1:26" ht="12" customHeight="1">
      <c r="A583" s="155"/>
      <c r="B583" s="155"/>
      <c r="C583" s="155"/>
      <c r="D583" s="155"/>
      <c r="E583" s="155"/>
      <c r="F583" s="155"/>
      <c r="G583" s="155"/>
      <c r="H583" s="155"/>
      <c r="I583" s="155"/>
      <c r="J583" s="155"/>
      <c r="K583" s="155"/>
      <c r="L583" s="155"/>
      <c r="M583" s="155"/>
      <c r="N583" s="155"/>
      <c r="O583" s="155"/>
      <c r="P583" s="155"/>
      <c r="Q583" s="155"/>
      <c r="R583" s="155"/>
      <c r="S583" s="155"/>
      <c r="T583" s="155"/>
      <c r="U583" s="155"/>
      <c r="V583" s="155"/>
      <c r="W583" s="155"/>
      <c r="X583" s="155"/>
      <c r="Y583" s="155"/>
      <c r="Z583" s="155"/>
    </row>
    <row r="584" spans="1:26" ht="12" customHeight="1">
      <c r="A584" s="155"/>
      <c r="B584" s="155"/>
      <c r="C584" s="155"/>
      <c r="D584" s="155"/>
      <c r="E584" s="155"/>
      <c r="F584" s="155"/>
      <c r="G584" s="155"/>
      <c r="H584" s="155"/>
      <c r="I584" s="155"/>
      <c r="J584" s="155"/>
      <c r="K584" s="155"/>
      <c r="L584" s="155"/>
      <c r="M584" s="155"/>
      <c r="N584" s="155"/>
      <c r="O584" s="155"/>
      <c r="P584" s="155"/>
      <c r="Q584" s="155"/>
      <c r="R584" s="155"/>
      <c r="S584" s="155"/>
      <c r="T584" s="155"/>
      <c r="U584" s="155"/>
      <c r="V584" s="155"/>
      <c r="W584" s="155"/>
      <c r="X584" s="155"/>
      <c r="Y584" s="155"/>
      <c r="Z584" s="155"/>
    </row>
    <row r="585" spans="1:26" ht="12" customHeight="1">
      <c r="A585" s="155"/>
      <c r="B585" s="155"/>
      <c r="C585" s="155"/>
      <c r="D585" s="155"/>
      <c r="E585" s="155"/>
      <c r="F585" s="155"/>
      <c r="G585" s="155"/>
      <c r="H585" s="155"/>
      <c r="I585" s="155"/>
      <c r="J585" s="155"/>
      <c r="K585" s="155"/>
      <c r="L585" s="155"/>
      <c r="M585" s="155"/>
      <c r="N585" s="155"/>
      <c r="O585" s="155"/>
      <c r="P585" s="155"/>
      <c r="Q585" s="155"/>
      <c r="R585" s="155"/>
      <c r="S585" s="155"/>
      <c r="T585" s="155"/>
      <c r="U585" s="155"/>
      <c r="V585" s="155"/>
      <c r="W585" s="155"/>
      <c r="X585" s="155"/>
      <c r="Y585" s="155"/>
      <c r="Z585" s="155"/>
    </row>
    <row r="586" spans="1:26" ht="12" customHeight="1">
      <c r="A586" s="155"/>
      <c r="B586" s="155"/>
      <c r="C586" s="155"/>
      <c r="D586" s="155"/>
      <c r="E586" s="155"/>
      <c r="F586" s="155"/>
      <c r="G586" s="155"/>
      <c r="H586" s="155"/>
      <c r="I586" s="155"/>
      <c r="J586" s="155"/>
      <c r="K586" s="155"/>
      <c r="L586" s="155"/>
      <c r="M586" s="155"/>
      <c r="N586" s="155"/>
      <c r="O586" s="155"/>
      <c r="P586" s="155"/>
      <c r="Q586" s="155"/>
      <c r="R586" s="155"/>
      <c r="S586" s="155"/>
      <c r="T586" s="155"/>
      <c r="U586" s="155"/>
      <c r="V586" s="155"/>
      <c r="W586" s="155"/>
      <c r="X586" s="155"/>
      <c r="Y586" s="155"/>
      <c r="Z586" s="155"/>
    </row>
    <row r="587" spans="1:26" ht="12" customHeight="1">
      <c r="A587" s="155"/>
      <c r="B587" s="155"/>
      <c r="C587" s="155"/>
      <c r="D587" s="155"/>
      <c r="E587" s="155"/>
      <c r="F587" s="155"/>
      <c r="G587" s="155"/>
      <c r="H587" s="155"/>
      <c r="I587" s="155"/>
      <c r="J587" s="155"/>
      <c r="K587" s="155"/>
      <c r="L587" s="155"/>
      <c r="M587" s="155"/>
      <c r="N587" s="155"/>
      <c r="O587" s="155"/>
      <c r="P587" s="155"/>
      <c r="Q587" s="155"/>
      <c r="R587" s="155"/>
      <c r="S587" s="155"/>
      <c r="T587" s="155"/>
      <c r="U587" s="155"/>
      <c r="V587" s="155"/>
      <c r="W587" s="155"/>
      <c r="X587" s="155"/>
      <c r="Y587" s="155"/>
      <c r="Z587" s="155"/>
    </row>
    <row r="588" spans="1:26" ht="12" customHeight="1">
      <c r="A588" s="155"/>
      <c r="B588" s="155"/>
      <c r="C588" s="155"/>
      <c r="D588" s="155"/>
      <c r="E588" s="155"/>
      <c r="F588" s="155"/>
      <c r="G588" s="155"/>
      <c r="H588" s="155"/>
      <c r="I588" s="155"/>
      <c r="J588" s="155"/>
      <c r="K588" s="155"/>
      <c r="L588" s="155"/>
      <c r="M588" s="155"/>
      <c r="N588" s="155"/>
      <c r="O588" s="155"/>
      <c r="P588" s="155"/>
      <c r="Q588" s="155"/>
      <c r="R588" s="155"/>
      <c r="S588" s="155"/>
      <c r="T588" s="155"/>
      <c r="U588" s="155"/>
      <c r="V588" s="155"/>
      <c r="W588" s="155"/>
      <c r="X588" s="155"/>
      <c r="Y588" s="155"/>
      <c r="Z588" s="155"/>
    </row>
    <row r="589" spans="1:26" ht="12" customHeight="1">
      <c r="A589" s="155"/>
      <c r="B589" s="155"/>
      <c r="C589" s="155"/>
      <c r="D589" s="155"/>
      <c r="E589" s="155"/>
      <c r="F589" s="155"/>
      <c r="G589" s="155"/>
      <c r="H589" s="155"/>
      <c r="I589" s="155"/>
      <c r="J589" s="155"/>
      <c r="K589" s="155"/>
      <c r="L589" s="155"/>
      <c r="M589" s="155"/>
      <c r="N589" s="155"/>
      <c r="O589" s="155"/>
      <c r="P589" s="155"/>
      <c r="Q589" s="155"/>
      <c r="R589" s="155"/>
      <c r="S589" s="155"/>
      <c r="T589" s="155"/>
      <c r="U589" s="155"/>
      <c r="V589" s="155"/>
      <c r="W589" s="155"/>
      <c r="X589" s="155"/>
      <c r="Y589" s="155"/>
      <c r="Z589" s="155"/>
    </row>
    <row r="590" spans="1:26" ht="12" customHeight="1">
      <c r="A590" s="155"/>
      <c r="B590" s="155"/>
      <c r="C590" s="155"/>
      <c r="D590" s="155"/>
      <c r="E590" s="155"/>
      <c r="F590" s="155"/>
      <c r="G590" s="155"/>
      <c r="H590" s="155"/>
      <c r="I590" s="155"/>
      <c r="J590" s="155"/>
      <c r="K590" s="155"/>
      <c r="L590" s="155"/>
      <c r="M590" s="155"/>
      <c r="N590" s="155"/>
      <c r="O590" s="155"/>
      <c r="P590" s="155"/>
      <c r="Q590" s="155"/>
      <c r="R590" s="155"/>
      <c r="S590" s="155"/>
      <c r="T590" s="155"/>
      <c r="U590" s="155"/>
      <c r="V590" s="155"/>
      <c r="W590" s="155"/>
      <c r="X590" s="155"/>
      <c r="Y590" s="155"/>
      <c r="Z590" s="155"/>
    </row>
    <row r="591" spans="1:26" ht="12" customHeight="1">
      <c r="A591" s="155"/>
      <c r="B591" s="155"/>
      <c r="C591" s="155"/>
      <c r="D591" s="155"/>
      <c r="E591" s="155"/>
      <c r="F591" s="155"/>
      <c r="G591" s="155"/>
      <c r="H591" s="155"/>
      <c r="I591" s="155"/>
      <c r="J591" s="155"/>
      <c r="K591" s="155"/>
      <c r="L591" s="155"/>
      <c r="M591" s="155"/>
      <c r="N591" s="155"/>
      <c r="O591" s="155"/>
      <c r="P591" s="155"/>
      <c r="Q591" s="155"/>
      <c r="R591" s="155"/>
      <c r="S591" s="155"/>
      <c r="T591" s="155"/>
      <c r="U591" s="155"/>
      <c r="V591" s="155"/>
      <c r="W591" s="155"/>
      <c r="X591" s="155"/>
      <c r="Y591" s="155"/>
      <c r="Z591" s="155"/>
    </row>
    <row r="592" spans="1:26" ht="12" customHeight="1">
      <c r="A592" s="155"/>
      <c r="B592" s="155"/>
      <c r="C592" s="155"/>
      <c r="D592" s="155"/>
      <c r="E592" s="155"/>
      <c r="F592" s="155"/>
      <c r="G592" s="155"/>
      <c r="H592" s="155"/>
      <c r="I592" s="155"/>
      <c r="J592" s="155"/>
      <c r="K592" s="155"/>
      <c r="L592" s="155"/>
      <c r="M592" s="155"/>
      <c r="N592" s="155"/>
      <c r="O592" s="155"/>
      <c r="P592" s="155"/>
      <c r="Q592" s="155"/>
      <c r="R592" s="155"/>
      <c r="S592" s="155"/>
      <c r="T592" s="155"/>
      <c r="U592" s="155"/>
      <c r="V592" s="155"/>
      <c r="W592" s="155"/>
      <c r="X592" s="155"/>
      <c r="Y592" s="155"/>
      <c r="Z592" s="155"/>
    </row>
    <row r="593" spans="1:26" ht="12" customHeight="1">
      <c r="A593" s="155"/>
      <c r="B593" s="155"/>
      <c r="C593" s="155"/>
      <c r="D593" s="155"/>
      <c r="E593" s="155"/>
      <c r="F593" s="155"/>
      <c r="G593" s="155"/>
      <c r="H593" s="155"/>
      <c r="I593" s="155"/>
      <c r="J593" s="155"/>
      <c r="K593" s="155"/>
      <c r="L593" s="155"/>
      <c r="M593" s="155"/>
      <c r="N593" s="155"/>
      <c r="O593" s="155"/>
      <c r="P593" s="155"/>
      <c r="Q593" s="155"/>
      <c r="R593" s="155"/>
      <c r="S593" s="155"/>
      <c r="T593" s="155"/>
      <c r="U593" s="155"/>
      <c r="V593" s="155"/>
      <c r="W593" s="155"/>
      <c r="X593" s="155"/>
      <c r="Y593" s="155"/>
      <c r="Z593" s="155"/>
    </row>
    <row r="594" spans="1:26" ht="12" customHeight="1">
      <c r="A594" s="155"/>
      <c r="B594" s="155"/>
      <c r="C594" s="155"/>
      <c r="D594" s="155"/>
      <c r="E594" s="155"/>
      <c r="F594" s="155"/>
      <c r="G594" s="155"/>
      <c r="H594" s="155"/>
      <c r="I594" s="155"/>
      <c r="J594" s="155"/>
      <c r="K594" s="155"/>
      <c r="L594" s="155"/>
      <c r="M594" s="155"/>
      <c r="N594" s="155"/>
      <c r="O594" s="155"/>
      <c r="P594" s="155"/>
      <c r="Q594" s="155"/>
      <c r="R594" s="155"/>
      <c r="S594" s="155"/>
      <c r="T594" s="155"/>
      <c r="U594" s="155"/>
      <c r="V594" s="155"/>
      <c r="W594" s="155"/>
      <c r="X594" s="155"/>
      <c r="Y594" s="155"/>
      <c r="Z594" s="155"/>
    </row>
    <row r="595" spans="1:26" ht="12" customHeight="1">
      <c r="A595" s="155"/>
      <c r="B595" s="155"/>
      <c r="C595" s="155"/>
      <c r="D595" s="155"/>
      <c r="E595" s="155"/>
      <c r="F595" s="155"/>
      <c r="G595" s="155"/>
      <c r="H595" s="155"/>
      <c r="I595" s="155"/>
      <c r="J595" s="155"/>
      <c r="K595" s="155"/>
      <c r="L595" s="155"/>
      <c r="M595" s="155"/>
      <c r="N595" s="155"/>
      <c r="O595" s="155"/>
      <c r="P595" s="155"/>
      <c r="Q595" s="155"/>
      <c r="R595" s="155"/>
      <c r="S595" s="155"/>
      <c r="T595" s="155"/>
      <c r="U595" s="155"/>
      <c r="V595" s="155"/>
      <c r="W595" s="155"/>
      <c r="X595" s="155"/>
      <c r="Y595" s="155"/>
      <c r="Z595" s="155"/>
    </row>
    <row r="596" spans="1:26" ht="12" customHeight="1">
      <c r="A596" s="155"/>
      <c r="B596" s="155"/>
      <c r="C596" s="155"/>
      <c r="D596" s="155"/>
      <c r="E596" s="155"/>
      <c r="F596" s="155"/>
      <c r="G596" s="155"/>
      <c r="H596" s="155"/>
      <c r="I596" s="155"/>
      <c r="J596" s="155"/>
      <c r="K596" s="155"/>
      <c r="L596" s="155"/>
      <c r="M596" s="155"/>
      <c r="N596" s="155"/>
      <c r="O596" s="155"/>
      <c r="P596" s="155"/>
      <c r="Q596" s="155"/>
      <c r="R596" s="155"/>
      <c r="S596" s="155"/>
      <c r="T596" s="155"/>
      <c r="U596" s="155"/>
      <c r="V596" s="155"/>
      <c r="W596" s="155"/>
      <c r="X596" s="155"/>
      <c r="Y596" s="155"/>
      <c r="Z596" s="155"/>
    </row>
    <row r="597" spans="1:26" ht="12" customHeight="1">
      <c r="A597" s="155"/>
      <c r="B597" s="155"/>
      <c r="C597" s="155"/>
      <c r="D597" s="155"/>
      <c r="E597" s="155"/>
      <c r="F597" s="155"/>
      <c r="G597" s="155"/>
      <c r="H597" s="155"/>
      <c r="I597" s="155"/>
      <c r="J597" s="155"/>
      <c r="K597" s="155"/>
      <c r="L597" s="155"/>
      <c r="M597" s="155"/>
      <c r="N597" s="155"/>
      <c r="O597" s="155"/>
      <c r="P597" s="155"/>
      <c r="Q597" s="155"/>
      <c r="R597" s="155"/>
      <c r="S597" s="155"/>
      <c r="T597" s="155"/>
      <c r="U597" s="155"/>
      <c r="V597" s="155"/>
      <c r="W597" s="155"/>
      <c r="X597" s="155"/>
      <c r="Y597" s="155"/>
      <c r="Z597" s="155"/>
    </row>
    <row r="598" spans="1:26" ht="12" customHeight="1">
      <c r="A598" s="155"/>
      <c r="B598" s="155"/>
      <c r="C598" s="155"/>
      <c r="D598" s="155"/>
      <c r="E598" s="155"/>
      <c r="F598" s="155"/>
      <c r="G598" s="155"/>
      <c r="H598" s="155"/>
      <c r="I598" s="155"/>
      <c r="J598" s="155"/>
      <c r="K598" s="155"/>
      <c r="L598" s="155"/>
      <c r="M598" s="155"/>
      <c r="N598" s="155"/>
      <c r="O598" s="155"/>
      <c r="P598" s="155"/>
      <c r="Q598" s="155"/>
      <c r="R598" s="155"/>
      <c r="S598" s="155"/>
      <c r="T598" s="155"/>
      <c r="U598" s="155"/>
      <c r="V598" s="155"/>
      <c r="W598" s="155"/>
      <c r="X598" s="155"/>
      <c r="Y598" s="155"/>
      <c r="Z598" s="155"/>
    </row>
    <row r="599" spans="1:26" ht="12" customHeight="1">
      <c r="A599" s="155"/>
      <c r="B599" s="155"/>
      <c r="C599" s="155"/>
      <c r="D599" s="155"/>
      <c r="E599" s="155"/>
      <c r="F599" s="155"/>
      <c r="G599" s="155"/>
      <c r="H599" s="155"/>
      <c r="I599" s="155"/>
      <c r="J599" s="155"/>
      <c r="K599" s="155"/>
      <c r="L599" s="155"/>
      <c r="M599" s="155"/>
      <c r="N599" s="155"/>
      <c r="O599" s="155"/>
      <c r="P599" s="155"/>
      <c r="Q599" s="155"/>
      <c r="R599" s="155"/>
      <c r="S599" s="155"/>
      <c r="T599" s="155"/>
      <c r="U599" s="155"/>
      <c r="V599" s="155"/>
      <c r="W599" s="155"/>
      <c r="X599" s="155"/>
      <c r="Y599" s="155"/>
      <c r="Z599" s="155"/>
    </row>
    <row r="600" spans="1:26" ht="12" customHeight="1">
      <c r="A600" s="155"/>
      <c r="B600" s="155"/>
      <c r="C600" s="155"/>
      <c r="D600" s="155"/>
      <c r="E600" s="155"/>
      <c r="F600" s="155"/>
      <c r="G600" s="155"/>
      <c r="H600" s="155"/>
      <c r="I600" s="155"/>
      <c r="J600" s="155"/>
      <c r="K600" s="155"/>
      <c r="L600" s="155"/>
      <c r="M600" s="155"/>
      <c r="N600" s="155"/>
      <c r="O600" s="155"/>
      <c r="P600" s="155"/>
      <c r="Q600" s="155"/>
      <c r="R600" s="155"/>
      <c r="S600" s="155"/>
      <c r="T600" s="155"/>
      <c r="U600" s="155"/>
      <c r="V600" s="155"/>
      <c r="W600" s="155"/>
      <c r="X600" s="155"/>
      <c r="Y600" s="155"/>
      <c r="Z600" s="155"/>
    </row>
    <row r="601" spans="1:26" ht="12" customHeight="1">
      <c r="A601" s="155"/>
      <c r="B601" s="155"/>
      <c r="C601" s="155"/>
      <c r="D601" s="155"/>
      <c r="E601" s="155"/>
      <c r="F601" s="155"/>
      <c r="G601" s="155"/>
      <c r="H601" s="155"/>
      <c r="I601" s="155"/>
      <c r="J601" s="155"/>
      <c r="K601" s="155"/>
      <c r="L601" s="155"/>
      <c r="M601" s="155"/>
      <c r="N601" s="155"/>
      <c r="O601" s="155"/>
      <c r="P601" s="155"/>
      <c r="Q601" s="155"/>
      <c r="R601" s="155"/>
      <c r="S601" s="155"/>
      <c r="T601" s="155"/>
      <c r="U601" s="155"/>
      <c r="V601" s="155"/>
      <c r="W601" s="155"/>
      <c r="X601" s="155"/>
      <c r="Y601" s="155"/>
      <c r="Z601" s="155"/>
    </row>
    <row r="602" spans="1:26" ht="12" customHeight="1">
      <c r="A602" s="155"/>
      <c r="B602" s="155"/>
      <c r="C602" s="155"/>
      <c r="D602" s="155"/>
      <c r="E602" s="155"/>
      <c r="F602" s="155"/>
      <c r="G602" s="155"/>
      <c r="H602" s="155"/>
      <c r="I602" s="155"/>
      <c r="J602" s="155"/>
      <c r="K602" s="155"/>
      <c r="L602" s="155"/>
      <c r="M602" s="155"/>
      <c r="N602" s="155"/>
      <c r="O602" s="15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  <c r="Z602" s="155"/>
    </row>
    <row r="603" spans="1:26" ht="12" customHeight="1">
      <c r="A603" s="155"/>
      <c r="B603" s="155"/>
      <c r="C603" s="155"/>
      <c r="D603" s="155"/>
      <c r="E603" s="155"/>
      <c r="F603" s="155"/>
      <c r="G603" s="155"/>
      <c r="H603" s="155"/>
      <c r="I603" s="155"/>
      <c r="J603" s="155"/>
      <c r="K603" s="155"/>
      <c r="L603" s="155"/>
      <c r="M603" s="155"/>
      <c r="N603" s="155"/>
      <c r="O603" s="155"/>
      <c r="P603" s="155"/>
      <c r="Q603" s="155"/>
      <c r="R603" s="155"/>
      <c r="S603" s="155"/>
      <c r="T603" s="155"/>
      <c r="U603" s="155"/>
      <c r="V603" s="155"/>
      <c r="W603" s="155"/>
      <c r="X603" s="155"/>
      <c r="Y603" s="155"/>
      <c r="Z603" s="155"/>
    </row>
    <row r="604" spans="1:26" ht="12" customHeight="1">
      <c r="A604" s="155"/>
      <c r="B604" s="155"/>
      <c r="C604" s="155"/>
      <c r="D604" s="155"/>
      <c r="E604" s="155"/>
      <c r="F604" s="155"/>
      <c r="G604" s="155"/>
      <c r="H604" s="155"/>
      <c r="I604" s="155"/>
      <c r="J604" s="155"/>
      <c r="K604" s="155"/>
      <c r="L604" s="155"/>
      <c r="M604" s="155"/>
      <c r="N604" s="155"/>
      <c r="O604" s="155"/>
      <c r="P604" s="155"/>
      <c r="Q604" s="155"/>
      <c r="R604" s="155"/>
      <c r="S604" s="155"/>
      <c r="T604" s="155"/>
      <c r="U604" s="155"/>
      <c r="V604" s="155"/>
      <c r="W604" s="155"/>
      <c r="X604" s="155"/>
      <c r="Y604" s="155"/>
      <c r="Z604" s="155"/>
    </row>
    <row r="605" spans="1:26" ht="12" customHeight="1">
      <c r="A605" s="155"/>
      <c r="B605" s="155"/>
      <c r="C605" s="155"/>
      <c r="D605" s="155"/>
      <c r="E605" s="155"/>
      <c r="F605" s="155"/>
      <c r="G605" s="155"/>
      <c r="H605" s="155"/>
      <c r="I605" s="155"/>
      <c r="J605" s="155"/>
      <c r="K605" s="155"/>
      <c r="L605" s="155"/>
      <c r="M605" s="155"/>
      <c r="N605" s="155"/>
      <c r="O605" s="155"/>
      <c r="P605" s="155"/>
      <c r="Q605" s="155"/>
      <c r="R605" s="155"/>
      <c r="S605" s="155"/>
      <c r="T605" s="155"/>
      <c r="U605" s="155"/>
      <c r="V605" s="155"/>
      <c r="W605" s="155"/>
      <c r="X605" s="155"/>
      <c r="Y605" s="155"/>
      <c r="Z605" s="155"/>
    </row>
    <row r="606" spans="1:26" ht="12" customHeight="1">
      <c r="A606" s="155"/>
      <c r="B606" s="155"/>
      <c r="C606" s="155"/>
      <c r="D606" s="155"/>
      <c r="E606" s="155"/>
      <c r="F606" s="155"/>
      <c r="G606" s="155"/>
      <c r="H606" s="155"/>
      <c r="I606" s="155"/>
      <c r="J606" s="155"/>
      <c r="K606" s="155"/>
      <c r="L606" s="155"/>
      <c r="M606" s="155"/>
      <c r="N606" s="155"/>
      <c r="O606" s="155"/>
      <c r="P606" s="155"/>
      <c r="Q606" s="155"/>
      <c r="R606" s="155"/>
      <c r="S606" s="155"/>
      <c r="T606" s="155"/>
      <c r="U606" s="155"/>
      <c r="V606" s="155"/>
      <c r="W606" s="155"/>
      <c r="X606" s="155"/>
      <c r="Y606" s="155"/>
      <c r="Z606" s="155"/>
    </row>
    <row r="607" spans="1:26" ht="12" customHeight="1">
      <c r="A607" s="155"/>
      <c r="B607" s="155"/>
      <c r="C607" s="155"/>
      <c r="D607" s="155"/>
      <c r="E607" s="155"/>
      <c r="F607" s="155"/>
      <c r="G607" s="155"/>
      <c r="H607" s="155"/>
      <c r="I607" s="155"/>
      <c r="J607" s="155"/>
      <c r="K607" s="155"/>
      <c r="L607" s="155"/>
      <c r="M607" s="155"/>
      <c r="N607" s="155"/>
      <c r="O607" s="155"/>
      <c r="P607" s="155"/>
      <c r="Q607" s="155"/>
      <c r="R607" s="155"/>
      <c r="S607" s="155"/>
      <c r="T607" s="155"/>
      <c r="U607" s="155"/>
      <c r="V607" s="155"/>
      <c r="W607" s="155"/>
      <c r="X607" s="155"/>
      <c r="Y607" s="155"/>
      <c r="Z607" s="155"/>
    </row>
    <row r="608" spans="1:26" ht="12" customHeight="1">
      <c r="A608" s="155"/>
      <c r="B608" s="155"/>
      <c r="C608" s="155"/>
      <c r="D608" s="155"/>
      <c r="E608" s="155"/>
      <c r="F608" s="155"/>
      <c r="G608" s="155"/>
      <c r="H608" s="155"/>
      <c r="I608" s="155"/>
      <c r="J608" s="155"/>
      <c r="K608" s="155"/>
      <c r="L608" s="155"/>
      <c r="M608" s="155"/>
      <c r="N608" s="155"/>
      <c r="O608" s="155"/>
      <c r="P608" s="155"/>
      <c r="Q608" s="155"/>
      <c r="R608" s="155"/>
      <c r="S608" s="155"/>
      <c r="T608" s="155"/>
      <c r="U608" s="155"/>
      <c r="V608" s="155"/>
      <c r="W608" s="155"/>
      <c r="X608" s="155"/>
      <c r="Y608" s="155"/>
      <c r="Z608" s="155"/>
    </row>
    <row r="609" spans="1:26" ht="12" customHeight="1">
      <c r="A609" s="155"/>
      <c r="B609" s="155"/>
      <c r="C609" s="155"/>
      <c r="D609" s="155"/>
      <c r="E609" s="155"/>
      <c r="F609" s="155"/>
      <c r="G609" s="155"/>
      <c r="H609" s="155"/>
      <c r="I609" s="155"/>
      <c r="J609" s="155"/>
      <c r="K609" s="155"/>
      <c r="L609" s="155"/>
      <c r="M609" s="155"/>
      <c r="N609" s="155"/>
      <c r="O609" s="155"/>
      <c r="P609" s="155"/>
      <c r="Q609" s="155"/>
      <c r="R609" s="155"/>
      <c r="S609" s="155"/>
      <c r="T609" s="155"/>
      <c r="U609" s="155"/>
      <c r="V609" s="155"/>
      <c r="W609" s="155"/>
      <c r="X609" s="155"/>
      <c r="Y609" s="155"/>
      <c r="Z609" s="155"/>
    </row>
    <row r="610" spans="1:26" ht="12" customHeight="1">
      <c r="A610" s="155"/>
      <c r="B610" s="155"/>
      <c r="C610" s="155"/>
      <c r="D610" s="155"/>
      <c r="E610" s="155"/>
      <c r="F610" s="155"/>
      <c r="G610" s="155"/>
      <c r="H610" s="155"/>
      <c r="I610" s="155"/>
      <c r="J610" s="155"/>
      <c r="K610" s="155"/>
      <c r="L610" s="155"/>
      <c r="M610" s="155"/>
      <c r="N610" s="155"/>
      <c r="O610" s="155"/>
      <c r="P610" s="155"/>
      <c r="Q610" s="155"/>
      <c r="R610" s="155"/>
      <c r="S610" s="155"/>
      <c r="T610" s="155"/>
      <c r="U610" s="155"/>
      <c r="V610" s="155"/>
      <c r="W610" s="155"/>
      <c r="X610" s="155"/>
      <c r="Y610" s="155"/>
      <c r="Z610" s="155"/>
    </row>
    <row r="611" spans="1:26" ht="12" customHeight="1">
      <c r="A611" s="155"/>
      <c r="B611" s="155"/>
      <c r="C611" s="155"/>
      <c r="D611" s="155"/>
      <c r="E611" s="155"/>
      <c r="F611" s="155"/>
      <c r="G611" s="155"/>
      <c r="H611" s="155"/>
      <c r="I611" s="155"/>
      <c r="J611" s="155"/>
      <c r="K611" s="155"/>
      <c r="L611" s="155"/>
      <c r="M611" s="155"/>
      <c r="N611" s="155"/>
      <c r="O611" s="155"/>
      <c r="P611" s="155"/>
      <c r="Q611" s="155"/>
      <c r="R611" s="155"/>
      <c r="S611" s="155"/>
      <c r="T611" s="155"/>
      <c r="U611" s="155"/>
      <c r="V611" s="155"/>
      <c r="W611" s="155"/>
      <c r="X611" s="155"/>
      <c r="Y611" s="155"/>
      <c r="Z611" s="155"/>
    </row>
    <row r="612" spans="1:26" ht="12" customHeight="1">
      <c r="A612" s="155"/>
      <c r="B612" s="155"/>
      <c r="C612" s="155"/>
      <c r="D612" s="155"/>
      <c r="E612" s="155"/>
      <c r="F612" s="155"/>
      <c r="G612" s="155"/>
      <c r="H612" s="155"/>
      <c r="I612" s="155"/>
      <c r="J612" s="155"/>
      <c r="K612" s="155"/>
      <c r="L612" s="155"/>
      <c r="M612" s="155"/>
      <c r="N612" s="155"/>
      <c r="O612" s="155"/>
      <c r="P612" s="155"/>
      <c r="Q612" s="155"/>
      <c r="R612" s="155"/>
      <c r="S612" s="155"/>
      <c r="T612" s="155"/>
      <c r="U612" s="155"/>
      <c r="V612" s="155"/>
      <c r="W612" s="155"/>
      <c r="X612" s="155"/>
      <c r="Y612" s="155"/>
      <c r="Z612" s="155"/>
    </row>
    <row r="613" spans="1:26" ht="12" customHeight="1">
      <c r="A613" s="155"/>
      <c r="B613" s="155"/>
      <c r="C613" s="155"/>
      <c r="D613" s="155"/>
      <c r="E613" s="155"/>
      <c r="F613" s="155"/>
      <c r="G613" s="155"/>
      <c r="H613" s="155"/>
      <c r="I613" s="155"/>
      <c r="J613" s="155"/>
      <c r="K613" s="155"/>
      <c r="L613" s="155"/>
      <c r="M613" s="155"/>
      <c r="N613" s="155"/>
      <c r="O613" s="155"/>
      <c r="P613" s="155"/>
      <c r="Q613" s="155"/>
      <c r="R613" s="155"/>
      <c r="S613" s="155"/>
      <c r="T613" s="155"/>
      <c r="U613" s="155"/>
      <c r="V613" s="155"/>
      <c r="W613" s="155"/>
      <c r="X613" s="155"/>
      <c r="Y613" s="155"/>
      <c r="Z613" s="155"/>
    </row>
    <row r="614" spans="1:26" ht="12" customHeight="1">
      <c r="A614" s="155"/>
      <c r="B614" s="155"/>
      <c r="C614" s="155"/>
      <c r="D614" s="155"/>
      <c r="E614" s="155"/>
      <c r="F614" s="155"/>
      <c r="G614" s="155"/>
      <c r="H614" s="155"/>
      <c r="I614" s="155"/>
      <c r="J614" s="155"/>
      <c r="K614" s="155"/>
      <c r="L614" s="155"/>
      <c r="M614" s="155"/>
      <c r="N614" s="155"/>
      <c r="O614" s="155"/>
      <c r="P614" s="155"/>
      <c r="Q614" s="155"/>
      <c r="R614" s="155"/>
      <c r="S614" s="155"/>
      <c r="T614" s="155"/>
      <c r="U614" s="155"/>
      <c r="V614" s="155"/>
      <c r="W614" s="155"/>
      <c r="X614" s="155"/>
      <c r="Y614" s="155"/>
      <c r="Z614" s="155"/>
    </row>
    <row r="615" spans="1:26" ht="12" customHeight="1">
      <c r="A615" s="155"/>
      <c r="B615" s="155"/>
      <c r="C615" s="155"/>
      <c r="D615" s="155"/>
      <c r="E615" s="155"/>
      <c r="F615" s="155"/>
      <c r="G615" s="155"/>
      <c r="H615" s="155"/>
      <c r="I615" s="155"/>
      <c r="J615" s="155"/>
      <c r="K615" s="155"/>
      <c r="L615" s="155"/>
      <c r="M615" s="155"/>
      <c r="N615" s="155"/>
      <c r="O615" s="155"/>
      <c r="P615" s="155"/>
      <c r="Q615" s="155"/>
      <c r="R615" s="155"/>
      <c r="S615" s="155"/>
      <c r="T615" s="155"/>
      <c r="U615" s="155"/>
      <c r="V615" s="155"/>
      <c r="W615" s="155"/>
      <c r="X615" s="155"/>
      <c r="Y615" s="155"/>
      <c r="Z615" s="155"/>
    </row>
    <row r="616" spans="1:26" ht="12" customHeight="1">
      <c r="A616" s="155"/>
      <c r="B616" s="155"/>
      <c r="C616" s="155"/>
      <c r="D616" s="155"/>
      <c r="E616" s="155"/>
      <c r="F616" s="155"/>
      <c r="G616" s="155"/>
      <c r="H616" s="155"/>
      <c r="I616" s="155"/>
      <c r="J616" s="155"/>
      <c r="K616" s="155"/>
      <c r="L616" s="155"/>
      <c r="M616" s="155"/>
      <c r="N616" s="155"/>
      <c r="O616" s="155"/>
      <c r="P616" s="155"/>
      <c r="Q616" s="155"/>
      <c r="R616" s="155"/>
      <c r="S616" s="155"/>
      <c r="T616" s="155"/>
      <c r="U616" s="155"/>
      <c r="V616" s="155"/>
      <c r="W616" s="155"/>
      <c r="X616" s="155"/>
      <c r="Y616" s="155"/>
      <c r="Z616" s="155"/>
    </row>
    <row r="617" spans="1:26" ht="12" customHeight="1">
      <c r="A617" s="155"/>
      <c r="B617" s="155"/>
      <c r="C617" s="155"/>
      <c r="D617" s="155"/>
      <c r="E617" s="155"/>
      <c r="F617" s="155"/>
      <c r="G617" s="155"/>
      <c r="H617" s="155"/>
      <c r="I617" s="155"/>
      <c r="J617" s="155"/>
      <c r="K617" s="155"/>
      <c r="L617" s="155"/>
      <c r="M617" s="155"/>
      <c r="N617" s="155"/>
      <c r="O617" s="155"/>
      <c r="P617" s="155"/>
      <c r="Q617" s="155"/>
      <c r="R617" s="155"/>
      <c r="S617" s="155"/>
      <c r="T617" s="155"/>
      <c r="U617" s="155"/>
      <c r="V617" s="155"/>
      <c r="W617" s="155"/>
      <c r="X617" s="155"/>
      <c r="Y617" s="155"/>
      <c r="Z617" s="155"/>
    </row>
    <row r="618" spans="1:26" ht="12" customHeight="1">
      <c r="A618" s="155"/>
      <c r="B618" s="155"/>
      <c r="C618" s="155"/>
      <c r="D618" s="155"/>
      <c r="E618" s="155"/>
      <c r="F618" s="155"/>
      <c r="G618" s="155"/>
      <c r="H618" s="155"/>
      <c r="I618" s="155"/>
      <c r="J618" s="155"/>
      <c r="K618" s="155"/>
      <c r="L618" s="155"/>
      <c r="M618" s="155"/>
      <c r="N618" s="155"/>
      <c r="O618" s="155"/>
      <c r="P618" s="155"/>
      <c r="Q618" s="155"/>
      <c r="R618" s="155"/>
      <c r="S618" s="155"/>
      <c r="T618" s="155"/>
      <c r="U618" s="155"/>
      <c r="V618" s="155"/>
      <c r="W618" s="155"/>
      <c r="X618" s="155"/>
      <c r="Y618" s="155"/>
      <c r="Z618" s="155"/>
    </row>
    <row r="619" spans="1:26" ht="12" customHeight="1">
      <c r="A619" s="155"/>
      <c r="B619" s="155"/>
      <c r="C619" s="155"/>
      <c r="D619" s="155"/>
      <c r="E619" s="155"/>
      <c r="F619" s="155"/>
      <c r="G619" s="155"/>
      <c r="H619" s="155"/>
      <c r="I619" s="155"/>
      <c r="J619" s="155"/>
      <c r="K619" s="155"/>
      <c r="L619" s="155"/>
      <c r="M619" s="155"/>
      <c r="N619" s="155"/>
      <c r="O619" s="155"/>
      <c r="P619" s="155"/>
      <c r="Q619" s="155"/>
      <c r="R619" s="155"/>
      <c r="S619" s="155"/>
      <c r="T619" s="155"/>
      <c r="U619" s="155"/>
      <c r="V619" s="155"/>
      <c r="W619" s="155"/>
      <c r="X619" s="155"/>
      <c r="Y619" s="155"/>
      <c r="Z619" s="155"/>
    </row>
    <row r="620" spans="1:26" ht="12" customHeight="1">
      <c r="A620" s="155"/>
      <c r="B620" s="155"/>
      <c r="C620" s="155"/>
      <c r="D620" s="155"/>
      <c r="E620" s="155"/>
      <c r="F620" s="155"/>
      <c r="G620" s="155"/>
      <c r="H620" s="155"/>
      <c r="I620" s="155"/>
      <c r="J620" s="155"/>
      <c r="K620" s="155"/>
      <c r="L620" s="155"/>
      <c r="M620" s="155"/>
      <c r="N620" s="155"/>
      <c r="O620" s="155"/>
      <c r="P620" s="155"/>
      <c r="Q620" s="155"/>
      <c r="R620" s="155"/>
      <c r="S620" s="155"/>
      <c r="T620" s="155"/>
      <c r="U620" s="155"/>
      <c r="V620" s="155"/>
      <c r="W620" s="155"/>
      <c r="X620" s="155"/>
      <c r="Y620" s="155"/>
      <c r="Z620" s="155"/>
    </row>
    <row r="621" spans="1:26" ht="12" customHeight="1">
      <c r="A621" s="155"/>
      <c r="B621" s="155"/>
      <c r="C621" s="155"/>
      <c r="D621" s="155"/>
      <c r="E621" s="155"/>
      <c r="F621" s="155"/>
      <c r="G621" s="155"/>
      <c r="H621" s="155"/>
      <c r="I621" s="155"/>
      <c r="J621" s="155"/>
      <c r="K621" s="155"/>
      <c r="L621" s="155"/>
      <c r="M621" s="155"/>
      <c r="N621" s="155"/>
      <c r="O621" s="155"/>
      <c r="P621" s="155"/>
      <c r="Q621" s="155"/>
      <c r="R621" s="155"/>
      <c r="S621" s="155"/>
      <c r="T621" s="155"/>
      <c r="U621" s="155"/>
      <c r="V621" s="155"/>
      <c r="W621" s="155"/>
      <c r="X621" s="155"/>
      <c r="Y621" s="155"/>
      <c r="Z621" s="155"/>
    </row>
    <row r="622" spans="1:26" ht="12" customHeight="1">
      <c r="A622" s="155"/>
      <c r="B622" s="155"/>
      <c r="C622" s="155"/>
      <c r="D622" s="155"/>
      <c r="E622" s="155"/>
      <c r="F622" s="155"/>
      <c r="G622" s="155"/>
      <c r="H622" s="155"/>
      <c r="I622" s="155"/>
      <c r="J622" s="155"/>
      <c r="K622" s="155"/>
      <c r="L622" s="155"/>
      <c r="M622" s="155"/>
      <c r="N622" s="155"/>
      <c r="O622" s="155"/>
      <c r="P622" s="155"/>
      <c r="Q622" s="155"/>
      <c r="R622" s="155"/>
      <c r="S622" s="155"/>
      <c r="T622" s="155"/>
      <c r="U622" s="155"/>
      <c r="V622" s="155"/>
      <c r="W622" s="155"/>
      <c r="X622" s="155"/>
      <c r="Y622" s="155"/>
      <c r="Z622" s="155"/>
    </row>
    <row r="623" spans="1:26" ht="12" customHeight="1">
      <c r="A623" s="155"/>
      <c r="B623" s="155"/>
      <c r="C623" s="155"/>
      <c r="D623" s="155"/>
      <c r="E623" s="155"/>
      <c r="F623" s="155"/>
      <c r="G623" s="155"/>
      <c r="H623" s="155"/>
      <c r="I623" s="155"/>
      <c r="J623" s="155"/>
      <c r="K623" s="155"/>
      <c r="L623" s="155"/>
      <c r="M623" s="155"/>
      <c r="N623" s="155"/>
      <c r="O623" s="155"/>
      <c r="P623" s="155"/>
      <c r="Q623" s="155"/>
      <c r="R623" s="155"/>
      <c r="S623" s="155"/>
      <c r="T623" s="155"/>
      <c r="U623" s="155"/>
      <c r="V623" s="155"/>
      <c r="W623" s="155"/>
      <c r="X623" s="155"/>
      <c r="Y623" s="155"/>
      <c r="Z623" s="155"/>
    </row>
    <row r="624" spans="1:26" ht="12" customHeight="1">
      <c r="A624" s="155"/>
      <c r="B624" s="155"/>
      <c r="C624" s="155"/>
      <c r="D624" s="155"/>
      <c r="E624" s="155"/>
      <c r="F624" s="155"/>
      <c r="G624" s="155"/>
      <c r="H624" s="155"/>
      <c r="I624" s="155"/>
      <c r="J624" s="155"/>
      <c r="K624" s="155"/>
      <c r="L624" s="155"/>
      <c r="M624" s="155"/>
      <c r="N624" s="155"/>
      <c r="O624" s="155"/>
      <c r="P624" s="155"/>
      <c r="Q624" s="155"/>
      <c r="R624" s="155"/>
      <c r="S624" s="155"/>
      <c r="T624" s="155"/>
      <c r="U624" s="155"/>
      <c r="V624" s="155"/>
      <c r="W624" s="155"/>
      <c r="X624" s="155"/>
      <c r="Y624" s="155"/>
      <c r="Z624" s="155"/>
    </row>
    <row r="625" spans="1:26" ht="12" customHeight="1">
      <c r="A625" s="155"/>
      <c r="B625" s="155"/>
      <c r="C625" s="155"/>
      <c r="D625" s="155"/>
      <c r="E625" s="155"/>
      <c r="F625" s="155"/>
      <c r="G625" s="155"/>
      <c r="H625" s="155"/>
      <c r="I625" s="155"/>
      <c r="J625" s="155"/>
      <c r="K625" s="155"/>
      <c r="L625" s="155"/>
      <c r="M625" s="155"/>
      <c r="N625" s="155"/>
      <c r="O625" s="155"/>
      <c r="P625" s="155"/>
      <c r="Q625" s="155"/>
      <c r="R625" s="155"/>
      <c r="S625" s="155"/>
      <c r="T625" s="155"/>
      <c r="U625" s="155"/>
      <c r="V625" s="155"/>
      <c r="W625" s="155"/>
      <c r="X625" s="155"/>
      <c r="Y625" s="155"/>
      <c r="Z625" s="155"/>
    </row>
    <row r="626" spans="1:26" ht="12" customHeight="1">
      <c r="A626" s="155"/>
      <c r="B626" s="155"/>
      <c r="C626" s="155"/>
      <c r="D626" s="155"/>
      <c r="E626" s="155"/>
      <c r="F626" s="155"/>
      <c r="G626" s="155"/>
      <c r="H626" s="155"/>
      <c r="I626" s="155"/>
      <c r="J626" s="155"/>
      <c r="K626" s="155"/>
      <c r="L626" s="155"/>
      <c r="M626" s="155"/>
      <c r="N626" s="155"/>
      <c r="O626" s="155"/>
      <c r="P626" s="155"/>
      <c r="Q626" s="155"/>
      <c r="R626" s="155"/>
      <c r="S626" s="155"/>
      <c r="T626" s="155"/>
      <c r="U626" s="155"/>
      <c r="V626" s="155"/>
      <c r="W626" s="155"/>
      <c r="X626" s="155"/>
      <c r="Y626" s="155"/>
      <c r="Z626" s="155"/>
    </row>
    <row r="627" spans="1:26" ht="12" customHeight="1">
      <c r="A627" s="155"/>
      <c r="B627" s="155"/>
      <c r="C627" s="155"/>
      <c r="D627" s="155"/>
      <c r="E627" s="155"/>
      <c r="F627" s="155"/>
      <c r="G627" s="155"/>
      <c r="H627" s="155"/>
      <c r="I627" s="155"/>
      <c r="J627" s="155"/>
      <c r="K627" s="155"/>
      <c r="L627" s="155"/>
      <c r="M627" s="155"/>
      <c r="N627" s="155"/>
      <c r="O627" s="155"/>
      <c r="P627" s="155"/>
      <c r="Q627" s="155"/>
      <c r="R627" s="155"/>
      <c r="S627" s="155"/>
      <c r="T627" s="155"/>
      <c r="U627" s="155"/>
      <c r="V627" s="155"/>
      <c r="W627" s="155"/>
      <c r="X627" s="155"/>
      <c r="Y627" s="155"/>
      <c r="Z627" s="155"/>
    </row>
    <row r="628" spans="1:26" ht="12" customHeight="1">
      <c r="A628" s="155"/>
      <c r="B628" s="155"/>
      <c r="C628" s="155"/>
      <c r="D628" s="155"/>
      <c r="E628" s="155"/>
      <c r="F628" s="155"/>
      <c r="G628" s="155"/>
      <c r="H628" s="155"/>
      <c r="I628" s="155"/>
      <c r="J628" s="155"/>
      <c r="K628" s="155"/>
      <c r="L628" s="155"/>
      <c r="M628" s="155"/>
      <c r="N628" s="155"/>
      <c r="O628" s="155"/>
      <c r="P628" s="155"/>
      <c r="Q628" s="155"/>
      <c r="R628" s="155"/>
      <c r="S628" s="155"/>
      <c r="T628" s="155"/>
      <c r="U628" s="155"/>
      <c r="V628" s="155"/>
      <c r="W628" s="155"/>
      <c r="X628" s="155"/>
      <c r="Y628" s="155"/>
      <c r="Z628" s="155"/>
    </row>
    <row r="629" spans="1:26" ht="12" customHeight="1">
      <c r="A629" s="155"/>
      <c r="B629" s="155"/>
      <c r="C629" s="155"/>
      <c r="D629" s="155"/>
      <c r="E629" s="155"/>
      <c r="F629" s="155"/>
      <c r="G629" s="155"/>
      <c r="H629" s="155"/>
      <c r="I629" s="155"/>
      <c r="J629" s="155"/>
      <c r="K629" s="155"/>
      <c r="L629" s="155"/>
      <c r="M629" s="155"/>
      <c r="N629" s="155"/>
      <c r="O629" s="155"/>
      <c r="P629" s="155"/>
      <c r="Q629" s="155"/>
      <c r="R629" s="155"/>
      <c r="S629" s="155"/>
      <c r="T629" s="155"/>
      <c r="U629" s="155"/>
      <c r="V629" s="155"/>
      <c r="W629" s="155"/>
      <c r="X629" s="155"/>
      <c r="Y629" s="155"/>
      <c r="Z629" s="155"/>
    </row>
    <row r="630" spans="1:26" ht="12" customHeight="1">
      <c r="A630" s="155"/>
      <c r="B630" s="155"/>
      <c r="C630" s="155"/>
      <c r="D630" s="155"/>
      <c r="E630" s="155"/>
      <c r="F630" s="155"/>
      <c r="G630" s="155"/>
      <c r="H630" s="155"/>
      <c r="I630" s="155"/>
      <c r="J630" s="155"/>
      <c r="K630" s="155"/>
      <c r="L630" s="155"/>
      <c r="M630" s="155"/>
      <c r="N630" s="155"/>
      <c r="O630" s="155"/>
      <c r="P630" s="155"/>
      <c r="Q630" s="155"/>
      <c r="R630" s="155"/>
      <c r="S630" s="155"/>
      <c r="T630" s="155"/>
      <c r="U630" s="155"/>
      <c r="V630" s="155"/>
      <c r="W630" s="155"/>
      <c r="X630" s="155"/>
      <c r="Y630" s="155"/>
      <c r="Z630" s="155"/>
    </row>
    <row r="631" spans="1:26" ht="12" customHeight="1">
      <c r="A631" s="155"/>
      <c r="B631" s="155"/>
      <c r="C631" s="155"/>
      <c r="D631" s="155"/>
      <c r="E631" s="155"/>
      <c r="F631" s="155"/>
      <c r="G631" s="155"/>
      <c r="H631" s="155"/>
      <c r="I631" s="155"/>
      <c r="J631" s="155"/>
      <c r="K631" s="155"/>
      <c r="L631" s="155"/>
      <c r="M631" s="155"/>
      <c r="N631" s="155"/>
      <c r="O631" s="155"/>
      <c r="P631" s="155"/>
      <c r="Q631" s="155"/>
      <c r="R631" s="155"/>
      <c r="S631" s="155"/>
      <c r="T631" s="155"/>
      <c r="U631" s="155"/>
      <c r="V631" s="155"/>
      <c r="W631" s="155"/>
      <c r="X631" s="155"/>
      <c r="Y631" s="155"/>
      <c r="Z631" s="155"/>
    </row>
    <row r="632" spans="1:26" ht="12" customHeight="1">
      <c r="A632" s="155"/>
      <c r="B632" s="155"/>
      <c r="C632" s="155"/>
      <c r="D632" s="155"/>
      <c r="E632" s="155"/>
      <c r="F632" s="155"/>
      <c r="G632" s="155"/>
      <c r="H632" s="155"/>
      <c r="I632" s="155"/>
      <c r="J632" s="155"/>
      <c r="K632" s="155"/>
      <c r="L632" s="155"/>
      <c r="M632" s="155"/>
      <c r="N632" s="155"/>
      <c r="O632" s="155"/>
      <c r="P632" s="155"/>
      <c r="Q632" s="155"/>
      <c r="R632" s="155"/>
      <c r="S632" s="155"/>
      <c r="T632" s="155"/>
      <c r="U632" s="155"/>
      <c r="V632" s="155"/>
      <c r="W632" s="155"/>
      <c r="X632" s="155"/>
      <c r="Y632" s="155"/>
      <c r="Z632" s="155"/>
    </row>
    <row r="633" spans="1:26" ht="12" customHeight="1">
      <c r="A633" s="155"/>
      <c r="B633" s="155"/>
      <c r="C633" s="155"/>
      <c r="D633" s="155"/>
      <c r="E633" s="155"/>
      <c r="F633" s="155"/>
      <c r="G633" s="155"/>
      <c r="H633" s="155"/>
      <c r="I633" s="155"/>
      <c r="J633" s="155"/>
      <c r="K633" s="155"/>
      <c r="L633" s="155"/>
      <c r="M633" s="155"/>
      <c r="N633" s="155"/>
      <c r="O633" s="155"/>
      <c r="P633" s="155"/>
      <c r="Q633" s="155"/>
      <c r="R633" s="155"/>
      <c r="S633" s="155"/>
      <c r="T633" s="155"/>
      <c r="U633" s="155"/>
      <c r="V633" s="155"/>
      <c r="W633" s="155"/>
      <c r="X633" s="155"/>
      <c r="Y633" s="155"/>
      <c r="Z633" s="155"/>
    </row>
    <row r="634" spans="1:26" ht="12" customHeight="1">
      <c r="A634" s="155"/>
      <c r="B634" s="155"/>
      <c r="C634" s="155"/>
      <c r="D634" s="155"/>
      <c r="E634" s="155"/>
      <c r="F634" s="155"/>
      <c r="G634" s="155"/>
      <c r="H634" s="155"/>
      <c r="I634" s="155"/>
      <c r="J634" s="155"/>
      <c r="K634" s="155"/>
      <c r="L634" s="155"/>
      <c r="M634" s="155"/>
      <c r="N634" s="155"/>
      <c r="O634" s="155"/>
      <c r="P634" s="155"/>
      <c r="Q634" s="155"/>
      <c r="R634" s="155"/>
      <c r="S634" s="155"/>
      <c r="T634" s="155"/>
      <c r="U634" s="155"/>
      <c r="V634" s="155"/>
      <c r="W634" s="155"/>
      <c r="X634" s="155"/>
      <c r="Y634" s="155"/>
      <c r="Z634" s="155"/>
    </row>
    <row r="635" spans="1:26" ht="12" customHeight="1">
      <c r="A635" s="155"/>
      <c r="B635" s="155"/>
      <c r="C635" s="155"/>
      <c r="D635" s="155"/>
      <c r="E635" s="155"/>
      <c r="F635" s="155"/>
      <c r="G635" s="155"/>
      <c r="H635" s="155"/>
      <c r="I635" s="155"/>
      <c r="J635" s="155"/>
      <c r="K635" s="155"/>
      <c r="L635" s="155"/>
      <c r="M635" s="155"/>
      <c r="N635" s="155"/>
      <c r="O635" s="155"/>
      <c r="P635" s="155"/>
      <c r="Q635" s="155"/>
      <c r="R635" s="155"/>
      <c r="S635" s="155"/>
      <c r="T635" s="155"/>
      <c r="U635" s="155"/>
      <c r="V635" s="155"/>
      <c r="W635" s="155"/>
      <c r="X635" s="155"/>
      <c r="Y635" s="155"/>
      <c r="Z635" s="155"/>
    </row>
    <row r="636" spans="1:26" ht="12" customHeight="1">
      <c r="A636" s="155"/>
      <c r="B636" s="155"/>
      <c r="C636" s="155"/>
      <c r="D636" s="155"/>
      <c r="E636" s="155"/>
      <c r="F636" s="155"/>
      <c r="G636" s="155"/>
      <c r="H636" s="155"/>
      <c r="I636" s="155"/>
      <c r="J636" s="155"/>
      <c r="K636" s="155"/>
      <c r="L636" s="155"/>
      <c r="M636" s="155"/>
      <c r="N636" s="155"/>
      <c r="O636" s="155"/>
      <c r="P636" s="155"/>
      <c r="Q636" s="155"/>
      <c r="R636" s="155"/>
      <c r="S636" s="155"/>
      <c r="T636" s="155"/>
      <c r="U636" s="155"/>
      <c r="V636" s="155"/>
      <c r="W636" s="155"/>
      <c r="X636" s="155"/>
      <c r="Y636" s="155"/>
      <c r="Z636" s="155"/>
    </row>
    <row r="637" spans="1:26" ht="12" customHeight="1">
      <c r="A637" s="155"/>
      <c r="B637" s="155"/>
      <c r="C637" s="155"/>
      <c r="D637" s="155"/>
      <c r="E637" s="155"/>
      <c r="F637" s="155"/>
      <c r="G637" s="155"/>
      <c r="H637" s="155"/>
      <c r="I637" s="155"/>
      <c r="J637" s="155"/>
      <c r="K637" s="155"/>
      <c r="L637" s="155"/>
      <c r="M637" s="155"/>
      <c r="N637" s="155"/>
      <c r="O637" s="155"/>
      <c r="P637" s="155"/>
      <c r="Q637" s="155"/>
      <c r="R637" s="155"/>
      <c r="S637" s="155"/>
      <c r="T637" s="155"/>
      <c r="U637" s="155"/>
      <c r="V637" s="155"/>
      <c r="W637" s="155"/>
      <c r="X637" s="155"/>
      <c r="Y637" s="155"/>
      <c r="Z637" s="155"/>
    </row>
    <row r="638" spans="1:26" ht="12" customHeight="1">
      <c r="A638" s="155"/>
      <c r="B638" s="155"/>
      <c r="C638" s="155"/>
      <c r="D638" s="155"/>
      <c r="E638" s="155"/>
      <c r="F638" s="155"/>
      <c r="G638" s="155"/>
      <c r="H638" s="155"/>
      <c r="I638" s="155"/>
      <c r="J638" s="155"/>
      <c r="K638" s="155"/>
      <c r="L638" s="155"/>
      <c r="M638" s="155"/>
      <c r="N638" s="155"/>
      <c r="O638" s="155"/>
      <c r="P638" s="155"/>
      <c r="Q638" s="155"/>
      <c r="R638" s="155"/>
      <c r="S638" s="155"/>
      <c r="T638" s="155"/>
      <c r="U638" s="155"/>
      <c r="V638" s="155"/>
      <c r="W638" s="155"/>
      <c r="X638" s="155"/>
      <c r="Y638" s="155"/>
      <c r="Z638" s="155"/>
    </row>
    <row r="639" spans="1:26" ht="12" customHeight="1">
      <c r="A639" s="155"/>
      <c r="B639" s="155"/>
      <c r="C639" s="155"/>
      <c r="D639" s="155"/>
      <c r="E639" s="155"/>
      <c r="F639" s="155"/>
      <c r="G639" s="155"/>
      <c r="H639" s="155"/>
      <c r="I639" s="155"/>
      <c r="J639" s="155"/>
      <c r="K639" s="155"/>
      <c r="L639" s="155"/>
      <c r="M639" s="155"/>
      <c r="N639" s="155"/>
      <c r="O639" s="155"/>
      <c r="P639" s="155"/>
      <c r="Q639" s="155"/>
      <c r="R639" s="155"/>
      <c r="S639" s="155"/>
      <c r="T639" s="155"/>
      <c r="U639" s="155"/>
      <c r="V639" s="155"/>
      <c r="W639" s="155"/>
      <c r="X639" s="155"/>
      <c r="Y639" s="155"/>
      <c r="Z639" s="155"/>
    </row>
    <row r="640" spans="1:26" ht="12" customHeight="1">
      <c r="A640" s="155"/>
      <c r="B640" s="155"/>
      <c r="C640" s="155"/>
      <c r="D640" s="155"/>
      <c r="E640" s="155"/>
      <c r="F640" s="155"/>
      <c r="G640" s="155"/>
      <c r="H640" s="155"/>
      <c r="I640" s="155"/>
      <c r="J640" s="155"/>
      <c r="K640" s="155"/>
      <c r="L640" s="155"/>
      <c r="M640" s="155"/>
      <c r="N640" s="155"/>
      <c r="O640" s="155"/>
      <c r="P640" s="155"/>
      <c r="Q640" s="155"/>
      <c r="R640" s="155"/>
      <c r="S640" s="155"/>
      <c r="T640" s="155"/>
      <c r="U640" s="155"/>
      <c r="V640" s="155"/>
      <c r="W640" s="155"/>
      <c r="X640" s="155"/>
      <c r="Y640" s="155"/>
      <c r="Z640" s="155"/>
    </row>
    <row r="641" spans="1:26" ht="12" customHeight="1">
      <c r="A641" s="155"/>
      <c r="B641" s="155"/>
      <c r="C641" s="155"/>
      <c r="D641" s="155"/>
      <c r="E641" s="155"/>
      <c r="F641" s="155"/>
      <c r="G641" s="155"/>
      <c r="H641" s="155"/>
      <c r="I641" s="155"/>
      <c r="J641" s="155"/>
      <c r="K641" s="155"/>
      <c r="L641" s="155"/>
      <c r="M641" s="155"/>
      <c r="N641" s="155"/>
      <c r="O641" s="155"/>
      <c r="P641" s="155"/>
      <c r="Q641" s="155"/>
      <c r="R641" s="155"/>
      <c r="S641" s="155"/>
      <c r="T641" s="155"/>
      <c r="U641" s="155"/>
      <c r="V641" s="155"/>
      <c r="W641" s="155"/>
      <c r="X641" s="155"/>
      <c r="Y641" s="155"/>
      <c r="Z641" s="155"/>
    </row>
    <row r="642" spans="1:26" ht="12" customHeight="1">
      <c r="A642" s="155"/>
      <c r="B642" s="155"/>
      <c r="C642" s="155"/>
      <c r="D642" s="155"/>
      <c r="E642" s="155"/>
      <c r="F642" s="155"/>
      <c r="G642" s="155"/>
      <c r="H642" s="155"/>
      <c r="I642" s="155"/>
      <c r="J642" s="155"/>
      <c r="K642" s="155"/>
      <c r="L642" s="155"/>
      <c r="M642" s="155"/>
      <c r="N642" s="155"/>
      <c r="O642" s="155"/>
      <c r="P642" s="155"/>
      <c r="Q642" s="155"/>
      <c r="R642" s="155"/>
      <c r="S642" s="155"/>
      <c r="T642" s="155"/>
      <c r="U642" s="155"/>
      <c r="V642" s="155"/>
      <c r="W642" s="155"/>
      <c r="X642" s="155"/>
      <c r="Y642" s="155"/>
      <c r="Z642" s="155"/>
    </row>
    <row r="643" spans="1:26" ht="12" customHeight="1">
      <c r="A643" s="155"/>
      <c r="B643" s="155"/>
      <c r="C643" s="155"/>
      <c r="D643" s="155"/>
      <c r="E643" s="155"/>
      <c r="F643" s="155"/>
      <c r="G643" s="155"/>
      <c r="H643" s="155"/>
      <c r="I643" s="155"/>
      <c r="J643" s="155"/>
      <c r="K643" s="155"/>
      <c r="L643" s="155"/>
      <c r="M643" s="155"/>
      <c r="N643" s="155"/>
      <c r="O643" s="155"/>
      <c r="P643" s="155"/>
      <c r="Q643" s="155"/>
      <c r="R643" s="155"/>
      <c r="S643" s="155"/>
      <c r="T643" s="155"/>
      <c r="U643" s="155"/>
      <c r="V643" s="155"/>
      <c r="W643" s="155"/>
      <c r="X643" s="155"/>
      <c r="Y643" s="155"/>
      <c r="Z643" s="155"/>
    </row>
    <row r="644" spans="1:26" ht="12" customHeight="1">
      <c r="A644" s="155"/>
      <c r="B644" s="155"/>
      <c r="C644" s="155"/>
      <c r="D644" s="155"/>
      <c r="E644" s="155"/>
      <c r="F644" s="155"/>
      <c r="G644" s="155"/>
      <c r="H644" s="155"/>
      <c r="I644" s="155"/>
      <c r="J644" s="155"/>
      <c r="K644" s="155"/>
      <c r="L644" s="155"/>
      <c r="M644" s="155"/>
      <c r="N644" s="155"/>
      <c r="O644" s="155"/>
      <c r="P644" s="155"/>
      <c r="Q644" s="155"/>
      <c r="R644" s="155"/>
      <c r="S644" s="155"/>
      <c r="T644" s="155"/>
      <c r="U644" s="155"/>
      <c r="V644" s="155"/>
      <c r="W644" s="155"/>
      <c r="X644" s="155"/>
      <c r="Y644" s="155"/>
      <c r="Z644" s="155"/>
    </row>
    <row r="645" spans="1:26" ht="12" customHeight="1">
      <c r="A645" s="155"/>
      <c r="B645" s="155"/>
      <c r="C645" s="155"/>
      <c r="D645" s="155"/>
      <c r="E645" s="155"/>
      <c r="F645" s="155"/>
      <c r="G645" s="155"/>
      <c r="H645" s="155"/>
      <c r="I645" s="155"/>
      <c r="J645" s="155"/>
      <c r="K645" s="155"/>
      <c r="L645" s="155"/>
      <c r="M645" s="155"/>
      <c r="N645" s="155"/>
      <c r="O645" s="155"/>
      <c r="P645" s="155"/>
      <c r="Q645" s="155"/>
      <c r="R645" s="155"/>
      <c r="S645" s="155"/>
      <c r="T645" s="155"/>
      <c r="U645" s="155"/>
      <c r="V645" s="155"/>
      <c r="W645" s="155"/>
      <c r="X645" s="155"/>
      <c r="Y645" s="155"/>
      <c r="Z645" s="155"/>
    </row>
    <row r="646" spans="1:26" ht="12" customHeight="1">
      <c r="A646" s="155"/>
      <c r="B646" s="155"/>
      <c r="C646" s="155"/>
      <c r="D646" s="155"/>
      <c r="E646" s="155"/>
      <c r="F646" s="155"/>
      <c r="G646" s="155"/>
      <c r="H646" s="155"/>
      <c r="I646" s="155"/>
      <c r="J646" s="155"/>
      <c r="K646" s="155"/>
      <c r="L646" s="155"/>
      <c r="M646" s="155"/>
      <c r="N646" s="155"/>
      <c r="O646" s="155"/>
      <c r="P646" s="155"/>
      <c r="Q646" s="155"/>
      <c r="R646" s="155"/>
      <c r="S646" s="155"/>
      <c r="T646" s="155"/>
      <c r="U646" s="155"/>
      <c r="V646" s="155"/>
      <c r="W646" s="155"/>
      <c r="X646" s="155"/>
      <c r="Y646" s="155"/>
      <c r="Z646" s="155"/>
    </row>
    <row r="647" spans="1:26" ht="12" customHeight="1">
      <c r="A647" s="155"/>
      <c r="B647" s="155"/>
      <c r="C647" s="155"/>
      <c r="D647" s="155"/>
      <c r="E647" s="155"/>
      <c r="F647" s="155"/>
      <c r="G647" s="155"/>
      <c r="H647" s="155"/>
      <c r="I647" s="155"/>
      <c r="J647" s="155"/>
      <c r="K647" s="155"/>
      <c r="L647" s="155"/>
      <c r="M647" s="155"/>
      <c r="N647" s="155"/>
      <c r="O647" s="155"/>
      <c r="P647" s="155"/>
      <c r="Q647" s="155"/>
      <c r="R647" s="155"/>
      <c r="S647" s="155"/>
      <c r="T647" s="155"/>
      <c r="U647" s="155"/>
      <c r="V647" s="155"/>
      <c r="W647" s="155"/>
      <c r="X647" s="155"/>
      <c r="Y647" s="155"/>
      <c r="Z647" s="155"/>
    </row>
    <row r="648" spans="1:26" ht="12" customHeight="1">
      <c r="A648" s="155"/>
      <c r="B648" s="155"/>
      <c r="C648" s="155"/>
      <c r="D648" s="155"/>
      <c r="E648" s="155"/>
      <c r="F648" s="155"/>
      <c r="G648" s="155"/>
      <c r="H648" s="155"/>
      <c r="I648" s="155"/>
      <c r="J648" s="155"/>
      <c r="K648" s="155"/>
      <c r="L648" s="155"/>
      <c r="M648" s="155"/>
      <c r="N648" s="155"/>
      <c r="O648" s="155"/>
      <c r="P648" s="155"/>
      <c r="Q648" s="155"/>
      <c r="R648" s="155"/>
      <c r="S648" s="155"/>
      <c r="T648" s="155"/>
      <c r="U648" s="155"/>
      <c r="V648" s="155"/>
      <c r="W648" s="155"/>
      <c r="X648" s="155"/>
      <c r="Y648" s="155"/>
      <c r="Z648" s="155"/>
    </row>
    <row r="649" spans="1:26" ht="12" customHeight="1">
      <c r="A649" s="155"/>
      <c r="B649" s="155"/>
      <c r="C649" s="155"/>
      <c r="D649" s="155"/>
      <c r="E649" s="155"/>
      <c r="F649" s="155"/>
      <c r="G649" s="155"/>
      <c r="H649" s="155"/>
      <c r="I649" s="155"/>
      <c r="J649" s="155"/>
      <c r="K649" s="155"/>
      <c r="L649" s="155"/>
      <c r="M649" s="155"/>
      <c r="N649" s="155"/>
      <c r="O649" s="155"/>
      <c r="P649" s="155"/>
      <c r="Q649" s="155"/>
      <c r="R649" s="155"/>
      <c r="S649" s="155"/>
      <c r="T649" s="155"/>
      <c r="U649" s="155"/>
      <c r="V649" s="155"/>
      <c r="W649" s="155"/>
      <c r="X649" s="155"/>
      <c r="Y649" s="155"/>
      <c r="Z649" s="155"/>
    </row>
    <row r="650" spans="1:26" ht="12" customHeight="1">
      <c r="A650" s="155"/>
      <c r="B650" s="155"/>
      <c r="C650" s="155"/>
      <c r="D650" s="155"/>
      <c r="E650" s="155"/>
      <c r="F650" s="155"/>
      <c r="G650" s="155"/>
      <c r="H650" s="155"/>
      <c r="I650" s="155"/>
      <c r="J650" s="155"/>
      <c r="K650" s="155"/>
      <c r="L650" s="155"/>
      <c r="M650" s="155"/>
      <c r="N650" s="155"/>
      <c r="O650" s="155"/>
      <c r="P650" s="155"/>
      <c r="Q650" s="155"/>
      <c r="R650" s="155"/>
      <c r="S650" s="155"/>
      <c r="T650" s="155"/>
      <c r="U650" s="155"/>
      <c r="V650" s="155"/>
      <c r="W650" s="155"/>
      <c r="X650" s="155"/>
      <c r="Y650" s="155"/>
      <c r="Z650" s="155"/>
    </row>
    <row r="651" spans="1:26" ht="12" customHeight="1">
      <c r="A651" s="155"/>
      <c r="B651" s="155"/>
      <c r="C651" s="155"/>
      <c r="D651" s="155"/>
      <c r="E651" s="155"/>
      <c r="F651" s="155"/>
      <c r="G651" s="155"/>
      <c r="H651" s="155"/>
      <c r="I651" s="155"/>
      <c r="J651" s="155"/>
      <c r="K651" s="155"/>
      <c r="L651" s="155"/>
      <c r="M651" s="155"/>
      <c r="N651" s="155"/>
      <c r="O651" s="155"/>
      <c r="P651" s="155"/>
      <c r="Q651" s="155"/>
      <c r="R651" s="155"/>
      <c r="S651" s="155"/>
      <c r="T651" s="155"/>
      <c r="U651" s="155"/>
      <c r="V651" s="155"/>
      <c r="W651" s="155"/>
      <c r="X651" s="155"/>
      <c r="Y651" s="155"/>
      <c r="Z651" s="155"/>
    </row>
    <row r="652" spans="1:26" ht="12" customHeight="1">
      <c r="A652" s="155"/>
      <c r="B652" s="155"/>
      <c r="C652" s="155"/>
      <c r="D652" s="155"/>
      <c r="E652" s="155"/>
      <c r="F652" s="155"/>
      <c r="G652" s="155"/>
      <c r="H652" s="155"/>
      <c r="I652" s="155"/>
      <c r="J652" s="155"/>
      <c r="K652" s="155"/>
      <c r="L652" s="155"/>
      <c r="M652" s="155"/>
      <c r="N652" s="155"/>
      <c r="O652" s="155"/>
      <c r="P652" s="155"/>
      <c r="Q652" s="155"/>
      <c r="R652" s="155"/>
      <c r="S652" s="155"/>
      <c r="T652" s="155"/>
      <c r="U652" s="155"/>
      <c r="V652" s="155"/>
      <c r="W652" s="155"/>
      <c r="X652" s="155"/>
      <c r="Y652" s="155"/>
      <c r="Z652" s="155"/>
    </row>
    <row r="653" spans="1:26" ht="12" customHeight="1">
      <c r="A653" s="155"/>
      <c r="B653" s="155"/>
      <c r="C653" s="155"/>
      <c r="D653" s="155"/>
      <c r="E653" s="155"/>
      <c r="F653" s="155"/>
      <c r="G653" s="155"/>
      <c r="H653" s="155"/>
      <c r="I653" s="155"/>
      <c r="J653" s="155"/>
      <c r="K653" s="155"/>
      <c r="L653" s="155"/>
      <c r="M653" s="155"/>
      <c r="N653" s="155"/>
      <c r="O653" s="155"/>
      <c r="P653" s="155"/>
      <c r="Q653" s="155"/>
      <c r="R653" s="155"/>
      <c r="S653" s="155"/>
      <c r="T653" s="155"/>
      <c r="U653" s="155"/>
      <c r="V653" s="155"/>
      <c r="W653" s="155"/>
      <c r="X653" s="155"/>
      <c r="Y653" s="155"/>
      <c r="Z653" s="155"/>
    </row>
    <row r="654" spans="1:26" ht="12" customHeight="1">
      <c r="A654" s="155"/>
      <c r="B654" s="155"/>
      <c r="C654" s="155"/>
      <c r="D654" s="155"/>
      <c r="E654" s="155"/>
      <c r="F654" s="155"/>
      <c r="G654" s="155"/>
      <c r="H654" s="155"/>
      <c r="I654" s="155"/>
      <c r="J654" s="155"/>
      <c r="K654" s="155"/>
      <c r="L654" s="155"/>
      <c r="M654" s="155"/>
      <c r="N654" s="155"/>
      <c r="O654" s="155"/>
      <c r="P654" s="155"/>
      <c r="Q654" s="155"/>
      <c r="R654" s="155"/>
      <c r="S654" s="155"/>
      <c r="T654" s="155"/>
      <c r="U654" s="155"/>
      <c r="V654" s="155"/>
      <c r="W654" s="155"/>
      <c r="X654" s="155"/>
      <c r="Y654" s="155"/>
      <c r="Z654" s="155"/>
    </row>
    <row r="655" spans="1:26" ht="12" customHeight="1">
      <c r="A655" s="155"/>
      <c r="B655" s="155"/>
      <c r="C655" s="155"/>
      <c r="D655" s="155"/>
      <c r="E655" s="155"/>
      <c r="F655" s="155"/>
      <c r="G655" s="155"/>
      <c r="H655" s="155"/>
      <c r="I655" s="155"/>
      <c r="J655" s="155"/>
      <c r="K655" s="155"/>
      <c r="L655" s="155"/>
      <c r="M655" s="155"/>
      <c r="N655" s="155"/>
      <c r="O655" s="155"/>
      <c r="P655" s="155"/>
      <c r="Q655" s="155"/>
      <c r="R655" s="155"/>
      <c r="S655" s="155"/>
      <c r="T655" s="155"/>
      <c r="U655" s="155"/>
      <c r="V655" s="155"/>
      <c r="W655" s="155"/>
      <c r="X655" s="155"/>
      <c r="Y655" s="155"/>
      <c r="Z655" s="155"/>
    </row>
    <row r="656" spans="1:26" ht="12" customHeight="1">
      <c r="A656" s="155"/>
      <c r="B656" s="155"/>
      <c r="C656" s="155"/>
      <c r="D656" s="155"/>
      <c r="E656" s="155"/>
      <c r="F656" s="155"/>
      <c r="G656" s="155"/>
      <c r="H656" s="155"/>
      <c r="I656" s="155"/>
      <c r="J656" s="155"/>
      <c r="K656" s="155"/>
      <c r="L656" s="155"/>
      <c r="M656" s="155"/>
      <c r="N656" s="155"/>
      <c r="O656" s="155"/>
      <c r="P656" s="155"/>
      <c r="Q656" s="155"/>
      <c r="R656" s="155"/>
      <c r="S656" s="155"/>
      <c r="T656" s="155"/>
      <c r="U656" s="155"/>
      <c r="V656" s="155"/>
      <c r="W656" s="155"/>
      <c r="X656" s="155"/>
      <c r="Y656" s="155"/>
      <c r="Z656" s="155"/>
    </row>
    <row r="657" spans="1:26" ht="12" customHeight="1">
      <c r="A657" s="155"/>
      <c r="B657" s="155"/>
      <c r="C657" s="155"/>
      <c r="D657" s="155"/>
      <c r="E657" s="155"/>
      <c r="F657" s="155"/>
      <c r="G657" s="155"/>
      <c r="H657" s="155"/>
      <c r="I657" s="155"/>
      <c r="J657" s="155"/>
      <c r="K657" s="155"/>
      <c r="L657" s="155"/>
      <c r="M657" s="155"/>
      <c r="N657" s="155"/>
      <c r="O657" s="155"/>
      <c r="P657" s="155"/>
      <c r="Q657" s="155"/>
      <c r="R657" s="155"/>
      <c r="S657" s="155"/>
      <c r="T657" s="155"/>
      <c r="U657" s="155"/>
      <c r="V657" s="155"/>
      <c r="W657" s="155"/>
      <c r="X657" s="155"/>
      <c r="Y657" s="155"/>
      <c r="Z657" s="155"/>
    </row>
    <row r="658" spans="1:26" ht="12" customHeight="1">
      <c r="A658" s="155"/>
      <c r="B658" s="155"/>
      <c r="C658" s="155"/>
      <c r="D658" s="155"/>
      <c r="E658" s="155"/>
      <c r="F658" s="155"/>
      <c r="G658" s="155"/>
      <c r="H658" s="155"/>
      <c r="I658" s="155"/>
      <c r="J658" s="155"/>
      <c r="K658" s="155"/>
      <c r="L658" s="155"/>
      <c r="M658" s="155"/>
      <c r="N658" s="155"/>
      <c r="O658" s="155"/>
      <c r="P658" s="155"/>
      <c r="Q658" s="155"/>
      <c r="R658" s="155"/>
      <c r="S658" s="155"/>
      <c r="T658" s="155"/>
      <c r="U658" s="155"/>
      <c r="V658" s="155"/>
      <c r="W658" s="155"/>
      <c r="X658" s="155"/>
      <c r="Y658" s="155"/>
      <c r="Z658" s="155"/>
    </row>
    <row r="659" spans="1:26" ht="12" customHeight="1">
      <c r="A659" s="155"/>
      <c r="B659" s="155"/>
      <c r="C659" s="155"/>
      <c r="D659" s="155"/>
      <c r="E659" s="155"/>
      <c r="F659" s="155"/>
      <c r="G659" s="155"/>
      <c r="H659" s="155"/>
      <c r="I659" s="155"/>
      <c r="J659" s="155"/>
      <c r="K659" s="155"/>
      <c r="L659" s="155"/>
      <c r="M659" s="155"/>
      <c r="N659" s="155"/>
      <c r="O659" s="155"/>
      <c r="P659" s="155"/>
      <c r="Q659" s="155"/>
      <c r="R659" s="155"/>
      <c r="S659" s="155"/>
      <c r="T659" s="155"/>
      <c r="U659" s="155"/>
      <c r="V659" s="155"/>
      <c r="W659" s="155"/>
      <c r="X659" s="155"/>
      <c r="Y659" s="155"/>
      <c r="Z659" s="155"/>
    </row>
    <row r="660" spans="1:26" ht="12" customHeight="1">
      <c r="A660" s="155"/>
      <c r="B660" s="155"/>
      <c r="C660" s="155"/>
      <c r="D660" s="155"/>
      <c r="E660" s="155"/>
      <c r="F660" s="155"/>
      <c r="G660" s="155"/>
      <c r="H660" s="155"/>
      <c r="I660" s="155"/>
      <c r="J660" s="155"/>
      <c r="K660" s="155"/>
      <c r="L660" s="155"/>
      <c r="M660" s="155"/>
      <c r="N660" s="155"/>
      <c r="O660" s="155"/>
      <c r="P660" s="155"/>
      <c r="Q660" s="155"/>
      <c r="R660" s="155"/>
      <c r="S660" s="155"/>
      <c r="T660" s="155"/>
      <c r="U660" s="155"/>
      <c r="V660" s="155"/>
      <c r="W660" s="155"/>
      <c r="X660" s="155"/>
      <c r="Y660" s="155"/>
      <c r="Z660" s="155"/>
    </row>
    <row r="661" spans="1:26" ht="12" customHeight="1">
      <c r="A661" s="155"/>
      <c r="B661" s="155"/>
      <c r="C661" s="155"/>
      <c r="D661" s="155"/>
      <c r="E661" s="155"/>
      <c r="F661" s="155"/>
      <c r="G661" s="155"/>
      <c r="H661" s="155"/>
      <c r="I661" s="155"/>
      <c r="J661" s="155"/>
      <c r="K661" s="155"/>
      <c r="L661" s="155"/>
      <c r="M661" s="155"/>
      <c r="N661" s="155"/>
      <c r="O661" s="155"/>
      <c r="P661" s="155"/>
      <c r="Q661" s="155"/>
      <c r="R661" s="155"/>
      <c r="S661" s="155"/>
      <c r="T661" s="155"/>
      <c r="U661" s="155"/>
      <c r="V661" s="155"/>
      <c r="W661" s="155"/>
      <c r="X661" s="155"/>
      <c r="Y661" s="155"/>
      <c r="Z661" s="155"/>
    </row>
    <row r="662" spans="1:26" ht="12" customHeight="1">
      <c r="A662" s="155"/>
      <c r="B662" s="155"/>
      <c r="C662" s="155"/>
      <c r="D662" s="155"/>
      <c r="E662" s="155"/>
      <c r="F662" s="155"/>
      <c r="G662" s="155"/>
      <c r="H662" s="155"/>
      <c r="I662" s="155"/>
      <c r="J662" s="155"/>
      <c r="K662" s="155"/>
      <c r="L662" s="155"/>
      <c r="M662" s="155"/>
      <c r="N662" s="155"/>
      <c r="O662" s="155"/>
      <c r="P662" s="155"/>
      <c r="Q662" s="155"/>
      <c r="R662" s="155"/>
      <c r="S662" s="155"/>
      <c r="T662" s="155"/>
      <c r="U662" s="155"/>
      <c r="V662" s="155"/>
      <c r="W662" s="155"/>
      <c r="X662" s="155"/>
      <c r="Y662" s="155"/>
      <c r="Z662" s="155"/>
    </row>
    <row r="663" spans="1:26" ht="12" customHeight="1">
      <c r="A663" s="155"/>
      <c r="B663" s="155"/>
      <c r="C663" s="155"/>
      <c r="D663" s="155"/>
      <c r="E663" s="155"/>
      <c r="F663" s="155"/>
      <c r="G663" s="155"/>
      <c r="H663" s="155"/>
      <c r="I663" s="155"/>
      <c r="J663" s="155"/>
      <c r="K663" s="155"/>
      <c r="L663" s="155"/>
      <c r="M663" s="155"/>
      <c r="N663" s="155"/>
      <c r="O663" s="155"/>
      <c r="P663" s="155"/>
      <c r="Q663" s="155"/>
      <c r="R663" s="155"/>
      <c r="S663" s="155"/>
      <c r="T663" s="155"/>
      <c r="U663" s="155"/>
      <c r="V663" s="155"/>
      <c r="W663" s="155"/>
      <c r="X663" s="155"/>
      <c r="Y663" s="155"/>
      <c r="Z663" s="155"/>
    </row>
    <row r="664" spans="1:26" ht="12" customHeight="1">
      <c r="A664" s="155"/>
      <c r="B664" s="155"/>
      <c r="C664" s="155"/>
      <c r="D664" s="155"/>
      <c r="E664" s="155"/>
      <c r="F664" s="155"/>
      <c r="G664" s="155"/>
      <c r="H664" s="155"/>
      <c r="I664" s="155"/>
      <c r="J664" s="155"/>
      <c r="K664" s="155"/>
      <c r="L664" s="155"/>
      <c r="M664" s="155"/>
      <c r="N664" s="155"/>
      <c r="O664" s="155"/>
      <c r="P664" s="155"/>
      <c r="Q664" s="155"/>
      <c r="R664" s="155"/>
      <c r="S664" s="155"/>
      <c r="T664" s="155"/>
      <c r="U664" s="155"/>
      <c r="V664" s="155"/>
      <c r="W664" s="155"/>
      <c r="X664" s="155"/>
      <c r="Y664" s="155"/>
      <c r="Z664" s="155"/>
    </row>
    <row r="665" spans="1:26" ht="12" customHeight="1">
      <c r="A665" s="155"/>
      <c r="B665" s="155"/>
      <c r="C665" s="155"/>
      <c r="D665" s="155"/>
      <c r="E665" s="155"/>
      <c r="F665" s="155"/>
      <c r="G665" s="155"/>
      <c r="H665" s="155"/>
      <c r="I665" s="155"/>
      <c r="J665" s="155"/>
      <c r="K665" s="155"/>
      <c r="L665" s="155"/>
      <c r="M665" s="155"/>
      <c r="N665" s="155"/>
      <c r="O665" s="155"/>
      <c r="P665" s="155"/>
      <c r="Q665" s="155"/>
      <c r="R665" s="155"/>
      <c r="S665" s="155"/>
      <c r="T665" s="155"/>
      <c r="U665" s="155"/>
      <c r="V665" s="155"/>
      <c r="W665" s="155"/>
      <c r="X665" s="155"/>
      <c r="Y665" s="155"/>
      <c r="Z665" s="155"/>
    </row>
    <row r="666" spans="1:26" ht="12" customHeight="1">
      <c r="A666" s="155"/>
      <c r="B666" s="155"/>
      <c r="C666" s="155"/>
      <c r="D666" s="155"/>
      <c r="E666" s="155"/>
      <c r="F666" s="155"/>
      <c r="G666" s="155"/>
      <c r="H666" s="155"/>
      <c r="I666" s="155"/>
      <c r="J666" s="155"/>
      <c r="K666" s="155"/>
      <c r="L666" s="155"/>
      <c r="M666" s="155"/>
      <c r="N666" s="155"/>
      <c r="O666" s="155"/>
      <c r="P666" s="155"/>
      <c r="Q666" s="155"/>
      <c r="R666" s="155"/>
      <c r="S666" s="155"/>
      <c r="T666" s="155"/>
      <c r="U666" s="155"/>
      <c r="V666" s="155"/>
      <c r="W666" s="155"/>
      <c r="X666" s="155"/>
      <c r="Y666" s="155"/>
      <c r="Z666" s="155"/>
    </row>
    <row r="667" spans="1:26" ht="12" customHeight="1">
      <c r="A667" s="155"/>
      <c r="B667" s="155"/>
      <c r="C667" s="155"/>
      <c r="D667" s="155"/>
      <c r="E667" s="155"/>
      <c r="F667" s="155"/>
      <c r="G667" s="155"/>
      <c r="H667" s="155"/>
      <c r="I667" s="155"/>
      <c r="J667" s="155"/>
      <c r="K667" s="155"/>
      <c r="L667" s="155"/>
      <c r="M667" s="155"/>
      <c r="N667" s="155"/>
      <c r="O667" s="155"/>
      <c r="P667" s="155"/>
      <c r="Q667" s="155"/>
      <c r="R667" s="155"/>
      <c r="S667" s="155"/>
      <c r="T667" s="155"/>
      <c r="U667" s="155"/>
      <c r="V667" s="155"/>
      <c r="W667" s="155"/>
      <c r="X667" s="155"/>
      <c r="Y667" s="155"/>
      <c r="Z667" s="155"/>
    </row>
    <row r="668" spans="1:26" ht="12" customHeight="1">
      <c r="A668" s="155"/>
      <c r="B668" s="155"/>
      <c r="C668" s="155"/>
      <c r="D668" s="155"/>
      <c r="E668" s="155"/>
      <c r="F668" s="155"/>
      <c r="G668" s="155"/>
      <c r="H668" s="155"/>
      <c r="I668" s="155"/>
      <c r="J668" s="155"/>
      <c r="K668" s="155"/>
      <c r="L668" s="155"/>
      <c r="M668" s="155"/>
      <c r="N668" s="155"/>
      <c r="O668" s="155"/>
      <c r="P668" s="155"/>
      <c r="Q668" s="155"/>
      <c r="R668" s="155"/>
      <c r="S668" s="155"/>
      <c r="T668" s="155"/>
      <c r="U668" s="155"/>
      <c r="V668" s="155"/>
      <c r="W668" s="155"/>
      <c r="X668" s="155"/>
      <c r="Y668" s="155"/>
      <c r="Z668" s="155"/>
    </row>
    <row r="669" spans="1:26" ht="12" customHeight="1">
      <c r="A669" s="155"/>
      <c r="B669" s="155"/>
      <c r="C669" s="155"/>
      <c r="D669" s="155"/>
      <c r="E669" s="155"/>
      <c r="F669" s="155"/>
      <c r="G669" s="155"/>
      <c r="H669" s="155"/>
      <c r="I669" s="155"/>
      <c r="J669" s="155"/>
      <c r="K669" s="155"/>
      <c r="L669" s="155"/>
      <c r="M669" s="155"/>
      <c r="N669" s="155"/>
      <c r="O669" s="155"/>
      <c r="P669" s="155"/>
      <c r="Q669" s="155"/>
      <c r="R669" s="155"/>
      <c r="S669" s="155"/>
      <c r="T669" s="155"/>
      <c r="U669" s="155"/>
      <c r="V669" s="155"/>
      <c r="W669" s="155"/>
      <c r="X669" s="155"/>
      <c r="Y669" s="155"/>
      <c r="Z669" s="155"/>
    </row>
    <row r="670" spans="1:26" ht="12" customHeight="1">
      <c r="A670" s="155"/>
      <c r="B670" s="155"/>
      <c r="C670" s="155"/>
      <c r="D670" s="155"/>
      <c r="E670" s="155"/>
      <c r="F670" s="155"/>
      <c r="G670" s="155"/>
      <c r="H670" s="155"/>
      <c r="I670" s="155"/>
      <c r="J670" s="155"/>
      <c r="K670" s="155"/>
      <c r="L670" s="155"/>
      <c r="M670" s="155"/>
      <c r="N670" s="155"/>
      <c r="O670" s="155"/>
      <c r="P670" s="155"/>
      <c r="Q670" s="155"/>
      <c r="R670" s="155"/>
      <c r="S670" s="155"/>
      <c r="T670" s="155"/>
      <c r="U670" s="155"/>
      <c r="V670" s="155"/>
      <c r="W670" s="155"/>
      <c r="X670" s="155"/>
      <c r="Y670" s="155"/>
      <c r="Z670" s="155"/>
    </row>
    <row r="671" spans="1:26" ht="12" customHeight="1">
      <c r="A671" s="155"/>
      <c r="B671" s="155"/>
      <c r="C671" s="155"/>
      <c r="D671" s="155"/>
      <c r="E671" s="155"/>
      <c r="F671" s="155"/>
      <c r="G671" s="155"/>
      <c r="H671" s="155"/>
      <c r="I671" s="155"/>
      <c r="J671" s="155"/>
      <c r="K671" s="155"/>
      <c r="L671" s="155"/>
      <c r="M671" s="155"/>
      <c r="N671" s="155"/>
      <c r="O671" s="155"/>
      <c r="P671" s="155"/>
      <c r="Q671" s="155"/>
      <c r="R671" s="155"/>
      <c r="S671" s="155"/>
      <c r="T671" s="155"/>
      <c r="U671" s="155"/>
      <c r="V671" s="155"/>
      <c r="W671" s="155"/>
      <c r="X671" s="155"/>
      <c r="Y671" s="155"/>
      <c r="Z671" s="155"/>
    </row>
    <row r="672" spans="1:26" ht="12" customHeight="1">
      <c r="A672" s="155"/>
      <c r="B672" s="155"/>
      <c r="C672" s="155"/>
      <c r="D672" s="155"/>
      <c r="E672" s="155"/>
      <c r="F672" s="155"/>
      <c r="G672" s="155"/>
      <c r="H672" s="155"/>
      <c r="I672" s="155"/>
      <c r="J672" s="155"/>
      <c r="K672" s="155"/>
      <c r="L672" s="155"/>
      <c r="M672" s="155"/>
      <c r="N672" s="155"/>
      <c r="O672" s="155"/>
      <c r="P672" s="155"/>
      <c r="Q672" s="155"/>
      <c r="R672" s="155"/>
      <c r="S672" s="155"/>
      <c r="T672" s="155"/>
      <c r="U672" s="155"/>
      <c r="V672" s="155"/>
      <c r="W672" s="155"/>
      <c r="X672" s="155"/>
      <c r="Y672" s="155"/>
      <c r="Z672" s="155"/>
    </row>
    <row r="673" spans="1:26" ht="12" customHeight="1">
      <c r="A673" s="155"/>
      <c r="B673" s="155"/>
      <c r="C673" s="155"/>
      <c r="D673" s="155"/>
      <c r="E673" s="155"/>
      <c r="F673" s="155"/>
      <c r="G673" s="155"/>
      <c r="H673" s="155"/>
      <c r="I673" s="155"/>
      <c r="J673" s="155"/>
      <c r="K673" s="155"/>
      <c r="L673" s="155"/>
      <c r="M673" s="155"/>
      <c r="N673" s="155"/>
      <c r="O673" s="155"/>
      <c r="P673" s="155"/>
      <c r="Q673" s="155"/>
      <c r="R673" s="155"/>
      <c r="S673" s="155"/>
      <c r="T673" s="155"/>
      <c r="U673" s="155"/>
      <c r="V673" s="155"/>
      <c r="W673" s="155"/>
      <c r="X673" s="155"/>
      <c r="Y673" s="155"/>
      <c r="Z673" s="155"/>
    </row>
    <row r="674" spans="1:26" ht="12" customHeight="1">
      <c r="A674" s="155"/>
      <c r="B674" s="155"/>
      <c r="C674" s="155"/>
      <c r="D674" s="155"/>
      <c r="E674" s="155"/>
      <c r="F674" s="155"/>
      <c r="G674" s="155"/>
      <c r="H674" s="155"/>
      <c r="I674" s="155"/>
      <c r="J674" s="155"/>
      <c r="K674" s="155"/>
      <c r="L674" s="155"/>
      <c r="M674" s="155"/>
      <c r="N674" s="155"/>
      <c r="O674" s="155"/>
      <c r="P674" s="155"/>
      <c r="Q674" s="155"/>
      <c r="R674" s="155"/>
      <c r="S674" s="155"/>
      <c r="T674" s="155"/>
      <c r="U674" s="155"/>
      <c r="V674" s="155"/>
      <c r="W674" s="155"/>
      <c r="X674" s="155"/>
      <c r="Y674" s="155"/>
      <c r="Z674" s="155"/>
    </row>
    <row r="675" spans="1:26" ht="12" customHeight="1">
      <c r="A675" s="155"/>
      <c r="B675" s="155"/>
      <c r="C675" s="155"/>
      <c r="D675" s="155"/>
      <c r="E675" s="155"/>
      <c r="F675" s="155"/>
      <c r="G675" s="155"/>
      <c r="H675" s="155"/>
      <c r="I675" s="155"/>
      <c r="J675" s="155"/>
      <c r="K675" s="155"/>
      <c r="L675" s="155"/>
      <c r="M675" s="155"/>
      <c r="N675" s="155"/>
      <c r="O675" s="155"/>
      <c r="P675" s="155"/>
      <c r="Q675" s="155"/>
      <c r="R675" s="155"/>
      <c r="S675" s="155"/>
      <c r="T675" s="155"/>
      <c r="U675" s="155"/>
      <c r="V675" s="155"/>
      <c r="W675" s="155"/>
      <c r="X675" s="155"/>
      <c r="Y675" s="155"/>
      <c r="Z675" s="155"/>
    </row>
    <row r="676" spans="1:26" ht="12" customHeight="1">
      <c r="A676" s="155"/>
      <c r="B676" s="155"/>
      <c r="C676" s="155"/>
      <c r="D676" s="155"/>
      <c r="E676" s="155"/>
      <c r="F676" s="155"/>
      <c r="G676" s="155"/>
      <c r="H676" s="155"/>
      <c r="I676" s="155"/>
      <c r="J676" s="155"/>
      <c r="K676" s="155"/>
      <c r="L676" s="155"/>
      <c r="M676" s="155"/>
      <c r="N676" s="155"/>
      <c r="O676" s="155"/>
      <c r="P676" s="155"/>
      <c r="Q676" s="155"/>
      <c r="R676" s="155"/>
      <c r="S676" s="155"/>
      <c r="T676" s="155"/>
      <c r="U676" s="155"/>
      <c r="V676" s="155"/>
      <c r="W676" s="155"/>
      <c r="X676" s="155"/>
      <c r="Y676" s="155"/>
      <c r="Z676" s="155"/>
    </row>
    <row r="677" spans="1:26" ht="12" customHeight="1">
      <c r="A677" s="155"/>
      <c r="B677" s="155"/>
      <c r="C677" s="155"/>
      <c r="D677" s="155"/>
      <c r="E677" s="155"/>
      <c r="F677" s="155"/>
      <c r="G677" s="155"/>
      <c r="H677" s="155"/>
      <c r="I677" s="155"/>
      <c r="J677" s="155"/>
      <c r="K677" s="155"/>
      <c r="L677" s="155"/>
      <c r="M677" s="155"/>
      <c r="N677" s="155"/>
      <c r="O677" s="155"/>
      <c r="P677" s="155"/>
      <c r="Q677" s="155"/>
      <c r="R677" s="155"/>
      <c r="S677" s="155"/>
      <c r="T677" s="155"/>
      <c r="U677" s="155"/>
      <c r="V677" s="155"/>
      <c r="W677" s="155"/>
      <c r="X677" s="155"/>
      <c r="Y677" s="155"/>
      <c r="Z677" s="155"/>
    </row>
    <row r="678" spans="1:26" ht="12" customHeight="1">
      <c r="A678" s="155"/>
      <c r="B678" s="155"/>
      <c r="C678" s="155"/>
      <c r="D678" s="155"/>
      <c r="E678" s="155"/>
      <c r="F678" s="155"/>
      <c r="G678" s="155"/>
      <c r="H678" s="155"/>
      <c r="I678" s="155"/>
      <c r="J678" s="155"/>
      <c r="K678" s="155"/>
      <c r="L678" s="155"/>
      <c r="M678" s="155"/>
      <c r="N678" s="155"/>
      <c r="O678" s="155"/>
      <c r="P678" s="155"/>
      <c r="Q678" s="155"/>
      <c r="R678" s="155"/>
      <c r="S678" s="155"/>
      <c r="T678" s="155"/>
      <c r="U678" s="155"/>
      <c r="V678" s="155"/>
      <c r="W678" s="155"/>
      <c r="X678" s="155"/>
      <c r="Y678" s="155"/>
      <c r="Z678" s="155"/>
    </row>
    <row r="679" spans="1:26" ht="12" customHeight="1">
      <c r="A679" s="155"/>
      <c r="B679" s="155"/>
      <c r="C679" s="155"/>
      <c r="D679" s="155"/>
      <c r="E679" s="155"/>
      <c r="F679" s="155"/>
      <c r="G679" s="155"/>
      <c r="H679" s="155"/>
      <c r="I679" s="155"/>
      <c r="J679" s="155"/>
      <c r="K679" s="155"/>
      <c r="L679" s="155"/>
      <c r="M679" s="155"/>
      <c r="N679" s="155"/>
      <c r="O679" s="155"/>
      <c r="P679" s="155"/>
      <c r="Q679" s="155"/>
      <c r="R679" s="155"/>
      <c r="S679" s="155"/>
      <c r="T679" s="155"/>
      <c r="U679" s="155"/>
      <c r="V679" s="155"/>
      <c r="W679" s="155"/>
      <c r="X679" s="155"/>
      <c r="Y679" s="155"/>
      <c r="Z679" s="155"/>
    </row>
    <row r="680" spans="1:26" ht="12" customHeight="1">
      <c r="A680" s="155"/>
      <c r="B680" s="155"/>
      <c r="C680" s="155"/>
      <c r="D680" s="155"/>
      <c r="E680" s="155"/>
      <c r="F680" s="155"/>
      <c r="G680" s="155"/>
      <c r="H680" s="155"/>
      <c r="I680" s="155"/>
      <c r="J680" s="155"/>
      <c r="K680" s="155"/>
      <c r="L680" s="155"/>
      <c r="M680" s="155"/>
      <c r="N680" s="155"/>
      <c r="O680" s="155"/>
      <c r="P680" s="155"/>
      <c r="Q680" s="155"/>
      <c r="R680" s="155"/>
      <c r="S680" s="155"/>
      <c r="T680" s="155"/>
      <c r="U680" s="155"/>
      <c r="V680" s="155"/>
      <c r="W680" s="155"/>
      <c r="X680" s="155"/>
      <c r="Y680" s="155"/>
      <c r="Z680" s="155"/>
    </row>
    <row r="681" spans="1:26" ht="12" customHeight="1">
      <c r="A681" s="155"/>
      <c r="B681" s="155"/>
      <c r="C681" s="155"/>
      <c r="D681" s="155"/>
      <c r="E681" s="155"/>
      <c r="F681" s="155"/>
      <c r="G681" s="155"/>
      <c r="H681" s="155"/>
      <c r="I681" s="155"/>
      <c r="J681" s="155"/>
      <c r="K681" s="155"/>
      <c r="L681" s="155"/>
      <c r="M681" s="155"/>
      <c r="N681" s="155"/>
      <c r="O681" s="155"/>
      <c r="P681" s="155"/>
      <c r="Q681" s="155"/>
      <c r="R681" s="155"/>
      <c r="S681" s="155"/>
      <c r="T681" s="155"/>
      <c r="U681" s="155"/>
      <c r="V681" s="155"/>
      <c r="W681" s="155"/>
      <c r="X681" s="155"/>
      <c r="Y681" s="155"/>
      <c r="Z681" s="155"/>
    </row>
    <row r="682" spans="1:26" ht="12" customHeight="1">
      <c r="A682" s="155"/>
      <c r="B682" s="155"/>
      <c r="C682" s="155"/>
      <c r="D682" s="155"/>
      <c r="E682" s="155"/>
      <c r="F682" s="155"/>
      <c r="G682" s="155"/>
      <c r="H682" s="155"/>
      <c r="I682" s="155"/>
      <c r="J682" s="155"/>
      <c r="K682" s="155"/>
      <c r="L682" s="155"/>
      <c r="M682" s="155"/>
      <c r="N682" s="155"/>
      <c r="O682" s="155"/>
      <c r="P682" s="155"/>
      <c r="Q682" s="155"/>
      <c r="R682" s="155"/>
      <c r="S682" s="155"/>
      <c r="T682" s="155"/>
      <c r="U682" s="155"/>
      <c r="V682" s="155"/>
      <c r="W682" s="155"/>
      <c r="X682" s="155"/>
      <c r="Y682" s="155"/>
      <c r="Z682" s="155"/>
    </row>
    <row r="683" spans="1:26" ht="12" customHeight="1">
      <c r="A683" s="155"/>
      <c r="B683" s="155"/>
      <c r="C683" s="155"/>
      <c r="D683" s="155"/>
      <c r="E683" s="155"/>
      <c r="F683" s="155"/>
      <c r="G683" s="155"/>
      <c r="H683" s="155"/>
      <c r="I683" s="155"/>
      <c r="J683" s="155"/>
      <c r="K683" s="155"/>
      <c r="L683" s="155"/>
      <c r="M683" s="155"/>
      <c r="N683" s="155"/>
      <c r="O683" s="155"/>
      <c r="P683" s="155"/>
      <c r="Q683" s="155"/>
      <c r="R683" s="155"/>
      <c r="S683" s="155"/>
      <c r="T683" s="155"/>
      <c r="U683" s="155"/>
      <c r="V683" s="155"/>
      <c r="W683" s="155"/>
      <c r="X683" s="155"/>
      <c r="Y683" s="155"/>
      <c r="Z683" s="155"/>
    </row>
    <row r="684" spans="1:26" ht="12" customHeight="1">
      <c r="A684" s="155"/>
      <c r="B684" s="155"/>
      <c r="C684" s="155"/>
      <c r="D684" s="155"/>
      <c r="E684" s="155"/>
      <c r="F684" s="155"/>
      <c r="G684" s="155"/>
      <c r="H684" s="155"/>
      <c r="I684" s="155"/>
      <c r="J684" s="155"/>
      <c r="K684" s="155"/>
      <c r="L684" s="155"/>
      <c r="M684" s="155"/>
      <c r="N684" s="155"/>
      <c r="O684" s="155"/>
      <c r="P684" s="155"/>
      <c r="Q684" s="155"/>
      <c r="R684" s="155"/>
      <c r="S684" s="155"/>
      <c r="T684" s="155"/>
      <c r="U684" s="155"/>
      <c r="V684" s="155"/>
      <c r="W684" s="155"/>
      <c r="X684" s="155"/>
      <c r="Y684" s="155"/>
      <c r="Z684" s="155"/>
    </row>
    <row r="685" spans="1:26" ht="12" customHeight="1">
      <c r="A685" s="155"/>
      <c r="B685" s="155"/>
      <c r="C685" s="155"/>
      <c r="D685" s="155"/>
      <c r="E685" s="155"/>
      <c r="F685" s="155"/>
      <c r="G685" s="155"/>
      <c r="H685" s="155"/>
      <c r="I685" s="155"/>
      <c r="J685" s="155"/>
      <c r="K685" s="155"/>
      <c r="L685" s="155"/>
      <c r="M685" s="155"/>
      <c r="N685" s="155"/>
      <c r="O685" s="155"/>
      <c r="P685" s="155"/>
      <c r="Q685" s="155"/>
      <c r="R685" s="155"/>
      <c r="S685" s="155"/>
      <c r="T685" s="155"/>
      <c r="U685" s="155"/>
      <c r="V685" s="155"/>
      <c r="W685" s="155"/>
      <c r="X685" s="155"/>
      <c r="Y685" s="155"/>
      <c r="Z685" s="155"/>
    </row>
    <row r="686" spans="1:26" ht="12" customHeight="1">
      <c r="A686" s="155"/>
      <c r="B686" s="155"/>
      <c r="C686" s="155"/>
      <c r="D686" s="155"/>
      <c r="E686" s="155"/>
      <c r="F686" s="155"/>
      <c r="G686" s="155"/>
      <c r="H686" s="155"/>
      <c r="I686" s="155"/>
      <c r="J686" s="155"/>
      <c r="K686" s="155"/>
      <c r="L686" s="155"/>
      <c r="M686" s="155"/>
      <c r="N686" s="155"/>
      <c r="O686" s="155"/>
      <c r="P686" s="155"/>
      <c r="Q686" s="155"/>
      <c r="R686" s="155"/>
      <c r="S686" s="155"/>
      <c r="T686" s="155"/>
      <c r="U686" s="155"/>
      <c r="V686" s="155"/>
      <c r="W686" s="155"/>
      <c r="X686" s="155"/>
      <c r="Y686" s="155"/>
      <c r="Z686" s="155"/>
    </row>
    <row r="687" spans="1:26" ht="12" customHeight="1">
      <c r="A687" s="155"/>
      <c r="B687" s="155"/>
      <c r="C687" s="155"/>
      <c r="D687" s="155"/>
      <c r="E687" s="155"/>
      <c r="F687" s="155"/>
      <c r="G687" s="155"/>
      <c r="H687" s="155"/>
      <c r="I687" s="155"/>
      <c r="J687" s="155"/>
      <c r="K687" s="155"/>
      <c r="L687" s="155"/>
      <c r="M687" s="155"/>
      <c r="N687" s="155"/>
      <c r="O687" s="155"/>
      <c r="P687" s="155"/>
      <c r="Q687" s="155"/>
      <c r="R687" s="155"/>
      <c r="S687" s="155"/>
      <c r="T687" s="155"/>
      <c r="U687" s="155"/>
      <c r="V687" s="155"/>
      <c r="W687" s="155"/>
      <c r="X687" s="155"/>
      <c r="Y687" s="155"/>
      <c r="Z687" s="155"/>
    </row>
    <row r="688" spans="1:26" ht="12" customHeight="1">
      <c r="A688" s="155"/>
      <c r="B688" s="155"/>
      <c r="C688" s="155"/>
      <c r="D688" s="155"/>
      <c r="E688" s="155"/>
      <c r="F688" s="155"/>
      <c r="G688" s="155"/>
      <c r="H688" s="155"/>
      <c r="I688" s="155"/>
      <c r="J688" s="155"/>
      <c r="K688" s="155"/>
      <c r="L688" s="155"/>
      <c r="M688" s="155"/>
      <c r="N688" s="155"/>
      <c r="O688" s="155"/>
      <c r="P688" s="155"/>
      <c r="Q688" s="155"/>
      <c r="R688" s="155"/>
      <c r="S688" s="155"/>
      <c r="T688" s="155"/>
      <c r="U688" s="155"/>
      <c r="V688" s="155"/>
      <c r="W688" s="155"/>
      <c r="X688" s="155"/>
      <c r="Y688" s="155"/>
      <c r="Z688" s="155"/>
    </row>
    <row r="689" spans="1:26" ht="12" customHeight="1">
      <c r="A689" s="155"/>
      <c r="B689" s="155"/>
      <c r="C689" s="155"/>
      <c r="D689" s="155"/>
      <c r="E689" s="155"/>
      <c r="F689" s="155"/>
      <c r="G689" s="155"/>
      <c r="H689" s="155"/>
      <c r="I689" s="155"/>
      <c r="J689" s="155"/>
      <c r="K689" s="155"/>
      <c r="L689" s="155"/>
      <c r="M689" s="155"/>
      <c r="N689" s="155"/>
      <c r="O689" s="155"/>
      <c r="P689" s="155"/>
      <c r="Q689" s="155"/>
      <c r="R689" s="155"/>
      <c r="S689" s="155"/>
      <c r="T689" s="155"/>
      <c r="U689" s="155"/>
      <c r="V689" s="155"/>
      <c r="W689" s="155"/>
      <c r="X689" s="155"/>
      <c r="Y689" s="155"/>
      <c r="Z689" s="155"/>
    </row>
    <row r="690" spans="1:26" ht="12" customHeight="1">
      <c r="A690" s="155"/>
      <c r="B690" s="155"/>
      <c r="C690" s="155"/>
      <c r="D690" s="155"/>
      <c r="E690" s="155"/>
      <c r="F690" s="155"/>
      <c r="G690" s="155"/>
      <c r="H690" s="155"/>
      <c r="I690" s="155"/>
      <c r="J690" s="155"/>
      <c r="K690" s="155"/>
      <c r="L690" s="155"/>
      <c r="M690" s="155"/>
      <c r="N690" s="155"/>
      <c r="O690" s="155"/>
      <c r="P690" s="155"/>
      <c r="Q690" s="155"/>
      <c r="R690" s="155"/>
      <c r="S690" s="155"/>
      <c r="T690" s="155"/>
      <c r="U690" s="155"/>
      <c r="V690" s="155"/>
      <c r="W690" s="155"/>
      <c r="X690" s="155"/>
      <c r="Y690" s="155"/>
      <c r="Z690" s="155"/>
    </row>
    <row r="691" spans="1:26" ht="12" customHeight="1">
      <c r="A691" s="155"/>
      <c r="B691" s="155"/>
      <c r="C691" s="155"/>
      <c r="D691" s="155"/>
      <c r="E691" s="155"/>
      <c r="F691" s="155"/>
      <c r="G691" s="155"/>
      <c r="H691" s="155"/>
      <c r="I691" s="155"/>
      <c r="J691" s="155"/>
      <c r="K691" s="155"/>
      <c r="L691" s="155"/>
      <c r="M691" s="155"/>
      <c r="N691" s="155"/>
      <c r="O691" s="155"/>
      <c r="P691" s="155"/>
      <c r="Q691" s="155"/>
      <c r="R691" s="155"/>
      <c r="S691" s="155"/>
      <c r="T691" s="155"/>
      <c r="U691" s="155"/>
      <c r="V691" s="155"/>
      <c r="W691" s="155"/>
      <c r="X691" s="155"/>
      <c r="Y691" s="155"/>
      <c r="Z691" s="155"/>
    </row>
    <row r="692" spans="1:26" ht="12" customHeight="1">
      <c r="A692" s="155"/>
      <c r="B692" s="155"/>
      <c r="C692" s="155"/>
      <c r="D692" s="155"/>
      <c r="E692" s="155"/>
      <c r="F692" s="155"/>
      <c r="G692" s="155"/>
      <c r="H692" s="155"/>
      <c r="I692" s="155"/>
      <c r="J692" s="155"/>
      <c r="K692" s="155"/>
      <c r="L692" s="155"/>
      <c r="M692" s="155"/>
      <c r="N692" s="155"/>
      <c r="O692" s="155"/>
      <c r="P692" s="155"/>
      <c r="Q692" s="155"/>
      <c r="R692" s="155"/>
      <c r="S692" s="155"/>
      <c r="T692" s="155"/>
      <c r="U692" s="155"/>
      <c r="V692" s="155"/>
      <c r="W692" s="155"/>
      <c r="X692" s="155"/>
      <c r="Y692" s="155"/>
      <c r="Z692" s="155"/>
    </row>
    <row r="693" spans="1:26" ht="12" customHeight="1">
      <c r="A693" s="155"/>
      <c r="B693" s="155"/>
      <c r="C693" s="155"/>
      <c r="D693" s="155"/>
      <c r="E693" s="155"/>
      <c r="F693" s="155"/>
      <c r="G693" s="155"/>
      <c r="H693" s="155"/>
      <c r="I693" s="155"/>
      <c r="J693" s="155"/>
      <c r="K693" s="155"/>
      <c r="L693" s="155"/>
      <c r="M693" s="155"/>
      <c r="N693" s="155"/>
      <c r="O693" s="155"/>
      <c r="P693" s="155"/>
      <c r="Q693" s="155"/>
      <c r="R693" s="155"/>
      <c r="S693" s="155"/>
      <c r="T693" s="155"/>
      <c r="U693" s="155"/>
      <c r="V693" s="155"/>
      <c r="W693" s="155"/>
      <c r="X693" s="155"/>
      <c r="Y693" s="155"/>
      <c r="Z693" s="155"/>
    </row>
    <row r="694" spans="1:26" ht="12" customHeight="1">
      <c r="A694" s="155"/>
      <c r="B694" s="155"/>
      <c r="C694" s="155"/>
      <c r="D694" s="155"/>
      <c r="E694" s="155"/>
      <c r="F694" s="155"/>
      <c r="G694" s="155"/>
      <c r="H694" s="155"/>
      <c r="I694" s="155"/>
      <c r="J694" s="155"/>
      <c r="K694" s="155"/>
      <c r="L694" s="155"/>
      <c r="M694" s="155"/>
      <c r="N694" s="155"/>
      <c r="O694" s="155"/>
      <c r="P694" s="155"/>
      <c r="Q694" s="155"/>
      <c r="R694" s="155"/>
      <c r="S694" s="155"/>
      <c r="T694" s="155"/>
      <c r="U694" s="155"/>
      <c r="V694" s="155"/>
      <c r="W694" s="155"/>
      <c r="X694" s="155"/>
      <c r="Y694" s="155"/>
      <c r="Z694" s="155"/>
    </row>
    <row r="695" spans="1:26" ht="12" customHeight="1">
      <c r="A695" s="155"/>
      <c r="B695" s="155"/>
      <c r="C695" s="155"/>
      <c r="D695" s="155"/>
      <c r="E695" s="155"/>
      <c r="F695" s="155"/>
      <c r="G695" s="155"/>
      <c r="H695" s="155"/>
      <c r="I695" s="155"/>
      <c r="J695" s="155"/>
      <c r="K695" s="155"/>
      <c r="L695" s="155"/>
      <c r="M695" s="155"/>
      <c r="N695" s="155"/>
      <c r="O695" s="155"/>
      <c r="P695" s="155"/>
      <c r="Q695" s="155"/>
      <c r="R695" s="155"/>
      <c r="S695" s="155"/>
      <c r="T695" s="155"/>
      <c r="U695" s="155"/>
      <c r="V695" s="155"/>
      <c r="W695" s="155"/>
      <c r="X695" s="155"/>
      <c r="Y695" s="155"/>
      <c r="Z695" s="155"/>
    </row>
    <row r="696" spans="1:26" ht="12" customHeight="1">
      <c r="A696" s="155"/>
      <c r="B696" s="155"/>
      <c r="C696" s="155"/>
      <c r="D696" s="155"/>
      <c r="E696" s="155"/>
      <c r="F696" s="155"/>
      <c r="G696" s="155"/>
      <c r="H696" s="155"/>
      <c r="I696" s="155"/>
      <c r="J696" s="155"/>
      <c r="K696" s="155"/>
      <c r="L696" s="155"/>
      <c r="M696" s="155"/>
      <c r="N696" s="155"/>
      <c r="O696" s="155"/>
      <c r="P696" s="155"/>
      <c r="Q696" s="155"/>
      <c r="R696" s="155"/>
      <c r="S696" s="155"/>
      <c r="T696" s="155"/>
      <c r="U696" s="155"/>
      <c r="V696" s="155"/>
      <c r="W696" s="155"/>
      <c r="X696" s="155"/>
      <c r="Y696" s="155"/>
      <c r="Z696" s="155"/>
    </row>
    <row r="697" spans="1:26" ht="12" customHeight="1">
      <c r="A697" s="155"/>
      <c r="B697" s="155"/>
      <c r="C697" s="155"/>
      <c r="D697" s="155"/>
      <c r="E697" s="155"/>
      <c r="F697" s="155"/>
      <c r="G697" s="155"/>
      <c r="H697" s="155"/>
      <c r="I697" s="155"/>
      <c r="J697" s="155"/>
      <c r="K697" s="155"/>
      <c r="L697" s="155"/>
      <c r="M697" s="155"/>
      <c r="N697" s="155"/>
      <c r="O697" s="155"/>
      <c r="P697" s="155"/>
      <c r="Q697" s="155"/>
      <c r="R697" s="155"/>
      <c r="S697" s="155"/>
      <c r="T697" s="155"/>
      <c r="U697" s="155"/>
      <c r="V697" s="155"/>
      <c r="W697" s="155"/>
      <c r="X697" s="155"/>
      <c r="Y697" s="155"/>
      <c r="Z697" s="155"/>
    </row>
    <row r="698" spans="1:26" ht="12" customHeight="1">
      <c r="A698" s="155"/>
      <c r="B698" s="155"/>
      <c r="C698" s="155"/>
      <c r="D698" s="155"/>
      <c r="E698" s="155"/>
      <c r="F698" s="155"/>
      <c r="G698" s="155"/>
      <c r="H698" s="155"/>
      <c r="I698" s="155"/>
      <c r="J698" s="155"/>
      <c r="K698" s="155"/>
      <c r="L698" s="155"/>
      <c r="M698" s="155"/>
      <c r="N698" s="155"/>
      <c r="O698" s="155"/>
      <c r="P698" s="155"/>
      <c r="Q698" s="155"/>
      <c r="R698" s="155"/>
      <c r="S698" s="155"/>
      <c r="T698" s="155"/>
      <c r="U698" s="155"/>
      <c r="V698" s="155"/>
      <c r="W698" s="155"/>
      <c r="X698" s="155"/>
      <c r="Y698" s="155"/>
      <c r="Z698" s="155"/>
    </row>
    <row r="699" spans="1:26" ht="12" customHeight="1">
      <c r="A699" s="155"/>
      <c r="B699" s="155"/>
      <c r="C699" s="155"/>
      <c r="D699" s="155"/>
      <c r="E699" s="155"/>
      <c r="F699" s="155"/>
      <c r="G699" s="155"/>
      <c r="H699" s="155"/>
      <c r="I699" s="155"/>
      <c r="J699" s="155"/>
      <c r="K699" s="155"/>
      <c r="L699" s="155"/>
      <c r="M699" s="155"/>
      <c r="N699" s="155"/>
      <c r="O699" s="155"/>
      <c r="P699" s="155"/>
      <c r="Q699" s="155"/>
      <c r="R699" s="155"/>
      <c r="S699" s="155"/>
      <c r="T699" s="155"/>
      <c r="U699" s="155"/>
      <c r="V699" s="155"/>
      <c r="W699" s="155"/>
      <c r="X699" s="155"/>
      <c r="Y699" s="155"/>
      <c r="Z699" s="155"/>
    </row>
    <row r="700" spans="1:26" ht="12" customHeight="1">
      <c r="A700" s="155"/>
      <c r="B700" s="155"/>
      <c r="C700" s="155"/>
      <c r="D700" s="155"/>
      <c r="E700" s="155"/>
      <c r="F700" s="155"/>
      <c r="G700" s="155"/>
      <c r="H700" s="155"/>
      <c r="I700" s="155"/>
      <c r="J700" s="155"/>
      <c r="K700" s="155"/>
      <c r="L700" s="155"/>
      <c r="M700" s="155"/>
      <c r="N700" s="155"/>
      <c r="O700" s="155"/>
      <c r="P700" s="155"/>
      <c r="Q700" s="155"/>
      <c r="R700" s="155"/>
      <c r="S700" s="155"/>
      <c r="T700" s="155"/>
      <c r="U700" s="155"/>
      <c r="V700" s="155"/>
      <c r="W700" s="155"/>
      <c r="X700" s="155"/>
      <c r="Y700" s="155"/>
      <c r="Z700" s="155"/>
    </row>
    <row r="701" spans="1:26" ht="12" customHeight="1">
      <c r="A701" s="155"/>
      <c r="B701" s="155"/>
      <c r="C701" s="155"/>
      <c r="D701" s="155"/>
      <c r="E701" s="155"/>
      <c r="F701" s="155"/>
      <c r="G701" s="155"/>
      <c r="H701" s="155"/>
      <c r="I701" s="155"/>
      <c r="J701" s="155"/>
      <c r="K701" s="155"/>
      <c r="L701" s="155"/>
      <c r="M701" s="155"/>
      <c r="N701" s="155"/>
      <c r="O701" s="155"/>
      <c r="P701" s="155"/>
      <c r="Q701" s="155"/>
      <c r="R701" s="155"/>
      <c r="S701" s="155"/>
      <c r="T701" s="155"/>
      <c r="U701" s="155"/>
      <c r="V701" s="155"/>
      <c r="W701" s="155"/>
      <c r="X701" s="155"/>
      <c r="Y701" s="155"/>
      <c r="Z701" s="155"/>
    </row>
    <row r="702" spans="1:26" ht="12" customHeight="1">
      <c r="A702" s="155"/>
      <c r="B702" s="155"/>
      <c r="C702" s="155"/>
      <c r="D702" s="155"/>
      <c r="E702" s="155"/>
      <c r="F702" s="155"/>
      <c r="G702" s="155"/>
      <c r="H702" s="155"/>
      <c r="I702" s="155"/>
      <c r="J702" s="155"/>
      <c r="K702" s="155"/>
      <c r="L702" s="155"/>
      <c r="M702" s="155"/>
      <c r="N702" s="155"/>
      <c r="O702" s="155"/>
      <c r="P702" s="155"/>
      <c r="Q702" s="155"/>
      <c r="R702" s="155"/>
      <c r="S702" s="155"/>
      <c r="T702" s="155"/>
      <c r="U702" s="155"/>
      <c r="V702" s="155"/>
      <c r="W702" s="155"/>
      <c r="X702" s="155"/>
      <c r="Y702" s="155"/>
      <c r="Z702" s="155"/>
    </row>
    <row r="703" spans="1:26" ht="12" customHeight="1">
      <c r="A703" s="155"/>
      <c r="B703" s="155"/>
      <c r="C703" s="155"/>
      <c r="D703" s="155"/>
      <c r="E703" s="155"/>
      <c r="F703" s="155"/>
      <c r="G703" s="155"/>
      <c r="H703" s="155"/>
      <c r="I703" s="155"/>
      <c r="J703" s="155"/>
      <c r="K703" s="155"/>
      <c r="L703" s="155"/>
      <c r="M703" s="155"/>
      <c r="N703" s="155"/>
      <c r="O703" s="155"/>
      <c r="P703" s="155"/>
      <c r="Q703" s="155"/>
      <c r="R703" s="155"/>
      <c r="S703" s="155"/>
      <c r="T703" s="155"/>
      <c r="U703" s="155"/>
      <c r="V703" s="155"/>
      <c r="W703" s="155"/>
      <c r="X703" s="155"/>
      <c r="Y703" s="155"/>
      <c r="Z703" s="155"/>
    </row>
    <row r="704" spans="1:26" ht="12" customHeight="1">
      <c r="A704" s="155"/>
      <c r="B704" s="155"/>
      <c r="C704" s="155"/>
      <c r="D704" s="155"/>
      <c r="E704" s="155"/>
      <c r="F704" s="155"/>
      <c r="G704" s="155"/>
      <c r="H704" s="155"/>
      <c r="I704" s="155"/>
      <c r="J704" s="155"/>
      <c r="K704" s="155"/>
      <c r="L704" s="155"/>
      <c r="M704" s="155"/>
      <c r="N704" s="155"/>
      <c r="O704" s="155"/>
      <c r="P704" s="155"/>
      <c r="Q704" s="155"/>
      <c r="R704" s="155"/>
      <c r="S704" s="155"/>
      <c r="T704" s="155"/>
      <c r="U704" s="155"/>
      <c r="V704" s="155"/>
      <c r="W704" s="155"/>
      <c r="X704" s="155"/>
      <c r="Y704" s="155"/>
      <c r="Z704" s="155"/>
    </row>
    <row r="705" spans="1:26" ht="12" customHeight="1">
      <c r="A705" s="155"/>
      <c r="B705" s="155"/>
      <c r="C705" s="155"/>
      <c r="D705" s="155"/>
      <c r="E705" s="155"/>
      <c r="F705" s="155"/>
      <c r="G705" s="155"/>
      <c r="H705" s="155"/>
      <c r="I705" s="155"/>
      <c r="J705" s="155"/>
      <c r="K705" s="155"/>
      <c r="L705" s="155"/>
      <c r="M705" s="155"/>
      <c r="N705" s="155"/>
      <c r="O705" s="155"/>
      <c r="P705" s="155"/>
      <c r="Q705" s="155"/>
      <c r="R705" s="155"/>
      <c r="S705" s="155"/>
      <c r="T705" s="155"/>
      <c r="U705" s="155"/>
      <c r="V705" s="155"/>
      <c r="W705" s="155"/>
      <c r="X705" s="155"/>
      <c r="Y705" s="155"/>
      <c r="Z705" s="155"/>
    </row>
    <row r="706" spans="1:26" ht="12" customHeight="1">
      <c r="A706" s="155"/>
      <c r="B706" s="155"/>
      <c r="C706" s="155"/>
      <c r="D706" s="155"/>
      <c r="E706" s="155"/>
      <c r="F706" s="155"/>
      <c r="G706" s="155"/>
      <c r="H706" s="155"/>
      <c r="I706" s="155"/>
      <c r="J706" s="155"/>
      <c r="K706" s="155"/>
      <c r="L706" s="155"/>
      <c r="M706" s="155"/>
      <c r="N706" s="155"/>
      <c r="O706" s="155"/>
      <c r="P706" s="155"/>
      <c r="Q706" s="155"/>
      <c r="R706" s="155"/>
      <c r="S706" s="155"/>
      <c r="T706" s="155"/>
      <c r="U706" s="155"/>
      <c r="V706" s="155"/>
      <c r="W706" s="155"/>
      <c r="X706" s="155"/>
      <c r="Y706" s="155"/>
      <c r="Z706" s="155"/>
    </row>
    <row r="707" spans="1:26" ht="12" customHeight="1">
      <c r="A707" s="155"/>
      <c r="B707" s="155"/>
      <c r="C707" s="155"/>
      <c r="D707" s="155"/>
      <c r="E707" s="155"/>
      <c r="F707" s="155"/>
      <c r="G707" s="155"/>
      <c r="H707" s="155"/>
      <c r="I707" s="155"/>
      <c r="J707" s="155"/>
      <c r="K707" s="155"/>
      <c r="L707" s="155"/>
      <c r="M707" s="155"/>
      <c r="N707" s="155"/>
      <c r="O707" s="155"/>
      <c r="P707" s="155"/>
      <c r="Q707" s="155"/>
      <c r="R707" s="155"/>
      <c r="S707" s="155"/>
      <c r="T707" s="155"/>
      <c r="U707" s="155"/>
      <c r="V707" s="155"/>
      <c r="W707" s="155"/>
      <c r="X707" s="155"/>
      <c r="Y707" s="155"/>
      <c r="Z707" s="155"/>
    </row>
    <row r="708" spans="1:26" ht="12" customHeight="1">
      <c r="A708" s="155"/>
      <c r="B708" s="155"/>
      <c r="C708" s="155"/>
      <c r="D708" s="155"/>
      <c r="E708" s="155"/>
      <c r="F708" s="155"/>
      <c r="G708" s="155"/>
      <c r="H708" s="155"/>
      <c r="I708" s="155"/>
      <c r="J708" s="155"/>
      <c r="K708" s="155"/>
      <c r="L708" s="155"/>
      <c r="M708" s="155"/>
      <c r="N708" s="155"/>
      <c r="O708" s="155"/>
      <c r="P708" s="155"/>
      <c r="Q708" s="155"/>
      <c r="R708" s="155"/>
      <c r="S708" s="155"/>
      <c r="T708" s="155"/>
      <c r="U708" s="155"/>
      <c r="V708" s="155"/>
      <c r="W708" s="155"/>
      <c r="X708" s="155"/>
      <c r="Y708" s="155"/>
      <c r="Z708" s="155"/>
    </row>
    <row r="709" spans="1:26" ht="12" customHeight="1">
      <c r="A709" s="155"/>
      <c r="B709" s="155"/>
      <c r="C709" s="155"/>
      <c r="D709" s="155"/>
      <c r="E709" s="155"/>
      <c r="F709" s="155"/>
      <c r="G709" s="155"/>
      <c r="H709" s="155"/>
      <c r="I709" s="155"/>
      <c r="J709" s="155"/>
      <c r="K709" s="155"/>
      <c r="L709" s="155"/>
      <c r="M709" s="155"/>
      <c r="N709" s="155"/>
      <c r="O709" s="155"/>
      <c r="P709" s="155"/>
      <c r="Q709" s="155"/>
      <c r="R709" s="155"/>
      <c r="S709" s="155"/>
      <c r="T709" s="155"/>
      <c r="U709" s="155"/>
      <c r="V709" s="155"/>
      <c r="W709" s="155"/>
      <c r="X709" s="155"/>
      <c r="Y709" s="155"/>
      <c r="Z709" s="155"/>
    </row>
    <row r="710" spans="1:26" ht="12" customHeight="1">
      <c r="A710" s="155"/>
      <c r="B710" s="155"/>
      <c r="C710" s="155"/>
      <c r="D710" s="155"/>
      <c r="E710" s="155"/>
      <c r="F710" s="155"/>
      <c r="G710" s="155"/>
      <c r="H710" s="155"/>
      <c r="I710" s="155"/>
      <c r="J710" s="155"/>
      <c r="K710" s="155"/>
      <c r="L710" s="155"/>
      <c r="M710" s="155"/>
      <c r="N710" s="155"/>
      <c r="O710" s="155"/>
      <c r="P710" s="155"/>
      <c r="Q710" s="155"/>
      <c r="R710" s="155"/>
      <c r="S710" s="155"/>
      <c r="T710" s="155"/>
      <c r="U710" s="155"/>
      <c r="V710" s="155"/>
      <c r="W710" s="155"/>
      <c r="X710" s="155"/>
      <c r="Y710" s="155"/>
      <c r="Z710" s="155"/>
    </row>
    <row r="711" spans="1:26" ht="12" customHeight="1">
      <c r="A711" s="155"/>
      <c r="B711" s="155"/>
      <c r="C711" s="155"/>
      <c r="D711" s="155"/>
      <c r="E711" s="155"/>
      <c r="F711" s="155"/>
      <c r="G711" s="155"/>
      <c r="H711" s="155"/>
      <c r="I711" s="155"/>
      <c r="J711" s="155"/>
      <c r="K711" s="155"/>
      <c r="L711" s="155"/>
      <c r="M711" s="155"/>
      <c r="N711" s="155"/>
      <c r="O711" s="155"/>
      <c r="P711" s="155"/>
      <c r="Q711" s="155"/>
      <c r="R711" s="155"/>
      <c r="S711" s="155"/>
      <c r="T711" s="155"/>
      <c r="U711" s="155"/>
      <c r="V711" s="155"/>
      <c r="W711" s="155"/>
      <c r="X711" s="155"/>
      <c r="Y711" s="155"/>
      <c r="Z711" s="155"/>
    </row>
    <row r="712" spans="1:26" ht="12" customHeight="1">
      <c r="A712" s="155"/>
      <c r="B712" s="155"/>
      <c r="C712" s="155"/>
      <c r="D712" s="155"/>
      <c r="E712" s="155"/>
      <c r="F712" s="155"/>
      <c r="G712" s="155"/>
      <c r="H712" s="155"/>
      <c r="I712" s="155"/>
      <c r="J712" s="155"/>
      <c r="K712" s="155"/>
      <c r="L712" s="155"/>
      <c r="M712" s="155"/>
      <c r="N712" s="155"/>
      <c r="O712" s="155"/>
      <c r="P712" s="155"/>
      <c r="Q712" s="155"/>
      <c r="R712" s="155"/>
      <c r="S712" s="155"/>
      <c r="T712" s="155"/>
      <c r="U712" s="155"/>
      <c r="V712" s="155"/>
      <c r="W712" s="155"/>
      <c r="X712" s="155"/>
      <c r="Y712" s="155"/>
      <c r="Z712" s="155"/>
    </row>
    <row r="713" spans="1:26" ht="12" customHeight="1">
      <c r="A713" s="155"/>
      <c r="B713" s="155"/>
      <c r="C713" s="155"/>
      <c r="D713" s="155"/>
      <c r="E713" s="155"/>
      <c r="F713" s="155"/>
      <c r="G713" s="155"/>
      <c r="H713" s="155"/>
      <c r="I713" s="155"/>
      <c r="J713" s="155"/>
      <c r="K713" s="155"/>
      <c r="L713" s="155"/>
      <c r="M713" s="155"/>
      <c r="N713" s="155"/>
      <c r="O713" s="155"/>
      <c r="P713" s="155"/>
      <c r="Q713" s="155"/>
      <c r="R713" s="155"/>
      <c r="S713" s="155"/>
      <c r="T713" s="155"/>
      <c r="U713" s="155"/>
      <c r="V713" s="155"/>
      <c r="W713" s="155"/>
      <c r="X713" s="155"/>
      <c r="Y713" s="155"/>
      <c r="Z713" s="155"/>
    </row>
    <row r="714" spans="1:26" ht="12" customHeight="1">
      <c r="A714" s="155"/>
      <c r="B714" s="155"/>
      <c r="C714" s="155"/>
      <c r="D714" s="155"/>
      <c r="E714" s="155"/>
      <c r="F714" s="155"/>
      <c r="G714" s="155"/>
      <c r="H714" s="155"/>
      <c r="I714" s="155"/>
      <c r="J714" s="155"/>
      <c r="K714" s="155"/>
      <c r="L714" s="155"/>
      <c r="M714" s="155"/>
      <c r="N714" s="155"/>
      <c r="O714" s="155"/>
      <c r="P714" s="155"/>
      <c r="Q714" s="155"/>
      <c r="R714" s="155"/>
      <c r="S714" s="155"/>
      <c r="T714" s="155"/>
      <c r="U714" s="155"/>
      <c r="V714" s="155"/>
      <c r="W714" s="155"/>
      <c r="X714" s="155"/>
      <c r="Y714" s="155"/>
      <c r="Z714" s="155"/>
    </row>
    <row r="715" spans="1:26" ht="12" customHeight="1">
      <c r="A715" s="155"/>
      <c r="B715" s="155"/>
      <c r="C715" s="155"/>
      <c r="D715" s="155"/>
      <c r="E715" s="155"/>
      <c r="F715" s="155"/>
      <c r="G715" s="155"/>
      <c r="H715" s="155"/>
      <c r="I715" s="155"/>
      <c r="J715" s="155"/>
      <c r="K715" s="155"/>
      <c r="L715" s="155"/>
      <c r="M715" s="155"/>
      <c r="N715" s="155"/>
      <c r="O715" s="155"/>
      <c r="P715" s="155"/>
      <c r="Q715" s="155"/>
      <c r="R715" s="155"/>
      <c r="S715" s="155"/>
      <c r="T715" s="155"/>
      <c r="U715" s="155"/>
      <c r="V715" s="155"/>
      <c r="W715" s="155"/>
      <c r="X715" s="155"/>
      <c r="Y715" s="155"/>
      <c r="Z715" s="155"/>
    </row>
    <row r="716" spans="1:26" ht="12" customHeight="1">
      <c r="A716" s="155"/>
      <c r="B716" s="155"/>
      <c r="C716" s="155"/>
      <c r="D716" s="155"/>
      <c r="E716" s="155"/>
      <c r="F716" s="155"/>
      <c r="G716" s="155"/>
      <c r="H716" s="155"/>
      <c r="I716" s="155"/>
      <c r="J716" s="155"/>
      <c r="K716" s="155"/>
      <c r="L716" s="155"/>
      <c r="M716" s="155"/>
      <c r="N716" s="155"/>
      <c r="O716" s="155"/>
      <c r="P716" s="155"/>
      <c r="Q716" s="155"/>
      <c r="R716" s="155"/>
      <c r="S716" s="155"/>
      <c r="T716" s="155"/>
      <c r="U716" s="155"/>
      <c r="V716" s="155"/>
      <c r="W716" s="155"/>
      <c r="X716" s="155"/>
      <c r="Y716" s="155"/>
      <c r="Z716" s="155"/>
    </row>
    <row r="717" spans="1:26" ht="12" customHeight="1">
      <c r="A717" s="155"/>
      <c r="B717" s="155"/>
      <c r="C717" s="155"/>
      <c r="D717" s="155"/>
      <c r="E717" s="155"/>
      <c r="F717" s="155"/>
      <c r="G717" s="155"/>
      <c r="H717" s="155"/>
      <c r="I717" s="155"/>
      <c r="J717" s="155"/>
      <c r="K717" s="155"/>
      <c r="L717" s="155"/>
      <c r="M717" s="155"/>
      <c r="N717" s="155"/>
      <c r="O717" s="155"/>
      <c r="P717" s="155"/>
      <c r="Q717" s="155"/>
      <c r="R717" s="155"/>
      <c r="S717" s="155"/>
      <c r="T717" s="155"/>
      <c r="U717" s="155"/>
      <c r="V717" s="155"/>
      <c r="W717" s="155"/>
      <c r="X717" s="155"/>
      <c r="Y717" s="155"/>
      <c r="Z717" s="155"/>
    </row>
    <row r="718" spans="1:26" ht="12" customHeight="1">
      <c r="A718" s="155"/>
      <c r="B718" s="155"/>
      <c r="C718" s="155"/>
      <c r="D718" s="155"/>
      <c r="E718" s="155"/>
      <c r="F718" s="155"/>
      <c r="G718" s="155"/>
      <c r="H718" s="155"/>
      <c r="I718" s="155"/>
      <c r="J718" s="155"/>
      <c r="K718" s="155"/>
      <c r="L718" s="155"/>
      <c r="M718" s="155"/>
      <c r="N718" s="155"/>
      <c r="O718" s="155"/>
      <c r="P718" s="155"/>
      <c r="Q718" s="155"/>
      <c r="R718" s="155"/>
      <c r="S718" s="155"/>
      <c r="T718" s="155"/>
      <c r="U718" s="155"/>
      <c r="V718" s="155"/>
      <c r="W718" s="155"/>
      <c r="X718" s="155"/>
      <c r="Y718" s="155"/>
      <c r="Z718" s="155"/>
    </row>
    <row r="719" spans="1:26" ht="12" customHeight="1">
      <c r="A719" s="155"/>
      <c r="B719" s="155"/>
      <c r="C719" s="155"/>
      <c r="D719" s="155"/>
      <c r="E719" s="155"/>
      <c r="F719" s="155"/>
      <c r="G719" s="155"/>
      <c r="H719" s="155"/>
      <c r="I719" s="155"/>
      <c r="J719" s="155"/>
      <c r="K719" s="155"/>
      <c r="L719" s="155"/>
      <c r="M719" s="155"/>
      <c r="N719" s="155"/>
      <c r="O719" s="155"/>
      <c r="P719" s="155"/>
      <c r="Q719" s="155"/>
      <c r="R719" s="155"/>
      <c r="S719" s="155"/>
      <c r="T719" s="155"/>
      <c r="U719" s="155"/>
      <c r="V719" s="155"/>
      <c r="W719" s="155"/>
      <c r="X719" s="155"/>
      <c r="Y719" s="155"/>
      <c r="Z719" s="155"/>
    </row>
    <row r="720" spans="1:26" ht="12" customHeight="1">
      <c r="A720" s="155"/>
      <c r="B720" s="155"/>
      <c r="C720" s="155"/>
      <c r="D720" s="155"/>
      <c r="E720" s="155"/>
      <c r="F720" s="155"/>
      <c r="G720" s="155"/>
      <c r="H720" s="155"/>
      <c r="I720" s="155"/>
      <c r="J720" s="155"/>
      <c r="K720" s="155"/>
      <c r="L720" s="155"/>
      <c r="M720" s="155"/>
      <c r="N720" s="155"/>
      <c r="O720" s="155"/>
      <c r="P720" s="155"/>
      <c r="Q720" s="155"/>
      <c r="R720" s="155"/>
      <c r="S720" s="155"/>
      <c r="T720" s="155"/>
      <c r="U720" s="155"/>
      <c r="V720" s="155"/>
      <c r="W720" s="155"/>
      <c r="X720" s="155"/>
      <c r="Y720" s="155"/>
      <c r="Z720" s="155"/>
    </row>
    <row r="721" spans="1:26" ht="12" customHeight="1">
      <c r="A721" s="155"/>
      <c r="B721" s="155"/>
      <c r="C721" s="155"/>
      <c r="D721" s="155"/>
      <c r="E721" s="155"/>
      <c r="F721" s="155"/>
      <c r="G721" s="155"/>
      <c r="H721" s="155"/>
      <c r="I721" s="155"/>
      <c r="J721" s="155"/>
      <c r="K721" s="155"/>
      <c r="L721" s="155"/>
      <c r="M721" s="155"/>
      <c r="N721" s="155"/>
      <c r="O721" s="155"/>
      <c r="P721" s="155"/>
      <c r="Q721" s="155"/>
      <c r="R721" s="155"/>
      <c r="S721" s="155"/>
      <c r="T721" s="155"/>
      <c r="U721" s="155"/>
      <c r="V721" s="155"/>
      <c r="W721" s="155"/>
      <c r="X721" s="155"/>
      <c r="Y721" s="155"/>
      <c r="Z721" s="155"/>
    </row>
    <row r="722" spans="1:26" ht="12" customHeight="1">
      <c r="A722" s="155"/>
      <c r="B722" s="155"/>
      <c r="C722" s="155"/>
      <c r="D722" s="155"/>
      <c r="E722" s="155"/>
      <c r="F722" s="155"/>
      <c r="G722" s="155"/>
      <c r="H722" s="155"/>
      <c r="I722" s="155"/>
      <c r="J722" s="155"/>
      <c r="K722" s="155"/>
      <c r="L722" s="155"/>
      <c r="M722" s="155"/>
      <c r="N722" s="155"/>
      <c r="O722" s="155"/>
      <c r="P722" s="155"/>
      <c r="Q722" s="155"/>
      <c r="R722" s="155"/>
      <c r="S722" s="155"/>
      <c r="T722" s="155"/>
      <c r="U722" s="155"/>
      <c r="V722" s="155"/>
      <c r="W722" s="155"/>
      <c r="X722" s="155"/>
      <c r="Y722" s="155"/>
      <c r="Z722" s="155"/>
    </row>
    <row r="723" spans="1:26" ht="12" customHeight="1">
      <c r="A723" s="155"/>
      <c r="B723" s="155"/>
      <c r="C723" s="155"/>
      <c r="D723" s="155"/>
      <c r="E723" s="155"/>
      <c r="F723" s="155"/>
      <c r="G723" s="155"/>
      <c r="H723" s="155"/>
      <c r="I723" s="155"/>
      <c r="J723" s="155"/>
      <c r="K723" s="155"/>
      <c r="L723" s="155"/>
      <c r="M723" s="155"/>
      <c r="N723" s="155"/>
      <c r="O723" s="155"/>
      <c r="P723" s="155"/>
      <c r="Q723" s="155"/>
      <c r="R723" s="155"/>
      <c r="S723" s="155"/>
      <c r="T723" s="155"/>
      <c r="U723" s="155"/>
      <c r="V723" s="155"/>
      <c r="W723" s="155"/>
      <c r="X723" s="155"/>
      <c r="Y723" s="155"/>
      <c r="Z723" s="155"/>
    </row>
    <row r="724" spans="1:26" ht="12" customHeight="1">
      <c r="A724" s="155"/>
      <c r="B724" s="155"/>
      <c r="C724" s="155"/>
      <c r="D724" s="155"/>
      <c r="E724" s="155"/>
      <c r="F724" s="155"/>
      <c r="G724" s="155"/>
      <c r="H724" s="155"/>
      <c r="I724" s="155"/>
      <c r="J724" s="155"/>
      <c r="K724" s="155"/>
      <c r="L724" s="155"/>
      <c r="M724" s="155"/>
      <c r="N724" s="155"/>
      <c r="O724" s="155"/>
      <c r="P724" s="155"/>
      <c r="Q724" s="155"/>
      <c r="R724" s="155"/>
      <c r="S724" s="155"/>
      <c r="T724" s="155"/>
      <c r="U724" s="155"/>
      <c r="V724" s="155"/>
      <c r="W724" s="155"/>
      <c r="X724" s="155"/>
      <c r="Y724" s="155"/>
      <c r="Z724" s="155"/>
    </row>
    <row r="725" spans="1:26" ht="12" customHeight="1">
      <c r="A725" s="155"/>
      <c r="B725" s="155"/>
      <c r="C725" s="155"/>
      <c r="D725" s="155"/>
      <c r="E725" s="155"/>
      <c r="F725" s="155"/>
      <c r="G725" s="155"/>
      <c r="H725" s="155"/>
      <c r="I725" s="155"/>
      <c r="J725" s="155"/>
      <c r="K725" s="155"/>
      <c r="L725" s="155"/>
      <c r="M725" s="155"/>
      <c r="N725" s="155"/>
      <c r="O725" s="155"/>
      <c r="P725" s="155"/>
      <c r="Q725" s="155"/>
      <c r="R725" s="155"/>
      <c r="S725" s="155"/>
      <c r="T725" s="155"/>
      <c r="U725" s="155"/>
      <c r="V725" s="155"/>
      <c r="W725" s="155"/>
      <c r="X725" s="155"/>
      <c r="Y725" s="155"/>
      <c r="Z725" s="155"/>
    </row>
    <row r="726" spans="1:26" ht="12" customHeight="1">
      <c r="A726" s="155"/>
      <c r="B726" s="155"/>
      <c r="C726" s="155"/>
      <c r="D726" s="155"/>
      <c r="E726" s="155"/>
      <c r="F726" s="155"/>
      <c r="G726" s="155"/>
      <c r="H726" s="155"/>
      <c r="I726" s="155"/>
      <c r="J726" s="155"/>
      <c r="K726" s="155"/>
      <c r="L726" s="155"/>
      <c r="M726" s="155"/>
      <c r="N726" s="155"/>
      <c r="O726" s="155"/>
      <c r="P726" s="155"/>
      <c r="Q726" s="155"/>
      <c r="R726" s="155"/>
      <c r="S726" s="155"/>
      <c r="T726" s="155"/>
      <c r="U726" s="155"/>
      <c r="V726" s="155"/>
      <c r="W726" s="155"/>
      <c r="X726" s="155"/>
      <c r="Y726" s="155"/>
      <c r="Z726" s="155"/>
    </row>
    <row r="727" spans="1:26" ht="12" customHeight="1">
      <c r="A727" s="155"/>
      <c r="B727" s="155"/>
      <c r="C727" s="155"/>
      <c r="D727" s="155"/>
      <c r="E727" s="155"/>
      <c r="F727" s="155"/>
      <c r="G727" s="155"/>
      <c r="H727" s="155"/>
      <c r="I727" s="155"/>
      <c r="J727" s="155"/>
      <c r="K727" s="155"/>
      <c r="L727" s="155"/>
      <c r="M727" s="155"/>
      <c r="N727" s="155"/>
      <c r="O727" s="155"/>
      <c r="P727" s="155"/>
      <c r="Q727" s="155"/>
      <c r="R727" s="155"/>
      <c r="S727" s="155"/>
      <c r="T727" s="155"/>
      <c r="U727" s="155"/>
      <c r="V727" s="155"/>
      <c r="W727" s="155"/>
      <c r="X727" s="155"/>
      <c r="Y727" s="155"/>
      <c r="Z727" s="155"/>
    </row>
    <row r="728" spans="1:26" ht="12" customHeight="1">
      <c r="A728" s="155"/>
      <c r="B728" s="155"/>
      <c r="C728" s="155"/>
      <c r="D728" s="155"/>
      <c r="E728" s="155"/>
      <c r="F728" s="155"/>
      <c r="G728" s="155"/>
      <c r="H728" s="155"/>
      <c r="I728" s="155"/>
      <c r="J728" s="155"/>
      <c r="K728" s="155"/>
      <c r="L728" s="155"/>
      <c r="M728" s="155"/>
      <c r="N728" s="155"/>
      <c r="O728" s="155"/>
      <c r="P728" s="155"/>
      <c r="Q728" s="155"/>
      <c r="R728" s="155"/>
      <c r="S728" s="155"/>
      <c r="T728" s="155"/>
      <c r="U728" s="155"/>
      <c r="V728" s="155"/>
      <c r="W728" s="155"/>
      <c r="X728" s="155"/>
      <c r="Y728" s="155"/>
      <c r="Z728" s="155"/>
    </row>
    <row r="729" spans="1:26" ht="12" customHeight="1">
      <c r="A729" s="155"/>
      <c r="B729" s="155"/>
      <c r="C729" s="155"/>
      <c r="D729" s="155"/>
      <c r="E729" s="155"/>
      <c r="F729" s="155"/>
      <c r="G729" s="155"/>
      <c r="H729" s="155"/>
      <c r="I729" s="155"/>
      <c r="J729" s="155"/>
      <c r="K729" s="155"/>
      <c r="L729" s="155"/>
      <c r="M729" s="155"/>
      <c r="N729" s="155"/>
      <c r="O729" s="155"/>
      <c r="P729" s="155"/>
      <c r="Q729" s="155"/>
      <c r="R729" s="155"/>
      <c r="S729" s="155"/>
      <c r="T729" s="155"/>
      <c r="U729" s="155"/>
      <c r="V729" s="155"/>
      <c r="W729" s="155"/>
      <c r="X729" s="155"/>
      <c r="Y729" s="155"/>
      <c r="Z729" s="155"/>
    </row>
    <row r="730" spans="1:26" ht="12" customHeight="1">
      <c r="A730" s="155"/>
      <c r="B730" s="155"/>
      <c r="C730" s="155"/>
      <c r="D730" s="155"/>
      <c r="E730" s="155"/>
      <c r="F730" s="155"/>
      <c r="G730" s="155"/>
      <c r="H730" s="155"/>
      <c r="I730" s="155"/>
      <c r="J730" s="155"/>
      <c r="K730" s="155"/>
      <c r="L730" s="155"/>
      <c r="M730" s="155"/>
      <c r="N730" s="155"/>
      <c r="O730" s="155"/>
      <c r="P730" s="155"/>
      <c r="Q730" s="155"/>
      <c r="R730" s="155"/>
      <c r="S730" s="155"/>
      <c r="T730" s="155"/>
      <c r="U730" s="155"/>
      <c r="V730" s="155"/>
      <c r="W730" s="155"/>
      <c r="X730" s="155"/>
      <c r="Y730" s="155"/>
      <c r="Z730" s="155"/>
    </row>
    <row r="731" spans="1:26" ht="12" customHeight="1">
      <c r="A731" s="155"/>
      <c r="B731" s="155"/>
      <c r="C731" s="155"/>
      <c r="D731" s="155"/>
      <c r="E731" s="155"/>
      <c r="F731" s="155"/>
      <c r="G731" s="155"/>
      <c r="H731" s="155"/>
      <c r="I731" s="155"/>
      <c r="J731" s="155"/>
      <c r="K731" s="155"/>
      <c r="L731" s="155"/>
      <c r="M731" s="155"/>
      <c r="N731" s="155"/>
      <c r="O731" s="155"/>
      <c r="P731" s="155"/>
      <c r="Q731" s="155"/>
      <c r="R731" s="155"/>
      <c r="S731" s="155"/>
      <c r="T731" s="155"/>
      <c r="U731" s="155"/>
      <c r="V731" s="155"/>
      <c r="W731" s="155"/>
      <c r="X731" s="155"/>
      <c r="Y731" s="155"/>
      <c r="Z731" s="155"/>
    </row>
    <row r="732" spans="1:26" ht="12" customHeight="1">
      <c r="A732" s="155"/>
      <c r="B732" s="155"/>
      <c r="C732" s="155"/>
      <c r="D732" s="155"/>
      <c r="E732" s="155"/>
      <c r="F732" s="155"/>
      <c r="G732" s="155"/>
      <c r="H732" s="155"/>
      <c r="I732" s="155"/>
      <c r="J732" s="155"/>
      <c r="K732" s="155"/>
      <c r="L732" s="155"/>
      <c r="M732" s="155"/>
      <c r="N732" s="155"/>
      <c r="O732" s="155"/>
      <c r="P732" s="155"/>
      <c r="Q732" s="155"/>
      <c r="R732" s="155"/>
      <c r="S732" s="155"/>
      <c r="T732" s="155"/>
      <c r="U732" s="155"/>
      <c r="V732" s="155"/>
      <c r="W732" s="155"/>
      <c r="X732" s="155"/>
      <c r="Y732" s="155"/>
      <c r="Z732" s="155"/>
    </row>
    <row r="733" spans="1:26" ht="12" customHeight="1">
      <c r="A733" s="155"/>
      <c r="B733" s="155"/>
      <c r="C733" s="155"/>
      <c r="D733" s="155"/>
      <c r="E733" s="155"/>
      <c r="F733" s="155"/>
      <c r="G733" s="155"/>
      <c r="H733" s="155"/>
      <c r="I733" s="155"/>
      <c r="J733" s="155"/>
      <c r="K733" s="155"/>
      <c r="L733" s="155"/>
      <c r="M733" s="155"/>
      <c r="N733" s="155"/>
      <c r="O733" s="155"/>
      <c r="P733" s="155"/>
      <c r="Q733" s="155"/>
      <c r="R733" s="155"/>
      <c r="S733" s="155"/>
      <c r="T733" s="155"/>
      <c r="U733" s="155"/>
      <c r="V733" s="155"/>
      <c r="W733" s="155"/>
      <c r="X733" s="155"/>
      <c r="Y733" s="155"/>
      <c r="Z733" s="155"/>
    </row>
    <row r="734" spans="1:26" ht="12" customHeight="1">
      <c r="A734" s="155"/>
      <c r="B734" s="155"/>
      <c r="C734" s="155"/>
      <c r="D734" s="155"/>
      <c r="E734" s="155"/>
      <c r="F734" s="155"/>
      <c r="G734" s="155"/>
      <c r="H734" s="155"/>
      <c r="I734" s="155"/>
      <c r="J734" s="155"/>
      <c r="K734" s="155"/>
      <c r="L734" s="155"/>
      <c r="M734" s="155"/>
      <c r="N734" s="155"/>
      <c r="O734" s="155"/>
      <c r="P734" s="155"/>
      <c r="Q734" s="155"/>
      <c r="R734" s="155"/>
      <c r="S734" s="155"/>
      <c r="T734" s="155"/>
      <c r="U734" s="155"/>
      <c r="V734" s="155"/>
      <c r="W734" s="155"/>
      <c r="X734" s="155"/>
      <c r="Y734" s="155"/>
      <c r="Z734" s="155"/>
    </row>
    <row r="735" spans="1:26" ht="12" customHeight="1">
      <c r="A735" s="155"/>
      <c r="B735" s="155"/>
      <c r="C735" s="155"/>
      <c r="D735" s="155"/>
      <c r="E735" s="155"/>
      <c r="F735" s="155"/>
      <c r="G735" s="155"/>
      <c r="H735" s="155"/>
      <c r="I735" s="155"/>
      <c r="J735" s="155"/>
      <c r="K735" s="155"/>
      <c r="L735" s="155"/>
      <c r="M735" s="155"/>
      <c r="N735" s="155"/>
      <c r="O735" s="155"/>
      <c r="P735" s="155"/>
      <c r="Q735" s="155"/>
      <c r="R735" s="155"/>
      <c r="S735" s="155"/>
      <c r="T735" s="155"/>
      <c r="U735" s="155"/>
      <c r="V735" s="155"/>
      <c r="W735" s="155"/>
      <c r="X735" s="155"/>
      <c r="Y735" s="155"/>
      <c r="Z735" s="155"/>
    </row>
    <row r="736" spans="1:26" ht="12" customHeight="1">
      <c r="A736" s="155"/>
      <c r="B736" s="155"/>
      <c r="C736" s="155"/>
      <c r="D736" s="155"/>
      <c r="E736" s="155"/>
      <c r="F736" s="155"/>
      <c r="G736" s="155"/>
      <c r="H736" s="155"/>
      <c r="I736" s="155"/>
      <c r="J736" s="155"/>
      <c r="K736" s="155"/>
      <c r="L736" s="155"/>
      <c r="M736" s="155"/>
      <c r="N736" s="155"/>
      <c r="O736" s="155"/>
      <c r="P736" s="155"/>
      <c r="Q736" s="155"/>
      <c r="R736" s="155"/>
      <c r="S736" s="155"/>
      <c r="T736" s="155"/>
      <c r="U736" s="155"/>
      <c r="V736" s="155"/>
      <c r="W736" s="155"/>
      <c r="X736" s="155"/>
      <c r="Y736" s="155"/>
      <c r="Z736" s="155"/>
    </row>
    <row r="737" spans="1:26" ht="12" customHeight="1">
      <c r="A737" s="155"/>
      <c r="B737" s="155"/>
      <c r="C737" s="155"/>
      <c r="D737" s="155"/>
      <c r="E737" s="155"/>
      <c r="F737" s="155"/>
      <c r="G737" s="155"/>
      <c r="H737" s="155"/>
      <c r="I737" s="155"/>
      <c r="J737" s="155"/>
      <c r="K737" s="155"/>
      <c r="L737" s="155"/>
      <c r="M737" s="155"/>
      <c r="N737" s="155"/>
      <c r="O737" s="155"/>
      <c r="P737" s="155"/>
      <c r="Q737" s="155"/>
      <c r="R737" s="155"/>
      <c r="S737" s="155"/>
      <c r="T737" s="155"/>
      <c r="U737" s="155"/>
      <c r="V737" s="155"/>
      <c r="W737" s="155"/>
      <c r="X737" s="155"/>
      <c r="Y737" s="155"/>
      <c r="Z737" s="155"/>
    </row>
    <row r="738" spans="1:26" ht="12" customHeight="1">
      <c r="A738" s="155"/>
      <c r="B738" s="155"/>
      <c r="C738" s="155"/>
      <c r="D738" s="155"/>
      <c r="E738" s="155"/>
      <c r="F738" s="155"/>
      <c r="G738" s="155"/>
      <c r="H738" s="155"/>
      <c r="I738" s="155"/>
      <c r="J738" s="155"/>
      <c r="K738" s="155"/>
      <c r="L738" s="155"/>
      <c r="M738" s="155"/>
      <c r="N738" s="155"/>
      <c r="O738" s="155"/>
      <c r="P738" s="155"/>
      <c r="Q738" s="155"/>
      <c r="R738" s="155"/>
      <c r="S738" s="155"/>
      <c r="T738" s="155"/>
      <c r="U738" s="155"/>
      <c r="V738" s="155"/>
      <c r="W738" s="155"/>
      <c r="X738" s="155"/>
      <c r="Y738" s="155"/>
      <c r="Z738" s="155"/>
    </row>
    <row r="739" spans="1:26" ht="12" customHeight="1">
      <c r="A739" s="155"/>
      <c r="B739" s="155"/>
      <c r="C739" s="155"/>
      <c r="D739" s="155"/>
      <c r="E739" s="155"/>
      <c r="F739" s="155"/>
      <c r="G739" s="155"/>
      <c r="H739" s="155"/>
      <c r="I739" s="155"/>
      <c r="J739" s="155"/>
      <c r="K739" s="155"/>
      <c r="L739" s="155"/>
      <c r="M739" s="155"/>
      <c r="N739" s="155"/>
      <c r="O739" s="155"/>
      <c r="P739" s="155"/>
      <c r="Q739" s="155"/>
      <c r="R739" s="155"/>
      <c r="S739" s="155"/>
      <c r="T739" s="155"/>
      <c r="U739" s="155"/>
      <c r="V739" s="155"/>
      <c r="W739" s="155"/>
      <c r="X739" s="155"/>
      <c r="Y739" s="155"/>
      <c r="Z739" s="155"/>
    </row>
    <row r="740" spans="1:26" ht="12" customHeight="1">
      <c r="A740" s="155"/>
      <c r="B740" s="155"/>
      <c r="C740" s="155"/>
      <c r="D740" s="155"/>
      <c r="E740" s="155"/>
      <c r="F740" s="155"/>
      <c r="G740" s="155"/>
      <c r="H740" s="155"/>
      <c r="I740" s="155"/>
      <c r="J740" s="155"/>
      <c r="K740" s="155"/>
      <c r="L740" s="155"/>
      <c r="M740" s="155"/>
      <c r="N740" s="155"/>
      <c r="O740" s="155"/>
      <c r="P740" s="155"/>
      <c r="Q740" s="155"/>
      <c r="R740" s="155"/>
      <c r="S740" s="155"/>
      <c r="T740" s="155"/>
      <c r="U740" s="155"/>
      <c r="V740" s="155"/>
      <c r="W740" s="155"/>
      <c r="X740" s="155"/>
      <c r="Y740" s="155"/>
      <c r="Z740" s="155"/>
    </row>
    <row r="741" spans="1:26" ht="12" customHeight="1">
      <c r="A741" s="155"/>
      <c r="B741" s="155"/>
      <c r="C741" s="155"/>
      <c r="D741" s="155"/>
      <c r="E741" s="155"/>
      <c r="F741" s="155"/>
      <c r="G741" s="155"/>
      <c r="H741" s="155"/>
      <c r="I741" s="155"/>
      <c r="J741" s="155"/>
      <c r="K741" s="155"/>
      <c r="L741" s="155"/>
      <c r="M741" s="155"/>
      <c r="N741" s="155"/>
      <c r="O741" s="155"/>
      <c r="P741" s="155"/>
      <c r="Q741" s="155"/>
      <c r="R741" s="155"/>
      <c r="S741" s="155"/>
      <c r="T741" s="155"/>
      <c r="U741" s="155"/>
      <c r="V741" s="155"/>
      <c r="W741" s="155"/>
      <c r="X741" s="155"/>
      <c r="Y741" s="155"/>
      <c r="Z741" s="155"/>
    </row>
    <row r="742" spans="1:26" ht="12" customHeight="1">
      <c r="A742" s="155"/>
      <c r="B742" s="155"/>
      <c r="C742" s="155"/>
      <c r="D742" s="155"/>
      <c r="E742" s="155"/>
      <c r="F742" s="155"/>
      <c r="G742" s="155"/>
      <c r="H742" s="155"/>
      <c r="I742" s="155"/>
      <c r="J742" s="155"/>
      <c r="K742" s="155"/>
      <c r="L742" s="155"/>
      <c r="M742" s="155"/>
      <c r="N742" s="155"/>
      <c r="O742" s="155"/>
      <c r="P742" s="155"/>
      <c r="Q742" s="155"/>
      <c r="R742" s="155"/>
      <c r="S742" s="155"/>
      <c r="T742" s="155"/>
      <c r="U742" s="155"/>
      <c r="V742" s="155"/>
      <c r="W742" s="155"/>
      <c r="X742" s="155"/>
      <c r="Y742" s="155"/>
      <c r="Z742" s="155"/>
    </row>
    <row r="743" spans="1:26" ht="12" customHeight="1">
      <c r="A743" s="155"/>
      <c r="B743" s="155"/>
      <c r="C743" s="155"/>
      <c r="D743" s="155"/>
      <c r="E743" s="155"/>
      <c r="F743" s="155"/>
      <c r="G743" s="155"/>
      <c r="H743" s="155"/>
      <c r="I743" s="155"/>
      <c r="J743" s="155"/>
      <c r="K743" s="155"/>
      <c r="L743" s="155"/>
      <c r="M743" s="155"/>
      <c r="N743" s="155"/>
      <c r="O743" s="155"/>
      <c r="P743" s="155"/>
      <c r="Q743" s="155"/>
      <c r="R743" s="155"/>
      <c r="S743" s="155"/>
      <c r="T743" s="155"/>
      <c r="U743" s="155"/>
      <c r="V743" s="155"/>
      <c r="W743" s="155"/>
      <c r="X743" s="155"/>
      <c r="Y743" s="155"/>
      <c r="Z743" s="155"/>
    </row>
    <row r="744" spans="1:26" ht="12" customHeight="1">
      <c r="A744" s="155"/>
      <c r="B744" s="155"/>
      <c r="C744" s="155"/>
      <c r="D744" s="155"/>
      <c r="E744" s="155"/>
      <c r="F744" s="155"/>
      <c r="G744" s="155"/>
      <c r="H744" s="155"/>
      <c r="I744" s="155"/>
      <c r="J744" s="155"/>
      <c r="K744" s="155"/>
      <c r="L744" s="155"/>
      <c r="M744" s="155"/>
      <c r="N744" s="155"/>
      <c r="O744" s="155"/>
      <c r="P744" s="155"/>
      <c r="Q744" s="155"/>
      <c r="R744" s="155"/>
      <c r="S744" s="155"/>
      <c r="T744" s="155"/>
      <c r="U744" s="155"/>
      <c r="V744" s="155"/>
      <c r="W744" s="155"/>
      <c r="X744" s="155"/>
      <c r="Y744" s="155"/>
      <c r="Z744" s="155"/>
    </row>
    <row r="745" spans="1:26" ht="12" customHeight="1">
      <c r="A745" s="155"/>
      <c r="B745" s="155"/>
      <c r="C745" s="155"/>
      <c r="D745" s="155"/>
      <c r="E745" s="155"/>
      <c r="F745" s="155"/>
      <c r="G745" s="155"/>
      <c r="H745" s="155"/>
      <c r="I745" s="155"/>
      <c r="J745" s="155"/>
      <c r="K745" s="155"/>
      <c r="L745" s="155"/>
      <c r="M745" s="155"/>
      <c r="N745" s="155"/>
      <c r="O745" s="155"/>
      <c r="P745" s="155"/>
      <c r="Q745" s="155"/>
      <c r="R745" s="155"/>
      <c r="S745" s="155"/>
      <c r="T745" s="155"/>
      <c r="U745" s="155"/>
      <c r="V745" s="155"/>
      <c r="W745" s="155"/>
      <c r="X745" s="155"/>
      <c r="Y745" s="155"/>
      <c r="Z745" s="155"/>
    </row>
    <row r="746" spans="1:26" ht="12" customHeight="1">
      <c r="A746" s="155"/>
      <c r="B746" s="155"/>
      <c r="C746" s="155"/>
      <c r="D746" s="155"/>
      <c r="E746" s="155"/>
      <c r="F746" s="155"/>
      <c r="G746" s="155"/>
      <c r="H746" s="155"/>
      <c r="I746" s="155"/>
      <c r="J746" s="155"/>
      <c r="K746" s="155"/>
      <c r="L746" s="155"/>
      <c r="M746" s="155"/>
      <c r="N746" s="155"/>
      <c r="O746" s="155"/>
      <c r="P746" s="155"/>
      <c r="Q746" s="155"/>
      <c r="R746" s="155"/>
      <c r="S746" s="155"/>
      <c r="T746" s="155"/>
      <c r="U746" s="155"/>
      <c r="V746" s="155"/>
      <c r="W746" s="155"/>
      <c r="X746" s="155"/>
      <c r="Y746" s="155"/>
      <c r="Z746" s="155"/>
    </row>
    <row r="747" spans="1:26" ht="12" customHeight="1">
      <c r="A747" s="155"/>
      <c r="B747" s="155"/>
      <c r="C747" s="155"/>
      <c r="D747" s="155"/>
      <c r="E747" s="155"/>
      <c r="F747" s="155"/>
      <c r="G747" s="155"/>
      <c r="H747" s="155"/>
      <c r="I747" s="155"/>
      <c r="J747" s="155"/>
      <c r="K747" s="155"/>
      <c r="L747" s="155"/>
      <c r="M747" s="155"/>
      <c r="N747" s="155"/>
      <c r="O747" s="155"/>
      <c r="P747" s="155"/>
      <c r="Q747" s="155"/>
      <c r="R747" s="155"/>
      <c r="S747" s="155"/>
      <c r="T747" s="155"/>
      <c r="U747" s="155"/>
      <c r="V747" s="155"/>
      <c r="W747" s="155"/>
      <c r="X747" s="155"/>
      <c r="Y747" s="155"/>
      <c r="Z747" s="155"/>
    </row>
    <row r="748" spans="1:26" ht="12" customHeight="1">
      <c r="A748" s="155"/>
      <c r="B748" s="155"/>
      <c r="C748" s="155"/>
      <c r="D748" s="155"/>
      <c r="E748" s="155"/>
      <c r="F748" s="155"/>
      <c r="G748" s="155"/>
      <c r="H748" s="155"/>
      <c r="I748" s="155"/>
      <c r="J748" s="155"/>
      <c r="K748" s="155"/>
      <c r="L748" s="155"/>
      <c r="M748" s="155"/>
      <c r="N748" s="155"/>
      <c r="O748" s="155"/>
      <c r="P748" s="155"/>
      <c r="Q748" s="155"/>
      <c r="R748" s="155"/>
      <c r="S748" s="155"/>
      <c r="T748" s="155"/>
      <c r="U748" s="155"/>
      <c r="V748" s="155"/>
      <c r="W748" s="155"/>
      <c r="X748" s="155"/>
      <c r="Y748" s="155"/>
      <c r="Z748" s="155"/>
    </row>
    <row r="749" spans="1:26" ht="12" customHeight="1">
      <c r="A749" s="155"/>
      <c r="B749" s="155"/>
      <c r="C749" s="155"/>
      <c r="D749" s="155"/>
      <c r="E749" s="155"/>
      <c r="F749" s="155"/>
      <c r="G749" s="155"/>
      <c r="H749" s="155"/>
      <c r="I749" s="155"/>
      <c r="J749" s="155"/>
      <c r="K749" s="155"/>
      <c r="L749" s="155"/>
      <c r="M749" s="155"/>
      <c r="N749" s="155"/>
      <c r="O749" s="155"/>
      <c r="P749" s="155"/>
      <c r="Q749" s="155"/>
      <c r="R749" s="155"/>
      <c r="S749" s="155"/>
      <c r="T749" s="155"/>
      <c r="U749" s="155"/>
      <c r="V749" s="155"/>
      <c r="W749" s="155"/>
      <c r="X749" s="155"/>
      <c r="Y749" s="155"/>
      <c r="Z749" s="155"/>
    </row>
    <row r="750" spans="1:26" ht="12" customHeight="1">
      <c r="A750" s="155"/>
      <c r="B750" s="155"/>
      <c r="C750" s="155"/>
      <c r="D750" s="155"/>
      <c r="E750" s="155"/>
      <c r="F750" s="155"/>
      <c r="G750" s="155"/>
      <c r="H750" s="155"/>
      <c r="I750" s="155"/>
      <c r="J750" s="155"/>
      <c r="K750" s="155"/>
      <c r="L750" s="155"/>
      <c r="M750" s="155"/>
      <c r="N750" s="155"/>
      <c r="O750" s="155"/>
      <c r="P750" s="155"/>
      <c r="Q750" s="155"/>
      <c r="R750" s="155"/>
      <c r="S750" s="155"/>
      <c r="T750" s="155"/>
      <c r="U750" s="155"/>
      <c r="V750" s="155"/>
      <c r="W750" s="155"/>
      <c r="X750" s="155"/>
      <c r="Y750" s="155"/>
      <c r="Z750" s="155"/>
    </row>
    <row r="751" spans="1:26" ht="12" customHeight="1">
      <c r="A751" s="155"/>
      <c r="B751" s="155"/>
      <c r="C751" s="155"/>
      <c r="D751" s="155"/>
      <c r="E751" s="155"/>
      <c r="F751" s="155"/>
      <c r="G751" s="155"/>
      <c r="H751" s="155"/>
      <c r="I751" s="155"/>
      <c r="J751" s="155"/>
      <c r="K751" s="155"/>
      <c r="L751" s="155"/>
      <c r="M751" s="155"/>
      <c r="N751" s="155"/>
      <c r="O751" s="155"/>
      <c r="P751" s="155"/>
      <c r="Q751" s="155"/>
      <c r="R751" s="155"/>
      <c r="S751" s="155"/>
      <c r="T751" s="155"/>
      <c r="U751" s="155"/>
      <c r="V751" s="155"/>
      <c r="W751" s="155"/>
      <c r="X751" s="155"/>
      <c r="Y751" s="155"/>
      <c r="Z751" s="155"/>
    </row>
    <row r="752" spans="1:26" ht="12" customHeight="1">
      <c r="A752" s="155"/>
      <c r="B752" s="155"/>
      <c r="C752" s="155"/>
      <c r="D752" s="155"/>
      <c r="E752" s="155"/>
      <c r="F752" s="155"/>
      <c r="G752" s="155"/>
      <c r="H752" s="155"/>
      <c r="I752" s="155"/>
      <c r="J752" s="155"/>
      <c r="K752" s="155"/>
      <c r="L752" s="155"/>
      <c r="M752" s="155"/>
      <c r="N752" s="155"/>
      <c r="O752" s="155"/>
      <c r="P752" s="155"/>
      <c r="Q752" s="155"/>
      <c r="R752" s="155"/>
      <c r="S752" s="155"/>
      <c r="T752" s="155"/>
      <c r="U752" s="155"/>
      <c r="V752" s="155"/>
      <c r="W752" s="155"/>
      <c r="X752" s="155"/>
      <c r="Y752" s="155"/>
      <c r="Z752" s="155"/>
    </row>
    <row r="753" spans="1:26" ht="12" customHeight="1">
      <c r="A753" s="155"/>
      <c r="B753" s="155"/>
      <c r="C753" s="155"/>
      <c r="D753" s="155"/>
      <c r="E753" s="155"/>
      <c r="F753" s="155"/>
      <c r="G753" s="155"/>
      <c r="H753" s="155"/>
      <c r="I753" s="155"/>
      <c r="J753" s="155"/>
      <c r="K753" s="155"/>
      <c r="L753" s="155"/>
      <c r="M753" s="155"/>
      <c r="N753" s="155"/>
      <c r="O753" s="155"/>
      <c r="P753" s="155"/>
      <c r="Q753" s="155"/>
      <c r="R753" s="155"/>
      <c r="S753" s="155"/>
      <c r="T753" s="155"/>
      <c r="U753" s="155"/>
      <c r="V753" s="155"/>
      <c r="W753" s="155"/>
      <c r="X753" s="155"/>
      <c r="Y753" s="155"/>
      <c r="Z753" s="155"/>
    </row>
    <row r="754" spans="1:26" ht="12" customHeight="1">
      <c r="A754" s="155"/>
      <c r="B754" s="155"/>
      <c r="C754" s="155"/>
      <c r="D754" s="155"/>
      <c r="E754" s="155"/>
      <c r="F754" s="155"/>
      <c r="G754" s="155"/>
      <c r="H754" s="155"/>
      <c r="I754" s="155"/>
      <c r="J754" s="155"/>
      <c r="K754" s="155"/>
      <c r="L754" s="155"/>
      <c r="M754" s="155"/>
      <c r="N754" s="155"/>
      <c r="O754" s="155"/>
      <c r="P754" s="155"/>
      <c r="Q754" s="155"/>
      <c r="R754" s="155"/>
      <c r="S754" s="155"/>
      <c r="T754" s="155"/>
      <c r="U754" s="155"/>
      <c r="V754" s="155"/>
      <c r="W754" s="155"/>
      <c r="X754" s="155"/>
      <c r="Y754" s="155"/>
      <c r="Z754" s="155"/>
    </row>
    <row r="755" spans="1:26" ht="12" customHeight="1">
      <c r="A755" s="155"/>
      <c r="B755" s="155"/>
      <c r="C755" s="155"/>
      <c r="D755" s="155"/>
      <c r="E755" s="155"/>
      <c r="F755" s="155"/>
      <c r="G755" s="155"/>
      <c r="H755" s="155"/>
      <c r="I755" s="155"/>
      <c r="J755" s="155"/>
      <c r="K755" s="155"/>
      <c r="L755" s="155"/>
      <c r="M755" s="155"/>
      <c r="N755" s="155"/>
      <c r="O755" s="155"/>
      <c r="P755" s="155"/>
      <c r="Q755" s="155"/>
      <c r="R755" s="155"/>
      <c r="S755" s="155"/>
      <c r="T755" s="155"/>
      <c r="U755" s="155"/>
      <c r="V755" s="155"/>
      <c r="W755" s="155"/>
      <c r="X755" s="155"/>
      <c r="Y755" s="155"/>
      <c r="Z755" s="155"/>
    </row>
    <row r="756" spans="1:26" ht="12" customHeight="1">
      <c r="A756" s="155"/>
      <c r="B756" s="155"/>
      <c r="C756" s="155"/>
      <c r="D756" s="155"/>
      <c r="E756" s="155"/>
      <c r="F756" s="155"/>
      <c r="G756" s="155"/>
      <c r="H756" s="155"/>
      <c r="I756" s="155"/>
      <c r="J756" s="155"/>
      <c r="K756" s="155"/>
      <c r="L756" s="155"/>
      <c r="M756" s="155"/>
      <c r="N756" s="155"/>
      <c r="O756" s="155"/>
      <c r="P756" s="155"/>
      <c r="Q756" s="155"/>
      <c r="R756" s="155"/>
      <c r="S756" s="155"/>
      <c r="T756" s="155"/>
      <c r="U756" s="155"/>
      <c r="V756" s="155"/>
      <c r="W756" s="155"/>
      <c r="X756" s="155"/>
      <c r="Y756" s="155"/>
      <c r="Z756" s="155"/>
    </row>
    <row r="757" spans="1:26" ht="12" customHeight="1">
      <c r="A757" s="155"/>
      <c r="B757" s="155"/>
      <c r="C757" s="155"/>
      <c r="D757" s="155"/>
      <c r="E757" s="155"/>
      <c r="F757" s="155"/>
      <c r="G757" s="155"/>
      <c r="H757" s="155"/>
      <c r="I757" s="155"/>
      <c r="J757" s="155"/>
      <c r="K757" s="155"/>
      <c r="L757" s="155"/>
      <c r="M757" s="155"/>
      <c r="N757" s="155"/>
      <c r="O757" s="155"/>
      <c r="P757" s="155"/>
      <c r="Q757" s="155"/>
      <c r="R757" s="155"/>
      <c r="S757" s="155"/>
      <c r="T757" s="155"/>
      <c r="U757" s="155"/>
      <c r="V757" s="155"/>
      <c r="W757" s="155"/>
      <c r="X757" s="155"/>
      <c r="Y757" s="155"/>
      <c r="Z757" s="155"/>
    </row>
    <row r="758" spans="1:26" ht="12" customHeight="1">
      <c r="A758" s="155"/>
      <c r="B758" s="155"/>
      <c r="C758" s="155"/>
      <c r="D758" s="155"/>
      <c r="E758" s="155"/>
      <c r="F758" s="155"/>
      <c r="G758" s="155"/>
      <c r="H758" s="155"/>
      <c r="I758" s="155"/>
      <c r="J758" s="155"/>
      <c r="K758" s="155"/>
      <c r="L758" s="155"/>
      <c r="M758" s="155"/>
      <c r="N758" s="155"/>
      <c r="O758" s="155"/>
      <c r="P758" s="155"/>
      <c r="Q758" s="155"/>
      <c r="R758" s="155"/>
      <c r="S758" s="155"/>
      <c r="T758" s="155"/>
      <c r="U758" s="155"/>
      <c r="V758" s="155"/>
      <c r="W758" s="155"/>
      <c r="X758" s="155"/>
      <c r="Y758" s="155"/>
      <c r="Z758" s="155"/>
    </row>
    <row r="759" spans="1:26" ht="12" customHeight="1">
      <c r="A759" s="155"/>
      <c r="B759" s="155"/>
      <c r="C759" s="155"/>
      <c r="D759" s="155"/>
      <c r="E759" s="155"/>
      <c r="F759" s="155"/>
      <c r="G759" s="155"/>
      <c r="H759" s="155"/>
      <c r="I759" s="155"/>
      <c r="J759" s="155"/>
      <c r="K759" s="155"/>
      <c r="L759" s="155"/>
      <c r="M759" s="155"/>
      <c r="N759" s="155"/>
      <c r="O759" s="155"/>
      <c r="P759" s="155"/>
      <c r="Q759" s="155"/>
      <c r="R759" s="155"/>
      <c r="S759" s="155"/>
      <c r="T759" s="155"/>
      <c r="U759" s="155"/>
      <c r="V759" s="155"/>
      <c r="W759" s="155"/>
      <c r="X759" s="155"/>
      <c r="Y759" s="155"/>
      <c r="Z759" s="155"/>
    </row>
    <row r="760" spans="1:26" ht="12" customHeight="1">
      <c r="A760" s="155"/>
      <c r="B760" s="155"/>
      <c r="C760" s="155"/>
      <c r="D760" s="155"/>
      <c r="E760" s="155"/>
      <c r="F760" s="155"/>
      <c r="G760" s="155"/>
      <c r="H760" s="155"/>
      <c r="I760" s="155"/>
      <c r="J760" s="155"/>
      <c r="K760" s="155"/>
      <c r="L760" s="155"/>
      <c r="M760" s="155"/>
      <c r="N760" s="155"/>
      <c r="O760" s="155"/>
      <c r="P760" s="155"/>
      <c r="Q760" s="155"/>
      <c r="R760" s="155"/>
      <c r="S760" s="155"/>
      <c r="T760" s="155"/>
      <c r="U760" s="155"/>
      <c r="V760" s="155"/>
      <c r="W760" s="155"/>
      <c r="X760" s="155"/>
      <c r="Y760" s="155"/>
      <c r="Z760" s="155"/>
    </row>
    <row r="761" spans="1:26" ht="12" customHeight="1">
      <c r="A761" s="155"/>
      <c r="B761" s="155"/>
      <c r="C761" s="155"/>
      <c r="D761" s="155"/>
      <c r="E761" s="155"/>
      <c r="F761" s="155"/>
      <c r="G761" s="155"/>
      <c r="H761" s="155"/>
      <c r="I761" s="155"/>
      <c r="J761" s="155"/>
      <c r="K761" s="155"/>
      <c r="L761" s="155"/>
      <c r="M761" s="155"/>
      <c r="N761" s="155"/>
      <c r="O761" s="155"/>
      <c r="P761" s="155"/>
      <c r="Q761" s="155"/>
      <c r="R761" s="155"/>
      <c r="S761" s="155"/>
      <c r="T761" s="155"/>
      <c r="U761" s="155"/>
      <c r="V761" s="155"/>
      <c r="W761" s="155"/>
      <c r="X761" s="155"/>
      <c r="Y761" s="155"/>
      <c r="Z761" s="155"/>
    </row>
    <row r="762" spans="1:26" ht="12" customHeight="1">
      <c r="A762" s="155"/>
      <c r="B762" s="155"/>
      <c r="C762" s="155"/>
      <c r="D762" s="155"/>
      <c r="E762" s="155"/>
      <c r="F762" s="155"/>
      <c r="G762" s="155"/>
      <c r="H762" s="155"/>
      <c r="I762" s="155"/>
      <c r="J762" s="155"/>
      <c r="K762" s="155"/>
      <c r="L762" s="155"/>
      <c r="M762" s="155"/>
      <c r="N762" s="155"/>
      <c r="O762" s="155"/>
      <c r="P762" s="155"/>
      <c r="Q762" s="155"/>
      <c r="R762" s="155"/>
      <c r="S762" s="155"/>
      <c r="T762" s="155"/>
      <c r="U762" s="155"/>
      <c r="V762" s="155"/>
      <c r="W762" s="155"/>
      <c r="X762" s="155"/>
      <c r="Y762" s="155"/>
      <c r="Z762" s="155"/>
    </row>
    <row r="763" spans="1:26" ht="12" customHeight="1">
      <c r="A763" s="155"/>
      <c r="B763" s="155"/>
      <c r="C763" s="155"/>
      <c r="D763" s="155"/>
      <c r="E763" s="155"/>
      <c r="F763" s="155"/>
      <c r="G763" s="155"/>
      <c r="H763" s="155"/>
      <c r="I763" s="155"/>
      <c r="J763" s="155"/>
      <c r="K763" s="155"/>
      <c r="L763" s="155"/>
      <c r="M763" s="155"/>
      <c r="N763" s="155"/>
      <c r="O763" s="155"/>
      <c r="P763" s="155"/>
      <c r="Q763" s="155"/>
      <c r="R763" s="155"/>
      <c r="S763" s="155"/>
      <c r="T763" s="155"/>
      <c r="U763" s="155"/>
      <c r="V763" s="155"/>
      <c r="W763" s="155"/>
      <c r="X763" s="155"/>
      <c r="Y763" s="155"/>
      <c r="Z763" s="155"/>
    </row>
    <row r="764" spans="1:26" ht="12" customHeight="1">
      <c r="A764" s="155"/>
      <c r="B764" s="155"/>
      <c r="C764" s="155"/>
      <c r="D764" s="155"/>
      <c r="E764" s="155"/>
      <c r="F764" s="155"/>
      <c r="G764" s="155"/>
      <c r="H764" s="155"/>
      <c r="I764" s="155"/>
      <c r="J764" s="155"/>
      <c r="K764" s="155"/>
      <c r="L764" s="155"/>
      <c r="M764" s="155"/>
      <c r="N764" s="155"/>
      <c r="O764" s="155"/>
      <c r="P764" s="155"/>
      <c r="Q764" s="155"/>
      <c r="R764" s="155"/>
      <c r="S764" s="155"/>
      <c r="T764" s="155"/>
      <c r="U764" s="155"/>
      <c r="V764" s="155"/>
      <c r="W764" s="155"/>
      <c r="X764" s="155"/>
      <c r="Y764" s="155"/>
      <c r="Z764" s="155"/>
    </row>
    <row r="765" spans="1:26" ht="12" customHeight="1">
      <c r="A765" s="155"/>
      <c r="B765" s="155"/>
      <c r="C765" s="155"/>
      <c r="D765" s="155"/>
      <c r="E765" s="155"/>
      <c r="F765" s="155"/>
      <c r="G765" s="155"/>
      <c r="H765" s="155"/>
      <c r="I765" s="155"/>
      <c r="J765" s="155"/>
      <c r="K765" s="155"/>
      <c r="L765" s="155"/>
      <c r="M765" s="155"/>
      <c r="N765" s="155"/>
      <c r="O765" s="155"/>
      <c r="P765" s="155"/>
      <c r="Q765" s="155"/>
      <c r="R765" s="155"/>
      <c r="S765" s="155"/>
      <c r="T765" s="155"/>
      <c r="U765" s="155"/>
      <c r="V765" s="155"/>
      <c r="W765" s="155"/>
      <c r="X765" s="155"/>
      <c r="Y765" s="155"/>
      <c r="Z765" s="155"/>
    </row>
    <row r="766" spans="1:26" ht="12" customHeight="1">
      <c r="A766" s="155"/>
      <c r="B766" s="155"/>
      <c r="C766" s="155"/>
      <c r="D766" s="155"/>
      <c r="E766" s="155"/>
      <c r="F766" s="155"/>
      <c r="G766" s="155"/>
      <c r="H766" s="155"/>
      <c r="I766" s="155"/>
      <c r="J766" s="155"/>
      <c r="K766" s="155"/>
      <c r="L766" s="155"/>
      <c r="M766" s="155"/>
      <c r="N766" s="155"/>
      <c r="O766" s="155"/>
      <c r="P766" s="155"/>
      <c r="Q766" s="155"/>
      <c r="R766" s="155"/>
      <c r="S766" s="155"/>
      <c r="T766" s="155"/>
      <c r="U766" s="155"/>
      <c r="V766" s="155"/>
      <c r="W766" s="155"/>
      <c r="X766" s="155"/>
      <c r="Y766" s="155"/>
      <c r="Z766" s="155"/>
    </row>
    <row r="767" spans="1:26" ht="12" customHeight="1">
      <c r="A767" s="155"/>
      <c r="B767" s="155"/>
      <c r="C767" s="155"/>
      <c r="D767" s="155"/>
      <c r="E767" s="155"/>
      <c r="F767" s="155"/>
      <c r="G767" s="155"/>
      <c r="H767" s="155"/>
      <c r="I767" s="155"/>
      <c r="J767" s="155"/>
      <c r="K767" s="155"/>
      <c r="L767" s="155"/>
      <c r="M767" s="155"/>
      <c r="N767" s="155"/>
      <c r="O767" s="155"/>
      <c r="P767" s="155"/>
      <c r="Q767" s="155"/>
      <c r="R767" s="155"/>
      <c r="S767" s="155"/>
      <c r="T767" s="155"/>
      <c r="U767" s="155"/>
      <c r="V767" s="155"/>
      <c r="W767" s="155"/>
      <c r="X767" s="155"/>
      <c r="Y767" s="155"/>
      <c r="Z767" s="155"/>
    </row>
    <row r="768" spans="1:26" ht="12" customHeight="1">
      <c r="A768" s="155"/>
      <c r="B768" s="155"/>
      <c r="C768" s="155"/>
      <c r="D768" s="155"/>
      <c r="E768" s="155"/>
      <c r="F768" s="155"/>
      <c r="G768" s="155"/>
      <c r="H768" s="155"/>
      <c r="I768" s="155"/>
      <c r="J768" s="155"/>
      <c r="K768" s="155"/>
      <c r="L768" s="155"/>
      <c r="M768" s="155"/>
      <c r="N768" s="155"/>
      <c r="O768" s="155"/>
      <c r="P768" s="155"/>
      <c r="Q768" s="155"/>
      <c r="R768" s="155"/>
      <c r="S768" s="155"/>
      <c r="T768" s="155"/>
      <c r="U768" s="155"/>
      <c r="V768" s="155"/>
      <c r="W768" s="155"/>
      <c r="X768" s="155"/>
      <c r="Y768" s="155"/>
      <c r="Z768" s="155"/>
    </row>
    <row r="769" spans="1:26" ht="12" customHeight="1">
      <c r="A769" s="155"/>
      <c r="B769" s="155"/>
      <c r="C769" s="155"/>
      <c r="D769" s="155"/>
      <c r="E769" s="155"/>
      <c r="F769" s="155"/>
      <c r="G769" s="155"/>
      <c r="H769" s="155"/>
      <c r="I769" s="155"/>
      <c r="J769" s="155"/>
      <c r="K769" s="155"/>
      <c r="L769" s="155"/>
      <c r="M769" s="155"/>
      <c r="N769" s="155"/>
      <c r="O769" s="155"/>
      <c r="P769" s="155"/>
      <c r="Q769" s="155"/>
      <c r="R769" s="155"/>
      <c r="S769" s="155"/>
      <c r="T769" s="155"/>
      <c r="U769" s="155"/>
      <c r="V769" s="155"/>
      <c r="W769" s="155"/>
      <c r="X769" s="155"/>
      <c r="Y769" s="155"/>
      <c r="Z769" s="155"/>
    </row>
    <row r="770" spans="1:26" ht="12" customHeight="1">
      <c r="A770" s="155"/>
      <c r="B770" s="155"/>
      <c r="C770" s="155"/>
      <c r="D770" s="155"/>
      <c r="E770" s="155"/>
      <c r="F770" s="155"/>
      <c r="G770" s="155"/>
      <c r="H770" s="155"/>
      <c r="I770" s="155"/>
      <c r="J770" s="155"/>
      <c r="K770" s="155"/>
      <c r="L770" s="155"/>
      <c r="M770" s="155"/>
      <c r="N770" s="155"/>
      <c r="O770" s="155"/>
      <c r="P770" s="155"/>
      <c r="Q770" s="155"/>
      <c r="R770" s="155"/>
      <c r="S770" s="155"/>
      <c r="T770" s="155"/>
      <c r="U770" s="155"/>
      <c r="V770" s="155"/>
      <c r="W770" s="155"/>
      <c r="X770" s="155"/>
      <c r="Y770" s="155"/>
      <c r="Z770" s="155"/>
    </row>
    <row r="771" spans="1:26" ht="12" customHeight="1">
      <c r="A771" s="155"/>
      <c r="B771" s="155"/>
      <c r="C771" s="155"/>
      <c r="D771" s="155"/>
      <c r="E771" s="155"/>
      <c r="F771" s="155"/>
      <c r="G771" s="155"/>
      <c r="H771" s="155"/>
      <c r="I771" s="155"/>
      <c r="J771" s="155"/>
      <c r="K771" s="155"/>
      <c r="L771" s="155"/>
      <c r="M771" s="155"/>
      <c r="N771" s="155"/>
      <c r="O771" s="155"/>
      <c r="P771" s="155"/>
      <c r="Q771" s="155"/>
      <c r="R771" s="155"/>
      <c r="S771" s="155"/>
      <c r="T771" s="155"/>
      <c r="U771" s="155"/>
      <c r="V771" s="155"/>
      <c r="W771" s="155"/>
      <c r="X771" s="155"/>
      <c r="Y771" s="155"/>
      <c r="Z771" s="155"/>
    </row>
    <row r="772" spans="1:26" ht="12" customHeight="1">
      <c r="A772" s="155"/>
      <c r="B772" s="155"/>
      <c r="C772" s="155"/>
      <c r="D772" s="155"/>
      <c r="E772" s="155"/>
      <c r="F772" s="155"/>
      <c r="G772" s="155"/>
      <c r="H772" s="155"/>
      <c r="I772" s="155"/>
      <c r="J772" s="155"/>
      <c r="K772" s="155"/>
      <c r="L772" s="155"/>
      <c r="M772" s="155"/>
      <c r="N772" s="155"/>
      <c r="O772" s="155"/>
      <c r="P772" s="155"/>
      <c r="Q772" s="155"/>
      <c r="R772" s="155"/>
      <c r="S772" s="155"/>
      <c r="T772" s="155"/>
      <c r="U772" s="155"/>
      <c r="V772" s="155"/>
      <c r="W772" s="155"/>
      <c r="X772" s="155"/>
      <c r="Y772" s="155"/>
      <c r="Z772" s="155"/>
    </row>
    <row r="773" spans="1:26" ht="12" customHeight="1">
      <c r="A773" s="155"/>
      <c r="B773" s="155"/>
      <c r="C773" s="155"/>
      <c r="D773" s="155"/>
      <c r="E773" s="155"/>
      <c r="F773" s="155"/>
      <c r="G773" s="155"/>
      <c r="H773" s="155"/>
      <c r="I773" s="155"/>
      <c r="J773" s="155"/>
      <c r="K773" s="155"/>
      <c r="L773" s="155"/>
      <c r="M773" s="155"/>
      <c r="N773" s="155"/>
      <c r="O773" s="155"/>
      <c r="P773" s="155"/>
      <c r="Q773" s="155"/>
      <c r="R773" s="155"/>
      <c r="S773" s="155"/>
      <c r="T773" s="155"/>
      <c r="U773" s="155"/>
      <c r="V773" s="155"/>
      <c r="W773" s="155"/>
      <c r="X773" s="155"/>
      <c r="Y773" s="155"/>
      <c r="Z773" s="155"/>
    </row>
    <row r="774" spans="1:26" ht="12" customHeight="1">
      <c r="A774" s="155"/>
      <c r="B774" s="155"/>
      <c r="C774" s="155"/>
      <c r="D774" s="155"/>
      <c r="E774" s="155"/>
      <c r="F774" s="155"/>
      <c r="G774" s="155"/>
      <c r="H774" s="155"/>
      <c r="I774" s="155"/>
      <c r="J774" s="155"/>
      <c r="K774" s="155"/>
      <c r="L774" s="155"/>
      <c r="M774" s="155"/>
      <c r="N774" s="155"/>
      <c r="O774" s="155"/>
      <c r="P774" s="155"/>
      <c r="Q774" s="155"/>
      <c r="R774" s="155"/>
      <c r="S774" s="155"/>
      <c r="T774" s="155"/>
      <c r="U774" s="155"/>
      <c r="V774" s="155"/>
      <c r="W774" s="155"/>
      <c r="X774" s="155"/>
      <c r="Y774" s="155"/>
      <c r="Z774" s="155"/>
    </row>
    <row r="775" spans="1:26" ht="12" customHeight="1">
      <c r="A775" s="155"/>
      <c r="B775" s="155"/>
      <c r="C775" s="155"/>
      <c r="D775" s="155"/>
      <c r="E775" s="155"/>
      <c r="F775" s="155"/>
      <c r="G775" s="155"/>
      <c r="H775" s="155"/>
      <c r="I775" s="155"/>
      <c r="J775" s="155"/>
      <c r="K775" s="155"/>
      <c r="L775" s="155"/>
      <c r="M775" s="155"/>
      <c r="N775" s="155"/>
      <c r="O775" s="155"/>
      <c r="P775" s="155"/>
      <c r="Q775" s="155"/>
      <c r="R775" s="155"/>
      <c r="S775" s="155"/>
      <c r="T775" s="155"/>
      <c r="U775" s="155"/>
      <c r="V775" s="155"/>
      <c r="W775" s="155"/>
      <c r="X775" s="155"/>
      <c r="Y775" s="155"/>
      <c r="Z775" s="155"/>
    </row>
    <row r="776" spans="1:26" ht="12" customHeight="1">
      <c r="A776" s="155"/>
      <c r="B776" s="155"/>
      <c r="C776" s="155"/>
      <c r="D776" s="155"/>
      <c r="E776" s="155"/>
      <c r="F776" s="155"/>
      <c r="G776" s="155"/>
      <c r="H776" s="155"/>
      <c r="I776" s="155"/>
      <c r="J776" s="155"/>
      <c r="K776" s="155"/>
      <c r="L776" s="155"/>
      <c r="M776" s="155"/>
      <c r="N776" s="155"/>
      <c r="O776" s="155"/>
      <c r="P776" s="155"/>
      <c r="Q776" s="155"/>
      <c r="R776" s="155"/>
      <c r="S776" s="155"/>
      <c r="T776" s="155"/>
      <c r="U776" s="155"/>
      <c r="V776" s="155"/>
      <c r="W776" s="155"/>
      <c r="X776" s="155"/>
      <c r="Y776" s="155"/>
      <c r="Z776" s="155"/>
    </row>
    <row r="777" spans="1:26" ht="12" customHeight="1">
      <c r="A777" s="155"/>
      <c r="B777" s="155"/>
      <c r="C777" s="155"/>
      <c r="D777" s="155"/>
      <c r="E777" s="155"/>
      <c r="F777" s="155"/>
      <c r="G777" s="155"/>
      <c r="H777" s="155"/>
      <c r="I777" s="155"/>
      <c r="J777" s="155"/>
      <c r="K777" s="155"/>
      <c r="L777" s="155"/>
      <c r="M777" s="155"/>
      <c r="N777" s="155"/>
      <c r="O777" s="155"/>
      <c r="P777" s="155"/>
      <c r="Q777" s="155"/>
      <c r="R777" s="155"/>
      <c r="S777" s="155"/>
      <c r="T777" s="155"/>
      <c r="U777" s="155"/>
      <c r="V777" s="155"/>
      <c r="W777" s="155"/>
      <c r="X777" s="155"/>
      <c r="Y777" s="155"/>
      <c r="Z777" s="155"/>
    </row>
    <row r="778" spans="1:26" ht="12" customHeight="1">
      <c r="A778" s="155"/>
      <c r="B778" s="155"/>
      <c r="C778" s="155"/>
      <c r="D778" s="155"/>
      <c r="E778" s="155"/>
      <c r="F778" s="155"/>
      <c r="G778" s="155"/>
      <c r="H778" s="155"/>
      <c r="I778" s="155"/>
      <c r="J778" s="155"/>
      <c r="K778" s="155"/>
      <c r="L778" s="155"/>
      <c r="M778" s="155"/>
      <c r="N778" s="155"/>
      <c r="O778" s="155"/>
      <c r="P778" s="155"/>
      <c r="Q778" s="155"/>
      <c r="R778" s="155"/>
      <c r="S778" s="155"/>
      <c r="T778" s="155"/>
      <c r="U778" s="155"/>
      <c r="V778" s="155"/>
      <c r="W778" s="155"/>
      <c r="X778" s="155"/>
      <c r="Y778" s="155"/>
      <c r="Z778" s="155"/>
    </row>
    <row r="779" spans="1:26" ht="12" customHeight="1">
      <c r="A779" s="155"/>
      <c r="B779" s="155"/>
      <c r="C779" s="155"/>
      <c r="D779" s="155"/>
      <c r="E779" s="155"/>
      <c r="F779" s="155"/>
      <c r="G779" s="155"/>
      <c r="H779" s="155"/>
      <c r="I779" s="155"/>
      <c r="J779" s="155"/>
      <c r="K779" s="155"/>
      <c r="L779" s="155"/>
      <c r="M779" s="155"/>
      <c r="N779" s="155"/>
      <c r="O779" s="155"/>
      <c r="P779" s="155"/>
      <c r="Q779" s="155"/>
      <c r="R779" s="155"/>
      <c r="S779" s="155"/>
      <c r="T779" s="155"/>
      <c r="U779" s="155"/>
      <c r="V779" s="155"/>
      <c r="W779" s="155"/>
      <c r="X779" s="155"/>
      <c r="Y779" s="155"/>
      <c r="Z779" s="155"/>
    </row>
    <row r="780" spans="1:26" ht="12" customHeight="1">
      <c r="A780" s="155"/>
      <c r="B780" s="155"/>
      <c r="C780" s="155"/>
      <c r="D780" s="155"/>
      <c r="E780" s="155"/>
      <c r="F780" s="155"/>
      <c r="G780" s="155"/>
      <c r="H780" s="155"/>
      <c r="I780" s="155"/>
      <c r="J780" s="155"/>
      <c r="K780" s="155"/>
      <c r="L780" s="155"/>
      <c r="M780" s="155"/>
      <c r="N780" s="155"/>
      <c r="O780" s="155"/>
      <c r="P780" s="155"/>
      <c r="Q780" s="155"/>
      <c r="R780" s="155"/>
      <c r="S780" s="155"/>
      <c r="T780" s="155"/>
      <c r="U780" s="155"/>
      <c r="V780" s="155"/>
      <c r="W780" s="155"/>
      <c r="X780" s="155"/>
      <c r="Y780" s="155"/>
      <c r="Z780" s="155"/>
    </row>
    <row r="781" spans="1:26" ht="12" customHeight="1">
      <c r="A781" s="155"/>
      <c r="B781" s="155"/>
      <c r="C781" s="155"/>
      <c r="D781" s="155"/>
      <c r="E781" s="155"/>
      <c r="F781" s="155"/>
      <c r="G781" s="155"/>
      <c r="H781" s="155"/>
      <c r="I781" s="155"/>
      <c r="J781" s="155"/>
      <c r="K781" s="155"/>
      <c r="L781" s="155"/>
      <c r="M781" s="155"/>
      <c r="N781" s="155"/>
      <c r="O781" s="155"/>
      <c r="P781" s="155"/>
      <c r="Q781" s="155"/>
      <c r="R781" s="155"/>
      <c r="S781" s="155"/>
      <c r="T781" s="155"/>
      <c r="U781" s="155"/>
      <c r="V781" s="155"/>
      <c r="W781" s="155"/>
      <c r="X781" s="155"/>
      <c r="Y781" s="155"/>
      <c r="Z781" s="155"/>
    </row>
    <row r="782" spans="1:26" ht="12" customHeight="1">
      <c r="A782" s="155"/>
      <c r="B782" s="155"/>
      <c r="C782" s="155"/>
      <c r="D782" s="155"/>
      <c r="E782" s="155"/>
      <c r="F782" s="155"/>
      <c r="G782" s="155"/>
      <c r="H782" s="155"/>
      <c r="I782" s="155"/>
      <c r="J782" s="155"/>
      <c r="K782" s="155"/>
      <c r="L782" s="155"/>
      <c r="M782" s="155"/>
      <c r="N782" s="155"/>
      <c r="O782" s="155"/>
      <c r="P782" s="155"/>
      <c r="Q782" s="155"/>
      <c r="R782" s="155"/>
      <c r="S782" s="155"/>
      <c r="T782" s="155"/>
      <c r="U782" s="155"/>
      <c r="V782" s="155"/>
      <c r="W782" s="155"/>
      <c r="X782" s="155"/>
      <c r="Y782" s="155"/>
      <c r="Z782" s="155"/>
    </row>
    <row r="783" spans="1:26" ht="12" customHeight="1">
      <c r="A783" s="155"/>
      <c r="B783" s="155"/>
      <c r="C783" s="155"/>
      <c r="D783" s="155"/>
      <c r="E783" s="155"/>
      <c r="F783" s="155"/>
      <c r="G783" s="155"/>
      <c r="H783" s="155"/>
      <c r="I783" s="155"/>
      <c r="J783" s="155"/>
      <c r="K783" s="155"/>
      <c r="L783" s="155"/>
      <c r="M783" s="155"/>
      <c r="N783" s="155"/>
      <c r="O783" s="155"/>
      <c r="P783" s="155"/>
      <c r="Q783" s="155"/>
      <c r="R783" s="155"/>
      <c r="S783" s="155"/>
      <c r="T783" s="155"/>
      <c r="U783" s="155"/>
      <c r="V783" s="155"/>
      <c r="W783" s="155"/>
      <c r="X783" s="155"/>
      <c r="Y783" s="155"/>
      <c r="Z783" s="155"/>
    </row>
    <row r="784" spans="1:26" ht="12" customHeight="1">
      <c r="A784" s="155"/>
      <c r="B784" s="155"/>
      <c r="C784" s="155"/>
      <c r="D784" s="155"/>
      <c r="E784" s="155"/>
      <c r="F784" s="155"/>
      <c r="G784" s="155"/>
      <c r="H784" s="155"/>
      <c r="I784" s="155"/>
      <c r="J784" s="155"/>
      <c r="K784" s="155"/>
      <c r="L784" s="155"/>
      <c r="M784" s="155"/>
      <c r="N784" s="155"/>
      <c r="O784" s="155"/>
      <c r="P784" s="155"/>
      <c r="Q784" s="155"/>
      <c r="R784" s="155"/>
      <c r="S784" s="155"/>
      <c r="T784" s="155"/>
      <c r="U784" s="155"/>
      <c r="V784" s="155"/>
      <c r="W784" s="155"/>
      <c r="X784" s="155"/>
      <c r="Y784" s="155"/>
      <c r="Z784" s="155"/>
    </row>
    <row r="785" spans="1:26" ht="12" customHeight="1">
      <c r="A785" s="155"/>
      <c r="B785" s="155"/>
      <c r="C785" s="155"/>
      <c r="D785" s="155"/>
      <c r="E785" s="155"/>
      <c r="F785" s="155"/>
      <c r="G785" s="155"/>
      <c r="H785" s="155"/>
      <c r="I785" s="155"/>
      <c r="J785" s="155"/>
      <c r="K785" s="155"/>
      <c r="L785" s="155"/>
      <c r="M785" s="155"/>
      <c r="N785" s="155"/>
      <c r="O785" s="155"/>
      <c r="P785" s="155"/>
      <c r="Q785" s="155"/>
      <c r="R785" s="155"/>
      <c r="S785" s="155"/>
      <c r="T785" s="155"/>
      <c r="U785" s="155"/>
      <c r="V785" s="155"/>
      <c r="W785" s="155"/>
      <c r="X785" s="155"/>
      <c r="Y785" s="155"/>
      <c r="Z785" s="155"/>
    </row>
    <row r="786" spans="1:26" ht="12" customHeight="1">
      <c r="A786" s="155"/>
      <c r="B786" s="155"/>
      <c r="C786" s="155"/>
      <c r="D786" s="155"/>
      <c r="E786" s="155"/>
      <c r="F786" s="155"/>
      <c r="G786" s="155"/>
      <c r="H786" s="155"/>
      <c r="I786" s="155"/>
      <c r="J786" s="155"/>
      <c r="K786" s="155"/>
      <c r="L786" s="155"/>
      <c r="M786" s="155"/>
      <c r="N786" s="155"/>
      <c r="O786" s="155"/>
      <c r="P786" s="155"/>
      <c r="Q786" s="155"/>
      <c r="R786" s="155"/>
      <c r="S786" s="155"/>
      <c r="T786" s="155"/>
      <c r="U786" s="155"/>
      <c r="V786" s="155"/>
      <c r="W786" s="155"/>
      <c r="X786" s="155"/>
      <c r="Y786" s="155"/>
      <c r="Z786" s="155"/>
    </row>
    <row r="787" spans="1:26" ht="12" customHeight="1">
      <c r="A787" s="155"/>
      <c r="B787" s="155"/>
      <c r="C787" s="155"/>
      <c r="D787" s="155"/>
      <c r="E787" s="155"/>
      <c r="F787" s="155"/>
      <c r="G787" s="155"/>
      <c r="H787" s="155"/>
      <c r="I787" s="155"/>
      <c r="J787" s="155"/>
      <c r="K787" s="155"/>
      <c r="L787" s="155"/>
      <c r="M787" s="155"/>
      <c r="N787" s="155"/>
      <c r="O787" s="155"/>
      <c r="P787" s="155"/>
      <c r="Q787" s="155"/>
      <c r="R787" s="155"/>
      <c r="S787" s="155"/>
      <c r="T787" s="155"/>
      <c r="U787" s="155"/>
      <c r="V787" s="155"/>
      <c r="W787" s="155"/>
      <c r="X787" s="155"/>
      <c r="Y787" s="155"/>
      <c r="Z787" s="155"/>
    </row>
    <row r="788" spans="1:26" ht="12" customHeight="1">
      <c r="A788" s="155"/>
      <c r="B788" s="155"/>
      <c r="C788" s="155"/>
      <c r="D788" s="155"/>
      <c r="E788" s="155"/>
      <c r="F788" s="155"/>
      <c r="G788" s="155"/>
      <c r="H788" s="155"/>
      <c r="I788" s="155"/>
      <c r="J788" s="155"/>
      <c r="K788" s="155"/>
      <c r="L788" s="155"/>
      <c r="M788" s="155"/>
      <c r="N788" s="155"/>
      <c r="O788" s="155"/>
      <c r="P788" s="155"/>
      <c r="Q788" s="155"/>
      <c r="R788" s="155"/>
      <c r="S788" s="155"/>
      <c r="T788" s="155"/>
      <c r="U788" s="155"/>
      <c r="V788" s="155"/>
      <c r="W788" s="155"/>
      <c r="X788" s="155"/>
      <c r="Y788" s="155"/>
      <c r="Z788" s="155"/>
    </row>
    <row r="789" spans="1:26" ht="12" customHeight="1">
      <c r="A789" s="155"/>
      <c r="B789" s="155"/>
      <c r="C789" s="155"/>
      <c r="D789" s="155"/>
      <c r="E789" s="155"/>
      <c r="F789" s="155"/>
      <c r="G789" s="155"/>
      <c r="H789" s="155"/>
      <c r="I789" s="155"/>
      <c r="J789" s="155"/>
      <c r="K789" s="155"/>
      <c r="L789" s="155"/>
      <c r="M789" s="155"/>
      <c r="N789" s="155"/>
      <c r="O789" s="155"/>
      <c r="P789" s="155"/>
      <c r="Q789" s="155"/>
      <c r="R789" s="155"/>
      <c r="S789" s="155"/>
      <c r="T789" s="155"/>
      <c r="U789" s="155"/>
      <c r="V789" s="155"/>
      <c r="W789" s="155"/>
      <c r="X789" s="155"/>
      <c r="Y789" s="155"/>
      <c r="Z789" s="155"/>
    </row>
    <row r="790" spans="1:26" ht="12" customHeight="1">
      <c r="A790" s="155"/>
      <c r="B790" s="155"/>
      <c r="C790" s="155"/>
      <c r="D790" s="155"/>
      <c r="E790" s="155"/>
      <c r="F790" s="155"/>
      <c r="G790" s="155"/>
      <c r="H790" s="155"/>
      <c r="I790" s="155"/>
      <c r="J790" s="155"/>
      <c r="K790" s="155"/>
      <c r="L790" s="155"/>
      <c r="M790" s="155"/>
      <c r="N790" s="155"/>
      <c r="O790" s="155"/>
      <c r="P790" s="155"/>
      <c r="Q790" s="155"/>
      <c r="R790" s="155"/>
      <c r="S790" s="155"/>
      <c r="T790" s="155"/>
      <c r="U790" s="155"/>
      <c r="V790" s="155"/>
      <c r="W790" s="155"/>
      <c r="X790" s="155"/>
      <c r="Y790" s="155"/>
      <c r="Z790" s="155"/>
    </row>
    <row r="791" spans="1:26" ht="12" customHeight="1">
      <c r="A791" s="155"/>
      <c r="B791" s="155"/>
      <c r="C791" s="155"/>
      <c r="D791" s="155"/>
      <c r="E791" s="155"/>
      <c r="F791" s="155"/>
      <c r="G791" s="155"/>
      <c r="H791" s="155"/>
      <c r="I791" s="155"/>
      <c r="J791" s="155"/>
      <c r="K791" s="155"/>
      <c r="L791" s="155"/>
      <c r="M791" s="155"/>
      <c r="N791" s="155"/>
      <c r="O791" s="155"/>
      <c r="P791" s="155"/>
      <c r="Q791" s="155"/>
      <c r="R791" s="155"/>
      <c r="S791" s="155"/>
      <c r="T791" s="155"/>
      <c r="U791" s="155"/>
      <c r="V791" s="155"/>
      <c r="W791" s="155"/>
      <c r="X791" s="155"/>
      <c r="Y791" s="155"/>
      <c r="Z791" s="155"/>
    </row>
    <row r="792" spans="1:26" ht="12" customHeight="1">
      <c r="A792" s="155"/>
      <c r="B792" s="155"/>
      <c r="C792" s="155"/>
      <c r="D792" s="155"/>
      <c r="E792" s="155"/>
      <c r="F792" s="155"/>
      <c r="G792" s="155"/>
      <c r="H792" s="155"/>
      <c r="I792" s="155"/>
      <c r="J792" s="155"/>
      <c r="K792" s="155"/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  <c r="Z792" s="155"/>
    </row>
    <row r="793" spans="1:26" ht="12" customHeight="1">
      <c r="A793" s="155"/>
      <c r="B793" s="155"/>
      <c r="C793" s="155"/>
      <c r="D793" s="155"/>
      <c r="E793" s="155"/>
      <c r="F793" s="155"/>
      <c r="G793" s="155"/>
      <c r="H793" s="155"/>
      <c r="I793" s="155"/>
      <c r="J793" s="155"/>
      <c r="K793" s="155"/>
      <c r="L793" s="155"/>
      <c r="M793" s="155"/>
      <c r="N793" s="155"/>
      <c r="O793" s="155"/>
      <c r="P793" s="155"/>
      <c r="Q793" s="155"/>
      <c r="R793" s="155"/>
      <c r="S793" s="155"/>
      <c r="T793" s="155"/>
      <c r="U793" s="155"/>
      <c r="V793" s="155"/>
      <c r="W793" s="155"/>
      <c r="X793" s="155"/>
      <c r="Y793" s="155"/>
      <c r="Z793" s="155"/>
    </row>
    <row r="794" spans="1:26" ht="12" customHeight="1">
      <c r="A794" s="155"/>
      <c r="B794" s="155"/>
      <c r="C794" s="155"/>
      <c r="D794" s="155"/>
      <c r="E794" s="155"/>
      <c r="F794" s="155"/>
      <c r="G794" s="155"/>
      <c r="H794" s="155"/>
      <c r="I794" s="155"/>
      <c r="J794" s="155"/>
      <c r="K794" s="155"/>
      <c r="L794" s="155"/>
      <c r="M794" s="155"/>
      <c r="N794" s="155"/>
      <c r="O794" s="155"/>
      <c r="P794" s="155"/>
      <c r="Q794" s="155"/>
      <c r="R794" s="155"/>
      <c r="S794" s="155"/>
      <c r="T794" s="155"/>
      <c r="U794" s="155"/>
      <c r="V794" s="155"/>
      <c r="W794" s="155"/>
      <c r="X794" s="155"/>
      <c r="Y794" s="155"/>
      <c r="Z794" s="155"/>
    </row>
    <row r="795" spans="1:26" ht="12" customHeight="1">
      <c r="A795" s="155"/>
      <c r="B795" s="155"/>
      <c r="C795" s="155"/>
      <c r="D795" s="155"/>
      <c r="E795" s="155"/>
      <c r="F795" s="155"/>
      <c r="G795" s="155"/>
      <c r="H795" s="155"/>
      <c r="I795" s="155"/>
      <c r="J795" s="155"/>
      <c r="K795" s="155"/>
      <c r="L795" s="155"/>
      <c r="M795" s="155"/>
      <c r="N795" s="155"/>
      <c r="O795" s="155"/>
      <c r="P795" s="155"/>
      <c r="Q795" s="155"/>
      <c r="R795" s="155"/>
      <c r="S795" s="155"/>
      <c r="T795" s="155"/>
      <c r="U795" s="155"/>
      <c r="V795" s="155"/>
      <c r="W795" s="155"/>
      <c r="X795" s="155"/>
      <c r="Y795" s="155"/>
      <c r="Z795" s="155"/>
    </row>
    <row r="796" spans="1:26" ht="12" customHeight="1">
      <c r="A796" s="155"/>
      <c r="B796" s="155"/>
      <c r="C796" s="155"/>
      <c r="D796" s="155"/>
      <c r="E796" s="155"/>
      <c r="F796" s="155"/>
      <c r="G796" s="155"/>
      <c r="H796" s="155"/>
      <c r="I796" s="155"/>
      <c r="J796" s="155"/>
      <c r="K796" s="155"/>
      <c r="L796" s="155"/>
      <c r="M796" s="155"/>
      <c r="N796" s="155"/>
      <c r="O796" s="155"/>
      <c r="P796" s="155"/>
      <c r="Q796" s="155"/>
      <c r="R796" s="155"/>
      <c r="S796" s="155"/>
      <c r="T796" s="155"/>
      <c r="U796" s="155"/>
      <c r="V796" s="155"/>
      <c r="W796" s="155"/>
      <c r="X796" s="155"/>
      <c r="Y796" s="155"/>
      <c r="Z796" s="155"/>
    </row>
    <row r="797" spans="1:26" ht="12" customHeight="1">
      <c r="A797" s="155"/>
      <c r="B797" s="155"/>
      <c r="C797" s="155"/>
      <c r="D797" s="155"/>
      <c r="E797" s="155"/>
      <c r="F797" s="155"/>
      <c r="G797" s="155"/>
      <c r="H797" s="155"/>
      <c r="I797" s="155"/>
      <c r="J797" s="155"/>
      <c r="K797" s="155"/>
      <c r="L797" s="155"/>
      <c r="M797" s="155"/>
      <c r="N797" s="155"/>
      <c r="O797" s="155"/>
      <c r="P797" s="155"/>
      <c r="Q797" s="155"/>
      <c r="R797" s="155"/>
      <c r="S797" s="155"/>
      <c r="T797" s="155"/>
      <c r="U797" s="155"/>
      <c r="V797" s="155"/>
      <c r="W797" s="155"/>
      <c r="X797" s="155"/>
      <c r="Y797" s="155"/>
      <c r="Z797" s="155"/>
    </row>
    <row r="798" spans="1:26" ht="12" customHeight="1">
      <c r="A798" s="155"/>
      <c r="B798" s="155"/>
      <c r="C798" s="155"/>
      <c r="D798" s="155"/>
      <c r="E798" s="155"/>
      <c r="F798" s="155"/>
      <c r="G798" s="155"/>
      <c r="H798" s="155"/>
      <c r="I798" s="155"/>
      <c r="J798" s="155"/>
      <c r="K798" s="155"/>
      <c r="L798" s="155"/>
      <c r="M798" s="155"/>
      <c r="N798" s="155"/>
      <c r="O798" s="155"/>
      <c r="P798" s="155"/>
      <c r="Q798" s="155"/>
      <c r="R798" s="155"/>
      <c r="S798" s="155"/>
      <c r="T798" s="155"/>
      <c r="U798" s="155"/>
      <c r="V798" s="155"/>
      <c r="W798" s="155"/>
      <c r="X798" s="155"/>
      <c r="Y798" s="155"/>
      <c r="Z798" s="155"/>
    </row>
    <row r="799" spans="1:26" ht="12" customHeight="1">
      <c r="A799" s="155"/>
      <c r="B799" s="155"/>
      <c r="C799" s="155"/>
      <c r="D799" s="155"/>
      <c r="E799" s="155"/>
      <c r="F799" s="155"/>
      <c r="G799" s="155"/>
      <c r="H799" s="155"/>
      <c r="I799" s="155"/>
      <c r="J799" s="155"/>
      <c r="K799" s="155"/>
      <c r="L799" s="155"/>
      <c r="M799" s="155"/>
      <c r="N799" s="155"/>
      <c r="O799" s="155"/>
      <c r="P799" s="155"/>
      <c r="Q799" s="155"/>
      <c r="R799" s="155"/>
      <c r="S799" s="155"/>
      <c r="T799" s="155"/>
      <c r="U799" s="155"/>
      <c r="V799" s="155"/>
      <c r="W799" s="155"/>
      <c r="X799" s="155"/>
      <c r="Y799" s="155"/>
      <c r="Z799" s="155"/>
    </row>
    <row r="800" spans="1:26" ht="12" customHeight="1">
      <c r="A800" s="155"/>
      <c r="B800" s="155"/>
      <c r="C800" s="155"/>
      <c r="D800" s="155"/>
      <c r="E800" s="155"/>
      <c r="F800" s="155"/>
      <c r="G800" s="155"/>
      <c r="H800" s="155"/>
      <c r="I800" s="155"/>
      <c r="J800" s="155"/>
      <c r="K800" s="155"/>
      <c r="L800" s="155"/>
      <c r="M800" s="155"/>
      <c r="N800" s="155"/>
      <c r="O800" s="155"/>
      <c r="P800" s="155"/>
      <c r="Q800" s="155"/>
      <c r="R800" s="155"/>
      <c r="S800" s="155"/>
      <c r="T800" s="155"/>
      <c r="U800" s="155"/>
      <c r="V800" s="155"/>
      <c r="W800" s="155"/>
      <c r="X800" s="155"/>
      <c r="Y800" s="155"/>
      <c r="Z800" s="155"/>
    </row>
    <row r="801" spans="1:26" ht="12" customHeight="1">
      <c r="A801" s="155"/>
      <c r="B801" s="155"/>
      <c r="C801" s="155"/>
      <c r="D801" s="155"/>
      <c r="E801" s="155"/>
      <c r="F801" s="155"/>
      <c r="G801" s="155"/>
      <c r="H801" s="155"/>
      <c r="I801" s="155"/>
      <c r="J801" s="155"/>
      <c r="K801" s="155"/>
      <c r="L801" s="155"/>
      <c r="M801" s="155"/>
      <c r="N801" s="155"/>
      <c r="O801" s="155"/>
      <c r="P801" s="155"/>
      <c r="Q801" s="155"/>
      <c r="R801" s="155"/>
      <c r="S801" s="155"/>
      <c r="T801" s="155"/>
      <c r="U801" s="155"/>
      <c r="V801" s="155"/>
      <c r="W801" s="155"/>
      <c r="X801" s="155"/>
      <c r="Y801" s="155"/>
      <c r="Z801" s="155"/>
    </row>
    <row r="802" spans="1:26" ht="12" customHeight="1">
      <c r="A802" s="155"/>
      <c r="B802" s="155"/>
      <c r="C802" s="155"/>
      <c r="D802" s="155"/>
      <c r="E802" s="155"/>
      <c r="F802" s="155"/>
      <c r="G802" s="155"/>
      <c r="H802" s="155"/>
      <c r="I802" s="155"/>
      <c r="J802" s="155"/>
      <c r="K802" s="155"/>
      <c r="L802" s="155"/>
      <c r="M802" s="155"/>
      <c r="N802" s="155"/>
      <c r="O802" s="155"/>
      <c r="P802" s="155"/>
      <c r="Q802" s="155"/>
      <c r="R802" s="155"/>
      <c r="S802" s="155"/>
      <c r="T802" s="155"/>
      <c r="U802" s="155"/>
      <c r="V802" s="155"/>
      <c r="W802" s="155"/>
      <c r="X802" s="155"/>
      <c r="Y802" s="155"/>
      <c r="Z802" s="155"/>
    </row>
    <row r="803" spans="1:26" ht="12" customHeight="1">
      <c r="A803" s="155"/>
      <c r="B803" s="155"/>
      <c r="C803" s="155"/>
      <c r="D803" s="155"/>
      <c r="E803" s="155"/>
      <c r="F803" s="155"/>
      <c r="G803" s="155"/>
      <c r="H803" s="155"/>
      <c r="I803" s="155"/>
      <c r="J803" s="155"/>
      <c r="K803" s="155"/>
      <c r="L803" s="155"/>
      <c r="M803" s="155"/>
      <c r="N803" s="155"/>
      <c r="O803" s="155"/>
      <c r="P803" s="155"/>
      <c r="Q803" s="155"/>
      <c r="R803" s="155"/>
      <c r="S803" s="155"/>
      <c r="T803" s="155"/>
      <c r="U803" s="155"/>
      <c r="V803" s="155"/>
      <c r="W803" s="155"/>
      <c r="X803" s="155"/>
      <c r="Y803" s="155"/>
      <c r="Z803" s="155"/>
    </row>
    <row r="804" spans="1:26" ht="12" customHeight="1">
      <c r="A804" s="155"/>
      <c r="B804" s="155"/>
      <c r="C804" s="155"/>
      <c r="D804" s="155"/>
      <c r="E804" s="155"/>
      <c r="F804" s="155"/>
      <c r="G804" s="155"/>
      <c r="H804" s="155"/>
      <c r="I804" s="155"/>
      <c r="J804" s="155"/>
      <c r="K804" s="155"/>
      <c r="L804" s="155"/>
      <c r="M804" s="155"/>
      <c r="N804" s="155"/>
      <c r="O804" s="155"/>
      <c r="P804" s="155"/>
      <c r="Q804" s="155"/>
      <c r="R804" s="155"/>
      <c r="S804" s="155"/>
      <c r="T804" s="155"/>
      <c r="U804" s="155"/>
      <c r="V804" s="155"/>
      <c r="W804" s="155"/>
      <c r="X804" s="155"/>
      <c r="Y804" s="155"/>
      <c r="Z804" s="155"/>
    </row>
    <row r="805" spans="1:26" ht="12" customHeight="1">
      <c r="A805" s="155"/>
      <c r="B805" s="155"/>
      <c r="C805" s="155"/>
      <c r="D805" s="155"/>
      <c r="E805" s="155"/>
      <c r="F805" s="155"/>
      <c r="G805" s="155"/>
      <c r="H805" s="155"/>
      <c r="I805" s="155"/>
      <c r="J805" s="155"/>
      <c r="K805" s="155"/>
      <c r="L805" s="155"/>
      <c r="M805" s="155"/>
      <c r="N805" s="155"/>
      <c r="O805" s="155"/>
      <c r="P805" s="155"/>
      <c r="Q805" s="155"/>
      <c r="R805" s="155"/>
      <c r="S805" s="155"/>
      <c r="T805" s="155"/>
      <c r="U805" s="155"/>
      <c r="V805" s="155"/>
      <c r="W805" s="155"/>
      <c r="X805" s="155"/>
      <c r="Y805" s="155"/>
      <c r="Z805" s="155"/>
    </row>
    <row r="806" spans="1:26" ht="12" customHeight="1">
      <c r="A806" s="155"/>
      <c r="B806" s="155"/>
      <c r="C806" s="155"/>
      <c r="D806" s="155"/>
      <c r="E806" s="155"/>
      <c r="F806" s="155"/>
      <c r="G806" s="155"/>
      <c r="H806" s="155"/>
      <c r="I806" s="155"/>
      <c r="J806" s="155"/>
      <c r="K806" s="155"/>
      <c r="L806" s="155"/>
      <c r="M806" s="155"/>
      <c r="N806" s="155"/>
      <c r="O806" s="155"/>
      <c r="P806" s="155"/>
      <c r="Q806" s="155"/>
      <c r="R806" s="155"/>
      <c r="S806" s="155"/>
      <c r="T806" s="155"/>
      <c r="U806" s="155"/>
      <c r="V806" s="155"/>
      <c r="W806" s="155"/>
      <c r="X806" s="155"/>
      <c r="Y806" s="155"/>
      <c r="Z806" s="155"/>
    </row>
    <row r="807" spans="1:26" ht="12" customHeight="1">
      <c r="A807" s="155"/>
      <c r="B807" s="155"/>
      <c r="C807" s="155"/>
      <c r="D807" s="155"/>
      <c r="E807" s="155"/>
      <c r="F807" s="155"/>
      <c r="G807" s="155"/>
      <c r="H807" s="155"/>
      <c r="I807" s="155"/>
      <c r="J807" s="155"/>
      <c r="K807" s="155"/>
      <c r="L807" s="155"/>
      <c r="M807" s="155"/>
      <c r="N807" s="155"/>
      <c r="O807" s="155"/>
      <c r="P807" s="155"/>
      <c r="Q807" s="155"/>
      <c r="R807" s="155"/>
      <c r="S807" s="155"/>
      <c r="T807" s="155"/>
      <c r="U807" s="155"/>
      <c r="V807" s="155"/>
      <c r="W807" s="155"/>
      <c r="X807" s="155"/>
      <c r="Y807" s="155"/>
      <c r="Z807" s="155"/>
    </row>
    <row r="808" spans="1:26" ht="12" customHeight="1">
      <c r="A808" s="155"/>
      <c r="B808" s="155"/>
      <c r="C808" s="155"/>
      <c r="D808" s="155"/>
      <c r="E808" s="155"/>
      <c r="F808" s="155"/>
      <c r="G808" s="155"/>
      <c r="H808" s="155"/>
      <c r="I808" s="155"/>
      <c r="J808" s="155"/>
      <c r="K808" s="155"/>
      <c r="L808" s="155"/>
      <c r="M808" s="155"/>
      <c r="N808" s="155"/>
      <c r="O808" s="155"/>
      <c r="P808" s="155"/>
      <c r="Q808" s="155"/>
      <c r="R808" s="155"/>
      <c r="S808" s="155"/>
      <c r="T808" s="155"/>
      <c r="U808" s="155"/>
      <c r="V808" s="155"/>
      <c r="W808" s="155"/>
      <c r="X808" s="155"/>
      <c r="Y808" s="155"/>
      <c r="Z808" s="155"/>
    </row>
    <row r="809" spans="1:26" ht="12" customHeight="1">
      <c r="A809" s="155"/>
      <c r="B809" s="155"/>
      <c r="C809" s="155"/>
      <c r="D809" s="155"/>
      <c r="E809" s="155"/>
      <c r="F809" s="155"/>
      <c r="G809" s="155"/>
      <c r="H809" s="155"/>
      <c r="I809" s="155"/>
      <c r="J809" s="155"/>
      <c r="K809" s="155"/>
      <c r="L809" s="155"/>
      <c r="M809" s="155"/>
      <c r="N809" s="155"/>
      <c r="O809" s="155"/>
      <c r="P809" s="155"/>
      <c r="Q809" s="155"/>
      <c r="R809" s="155"/>
      <c r="S809" s="155"/>
      <c r="T809" s="155"/>
      <c r="U809" s="155"/>
      <c r="V809" s="155"/>
      <c r="W809" s="155"/>
      <c r="X809" s="155"/>
      <c r="Y809" s="155"/>
      <c r="Z809" s="155"/>
    </row>
    <row r="810" spans="1:26" ht="12" customHeight="1">
      <c r="A810" s="155"/>
      <c r="B810" s="155"/>
      <c r="C810" s="155"/>
      <c r="D810" s="155"/>
      <c r="E810" s="155"/>
      <c r="F810" s="155"/>
      <c r="G810" s="155"/>
      <c r="H810" s="155"/>
      <c r="I810" s="155"/>
      <c r="J810" s="155"/>
      <c r="K810" s="155"/>
      <c r="L810" s="155"/>
      <c r="M810" s="155"/>
      <c r="N810" s="155"/>
      <c r="O810" s="155"/>
      <c r="P810" s="155"/>
      <c r="Q810" s="155"/>
      <c r="R810" s="155"/>
      <c r="S810" s="155"/>
      <c r="T810" s="155"/>
      <c r="U810" s="155"/>
      <c r="V810" s="155"/>
      <c r="W810" s="155"/>
      <c r="X810" s="155"/>
      <c r="Y810" s="155"/>
      <c r="Z810" s="155"/>
    </row>
    <row r="811" spans="1:26" ht="12" customHeight="1">
      <c r="A811" s="155"/>
      <c r="B811" s="155"/>
      <c r="C811" s="155"/>
      <c r="D811" s="155"/>
      <c r="E811" s="155"/>
      <c r="F811" s="155"/>
      <c r="G811" s="155"/>
      <c r="H811" s="155"/>
      <c r="I811" s="155"/>
      <c r="J811" s="155"/>
      <c r="K811" s="155"/>
      <c r="L811" s="155"/>
      <c r="M811" s="155"/>
      <c r="N811" s="155"/>
      <c r="O811" s="155"/>
      <c r="P811" s="155"/>
      <c r="Q811" s="155"/>
      <c r="R811" s="155"/>
      <c r="S811" s="155"/>
      <c r="T811" s="155"/>
      <c r="U811" s="155"/>
      <c r="V811" s="155"/>
      <c r="W811" s="155"/>
      <c r="X811" s="155"/>
      <c r="Y811" s="155"/>
      <c r="Z811" s="155"/>
    </row>
    <row r="812" spans="1:26" ht="12" customHeight="1">
      <c r="A812" s="155"/>
      <c r="B812" s="155"/>
      <c r="C812" s="155"/>
      <c r="D812" s="155"/>
      <c r="E812" s="155"/>
      <c r="F812" s="155"/>
      <c r="G812" s="155"/>
      <c r="H812" s="155"/>
      <c r="I812" s="155"/>
      <c r="J812" s="155"/>
      <c r="K812" s="155"/>
      <c r="L812" s="155"/>
      <c r="M812" s="155"/>
      <c r="N812" s="155"/>
      <c r="O812" s="155"/>
      <c r="P812" s="155"/>
      <c r="Q812" s="155"/>
      <c r="R812" s="155"/>
      <c r="S812" s="155"/>
      <c r="T812" s="155"/>
      <c r="U812" s="155"/>
      <c r="V812" s="155"/>
      <c r="W812" s="155"/>
      <c r="X812" s="155"/>
      <c r="Y812" s="155"/>
      <c r="Z812" s="155"/>
    </row>
    <row r="813" spans="1:26" ht="12" customHeight="1">
      <c r="A813" s="155"/>
      <c r="B813" s="155"/>
      <c r="C813" s="155"/>
      <c r="D813" s="155"/>
      <c r="E813" s="155"/>
      <c r="F813" s="155"/>
      <c r="G813" s="155"/>
      <c r="H813" s="155"/>
      <c r="I813" s="155"/>
      <c r="J813" s="155"/>
      <c r="K813" s="155"/>
      <c r="L813" s="155"/>
      <c r="M813" s="155"/>
      <c r="N813" s="155"/>
      <c r="O813" s="155"/>
      <c r="P813" s="155"/>
      <c r="Q813" s="155"/>
      <c r="R813" s="155"/>
      <c r="S813" s="155"/>
      <c r="T813" s="155"/>
      <c r="U813" s="155"/>
      <c r="V813" s="155"/>
      <c r="W813" s="155"/>
      <c r="X813" s="155"/>
      <c r="Y813" s="155"/>
      <c r="Z813" s="155"/>
    </row>
    <row r="814" spans="1:26" ht="12" customHeight="1">
      <c r="A814" s="155"/>
      <c r="B814" s="155"/>
      <c r="C814" s="155"/>
      <c r="D814" s="155"/>
      <c r="E814" s="155"/>
      <c r="F814" s="155"/>
      <c r="G814" s="155"/>
      <c r="H814" s="155"/>
      <c r="I814" s="155"/>
      <c r="J814" s="155"/>
      <c r="K814" s="155"/>
      <c r="L814" s="155"/>
      <c r="M814" s="155"/>
      <c r="N814" s="155"/>
      <c r="O814" s="155"/>
      <c r="P814" s="155"/>
      <c r="Q814" s="155"/>
      <c r="R814" s="155"/>
      <c r="S814" s="155"/>
      <c r="T814" s="155"/>
      <c r="U814" s="155"/>
      <c r="V814" s="155"/>
      <c r="W814" s="155"/>
      <c r="X814" s="155"/>
      <c r="Y814" s="155"/>
      <c r="Z814" s="155"/>
    </row>
    <row r="815" spans="1:26" ht="12" customHeight="1">
      <c r="A815" s="155"/>
      <c r="B815" s="155"/>
      <c r="C815" s="155"/>
      <c r="D815" s="155"/>
      <c r="E815" s="155"/>
      <c r="F815" s="155"/>
      <c r="G815" s="155"/>
      <c r="H815" s="155"/>
      <c r="I815" s="155"/>
      <c r="J815" s="155"/>
      <c r="K815" s="155"/>
      <c r="L815" s="155"/>
      <c r="M815" s="155"/>
      <c r="N815" s="155"/>
      <c r="O815" s="155"/>
      <c r="P815" s="155"/>
      <c r="Q815" s="155"/>
      <c r="R815" s="155"/>
      <c r="S815" s="155"/>
      <c r="T815" s="155"/>
      <c r="U815" s="155"/>
      <c r="V815" s="155"/>
      <c r="W815" s="155"/>
      <c r="X815" s="155"/>
      <c r="Y815" s="155"/>
      <c r="Z815" s="155"/>
    </row>
    <row r="816" spans="1:26" ht="12" customHeight="1">
      <c r="A816" s="155"/>
      <c r="B816" s="155"/>
      <c r="C816" s="155"/>
      <c r="D816" s="155"/>
      <c r="E816" s="155"/>
      <c r="F816" s="155"/>
      <c r="G816" s="155"/>
      <c r="H816" s="155"/>
      <c r="I816" s="155"/>
      <c r="J816" s="155"/>
      <c r="K816" s="155"/>
      <c r="L816" s="155"/>
      <c r="M816" s="155"/>
      <c r="N816" s="155"/>
      <c r="O816" s="155"/>
      <c r="P816" s="155"/>
      <c r="Q816" s="155"/>
      <c r="R816" s="155"/>
      <c r="S816" s="155"/>
      <c r="T816" s="155"/>
      <c r="U816" s="155"/>
      <c r="V816" s="155"/>
      <c r="W816" s="155"/>
      <c r="X816" s="155"/>
      <c r="Y816" s="155"/>
      <c r="Z816" s="155"/>
    </row>
    <row r="817" spans="1:26" ht="12" customHeight="1">
      <c r="A817" s="155"/>
      <c r="B817" s="155"/>
      <c r="C817" s="155"/>
      <c r="D817" s="155"/>
      <c r="E817" s="155"/>
      <c r="F817" s="155"/>
      <c r="G817" s="155"/>
      <c r="H817" s="155"/>
      <c r="I817" s="155"/>
      <c r="J817" s="155"/>
      <c r="K817" s="155"/>
      <c r="L817" s="155"/>
      <c r="M817" s="155"/>
      <c r="N817" s="155"/>
      <c r="O817" s="155"/>
      <c r="P817" s="155"/>
      <c r="Q817" s="155"/>
      <c r="R817" s="155"/>
      <c r="S817" s="155"/>
      <c r="T817" s="155"/>
      <c r="U817" s="155"/>
      <c r="V817" s="155"/>
      <c r="W817" s="155"/>
      <c r="X817" s="155"/>
      <c r="Y817" s="155"/>
      <c r="Z817" s="155"/>
    </row>
    <row r="818" spans="1:26" ht="12" customHeight="1">
      <c r="A818" s="155"/>
      <c r="B818" s="155"/>
      <c r="C818" s="155"/>
      <c r="D818" s="155"/>
      <c r="E818" s="155"/>
      <c r="F818" s="155"/>
      <c r="G818" s="155"/>
      <c r="H818" s="155"/>
      <c r="I818" s="155"/>
      <c r="J818" s="155"/>
      <c r="K818" s="155"/>
      <c r="L818" s="155"/>
      <c r="M818" s="155"/>
      <c r="N818" s="155"/>
      <c r="O818" s="155"/>
      <c r="P818" s="155"/>
      <c r="Q818" s="155"/>
      <c r="R818" s="155"/>
      <c r="S818" s="155"/>
      <c r="T818" s="155"/>
      <c r="U818" s="155"/>
      <c r="V818" s="155"/>
      <c r="W818" s="155"/>
      <c r="X818" s="155"/>
      <c r="Y818" s="155"/>
      <c r="Z818" s="155"/>
    </row>
    <row r="819" spans="1:26" ht="12" customHeight="1">
      <c r="A819" s="155"/>
      <c r="B819" s="155"/>
      <c r="C819" s="155"/>
      <c r="D819" s="155"/>
      <c r="E819" s="155"/>
      <c r="F819" s="155"/>
      <c r="G819" s="155"/>
      <c r="H819" s="155"/>
      <c r="I819" s="155"/>
      <c r="J819" s="155"/>
      <c r="K819" s="155"/>
      <c r="L819" s="155"/>
      <c r="M819" s="155"/>
      <c r="N819" s="155"/>
      <c r="O819" s="155"/>
      <c r="P819" s="155"/>
      <c r="Q819" s="155"/>
      <c r="R819" s="155"/>
      <c r="S819" s="155"/>
      <c r="T819" s="155"/>
      <c r="U819" s="155"/>
      <c r="V819" s="155"/>
      <c r="W819" s="155"/>
      <c r="X819" s="155"/>
      <c r="Y819" s="155"/>
      <c r="Z819" s="155"/>
    </row>
    <row r="820" spans="1:26" ht="12" customHeight="1">
      <c r="A820" s="155"/>
      <c r="B820" s="155"/>
      <c r="C820" s="155"/>
      <c r="D820" s="155"/>
      <c r="E820" s="155"/>
      <c r="F820" s="155"/>
      <c r="G820" s="155"/>
      <c r="H820" s="155"/>
      <c r="I820" s="155"/>
      <c r="J820" s="155"/>
      <c r="K820" s="155"/>
      <c r="L820" s="155"/>
      <c r="M820" s="155"/>
      <c r="N820" s="155"/>
      <c r="O820" s="155"/>
      <c r="P820" s="155"/>
      <c r="Q820" s="155"/>
      <c r="R820" s="155"/>
      <c r="S820" s="155"/>
      <c r="T820" s="155"/>
      <c r="U820" s="155"/>
      <c r="V820" s="155"/>
      <c r="W820" s="155"/>
      <c r="X820" s="155"/>
      <c r="Y820" s="155"/>
      <c r="Z820" s="155"/>
    </row>
    <row r="821" spans="1:26" ht="12" customHeight="1">
      <c r="A821" s="155"/>
      <c r="B821" s="155"/>
      <c r="C821" s="155"/>
      <c r="D821" s="155"/>
      <c r="E821" s="155"/>
      <c r="F821" s="155"/>
      <c r="G821" s="155"/>
      <c r="H821" s="155"/>
      <c r="I821" s="155"/>
      <c r="J821" s="155"/>
      <c r="K821" s="155"/>
      <c r="L821" s="155"/>
      <c r="M821" s="155"/>
      <c r="N821" s="155"/>
      <c r="O821" s="155"/>
      <c r="P821" s="155"/>
      <c r="Q821" s="155"/>
      <c r="R821" s="155"/>
      <c r="S821" s="155"/>
      <c r="T821" s="155"/>
      <c r="U821" s="155"/>
      <c r="V821" s="155"/>
      <c r="W821" s="155"/>
      <c r="X821" s="155"/>
      <c r="Y821" s="155"/>
      <c r="Z821" s="155"/>
    </row>
    <row r="822" spans="1:26" ht="12" customHeight="1">
      <c r="A822" s="155"/>
      <c r="B822" s="155"/>
      <c r="C822" s="155"/>
      <c r="D822" s="155"/>
      <c r="E822" s="155"/>
      <c r="F822" s="155"/>
      <c r="G822" s="155"/>
      <c r="H822" s="155"/>
      <c r="I822" s="155"/>
      <c r="J822" s="155"/>
      <c r="K822" s="155"/>
      <c r="L822" s="155"/>
      <c r="M822" s="155"/>
      <c r="N822" s="155"/>
      <c r="O822" s="155"/>
      <c r="P822" s="155"/>
      <c r="Q822" s="155"/>
      <c r="R822" s="155"/>
      <c r="S822" s="155"/>
      <c r="T822" s="155"/>
      <c r="U822" s="155"/>
      <c r="V822" s="155"/>
      <c r="W822" s="155"/>
      <c r="X822" s="155"/>
      <c r="Y822" s="155"/>
      <c r="Z822" s="155"/>
    </row>
    <row r="823" spans="1:26" ht="12" customHeight="1">
      <c r="A823" s="155"/>
      <c r="B823" s="155"/>
      <c r="C823" s="155"/>
      <c r="D823" s="155"/>
      <c r="E823" s="155"/>
      <c r="F823" s="155"/>
      <c r="G823" s="155"/>
      <c r="H823" s="155"/>
      <c r="I823" s="155"/>
      <c r="J823" s="155"/>
      <c r="K823" s="155"/>
      <c r="L823" s="155"/>
      <c r="M823" s="155"/>
      <c r="N823" s="155"/>
      <c r="O823" s="155"/>
      <c r="P823" s="155"/>
      <c r="Q823" s="155"/>
      <c r="R823" s="155"/>
      <c r="S823" s="155"/>
      <c r="T823" s="155"/>
      <c r="U823" s="155"/>
      <c r="V823" s="155"/>
      <c r="W823" s="155"/>
      <c r="X823" s="155"/>
      <c r="Y823" s="155"/>
      <c r="Z823" s="155"/>
    </row>
    <row r="824" spans="1:26" ht="12" customHeight="1">
      <c r="A824" s="155"/>
      <c r="B824" s="155"/>
      <c r="C824" s="155"/>
      <c r="D824" s="155"/>
      <c r="E824" s="155"/>
      <c r="F824" s="155"/>
      <c r="G824" s="155"/>
      <c r="H824" s="155"/>
      <c r="I824" s="155"/>
      <c r="J824" s="155"/>
      <c r="K824" s="155"/>
      <c r="L824" s="155"/>
      <c r="M824" s="155"/>
      <c r="N824" s="155"/>
      <c r="O824" s="155"/>
      <c r="P824" s="155"/>
      <c r="Q824" s="155"/>
      <c r="R824" s="155"/>
      <c r="S824" s="155"/>
      <c r="T824" s="155"/>
      <c r="U824" s="155"/>
      <c r="V824" s="155"/>
      <c r="W824" s="155"/>
      <c r="X824" s="155"/>
      <c r="Y824" s="155"/>
      <c r="Z824" s="155"/>
    </row>
    <row r="825" spans="1:26" ht="12" customHeight="1">
      <c r="A825" s="155"/>
      <c r="B825" s="155"/>
      <c r="C825" s="155"/>
      <c r="D825" s="155"/>
      <c r="E825" s="155"/>
      <c r="F825" s="155"/>
      <c r="G825" s="155"/>
      <c r="H825" s="155"/>
      <c r="I825" s="155"/>
      <c r="J825" s="155"/>
      <c r="K825" s="155"/>
      <c r="L825" s="155"/>
      <c r="M825" s="155"/>
      <c r="N825" s="155"/>
      <c r="O825" s="155"/>
      <c r="P825" s="155"/>
      <c r="Q825" s="155"/>
      <c r="R825" s="155"/>
      <c r="S825" s="155"/>
      <c r="T825" s="155"/>
      <c r="U825" s="155"/>
      <c r="V825" s="155"/>
      <c r="W825" s="155"/>
      <c r="X825" s="155"/>
      <c r="Y825" s="155"/>
      <c r="Z825" s="155"/>
    </row>
    <row r="826" spans="1:26" ht="12" customHeight="1">
      <c r="A826" s="155"/>
      <c r="B826" s="155"/>
      <c r="C826" s="155"/>
      <c r="D826" s="155"/>
      <c r="E826" s="155"/>
      <c r="F826" s="155"/>
      <c r="G826" s="155"/>
      <c r="H826" s="155"/>
      <c r="I826" s="155"/>
      <c r="J826" s="155"/>
      <c r="K826" s="155"/>
      <c r="L826" s="155"/>
      <c r="M826" s="155"/>
      <c r="N826" s="155"/>
      <c r="O826" s="155"/>
      <c r="P826" s="155"/>
      <c r="Q826" s="155"/>
      <c r="R826" s="155"/>
      <c r="S826" s="155"/>
      <c r="T826" s="155"/>
      <c r="U826" s="155"/>
      <c r="V826" s="155"/>
      <c r="W826" s="155"/>
      <c r="X826" s="155"/>
      <c r="Y826" s="155"/>
      <c r="Z826" s="155"/>
    </row>
    <row r="827" spans="1:26" ht="12" customHeight="1">
      <c r="A827" s="155"/>
      <c r="B827" s="155"/>
      <c r="C827" s="155"/>
      <c r="D827" s="155"/>
      <c r="E827" s="155"/>
      <c r="F827" s="155"/>
      <c r="G827" s="155"/>
      <c r="H827" s="155"/>
      <c r="I827" s="155"/>
      <c r="J827" s="155"/>
      <c r="K827" s="155"/>
      <c r="L827" s="155"/>
      <c r="M827" s="155"/>
      <c r="N827" s="155"/>
      <c r="O827" s="155"/>
      <c r="P827" s="155"/>
      <c r="Q827" s="155"/>
      <c r="R827" s="155"/>
      <c r="S827" s="155"/>
      <c r="T827" s="155"/>
      <c r="U827" s="155"/>
      <c r="V827" s="155"/>
      <c r="W827" s="155"/>
      <c r="X827" s="155"/>
      <c r="Y827" s="155"/>
      <c r="Z827" s="155"/>
    </row>
    <row r="828" spans="1:26" ht="12" customHeight="1">
      <c r="A828" s="155"/>
      <c r="B828" s="155"/>
      <c r="C828" s="155"/>
      <c r="D828" s="155"/>
      <c r="E828" s="155"/>
      <c r="F828" s="155"/>
      <c r="G828" s="155"/>
      <c r="H828" s="155"/>
      <c r="I828" s="155"/>
      <c r="J828" s="155"/>
      <c r="K828" s="155"/>
      <c r="L828" s="155"/>
      <c r="M828" s="155"/>
      <c r="N828" s="155"/>
      <c r="O828" s="155"/>
      <c r="P828" s="155"/>
      <c r="Q828" s="155"/>
      <c r="R828" s="155"/>
      <c r="S828" s="155"/>
      <c r="T828" s="155"/>
      <c r="U828" s="155"/>
      <c r="V828" s="155"/>
      <c r="W828" s="155"/>
      <c r="X828" s="155"/>
      <c r="Y828" s="155"/>
      <c r="Z828" s="155"/>
    </row>
    <row r="829" spans="1:26" ht="12" customHeight="1">
      <c r="A829" s="155"/>
      <c r="B829" s="155"/>
      <c r="C829" s="155"/>
      <c r="D829" s="155"/>
      <c r="E829" s="155"/>
      <c r="F829" s="155"/>
      <c r="G829" s="155"/>
      <c r="H829" s="155"/>
      <c r="I829" s="155"/>
      <c r="J829" s="155"/>
      <c r="K829" s="155"/>
      <c r="L829" s="155"/>
      <c r="M829" s="155"/>
      <c r="N829" s="155"/>
      <c r="O829" s="155"/>
      <c r="P829" s="155"/>
      <c r="Q829" s="155"/>
      <c r="R829" s="155"/>
      <c r="S829" s="155"/>
      <c r="T829" s="155"/>
      <c r="U829" s="155"/>
      <c r="V829" s="155"/>
      <c r="W829" s="155"/>
      <c r="X829" s="155"/>
      <c r="Y829" s="155"/>
      <c r="Z829" s="155"/>
    </row>
    <row r="830" spans="1:26" ht="12" customHeight="1">
      <c r="A830" s="155"/>
      <c r="B830" s="155"/>
      <c r="C830" s="155"/>
      <c r="D830" s="155"/>
      <c r="E830" s="155"/>
      <c r="F830" s="155"/>
      <c r="G830" s="155"/>
      <c r="H830" s="155"/>
      <c r="I830" s="155"/>
      <c r="J830" s="155"/>
      <c r="K830" s="155"/>
      <c r="L830" s="155"/>
      <c r="M830" s="155"/>
      <c r="N830" s="155"/>
      <c r="O830" s="155"/>
      <c r="P830" s="155"/>
      <c r="Q830" s="155"/>
      <c r="R830" s="155"/>
      <c r="S830" s="155"/>
      <c r="T830" s="155"/>
      <c r="U830" s="155"/>
      <c r="V830" s="155"/>
      <c r="W830" s="155"/>
      <c r="X830" s="155"/>
      <c r="Y830" s="155"/>
      <c r="Z830" s="155"/>
    </row>
    <row r="831" spans="1:26" ht="12" customHeight="1">
      <c r="A831" s="155"/>
      <c r="B831" s="155"/>
      <c r="C831" s="155"/>
      <c r="D831" s="155"/>
      <c r="E831" s="155"/>
      <c r="F831" s="155"/>
      <c r="G831" s="155"/>
      <c r="H831" s="155"/>
      <c r="I831" s="155"/>
      <c r="J831" s="155"/>
      <c r="K831" s="155"/>
      <c r="L831" s="155"/>
      <c r="M831" s="155"/>
      <c r="N831" s="155"/>
      <c r="O831" s="155"/>
      <c r="P831" s="155"/>
      <c r="Q831" s="155"/>
      <c r="R831" s="155"/>
      <c r="S831" s="155"/>
      <c r="T831" s="155"/>
      <c r="U831" s="155"/>
      <c r="V831" s="155"/>
      <c r="W831" s="155"/>
      <c r="X831" s="155"/>
      <c r="Y831" s="155"/>
      <c r="Z831" s="155"/>
    </row>
    <row r="832" spans="1:26" ht="12" customHeight="1">
      <c r="A832" s="155"/>
      <c r="B832" s="155"/>
      <c r="C832" s="155"/>
      <c r="D832" s="155"/>
      <c r="E832" s="155"/>
      <c r="F832" s="155"/>
      <c r="G832" s="155"/>
      <c r="H832" s="155"/>
      <c r="I832" s="155"/>
      <c r="J832" s="155"/>
      <c r="K832" s="155"/>
      <c r="L832" s="155"/>
      <c r="M832" s="155"/>
      <c r="N832" s="155"/>
      <c r="O832" s="155"/>
      <c r="P832" s="155"/>
      <c r="Q832" s="155"/>
      <c r="R832" s="155"/>
      <c r="S832" s="155"/>
      <c r="T832" s="155"/>
      <c r="U832" s="155"/>
      <c r="V832" s="155"/>
      <c r="W832" s="155"/>
      <c r="X832" s="155"/>
      <c r="Y832" s="155"/>
      <c r="Z832" s="155"/>
    </row>
    <row r="833" spans="1:26" ht="12" customHeight="1">
      <c r="A833" s="155"/>
      <c r="B833" s="155"/>
      <c r="C833" s="155"/>
      <c r="D833" s="155"/>
      <c r="E833" s="155"/>
      <c r="F833" s="155"/>
      <c r="G833" s="155"/>
      <c r="H833" s="155"/>
      <c r="I833" s="155"/>
      <c r="J833" s="155"/>
      <c r="K833" s="155"/>
      <c r="L833" s="155"/>
      <c r="M833" s="155"/>
      <c r="N833" s="155"/>
      <c r="O833" s="155"/>
      <c r="P833" s="155"/>
      <c r="Q833" s="155"/>
      <c r="R833" s="155"/>
      <c r="S833" s="155"/>
      <c r="T833" s="155"/>
      <c r="U833" s="155"/>
      <c r="V833" s="155"/>
      <c r="W833" s="155"/>
      <c r="X833" s="155"/>
      <c r="Y833" s="155"/>
      <c r="Z833" s="155"/>
    </row>
    <row r="834" spans="1:26" ht="12" customHeight="1">
      <c r="A834" s="155"/>
      <c r="B834" s="155"/>
      <c r="C834" s="155"/>
      <c r="D834" s="155"/>
      <c r="E834" s="155"/>
      <c r="F834" s="155"/>
      <c r="G834" s="155"/>
      <c r="H834" s="155"/>
      <c r="I834" s="155"/>
      <c r="J834" s="155"/>
      <c r="K834" s="155"/>
      <c r="L834" s="155"/>
      <c r="M834" s="155"/>
      <c r="N834" s="155"/>
      <c r="O834" s="155"/>
      <c r="P834" s="155"/>
      <c r="Q834" s="155"/>
      <c r="R834" s="155"/>
      <c r="S834" s="155"/>
      <c r="T834" s="155"/>
      <c r="U834" s="155"/>
      <c r="V834" s="155"/>
      <c r="W834" s="155"/>
      <c r="X834" s="155"/>
      <c r="Y834" s="155"/>
      <c r="Z834" s="155"/>
    </row>
    <row r="835" spans="1:26" ht="12" customHeight="1">
      <c r="A835" s="155"/>
      <c r="B835" s="155"/>
      <c r="C835" s="155"/>
      <c r="D835" s="155"/>
      <c r="E835" s="155"/>
      <c r="F835" s="155"/>
      <c r="G835" s="155"/>
      <c r="H835" s="155"/>
      <c r="I835" s="155"/>
      <c r="J835" s="155"/>
      <c r="K835" s="155"/>
      <c r="L835" s="155"/>
      <c r="M835" s="155"/>
      <c r="N835" s="155"/>
      <c r="O835" s="155"/>
      <c r="P835" s="155"/>
      <c r="Q835" s="155"/>
      <c r="R835" s="155"/>
      <c r="S835" s="155"/>
      <c r="T835" s="155"/>
      <c r="U835" s="155"/>
      <c r="V835" s="155"/>
      <c r="W835" s="155"/>
      <c r="X835" s="155"/>
      <c r="Y835" s="155"/>
      <c r="Z835" s="155"/>
    </row>
    <row r="836" spans="1:26" ht="12" customHeight="1">
      <c r="A836" s="155"/>
      <c r="B836" s="155"/>
      <c r="C836" s="155"/>
      <c r="D836" s="155"/>
      <c r="E836" s="155"/>
      <c r="F836" s="155"/>
      <c r="G836" s="155"/>
      <c r="H836" s="155"/>
      <c r="I836" s="155"/>
      <c r="J836" s="155"/>
      <c r="K836" s="155"/>
      <c r="L836" s="155"/>
      <c r="M836" s="155"/>
      <c r="N836" s="155"/>
      <c r="O836" s="155"/>
      <c r="P836" s="155"/>
      <c r="Q836" s="155"/>
      <c r="R836" s="155"/>
      <c r="S836" s="155"/>
      <c r="T836" s="155"/>
      <c r="U836" s="155"/>
      <c r="V836" s="155"/>
      <c r="W836" s="155"/>
      <c r="X836" s="155"/>
      <c r="Y836" s="155"/>
      <c r="Z836" s="155"/>
    </row>
    <row r="837" spans="1:26" ht="12" customHeight="1">
      <c r="A837" s="155"/>
      <c r="B837" s="155"/>
      <c r="C837" s="155"/>
      <c r="D837" s="155"/>
      <c r="E837" s="155"/>
      <c r="F837" s="155"/>
      <c r="G837" s="155"/>
      <c r="H837" s="155"/>
      <c r="I837" s="155"/>
      <c r="J837" s="155"/>
      <c r="K837" s="155"/>
      <c r="L837" s="155"/>
      <c r="M837" s="155"/>
      <c r="N837" s="155"/>
      <c r="O837" s="155"/>
      <c r="P837" s="155"/>
      <c r="Q837" s="155"/>
      <c r="R837" s="155"/>
      <c r="S837" s="155"/>
      <c r="T837" s="155"/>
      <c r="U837" s="155"/>
      <c r="V837" s="155"/>
      <c r="W837" s="155"/>
      <c r="X837" s="155"/>
      <c r="Y837" s="155"/>
      <c r="Z837" s="155"/>
    </row>
    <row r="838" spans="1:26" ht="12" customHeight="1">
      <c r="A838" s="155"/>
      <c r="B838" s="155"/>
      <c r="C838" s="155"/>
      <c r="D838" s="155"/>
      <c r="E838" s="155"/>
      <c r="F838" s="155"/>
      <c r="G838" s="155"/>
      <c r="H838" s="155"/>
      <c r="I838" s="155"/>
      <c r="J838" s="155"/>
      <c r="K838" s="155"/>
      <c r="L838" s="155"/>
      <c r="M838" s="155"/>
      <c r="N838" s="155"/>
      <c r="O838" s="155"/>
      <c r="P838" s="155"/>
      <c r="Q838" s="155"/>
      <c r="R838" s="155"/>
      <c r="S838" s="155"/>
      <c r="T838" s="155"/>
      <c r="U838" s="155"/>
      <c r="V838" s="155"/>
      <c r="W838" s="155"/>
      <c r="X838" s="155"/>
      <c r="Y838" s="155"/>
      <c r="Z838" s="155"/>
    </row>
    <row r="839" spans="1:26" ht="12" customHeight="1">
      <c r="A839" s="155"/>
      <c r="B839" s="155"/>
      <c r="C839" s="155"/>
      <c r="D839" s="155"/>
      <c r="E839" s="155"/>
      <c r="F839" s="155"/>
      <c r="G839" s="155"/>
      <c r="H839" s="155"/>
      <c r="I839" s="155"/>
      <c r="J839" s="155"/>
      <c r="K839" s="155"/>
      <c r="L839" s="155"/>
      <c r="M839" s="155"/>
      <c r="N839" s="155"/>
      <c r="O839" s="155"/>
      <c r="P839" s="155"/>
      <c r="Q839" s="155"/>
      <c r="R839" s="155"/>
      <c r="S839" s="155"/>
      <c r="T839" s="155"/>
      <c r="U839" s="155"/>
      <c r="V839" s="155"/>
      <c r="W839" s="155"/>
      <c r="X839" s="155"/>
      <c r="Y839" s="155"/>
      <c r="Z839" s="155"/>
    </row>
    <row r="840" spans="1:26" ht="12" customHeight="1">
      <c r="A840" s="155"/>
      <c r="B840" s="155"/>
      <c r="C840" s="155"/>
      <c r="D840" s="155"/>
      <c r="E840" s="155"/>
      <c r="F840" s="155"/>
      <c r="G840" s="155"/>
      <c r="H840" s="155"/>
      <c r="I840" s="155"/>
      <c r="J840" s="155"/>
      <c r="K840" s="155"/>
      <c r="L840" s="155"/>
      <c r="M840" s="155"/>
      <c r="N840" s="155"/>
      <c r="O840" s="155"/>
      <c r="P840" s="155"/>
      <c r="Q840" s="155"/>
      <c r="R840" s="155"/>
      <c r="S840" s="155"/>
      <c r="T840" s="155"/>
      <c r="U840" s="155"/>
      <c r="V840" s="155"/>
      <c r="W840" s="155"/>
      <c r="X840" s="155"/>
      <c r="Y840" s="155"/>
      <c r="Z840" s="155"/>
    </row>
    <row r="841" spans="1:26" ht="12" customHeight="1">
      <c r="A841" s="155"/>
      <c r="B841" s="155"/>
      <c r="C841" s="155"/>
      <c r="D841" s="155"/>
      <c r="E841" s="155"/>
      <c r="F841" s="155"/>
      <c r="G841" s="155"/>
      <c r="H841" s="155"/>
      <c r="I841" s="155"/>
      <c r="J841" s="155"/>
      <c r="K841" s="155"/>
      <c r="L841" s="155"/>
      <c r="M841" s="155"/>
      <c r="N841" s="155"/>
      <c r="O841" s="155"/>
      <c r="P841" s="155"/>
      <c r="Q841" s="155"/>
      <c r="R841" s="155"/>
      <c r="S841" s="155"/>
      <c r="T841" s="155"/>
      <c r="U841" s="155"/>
      <c r="V841" s="155"/>
      <c r="W841" s="155"/>
      <c r="X841" s="155"/>
      <c r="Y841" s="155"/>
      <c r="Z841" s="155"/>
    </row>
    <row r="842" spans="1:26" ht="12" customHeight="1">
      <c r="A842" s="155"/>
      <c r="B842" s="155"/>
      <c r="C842" s="155"/>
      <c r="D842" s="155"/>
      <c r="E842" s="155"/>
      <c r="F842" s="155"/>
      <c r="G842" s="155"/>
      <c r="H842" s="155"/>
      <c r="I842" s="155"/>
      <c r="J842" s="155"/>
      <c r="K842" s="155"/>
      <c r="L842" s="155"/>
      <c r="M842" s="155"/>
      <c r="N842" s="155"/>
      <c r="O842" s="155"/>
      <c r="P842" s="155"/>
      <c r="Q842" s="155"/>
      <c r="R842" s="155"/>
      <c r="S842" s="155"/>
      <c r="T842" s="155"/>
      <c r="U842" s="155"/>
      <c r="V842" s="155"/>
      <c r="W842" s="155"/>
      <c r="X842" s="155"/>
      <c r="Y842" s="155"/>
      <c r="Z842" s="155"/>
    </row>
    <row r="843" spans="1:26" ht="12" customHeight="1">
      <c r="A843" s="155"/>
      <c r="B843" s="155"/>
      <c r="C843" s="155"/>
      <c r="D843" s="155"/>
      <c r="E843" s="155"/>
      <c r="F843" s="155"/>
      <c r="G843" s="155"/>
      <c r="H843" s="155"/>
      <c r="I843" s="155"/>
      <c r="J843" s="155"/>
      <c r="K843" s="155"/>
      <c r="L843" s="155"/>
      <c r="M843" s="155"/>
      <c r="N843" s="155"/>
      <c r="O843" s="155"/>
      <c r="P843" s="155"/>
      <c r="Q843" s="155"/>
      <c r="R843" s="155"/>
      <c r="S843" s="155"/>
      <c r="T843" s="155"/>
      <c r="U843" s="155"/>
      <c r="V843" s="155"/>
      <c r="W843" s="155"/>
      <c r="X843" s="155"/>
      <c r="Y843" s="155"/>
      <c r="Z843" s="155"/>
    </row>
    <row r="844" spans="1:26" ht="12" customHeight="1">
      <c r="A844" s="155"/>
      <c r="B844" s="155"/>
      <c r="C844" s="155"/>
      <c r="D844" s="155"/>
      <c r="E844" s="155"/>
      <c r="F844" s="155"/>
      <c r="G844" s="155"/>
      <c r="H844" s="155"/>
      <c r="I844" s="155"/>
      <c r="J844" s="155"/>
      <c r="K844" s="155"/>
      <c r="L844" s="155"/>
      <c r="M844" s="155"/>
      <c r="N844" s="155"/>
      <c r="O844" s="155"/>
      <c r="P844" s="155"/>
      <c r="Q844" s="155"/>
      <c r="R844" s="155"/>
      <c r="S844" s="155"/>
      <c r="T844" s="155"/>
      <c r="U844" s="155"/>
      <c r="V844" s="155"/>
      <c r="W844" s="155"/>
      <c r="X844" s="155"/>
      <c r="Y844" s="155"/>
      <c r="Z844" s="155"/>
    </row>
    <row r="845" spans="1:26" ht="12" customHeight="1">
      <c r="A845" s="155"/>
      <c r="B845" s="155"/>
      <c r="C845" s="155"/>
      <c r="D845" s="155"/>
      <c r="E845" s="155"/>
      <c r="F845" s="155"/>
      <c r="G845" s="155"/>
      <c r="H845" s="155"/>
      <c r="I845" s="155"/>
      <c r="J845" s="155"/>
      <c r="K845" s="155"/>
      <c r="L845" s="155"/>
      <c r="M845" s="155"/>
      <c r="N845" s="155"/>
      <c r="O845" s="155"/>
      <c r="P845" s="155"/>
      <c r="Q845" s="155"/>
      <c r="R845" s="155"/>
      <c r="S845" s="155"/>
      <c r="T845" s="155"/>
      <c r="U845" s="155"/>
      <c r="V845" s="155"/>
      <c r="W845" s="155"/>
      <c r="X845" s="155"/>
      <c r="Y845" s="155"/>
      <c r="Z845" s="155"/>
    </row>
    <row r="846" spans="1:26" ht="12" customHeight="1">
      <c r="A846" s="155"/>
      <c r="B846" s="155"/>
      <c r="C846" s="155"/>
      <c r="D846" s="155"/>
      <c r="E846" s="155"/>
      <c r="F846" s="155"/>
      <c r="G846" s="155"/>
      <c r="H846" s="155"/>
      <c r="I846" s="155"/>
      <c r="J846" s="155"/>
      <c r="K846" s="155"/>
      <c r="L846" s="155"/>
      <c r="M846" s="155"/>
      <c r="N846" s="155"/>
      <c r="O846" s="155"/>
      <c r="P846" s="155"/>
      <c r="Q846" s="155"/>
      <c r="R846" s="155"/>
      <c r="S846" s="155"/>
      <c r="T846" s="155"/>
      <c r="U846" s="155"/>
      <c r="V846" s="155"/>
      <c r="W846" s="155"/>
      <c r="X846" s="155"/>
      <c r="Y846" s="155"/>
      <c r="Z846" s="155"/>
    </row>
    <row r="847" spans="1:26" ht="12" customHeight="1">
      <c r="A847" s="155"/>
      <c r="B847" s="155"/>
      <c r="C847" s="155"/>
      <c r="D847" s="155"/>
      <c r="E847" s="155"/>
      <c r="F847" s="155"/>
      <c r="G847" s="155"/>
      <c r="H847" s="155"/>
      <c r="I847" s="155"/>
      <c r="J847" s="155"/>
      <c r="K847" s="155"/>
      <c r="L847" s="155"/>
      <c r="M847" s="155"/>
      <c r="N847" s="155"/>
      <c r="O847" s="155"/>
      <c r="P847" s="155"/>
      <c r="Q847" s="155"/>
      <c r="R847" s="155"/>
      <c r="S847" s="155"/>
      <c r="T847" s="155"/>
      <c r="U847" s="155"/>
      <c r="V847" s="155"/>
      <c r="W847" s="155"/>
      <c r="X847" s="155"/>
      <c r="Y847" s="155"/>
      <c r="Z847" s="155"/>
    </row>
    <row r="848" spans="1:26" ht="12" customHeight="1">
      <c r="A848" s="155"/>
      <c r="B848" s="155"/>
      <c r="C848" s="155"/>
      <c r="D848" s="155"/>
      <c r="E848" s="155"/>
      <c r="F848" s="155"/>
      <c r="G848" s="155"/>
      <c r="H848" s="155"/>
      <c r="I848" s="155"/>
      <c r="J848" s="155"/>
      <c r="K848" s="155"/>
      <c r="L848" s="155"/>
      <c r="M848" s="155"/>
      <c r="N848" s="155"/>
      <c r="O848" s="155"/>
      <c r="P848" s="155"/>
      <c r="Q848" s="155"/>
      <c r="R848" s="155"/>
      <c r="S848" s="155"/>
      <c r="T848" s="155"/>
      <c r="U848" s="155"/>
      <c r="V848" s="155"/>
      <c r="W848" s="155"/>
      <c r="X848" s="155"/>
      <c r="Y848" s="155"/>
      <c r="Z848" s="155"/>
    </row>
    <row r="849" spans="1:26" ht="12" customHeight="1">
      <c r="A849" s="155"/>
      <c r="B849" s="155"/>
      <c r="C849" s="155"/>
      <c r="D849" s="155"/>
      <c r="E849" s="155"/>
      <c r="F849" s="155"/>
      <c r="G849" s="155"/>
      <c r="H849" s="155"/>
      <c r="I849" s="155"/>
      <c r="J849" s="155"/>
      <c r="K849" s="155"/>
      <c r="L849" s="155"/>
      <c r="M849" s="155"/>
      <c r="N849" s="155"/>
      <c r="O849" s="155"/>
      <c r="P849" s="155"/>
      <c r="Q849" s="155"/>
      <c r="R849" s="155"/>
      <c r="S849" s="155"/>
      <c r="T849" s="155"/>
      <c r="U849" s="155"/>
      <c r="V849" s="155"/>
      <c r="W849" s="155"/>
      <c r="X849" s="155"/>
      <c r="Y849" s="155"/>
      <c r="Z849" s="155"/>
    </row>
    <row r="850" spans="1:26" ht="12" customHeight="1">
      <c r="A850" s="155"/>
      <c r="B850" s="155"/>
      <c r="C850" s="155"/>
      <c r="D850" s="155"/>
      <c r="E850" s="155"/>
      <c r="F850" s="155"/>
      <c r="G850" s="155"/>
      <c r="H850" s="155"/>
      <c r="I850" s="155"/>
      <c r="J850" s="155"/>
      <c r="K850" s="155"/>
      <c r="L850" s="155"/>
      <c r="M850" s="155"/>
      <c r="N850" s="155"/>
      <c r="O850" s="155"/>
      <c r="P850" s="155"/>
      <c r="Q850" s="155"/>
      <c r="R850" s="155"/>
      <c r="S850" s="155"/>
      <c r="T850" s="155"/>
      <c r="U850" s="155"/>
      <c r="V850" s="155"/>
      <c r="W850" s="155"/>
      <c r="X850" s="155"/>
      <c r="Y850" s="155"/>
      <c r="Z850" s="155"/>
    </row>
    <row r="851" spans="1:26" ht="12" customHeight="1">
      <c r="A851" s="155"/>
      <c r="B851" s="155"/>
      <c r="C851" s="155"/>
      <c r="D851" s="155"/>
      <c r="E851" s="155"/>
      <c r="F851" s="155"/>
      <c r="G851" s="155"/>
      <c r="H851" s="155"/>
      <c r="I851" s="155"/>
      <c r="J851" s="155"/>
      <c r="K851" s="155"/>
      <c r="L851" s="155"/>
      <c r="M851" s="155"/>
      <c r="N851" s="155"/>
      <c r="O851" s="155"/>
      <c r="P851" s="155"/>
      <c r="Q851" s="155"/>
      <c r="R851" s="155"/>
      <c r="S851" s="155"/>
      <c r="T851" s="155"/>
      <c r="U851" s="155"/>
      <c r="V851" s="155"/>
      <c r="W851" s="155"/>
      <c r="X851" s="155"/>
      <c r="Y851" s="155"/>
      <c r="Z851" s="155"/>
    </row>
    <row r="852" spans="1:26" ht="12" customHeight="1">
      <c r="A852" s="155"/>
      <c r="B852" s="155"/>
      <c r="C852" s="155"/>
      <c r="D852" s="155"/>
      <c r="E852" s="155"/>
      <c r="F852" s="155"/>
      <c r="G852" s="155"/>
      <c r="H852" s="155"/>
      <c r="I852" s="155"/>
      <c r="J852" s="155"/>
      <c r="K852" s="155"/>
      <c r="L852" s="155"/>
      <c r="M852" s="155"/>
      <c r="N852" s="155"/>
      <c r="O852" s="155"/>
      <c r="P852" s="155"/>
      <c r="Q852" s="155"/>
      <c r="R852" s="155"/>
      <c r="S852" s="155"/>
      <c r="T852" s="155"/>
      <c r="U852" s="155"/>
      <c r="V852" s="155"/>
      <c r="W852" s="155"/>
      <c r="X852" s="155"/>
      <c r="Y852" s="155"/>
      <c r="Z852" s="155"/>
    </row>
    <row r="853" spans="1:26" ht="12" customHeight="1">
      <c r="A853" s="155"/>
      <c r="B853" s="155"/>
      <c r="C853" s="155"/>
      <c r="D853" s="155"/>
      <c r="E853" s="155"/>
      <c r="F853" s="155"/>
      <c r="G853" s="155"/>
      <c r="H853" s="155"/>
      <c r="I853" s="155"/>
      <c r="J853" s="155"/>
      <c r="K853" s="155"/>
      <c r="L853" s="155"/>
      <c r="M853" s="155"/>
      <c r="N853" s="155"/>
      <c r="O853" s="155"/>
      <c r="P853" s="155"/>
      <c r="Q853" s="155"/>
      <c r="R853" s="155"/>
      <c r="S853" s="155"/>
      <c r="T853" s="155"/>
      <c r="U853" s="155"/>
      <c r="V853" s="155"/>
      <c r="W853" s="155"/>
      <c r="X853" s="155"/>
      <c r="Y853" s="155"/>
      <c r="Z853" s="155"/>
    </row>
    <row r="854" spans="1:26" ht="12" customHeight="1">
      <c r="A854" s="155"/>
      <c r="B854" s="155"/>
      <c r="C854" s="155"/>
      <c r="D854" s="155"/>
      <c r="E854" s="155"/>
      <c r="F854" s="155"/>
      <c r="G854" s="155"/>
      <c r="H854" s="155"/>
      <c r="I854" s="155"/>
      <c r="J854" s="155"/>
      <c r="K854" s="155"/>
      <c r="L854" s="155"/>
      <c r="M854" s="155"/>
      <c r="N854" s="155"/>
      <c r="O854" s="155"/>
      <c r="P854" s="155"/>
      <c r="Q854" s="155"/>
      <c r="R854" s="155"/>
      <c r="S854" s="155"/>
      <c r="T854" s="155"/>
      <c r="U854" s="155"/>
      <c r="V854" s="155"/>
      <c r="W854" s="155"/>
      <c r="X854" s="155"/>
      <c r="Y854" s="155"/>
      <c r="Z854" s="155"/>
    </row>
    <row r="855" spans="1:26" ht="12" customHeight="1">
      <c r="A855" s="155"/>
      <c r="B855" s="155"/>
      <c r="C855" s="155"/>
      <c r="D855" s="155"/>
      <c r="E855" s="155"/>
      <c r="F855" s="155"/>
      <c r="G855" s="155"/>
      <c r="H855" s="155"/>
      <c r="I855" s="155"/>
      <c r="J855" s="155"/>
      <c r="K855" s="155"/>
      <c r="L855" s="155"/>
      <c r="M855" s="155"/>
      <c r="N855" s="155"/>
      <c r="O855" s="155"/>
      <c r="P855" s="155"/>
      <c r="Q855" s="155"/>
      <c r="R855" s="155"/>
      <c r="S855" s="155"/>
      <c r="T855" s="155"/>
      <c r="U855" s="155"/>
      <c r="V855" s="155"/>
      <c r="W855" s="155"/>
      <c r="X855" s="155"/>
      <c r="Y855" s="155"/>
      <c r="Z855" s="155"/>
    </row>
    <row r="856" spans="1:26" ht="12" customHeight="1">
      <c r="A856" s="155"/>
      <c r="B856" s="155"/>
      <c r="C856" s="155"/>
      <c r="D856" s="155"/>
      <c r="E856" s="155"/>
      <c r="F856" s="155"/>
      <c r="G856" s="155"/>
      <c r="H856" s="155"/>
      <c r="I856" s="155"/>
      <c r="J856" s="155"/>
      <c r="K856" s="155"/>
      <c r="L856" s="155"/>
      <c r="M856" s="155"/>
      <c r="N856" s="155"/>
      <c r="O856" s="155"/>
      <c r="P856" s="155"/>
      <c r="Q856" s="155"/>
      <c r="R856" s="155"/>
      <c r="S856" s="155"/>
      <c r="T856" s="155"/>
      <c r="U856" s="155"/>
      <c r="V856" s="155"/>
      <c r="W856" s="155"/>
      <c r="X856" s="155"/>
      <c r="Y856" s="155"/>
      <c r="Z856" s="155"/>
    </row>
    <row r="857" spans="1:26" ht="12" customHeight="1">
      <c r="A857" s="155"/>
      <c r="B857" s="155"/>
      <c r="C857" s="155"/>
      <c r="D857" s="155"/>
      <c r="E857" s="155"/>
      <c r="F857" s="155"/>
      <c r="G857" s="155"/>
      <c r="H857" s="155"/>
      <c r="I857" s="155"/>
      <c r="J857" s="155"/>
      <c r="K857" s="155"/>
      <c r="L857" s="155"/>
      <c r="M857" s="155"/>
      <c r="N857" s="155"/>
      <c r="O857" s="155"/>
      <c r="P857" s="155"/>
      <c r="Q857" s="155"/>
      <c r="R857" s="155"/>
      <c r="S857" s="155"/>
      <c r="T857" s="155"/>
      <c r="U857" s="155"/>
      <c r="V857" s="155"/>
      <c r="W857" s="155"/>
      <c r="X857" s="155"/>
      <c r="Y857" s="155"/>
      <c r="Z857" s="155"/>
    </row>
    <row r="858" spans="1:26" ht="12" customHeight="1">
      <c r="A858" s="155"/>
      <c r="B858" s="155"/>
      <c r="C858" s="155"/>
      <c r="D858" s="155"/>
      <c r="E858" s="155"/>
      <c r="F858" s="155"/>
      <c r="G858" s="155"/>
      <c r="H858" s="155"/>
      <c r="I858" s="155"/>
      <c r="J858" s="155"/>
      <c r="K858" s="155"/>
      <c r="L858" s="155"/>
      <c r="M858" s="155"/>
      <c r="N858" s="155"/>
      <c r="O858" s="155"/>
      <c r="P858" s="155"/>
      <c r="Q858" s="155"/>
      <c r="R858" s="155"/>
      <c r="S858" s="155"/>
      <c r="T858" s="155"/>
      <c r="U858" s="155"/>
      <c r="V858" s="155"/>
      <c r="W858" s="155"/>
      <c r="X858" s="155"/>
      <c r="Y858" s="155"/>
      <c r="Z858" s="155"/>
    </row>
    <row r="859" spans="1:26" ht="12" customHeight="1">
      <c r="A859" s="155"/>
      <c r="B859" s="155"/>
      <c r="C859" s="155"/>
      <c r="D859" s="155"/>
      <c r="E859" s="155"/>
      <c r="F859" s="155"/>
      <c r="G859" s="155"/>
      <c r="H859" s="155"/>
      <c r="I859" s="155"/>
      <c r="J859" s="155"/>
      <c r="K859" s="155"/>
      <c r="L859" s="155"/>
      <c r="M859" s="155"/>
      <c r="N859" s="155"/>
      <c r="O859" s="155"/>
      <c r="P859" s="155"/>
      <c r="Q859" s="155"/>
      <c r="R859" s="155"/>
      <c r="S859" s="155"/>
      <c r="T859" s="155"/>
      <c r="U859" s="155"/>
      <c r="V859" s="155"/>
      <c r="W859" s="155"/>
      <c r="X859" s="155"/>
      <c r="Y859" s="155"/>
      <c r="Z859" s="155"/>
    </row>
    <row r="860" spans="1:26" ht="12" customHeight="1">
      <c r="A860" s="155"/>
      <c r="B860" s="155"/>
      <c r="C860" s="155"/>
      <c r="D860" s="155"/>
      <c r="E860" s="155"/>
      <c r="F860" s="155"/>
      <c r="G860" s="155"/>
      <c r="H860" s="155"/>
      <c r="I860" s="155"/>
      <c r="J860" s="155"/>
      <c r="K860" s="155"/>
      <c r="L860" s="155"/>
      <c r="M860" s="155"/>
      <c r="N860" s="155"/>
      <c r="O860" s="155"/>
      <c r="P860" s="155"/>
      <c r="Q860" s="155"/>
      <c r="R860" s="155"/>
      <c r="S860" s="155"/>
      <c r="T860" s="155"/>
      <c r="U860" s="155"/>
      <c r="V860" s="155"/>
      <c r="W860" s="155"/>
      <c r="X860" s="155"/>
      <c r="Y860" s="155"/>
      <c r="Z860" s="155"/>
    </row>
    <row r="861" spans="1:26" ht="12" customHeight="1">
      <c r="A861" s="155"/>
      <c r="B861" s="155"/>
      <c r="C861" s="155"/>
      <c r="D861" s="155"/>
      <c r="E861" s="155"/>
      <c r="F861" s="155"/>
      <c r="G861" s="155"/>
      <c r="H861" s="155"/>
      <c r="I861" s="155"/>
      <c r="J861" s="155"/>
      <c r="K861" s="155"/>
      <c r="L861" s="155"/>
      <c r="M861" s="155"/>
      <c r="N861" s="155"/>
      <c r="O861" s="155"/>
      <c r="P861" s="155"/>
      <c r="Q861" s="155"/>
      <c r="R861" s="155"/>
      <c r="S861" s="155"/>
      <c r="T861" s="155"/>
      <c r="U861" s="155"/>
      <c r="V861" s="155"/>
      <c r="W861" s="155"/>
      <c r="X861" s="155"/>
      <c r="Y861" s="155"/>
      <c r="Z861" s="155"/>
    </row>
    <row r="862" spans="1:26" ht="12" customHeight="1">
      <c r="A862" s="155"/>
      <c r="B862" s="155"/>
      <c r="C862" s="155"/>
      <c r="D862" s="155"/>
      <c r="E862" s="155"/>
      <c r="F862" s="155"/>
      <c r="G862" s="155"/>
      <c r="H862" s="155"/>
      <c r="I862" s="155"/>
      <c r="J862" s="155"/>
      <c r="K862" s="155"/>
      <c r="L862" s="155"/>
      <c r="M862" s="155"/>
      <c r="N862" s="155"/>
      <c r="O862" s="155"/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  <c r="Z862" s="155"/>
    </row>
    <row r="863" spans="1:26" ht="12" customHeight="1">
      <c r="A863" s="155"/>
      <c r="B863" s="155"/>
      <c r="C863" s="155"/>
      <c r="D863" s="155"/>
      <c r="E863" s="155"/>
      <c r="F863" s="155"/>
      <c r="G863" s="155"/>
      <c r="H863" s="155"/>
      <c r="I863" s="155"/>
      <c r="J863" s="155"/>
      <c r="K863" s="155"/>
      <c r="L863" s="155"/>
      <c r="M863" s="155"/>
      <c r="N863" s="155"/>
      <c r="O863" s="155"/>
      <c r="P863" s="155"/>
      <c r="Q863" s="155"/>
      <c r="R863" s="155"/>
      <c r="S863" s="155"/>
      <c r="T863" s="155"/>
      <c r="U863" s="155"/>
      <c r="V863" s="155"/>
      <c r="W863" s="155"/>
      <c r="X863" s="155"/>
      <c r="Y863" s="155"/>
      <c r="Z863" s="155"/>
    </row>
    <row r="864" spans="1:26" ht="12" customHeight="1">
      <c r="A864" s="155"/>
      <c r="B864" s="155"/>
      <c r="C864" s="155"/>
      <c r="D864" s="155"/>
      <c r="E864" s="155"/>
      <c r="F864" s="155"/>
      <c r="G864" s="155"/>
      <c r="H864" s="155"/>
      <c r="I864" s="155"/>
      <c r="J864" s="155"/>
      <c r="K864" s="155"/>
      <c r="L864" s="155"/>
      <c r="M864" s="155"/>
      <c r="N864" s="155"/>
      <c r="O864" s="155"/>
      <c r="P864" s="155"/>
      <c r="Q864" s="155"/>
      <c r="R864" s="155"/>
      <c r="S864" s="155"/>
      <c r="T864" s="155"/>
      <c r="U864" s="155"/>
      <c r="V864" s="155"/>
      <c r="W864" s="155"/>
      <c r="X864" s="155"/>
      <c r="Y864" s="155"/>
      <c r="Z864" s="155"/>
    </row>
    <row r="865" spans="1:26" ht="12" customHeight="1">
      <c r="A865" s="155"/>
      <c r="B865" s="155"/>
      <c r="C865" s="155"/>
      <c r="D865" s="155"/>
      <c r="E865" s="155"/>
      <c r="F865" s="155"/>
      <c r="G865" s="155"/>
      <c r="H865" s="155"/>
      <c r="I865" s="155"/>
      <c r="J865" s="155"/>
      <c r="K865" s="155"/>
      <c r="L865" s="155"/>
      <c r="M865" s="155"/>
      <c r="N865" s="155"/>
      <c r="O865" s="155"/>
      <c r="P865" s="155"/>
      <c r="Q865" s="155"/>
      <c r="R865" s="155"/>
      <c r="S865" s="155"/>
      <c r="T865" s="155"/>
      <c r="U865" s="155"/>
      <c r="V865" s="155"/>
      <c r="W865" s="155"/>
      <c r="X865" s="155"/>
      <c r="Y865" s="155"/>
      <c r="Z865" s="155"/>
    </row>
    <row r="866" spans="1:26" ht="12" customHeight="1">
      <c r="A866" s="155"/>
      <c r="B866" s="155"/>
      <c r="C866" s="155"/>
      <c r="D866" s="155"/>
      <c r="E866" s="155"/>
      <c r="F866" s="155"/>
      <c r="G866" s="155"/>
      <c r="H866" s="155"/>
      <c r="I866" s="155"/>
      <c r="J866" s="155"/>
      <c r="K866" s="155"/>
      <c r="L866" s="155"/>
      <c r="M866" s="155"/>
      <c r="N866" s="155"/>
      <c r="O866" s="155"/>
      <c r="P866" s="155"/>
      <c r="Q866" s="155"/>
      <c r="R866" s="155"/>
      <c r="S866" s="155"/>
      <c r="T866" s="155"/>
      <c r="U866" s="155"/>
      <c r="V866" s="155"/>
      <c r="W866" s="155"/>
      <c r="X866" s="155"/>
      <c r="Y866" s="155"/>
      <c r="Z866" s="155"/>
    </row>
    <row r="867" spans="1:26" ht="12" customHeight="1">
      <c r="A867" s="155"/>
      <c r="B867" s="155"/>
      <c r="C867" s="155"/>
      <c r="D867" s="155"/>
      <c r="E867" s="155"/>
      <c r="F867" s="155"/>
      <c r="G867" s="155"/>
      <c r="H867" s="155"/>
      <c r="I867" s="155"/>
      <c r="J867" s="155"/>
      <c r="K867" s="155"/>
      <c r="L867" s="155"/>
      <c r="M867" s="155"/>
      <c r="N867" s="155"/>
      <c r="O867" s="155"/>
      <c r="P867" s="155"/>
      <c r="Q867" s="155"/>
      <c r="R867" s="155"/>
      <c r="S867" s="155"/>
      <c r="T867" s="155"/>
      <c r="U867" s="155"/>
      <c r="V867" s="155"/>
      <c r="W867" s="155"/>
      <c r="X867" s="155"/>
      <c r="Y867" s="155"/>
      <c r="Z867" s="155"/>
    </row>
    <row r="868" spans="1:26" ht="12" customHeight="1">
      <c r="A868" s="155"/>
      <c r="B868" s="155"/>
      <c r="C868" s="155"/>
      <c r="D868" s="155"/>
      <c r="E868" s="155"/>
      <c r="F868" s="155"/>
      <c r="G868" s="155"/>
      <c r="H868" s="155"/>
      <c r="I868" s="155"/>
      <c r="J868" s="155"/>
      <c r="K868" s="155"/>
      <c r="L868" s="155"/>
      <c r="M868" s="155"/>
      <c r="N868" s="155"/>
      <c r="O868" s="155"/>
      <c r="P868" s="155"/>
      <c r="Q868" s="155"/>
      <c r="R868" s="155"/>
      <c r="S868" s="155"/>
      <c r="T868" s="155"/>
      <c r="U868" s="155"/>
      <c r="V868" s="155"/>
      <c r="W868" s="155"/>
      <c r="X868" s="155"/>
      <c r="Y868" s="155"/>
      <c r="Z868" s="155"/>
    </row>
    <row r="869" spans="1:26" ht="12" customHeight="1">
      <c r="A869" s="155"/>
      <c r="B869" s="155"/>
      <c r="C869" s="155"/>
      <c r="D869" s="155"/>
      <c r="E869" s="155"/>
      <c r="F869" s="155"/>
      <c r="G869" s="155"/>
      <c r="H869" s="155"/>
      <c r="I869" s="155"/>
      <c r="J869" s="155"/>
      <c r="K869" s="155"/>
      <c r="L869" s="155"/>
      <c r="M869" s="155"/>
      <c r="N869" s="155"/>
      <c r="O869" s="155"/>
      <c r="P869" s="155"/>
      <c r="Q869" s="155"/>
      <c r="R869" s="155"/>
      <c r="S869" s="155"/>
      <c r="T869" s="155"/>
      <c r="U869" s="155"/>
      <c r="V869" s="155"/>
      <c r="W869" s="155"/>
      <c r="X869" s="155"/>
      <c r="Y869" s="155"/>
      <c r="Z869" s="155"/>
    </row>
    <row r="870" spans="1:26" ht="12" customHeight="1">
      <c r="A870" s="155"/>
      <c r="B870" s="155"/>
      <c r="C870" s="155"/>
      <c r="D870" s="155"/>
      <c r="E870" s="155"/>
      <c r="F870" s="155"/>
      <c r="G870" s="155"/>
      <c r="H870" s="155"/>
      <c r="I870" s="155"/>
      <c r="J870" s="155"/>
      <c r="K870" s="155"/>
      <c r="L870" s="155"/>
      <c r="M870" s="155"/>
      <c r="N870" s="155"/>
      <c r="O870" s="155"/>
      <c r="P870" s="155"/>
      <c r="Q870" s="155"/>
      <c r="R870" s="155"/>
      <c r="S870" s="155"/>
      <c r="T870" s="155"/>
      <c r="U870" s="155"/>
      <c r="V870" s="155"/>
      <c r="W870" s="155"/>
      <c r="X870" s="155"/>
      <c r="Y870" s="155"/>
      <c r="Z870" s="155"/>
    </row>
    <row r="871" spans="1:26" ht="12" customHeight="1">
      <c r="A871" s="155"/>
      <c r="B871" s="155"/>
      <c r="C871" s="155"/>
      <c r="D871" s="155"/>
      <c r="E871" s="155"/>
      <c r="F871" s="155"/>
      <c r="G871" s="155"/>
      <c r="H871" s="155"/>
      <c r="I871" s="155"/>
      <c r="J871" s="155"/>
      <c r="K871" s="155"/>
      <c r="L871" s="155"/>
      <c r="M871" s="155"/>
      <c r="N871" s="155"/>
      <c r="O871" s="155"/>
      <c r="P871" s="155"/>
      <c r="Q871" s="155"/>
      <c r="R871" s="155"/>
      <c r="S871" s="155"/>
      <c r="T871" s="155"/>
      <c r="U871" s="155"/>
      <c r="V871" s="155"/>
      <c r="W871" s="155"/>
      <c r="X871" s="155"/>
      <c r="Y871" s="155"/>
      <c r="Z871" s="155"/>
    </row>
    <row r="872" spans="1:26" ht="12" customHeight="1">
      <c r="A872" s="155"/>
      <c r="B872" s="155"/>
      <c r="C872" s="155"/>
      <c r="D872" s="155"/>
      <c r="E872" s="155"/>
      <c r="F872" s="155"/>
      <c r="G872" s="155"/>
      <c r="H872" s="155"/>
      <c r="I872" s="155"/>
      <c r="J872" s="155"/>
      <c r="K872" s="155"/>
      <c r="L872" s="155"/>
      <c r="M872" s="155"/>
      <c r="N872" s="155"/>
      <c r="O872" s="155"/>
      <c r="P872" s="155"/>
      <c r="Q872" s="155"/>
      <c r="R872" s="155"/>
      <c r="S872" s="155"/>
      <c r="T872" s="155"/>
      <c r="U872" s="155"/>
      <c r="V872" s="155"/>
      <c r="W872" s="155"/>
      <c r="X872" s="155"/>
      <c r="Y872" s="155"/>
      <c r="Z872" s="155"/>
    </row>
    <row r="873" spans="1:26" ht="12" customHeight="1">
      <c r="A873" s="155"/>
      <c r="B873" s="155"/>
      <c r="C873" s="155"/>
      <c r="D873" s="155"/>
      <c r="E873" s="155"/>
      <c r="F873" s="155"/>
      <c r="G873" s="155"/>
      <c r="H873" s="155"/>
      <c r="I873" s="155"/>
      <c r="J873" s="155"/>
      <c r="K873" s="155"/>
      <c r="L873" s="155"/>
      <c r="M873" s="155"/>
      <c r="N873" s="155"/>
      <c r="O873" s="155"/>
      <c r="P873" s="155"/>
      <c r="Q873" s="155"/>
      <c r="R873" s="155"/>
      <c r="S873" s="155"/>
      <c r="T873" s="155"/>
      <c r="U873" s="155"/>
      <c r="V873" s="155"/>
      <c r="W873" s="155"/>
      <c r="X873" s="155"/>
      <c r="Y873" s="155"/>
      <c r="Z873" s="155"/>
    </row>
    <row r="874" spans="1:26" ht="12" customHeight="1">
      <c r="A874" s="155"/>
      <c r="B874" s="155"/>
      <c r="C874" s="155"/>
      <c r="D874" s="155"/>
      <c r="E874" s="155"/>
      <c r="F874" s="155"/>
      <c r="G874" s="155"/>
      <c r="H874" s="155"/>
      <c r="I874" s="155"/>
      <c r="J874" s="155"/>
      <c r="K874" s="155"/>
      <c r="L874" s="155"/>
      <c r="M874" s="155"/>
      <c r="N874" s="155"/>
      <c r="O874" s="155"/>
      <c r="P874" s="155"/>
      <c r="Q874" s="155"/>
      <c r="R874" s="155"/>
      <c r="S874" s="155"/>
      <c r="T874" s="155"/>
      <c r="U874" s="155"/>
      <c r="V874" s="155"/>
      <c r="W874" s="155"/>
      <c r="X874" s="155"/>
      <c r="Y874" s="155"/>
      <c r="Z874" s="155"/>
    </row>
    <row r="875" spans="1:26" ht="12" customHeight="1">
      <c r="A875" s="155"/>
      <c r="B875" s="155"/>
      <c r="C875" s="155"/>
      <c r="D875" s="155"/>
      <c r="E875" s="155"/>
      <c r="F875" s="155"/>
      <c r="G875" s="155"/>
      <c r="H875" s="155"/>
      <c r="I875" s="155"/>
      <c r="J875" s="155"/>
      <c r="K875" s="155"/>
      <c r="L875" s="155"/>
      <c r="M875" s="155"/>
      <c r="N875" s="155"/>
      <c r="O875" s="155"/>
      <c r="P875" s="155"/>
      <c r="Q875" s="155"/>
      <c r="R875" s="155"/>
      <c r="S875" s="155"/>
      <c r="T875" s="155"/>
      <c r="U875" s="155"/>
      <c r="V875" s="155"/>
      <c r="W875" s="155"/>
      <c r="X875" s="155"/>
      <c r="Y875" s="155"/>
      <c r="Z875" s="155"/>
    </row>
    <row r="876" spans="1:26" ht="12" customHeight="1">
      <c r="A876" s="155"/>
      <c r="B876" s="155"/>
      <c r="C876" s="155"/>
      <c r="D876" s="155"/>
      <c r="E876" s="155"/>
      <c r="F876" s="155"/>
      <c r="G876" s="155"/>
      <c r="H876" s="155"/>
      <c r="I876" s="155"/>
      <c r="J876" s="155"/>
      <c r="K876" s="155"/>
      <c r="L876" s="155"/>
      <c r="M876" s="155"/>
      <c r="N876" s="155"/>
      <c r="O876" s="155"/>
      <c r="P876" s="155"/>
      <c r="Q876" s="155"/>
      <c r="R876" s="155"/>
      <c r="S876" s="155"/>
      <c r="T876" s="155"/>
      <c r="U876" s="155"/>
      <c r="V876" s="155"/>
      <c r="W876" s="155"/>
      <c r="X876" s="155"/>
      <c r="Y876" s="155"/>
      <c r="Z876" s="155"/>
    </row>
    <row r="877" spans="1:26" ht="12" customHeight="1">
      <c r="A877" s="155"/>
      <c r="B877" s="155"/>
      <c r="C877" s="155"/>
      <c r="D877" s="155"/>
      <c r="E877" s="155"/>
      <c r="F877" s="155"/>
      <c r="G877" s="155"/>
      <c r="H877" s="155"/>
      <c r="I877" s="155"/>
      <c r="J877" s="155"/>
      <c r="K877" s="155"/>
      <c r="L877" s="155"/>
      <c r="M877" s="155"/>
      <c r="N877" s="155"/>
      <c r="O877" s="155"/>
      <c r="P877" s="155"/>
      <c r="Q877" s="155"/>
      <c r="R877" s="155"/>
      <c r="S877" s="155"/>
      <c r="T877" s="155"/>
      <c r="U877" s="155"/>
      <c r="V877" s="155"/>
      <c r="W877" s="155"/>
      <c r="X877" s="155"/>
      <c r="Y877" s="155"/>
      <c r="Z877" s="155"/>
    </row>
    <row r="878" spans="1:26" ht="12" customHeight="1">
      <c r="A878" s="155"/>
      <c r="B878" s="155"/>
      <c r="C878" s="155"/>
      <c r="D878" s="155"/>
      <c r="E878" s="155"/>
      <c r="F878" s="155"/>
      <c r="G878" s="155"/>
      <c r="H878" s="155"/>
      <c r="I878" s="155"/>
      <c r="J878" s="155"/>
      <c r="K878" s="155"/>
      <c r="L878" s="155"/>
      <c r="M878" s="155"/>
      <c r="N878" s="155"/>
      <c r="O878" s="155"/>
      <c r="P878" s="155"/>
      <c r="Q878" s="155"/>
      <c r="R878" s="155"/>
      <c r="S878" s="155"/>
      <c r="T878" s="155"/>
      <c r="U878" s="155"/>
      <c r="V878" s="155"/>
      <c r="W878" s="155"/>
      <c r="X878" s="155"/>
      <c r="Y878" s="155"/>
      <c r="Z878" s="155"/>
    </row>
    <row r="879" spans="1:26" ht="12" customHeight="1">
      <c r="A879" s="155"/>
      <c r="B879" s="155"/>
      <c r="C879" s="155"/>
      <c r="D879" s="155"/>
      <c r="E879" s="155"/>
      <c r="F879" s="155"/>
      <c r="G879" s="155"/>
      <c r="H879" s="155"/>
      <c r="I879" s="155"/>
      <c r="J879" s="155"/>
      <c r="K879" s="155"/>
      <c r="L879" s="155"/>
      <c r="M879" s="155"/>
      <c r="N879" s="155"/>
      <c r="O879" s="155"/>
      <c r="P879" s="155"/>
      <c r="Q879" s="155"/>
      <c r="R879" s="155"/>
      <c r="S879" s="155"/>
      <c r="T879" s="155"/>
      <c r="U879" s="155"/>
      <c r="V879" s="155"/>
      <c r="W879" s="155"/>
      <c r="X879" s="155"/>
      <c r="Y879" s="155"/>
      <c r="Z879" s="155"/>
    </row>
    <row r="880" spans="1:26" ht="12" customHeight="1">
      <c r="A880" s="155"/>
      <c r="B880" s="155"/>
      <c r="C880" s="155"/>
      <c r="D880" s="155"/>
      <c r="E880" s="155"/>
      <c r="F880" s="155"/>
      <c r="G880" s="155"/>
      <c r="H880" s="155"/>
      <c r="I880" s="155"/>
      <c r="J880" s="155"/>
      <c r="K880" s="155"/>
      <c r="L880" s="155"/>
      <c r="M880" s="155"/>
      <c r="N880" s="155"/>
      <c r="O880" s="155"/>
      <c r="P880" s="155"/>
      <c r="Q880" s="155"/>
      <c r="R880" s="155"/>
      <c r="S880" s="155"/>
      <c r="T880" s="155"/>
      <c r="U880" s="155"/>
      <c r="V880" s="155"/>
      <c r="W880" s="155"/>
      <c r="X880" s="155"/>
      <c r="Y880" s="155"/>
      <c r="Z880" s="155"/>
    </row>
    <row r="881" spans="1:26" ht="12" customHeight="1">
      <c r="A881" s="155"/>
      <c r="B881" s="155"/>
      <c r="C881" s="155"/>
      <c r="D881" s="155"/>
      <c r="E881" s="155"/>
      <c r="F881" s="155"/>
      <c r="G881" s="155"/>
      <c r="H881" s="155"/>
      <c r="I881" s="155"/>
      <c r="J881" s="155"/>
      <c r="K881" s="155"/>
      <c r="L881" s="155"/>
      <c r="M881" s="155"/>
      <c r="N881" s="155"/>
      <c r="O881" s="155"/>
      <c r="P881" s="155"/>
      <c r="Q881" s="155"/>
      <c r="R881" s="155"/>
      <c r="S881" s="155"/>
      <c r="T881" s="155"/>
      <c r="U881" s="155"/>
      <c r="V881" s="155"/>
      <c r="W881" s="155"/>
      <c r="X881" s="155"/>
      <c r="Y881" s="155"/>
      <c r="Z881" s="155"/>
    </row>
    <row r="882" spans="1:26" ht="12" customHeight="1">
      <c r="A882" s="155"/>
      <c r="B882" s="155"/>
      <c r="C882" s="155"/>
      <c r="D882" s="155"/>
      <c r="E882" s="155"/>
      <c r="F882" s="155"/>
      <c r="G882" s="155"/>
      <c r="H882" s="155"/>
      <c r="I882" s="155"/>
      <c r="J882" s="155"/>
      <c r="K882" s="155"/>
      <c r="L882" s="155"/>
      <c r="M882" s="155"/>
      <c r="N882" s="155"/>
      <c r="O882" s="155"/>
      <c r="P882" s="155"/>
      <c r="Q882" s="155"/>
      <c r="R882" s="155"/>
      <c r="S882" s="155"/>
      <c r="T882" s="155"/>
      <c r="U882" s="155"/>
      <c r="V882" s="155"/>
      <c r="W882" s="155"/>
      <c r="X882" s="155"/>
      <c r="Y882" s="155"/>
      <c r="Z882" s="155"/>
    </row>
    <row r="883" spans="1:26" ht="12" customHeight="1">
      <c r="A883" s="155"/>
      <c r="B883" s="155"/>
      <c r="C883" s="155"/>
      <c r="D883" s="155"/>
      <c r="E883" s="155"/>
      <c r="F883" s="155"/>
      <c r="G883" s="155"/>
      <c r="H883" s="155"/>
      <c r="I883" s="155"/>
      <c r="J883" s="155"/>
      <c r="K883" s="155"/>
      <c r="L883" s="155"/>
      <c r="M883" s="155"/>
      <c r="N883" s="155"/>
      <c r="O883" s="155"/>
      <c r="P883" s="155"/>
      <c r="Q883" s="155"/>
      <c r="R883" s="155"/>
      <c r="S883" s="155"/>
      <c r="T883" s="155"/>
      <c r="U883" s="155"/>
      <c r="V883" s="155"/>
      <c r="W883" s="155"/>
      <c r="X883" s="155"/>
      <c r="Y883" s="155"/>
      <c r="Z883" s="155"/>
    </row>
    <row r="884" spans="1:26" ht="12" customHeight="1">
      <c r="A884" s="155"/>
      <c r="B884" s="155"/>
      <c r="C884" s="155"/>
      <c r="D884" s="155"/>
      <c r="E884" s="155"/>
      <c r="F884" s="155"/>
      <c r="G884" s="155"/>
      <c r="H884" s="155"/>
      <c r="I884" s="155"/>
      <c r="J884" s="155"/>
      <c r="K884" s="155"/>
      <c r="L884" s="155"/>
      <c r="M884" s="155"/>
      <c r="N884" s="155"/>
      <c r="O884" s="155"/>
      <c r="P884" s="155"/>
      <c r="Q884" s="155"/>
      <c r="R884" s="155"/>
      <c r="S884" s="155"/>
      <c r="T884" s="155"/>
      <c r="U884" s="155"/>
      <c r="V884" s="155"/>
      <c r="W884" s="155"/>
      <c r="X884" s="155"/>
      <c r="Y884" s="155"/>
      <c r="Z884" s="155"/>
    </row>
    <row r="885" spans="1:26" ht="12" customHeight="1">
      <c r="A885" s="155"/>
      <c r="B885" s="155"/>
      <c r="C885" s="155"/>
      <c r="D885" s="155"/>
      <c r="E885" s="155"/>
      <c r="F885" s="155"/>
      <c r="G885" s="155"/>
      <c r="H885" s="155"/>
      <c r="I885" s="155"/>
      <c r="J885" s="155"/>
      <c r="K885" s="155"/>
      <c r="L885" s="155"/>
      <c r="M885" s="155"/>
      <c r="N885" s="155"/>
      <c r="O885" s="155"/>
      <c r="P885" s="155"/>
      <c r="Q885" s="155"/>
      <c r="R885" s="155"/>
      <c r="S885" s="155"/>
      <c r="T885" s="155"/>
      <c r="U885" s="155"/>
      <c r="V885" s="155"/>
      <c r="W885" s="155"/>
      <c r="X885" s="155"/>
      <c r="Y885" s="155"/>
      <c r="Z885" s="155"/>
    </row>
    <row r="886" spans="1:26" ht="12" customHeight="1">
      <c r="A886" s="155"/>
      <c r="B886" s="155"/>
      <c r="C886" s="155"/>
      <c r="D886" s="155"/>
      <c r="E886" s="155"/>
      <c r="F886" s="155"/>
      <c r="G886" s="155"/>
      <c r="H886" s="155"/>
      <c r="I886" s="155"/>
      <c r="J886" s="155"/>
      <c r="K886" s="155"/>
      <c r="L886" s="155"/>
      <c r="M886" s="155"/>
      <c r="N886" s="155"/>
      <c r="O886" s="155"/>
      <c r="P886" s="155"/>
      <c r="Q886" s="155"/>
      <c r="R886" s="155"/>
      <c r="S886" s="155"/>
      <c r="T886" s="155"/>
      <c r="U886" s="155"/>
      <c r="V886" s="155"/>
      <c r="W886" s="155"/>
      <c r="X886" s="155"/>
      <c r="Y886" s="155"/>
      <c r="Z886" s="155"/>
    </row>
    <row r="887" spans="1:26" ht="12" customHeight="1">
      <c r="A887" s="155"/>
      <c r="B887" s="155"/>
      <c r="C887" s="155"/>
      <c r="D887" s="155"/>
      <c r="E887" s="155"/>
      <c r="F887" s="155"/>
      <c r="G887" s="155"/>
      <c r="H887" s="155"/>
      <c r="I887" s="155"/>
      <c r="J887" s="155"/>
      <c r="K887" s="155"/>
      <c r="L887" s="155"/>
      <c r="M887" s="155"/>
      <c r="N887" s="155"/>
      <c r="O887" s="155"/>
      <c r="P887" s="155"/>
      <c r="Q887" s="155"/>
      <c r="R887" s="155"/>
      <c r="S887" s="155"/>
      <c r="T887" s="155"/>
      <c r="U887" s="155"/>
      <c r="V887" s="155"/>
      <c r="W887" s="155"/>
      <c r="X887" s="155"/>
      <c r="Y887" s="155"/>
      <c r="Z887" s="155"/>
    </row>
    <row r="888" spans="1:26" ht="12" customHeight="1">
      <c r="A888" s="155"/>
      <c r="B888" s="155"/>
      <c r="C888" s="155"/>
      <c r="D888" s="155"/>
      <c r="E888" s="155"/>
      <c r="F888" s="155"/>
      <c r="G888" s="155"/>
      <c r="H888" s="155"/>
      <c r="I888" s="155"/>
      <c r="J888" s="155"/>
      <c r="K888" s="155"/>
      <c r="L888" s="155"/>
      <c r="M888" s="155"/>
      <c r="N888" s="155"/>
      <c r="O888" s="155"/>
      <c r="P888" s="155"/>
      <c r="Q888" s="155"/>
      <c r="R888" s="155"/>
      <c r="S888" s="155"/>
      <c r="T888" s="155"/>
      <c r="U888" s="155"/>
      <c r="V888" s="155"/>
      <c r="W888" s="155"/>
      <c r="X888" s="155"/>
      <c r="Y888" s="155"/>
      <c r="Z888" s="155"/>
    </row>
    <row r="889" spans="1:26" ht="12" customHeight="1">
      <c r="A889" s="155"/>
      <c r="B889" s="155"/>
      <c r="C889" s="155"/>
      <c r="D889" s="155"/>
      <c r="E889" s="155"/>
      <c r="F889" s="155"/>
      <c r="G889" s="155"/>
      <c r="H889" s="155"/>
      <c r="I889" s="155"/>
      <c r="J889" s="155"/>
      <c r="K889" s="155"/>
      <c r="L889" s="155"/>
      <c r="M889" s="155"/>
      <c r="N889" s="155"/>
      <c r="O889" s="155"/>
      <c r="P889" s="155"/>
      <c r="Q889" s="155"/>
      <c r="R889" s="155"/>
      <c r="S889" s="155"/>
      <c r="T889" s="155"/>
      <c r="U889" s="155"/>
      <c r="V889" s="155"/>
      <c r="W889" s="155"/>
      <c r="X889" s="155"/>
      <c r="Y889" s="155"/>
      <c r="Z889" s="155"/>
    </row>
    <row r="890" spans="1:26" ht="12" customHeight="1">
      <c r="A890" s="155"/>
      <c r="B890" s="155"/>
      <c r="C890" s="155"/>
      <c r="D890" s="155"/>
      <c r="E890" s="155"/>
      <c r="F890" s="155"/>
      <c r="G890" s="155"/>
      <c r="H890" s="155"/>
      <c r="I890" s="155"/>
      <c r="J890" s="155"/>
      <c r="K890" s="155"/>
      <c r="L890" s="155"/>
      <c r="M890" s="155"/>
      <c r="N890" s="155"/>
      <c r="O890" s="155"/>
      <c r="P890" s="155"/>
      <c r="Q890" s="155"/>
      <c r="R890" s="155"/>
      <c r="S890" s="155"/>
      <c r="T890" s="155"/>
      <c r="U890" s="155"/>
      <c r="V890" s="155"/>
      <c r="W890" s="155"/>
      <c r="X890" s="155"/>
      <c r="Y890" s="155"/>
      <c r="Z890" s="155"/>
    </row>
    <row r="891" spans="1:26" ht="12" customHeight="1">
      <c r="A891" s="155"/>
      <c r="B891" s="155"/>
      <c r="C891" s="155"/>
      <c r="D891" s="155"/>
      <c r="E891" s="155"/>
      <c r="F891" s="155"/>
      <c r="G891" s="155"/>
      <c r="H891" s="155"/>
      <c r="I891" s="155"/>
      <c r="J891" s="155"/>
      <c r="K891" s="155"/>
      <c r="L891" s="155"/>
      <c r="M891" s="155"/>
      <c r="N891" s="155"/>
      <c r="O891" s="155"/>
      <c r="P891" s="155"/>
      <c r="Q891" s="155"/>
      <c r="R891" s="155"/>
      <c r="S891" s="155"/>
      <c r="T891" s="155"/>
      <c r="U891" s="155"/>
      <c r="V891" s="155"/>
      <c r="W891" s="155"/>
      <c r="X891" s="155"/>
      <c r="Y891" s="155"/>
      <c r="Z891" s="155"/>
    </row>
    <row r="892" spans="1:26" ht="12" customHeight="1">
      <c r="A892" s="155"/>
      <c r="B892" s="155"/>
      <c r="C892" s="155"/>
      <c r="D892" s="155"/>
      <c r="E892" s="155"/>
      <c r="F892" s="155"/>
      <c r="G892" s="155"/>
      <c r="H892" s="155"/>
      <c r="I892" s="155"/>
      <c r="J892" s="155"/>
      <c r="K892" s="155"/>
      <c r="L892" s="155"/>
      <c r="M892" s="155"/>
      <c r="N892" s="155"/>
      <c r="O892" s="155"/>
      <c r="P892" s="155"/>
      <c r="Q892" s="155"/>
      <c r="R892" s="155"/>
      <c r="S892" s="155"/>
      <c r="T892" s="155"/>
      <c r="U892" s="155"/>
      <c r="V892" s="155"/>
      <c r="W892" s="155"/>
      <c r="X892" s="155"/>
      <c r="Y892" s="155"/>
      <c r="Z892" s="155"/>
    </row>
    <row r="893" spans="1:26" ht="12" customHeight="1">
      <c r="A893" s="155"/>
      <c r="B893" s="155"/>
      <c r="C893" s="155"/>
      <c r="D893" s="155"/>
      <c r="E893" s="155"/>
      <c r="F893" s="155"/>
      <c r="G893" s="155"/>
      <c r="H893" s="155"/>
      <c r="I893" s="155"/>
      <c r="J893" s="155"/>
      <c r="K893" s="155"/>
      <c r="L893" s="155"/>
      <c r="M893" s="155"/>
      <c r="N893" s="155"/>
      <c r="O893" s="155"/>
      <c r="P893" s="155"/>
      <c r="Q893" s="155"/>
      <c r="R893" s="155"/>
      <c r="S893" s="155"/>
      <c r="T893" s="155"/>
      <c r="U893" s="155"/>
      <c r="V893" s="155"/>
      <c r="W893" s="155"/>
      <c r="X893" s="155"/>
      <c r="Y893" s="155"/>
      <c r="Z893" s="155"/>
    </row>
    <row r="894" spans="1:26" ht="12" customHeight="1">
      <c r="A894" s="155"/>
      <c r="B894" s="155"/>
      <c r="C894" s="155"/>
      <c r="D894" s="155"/>
      <c r="E894" s="155"/>
      <c r="F894" s="155"/>
      <c r="G894" s="155"/>
      <c r="H894" s="155"/>
      <c r="I894" s="155"/>
      <c r="J894" s="155"/>
      <c r="K894" s="155"/>
      <c r="L894" s="155"/>
      <c r="M894" s="155"/>
      <c r="N894" s="155"/>
      <c r="O894" s="155"/>
      <c r="P894" s="155"/>
      <c r="Q894" s="155"/>
      <c r="R894" s="155"/>
      <c r="S894" s="155"/>
      <c r="T894" s="155"/>
      <c r="U894" s="155"/>
      <c r="V894" s="155"/>
      <c r="W894" s="155"/>
      <c r="X894" s="155"/>
      <c r="Y894" s="155"/>
      <c r="Z894" s="155"/>
    </row>
    <row r="895" spans="1:26" ht="12" customHeight="1">
      <c r="A895" s="155"/>
      <c r="B895" s="155"/>
      <c r="C895" s="155"/>
      <c r="D895" s="155"/>
      <c r="E895" s="155"/>
      <c r="F895" s="155"/>
      <c r="G895" s="155"/>
      <c r="H895" s="155"/>
      <c r="I895" s="155"/>
      <c r="J895" s="155"/>
      <c r="K895" s="155"/>
      <c r="L895" s="155"/>
      <c r="M895" s="155"/>
      <c r="N895" s="155"/>
      <c r="O895" s="155"/>
      <c r="P895" s="155"/>
      <c r="Q895" s="155"/>
      <c r="R895" s="155"/>
      <c r="S895" s="155"/>
      <c r="T895" s="155"/>
      <c r="U895" s="155"/>
      <c r="V895" s="155"/>
      <c r="W895" s="155"/>
      <c r="X895" s="155"/>
      <c r="Y895" s="155"/>
      <c r="Z895" s="155"/>
    </row>
    <row r="896" spans="1:26" ht="12" customHeight="1">
      <c r="A896" s="155"/>
      <c r="B896" s="155"/>
      <c r="C896" s="155"/>
      <c r="D896" s="155"/>
      <c r="E896" s="155"/>
      <c r="F896" s="155"/>
      <c r="G896" s="155"/>
      <c r="H896" s="155"/>
      <c r="I896" s="155"/>
      <c r="J896" s="155"/>
      <c r="K896" s="155"/>
      <c r="L896" s="155"/>
      <c r="M896" s="155"/>
      <c r="N896" s="155"/>
      <c r="O896" s="155"/>
      <c r="P896" s="155"/>
      <c r="Q896" s="155"/>
      <c r="R896" s="155"/>
      <c r="S896" s="155"/>
      <c r="T896" s="155"/>
      <c r="U896" s="155"/>
      <c r="V896" s="155"/>
      <c r="W896" s="155"/>
      <c r="X896" s="155"/>
      <c r="Y896" s="155"/>
      <c r="Z896" s="155"/>
    </row>
    <row r="897" spans="1:26" ht="12" customHeight="1">
      <c r="A897" s="155"/>
      <c r="B897" s="155"/>
      <c r="C897" s="155"/>
      <c r="D897" s="155"/>
      <c r="E897" s="155"/>
      <c r="F897" s="155"/>
      <c r="G897" s="155"/>
      <c r="H897" s="155"/>
      <c r="I897" s="155"/>
      <c r="J897" s="155"/>
      <c r="K897" s="155"/>
      <c r="L897" s="155"/>
      <c r="M897" s="155"/>
      <c r="N897" s="155"/>
      <c r="O897" s="155"/>
      <c r="P897" s="155"/>
      <c r="Q897" s="155"/>
      <c r="R897" s="155"/>
      <c r="S897" s="155"/>
      <c r="T897" s="155"/>
      <c r="U897" s="155"/>
      <c r="V897" s="155"/>
      <c r="W897" s="155"/>
      <c r="X897" s="155"/>
      <c r="Y897" s="155"/>
      <c r="Z897" s="155"/>
    </row>
    <row r="898" spans="1:26" ht="12" customHeight="1">
      <c r="A898" s="155"/>
      <c r="B898" s="155"/>
      <c r="C898" s="155"/>
      <c r="D898" s="155"/>
      <c r="E898" s="155"/>
      <c r="F898" s="155"/>
      <c r="G898" s="155"/>
      <c r="H898" s="155"/>
      <c r="I898" s="155"/>
      <c r="J898" s="155"/>
      <c r="K898" s="155"/>
      <c r="L898" s="155"/>
      <c r="M898" s="155"/>
      <c r="N898" s="155"/>
      <c r="O898" s="155"/>
      <c r="P898" s="155"/>
      <c r="Q898" s="155"/>
      <c r="R898" s="155"/>
      <c r="S898" s="155"/>
      <c r="T898" s="155"/>
      <c r="U898" s="155"/>
      <c r="V898" s="155"/>
      <c r="W898" s="155"/>
      <c r="X898" s="155"/>
      <c r="Y898" s="155"/>
      <c r="Z898" s="155"/>
    </row>
    <row r="899" spans="1:26" ht="12" customHeight="1">
      <c r="A899" s="155"/>
      <c r="B899" s="155"/>
      <c r="C899" s="155"/>
      <c r="D899" s="155"/>
      <c r="E899" s="155"/>
      <c r="F899" s="155"/>
      <c r="G899" s="155"/>
      <c r="H899" s="155"/>
      <c r="I899" s="155"/>
      <c r="J899" s="155"/>
      <c r="K899" s="155"/>
      <c r="L899" s="155"/>
      <c r="M899" s="155"/>
      <c r="N899" s="155"/>
      <c r="O899" s="155"/>
      <c r="P899" s="155"/>
      <c r="Q899" s="155"/>
      <c r="R899" s="155"/>
      <c r="S899" s="155"/>
      <c r="T899" s="155"/>
      <c r="U899" s="155"/>
      <c r="V899" s="155"/>
      <c r="W899" s="155"/>
      <c r="X899" s="155"/>
      <c r="Y899" s="155"/>
      <c r="Z899" s="155"/>
    </row>
    <row r="900" spans="1:26" ht="12" customHeight="1">
      <c r="A900" s="155"/>
      <c r="B900" s="155"/>
      <c r="C900" s="155"/>
      <c r="D900" s="155"/>
      <c r="E900" s="155"/>
      <c r="F900" s="155"/>
      <c r="G900" s="155"/>
      <c r="H900" s="155"/>
      <c r="I900" s="155"/>
      <c r="J900" s="155"/>
      <c r="K900" s="155"/>
      <c r="L900" s="155"/>
      <c r="M900" s="155"/>
      <c r="N900" s="155"/>
      <c r="O900" s="155"/>
      <c r="P900" s="155"/>
      <c r="Q900" s="155"/>
      <c r="R900" s="155"/>
      <c r="S900" s="155"/>
      <c r="T900" s="155"/>
      <c r="U900" s="155"/>
      <c r="V900" s="155"/>
      <c r="W900" s="155"/>
      <c r="X900" s="155"/>
      <c r="Y900" s="155"/>
      <c r="Z900" s="155"/>
    </row>
    <row r="901" spans="1:26" ht="12" customHeight="1">
      <c r="A901" s="155"/>
      <c r="B901" s="155"/>
      <c r="C901" s="155"/>
      <c r="D901" s="155"/>
      <c r="E901" s="155"/>
      <c r="F901" s="155"/>
      <c r="G901" s="155"/>
      <c r="H901" s="155"/>
      <c r="I901" s="155"/>
      <c r="J901" s="155"/>
      <c r="K901" s="155"/>
      <c r="L901" s="155"/>
      <c r="M901" s="155"/>
      <c r="N901" s="155"/>
      <c r="O901" s="155"/>
      <c r="P901" s="155"/>
      <c r="Q901" s="155"/>
      <c r="R901" s="155"/>
      <c r="S901" s="155"/>
      <c r="T901" s="155"/>
      <c r="U901" s="155"/>
      <c r="V901" s="155"/>
      <c r="W901" s="155"/>
      <c r="X901" s="155"/>
      <c r="Y901" s="155"/>
      <c r="Z901" s="155"/>
    </row>
    <row r="902" spans="1:26" ht="12" customHeight="1">
      <c r="A902" s="155"/>
      <c r="B902" s="155"/>
      <c r="C902" s="155"/>
      <c r="D902" s="155"/>
      <c r="E902" s="155"/>
      <c r="F902" s="155"/>
      <c r="G902" s="155"/>
      <c r="H902" s="155"/>
      <c r="I902" s="155"/>
      <c r="J902" s="155"/>
      <c r="K902" s="155"/>
      <c r="L902" s="155"/>
      <c r="M902" s="155"/>
      <c r="N902" s="155"/>
      <c r="O902" s="155"/>
      <c r="P902" s="155"/>
      <c r="Q902" s="155"/>
      <c r="R902" s="155"/>
      <c r="S902" s="155"/>
      <c r="T902" s="155"/>
      <c r="U902" s="155"/>
      <c r="V902" s="155"/>
      <c r="W902" s="155"/>
      <c r="X902" s="155"/>
      <c r="Y902" s="155"/>
      <c r="Z902" s="155"/>
    </row>
    <row r="903" spans="1:26" ht="12" customHeight="1">
      <c r="A903" s="155"/>
      <c r="B903" s="155"/>
      <c r="C903" s="155"/>
      <c r="D903" s="155"/>
      <c r="E903" s="155"/>
      <c r="F903" s="155"/>
      <c r="G903" s="155"/>
      <c r="H903" s="155"/>
      <c r="I903" s="155"/>
      <c r="J903" s="155"/>
      <c r="K903" s="155"/>
      <c r="L903" s="155"/>
      <c r="M903" s="155"/>
      <c r="N903" s="155"/>
      <c r="O903" s="155"/>
      <c r="P903" s="155"/>
      <c r="Q903" s="155"/>
      <c r="R903" s="155"/>
      <c r="S903" s="155"/>
      <c r="T903" s="155"/>
      <c r="U903" s="155"/>
      <c r="V903" s="155"/>
      <c r="W903" s="155"/>
      <c r="X903" s="155"/>
      <c r="Y903" s="155"/>
      <c r="Z903" s="155"/>
    </row>
    <row r="904" spans="1:26" ht="12" customHeight="1">
      <c r="A904" s="155"/>
      <c r="B904" s="155"/>
      <c r="C904" s="155"/>
      <c r="D904" s="155"/>
      <c r="E904" s="155"/>
      <c r="F904" s="155"/>
      <c r="G904" s="155"/>
      <c r="H904" s="155"/>
      <c r="I904" s="155"/>
      <c r="J904" s="155"/>
      <c r="K904" s="155"/>
      <c r="L904" s="155"/>
      <c r="M904" s="155"/>
      <c r="N904" s="155"/>
      <c r="O904" s="155"/>
      <c r="P904" s="155"/>
      <c r="Q904" s="155"/>
      <c r="R904" s="155"/>
      <c r="S904" s="155"/>
      <c r="T904" s="155"/>
      <c r="U904" s="155"/>
      <c r="V904" s="155"/>
      <c r="W904" s="155"/>
      <c r="X904" s="155"/>
      <c r="Y904" s="155"/>
      <c r="Z904" s="155"/>
    </row>
    <row r="905" spans="1:26" ht="12" customHeight="1">
      <c r="A905" s="155"/>
      <c r="B905" s="155"/>
      <c r="C905" s="155"/>
      <c r="D905" s="155"/>
      <c r="E905" s="155"/>
      <c r="F905" s="155"/>
      <c r="G905" s="155"/>
      <c r="H905" s="155"/>
      <c r="I905" s="155"/>
      <c r="J905" s="155"/>
      <c r="K905" s="155"/>
      <c r="L905" s="155"/>
      <c r="M905" s="155"/>
      <c r="N905" s="155"/>
      <c r="O905" s="155"/>
      <c r="P905" s="155"/>
      <c r="Q905" s="155"/>
      <c r="R905" s="155"/>
      <c r="S905" s="155"/>
      <c r="T905" s="155"/>
      <c r="U905" s="155"/>
      <c r="V905" s="155"/>
      <c r="W905" s="155"/>
      <c r="X905" s="155"/>
      <c r="Y905" s="155"/>
      <c r="Z905" s="155"/>
    </row>
    <row r="906" spans="1:26" ht="12" customHeight="1">
      <c r="A906" s="155"/>
      <c r="B906" s="155"/>
      <c r="C906" s="155"/>
      <c r="D906" s="155"/>
      <c r="E906" s="155"/>
      <c r="F906" s="155"/>
      <c r="G906" s="155"/>
      <c r="H906" s="155"/>
      <c r="I906" s="155"/>
      <c r="J906" s="155"/>
      <c r="K906" s="155"/>
      <c r="L906" s="155"/>
      <c r="M906" s="155"/>
      <c r="N906" s="155"/>
      <c r="O906" s="155"/>
      <c r="P906" s="155"/>
      <c r="Q906" s="155"/>
      <c r="R906" s="155"/>
      <c r="S906" s="155"/>
      <c r="T906" s="155"/>
      <c r="U906" s="155"/>
      <c r="V906" s="155"/>
      <c r="W906" s="155"/>
      <c r="X906" s="155"/>
      <c r="Y906" s="155"/>
      <c r="Z906" s="155"/>
    </row>
    <row r="907" spans="1:26" ht="12" customHeight="1">
      <c r="A907" s="155"/>
      <c r="B907" s="155"/>
      <c r="C907" s="155"/>
      <c r="D907" s="155"/>
      <c r="E907" s="155"/>
      <c r="F907" s="155"/>
      <c r="G907" s="155"/>
      <c r="H907" s="155"/>
      <c r="I907" s="155"/>
      <c r="J907" s="155"/>
      <c r="K907" s="155"/>
      <c r="L907" s="155"/>
      <c r="M907" s="155"/>
      <c r="N907" s="155"/>
      <c r="O907" s="155"/>
      <c r="P907" s="155"/>
      <c r="Q907" s="155"/>
      <c r="R907" s="155"/>
      <c r="S907" s="155"/>
      <c r="T907" s="155"/>
      <c r="U907" s="155"/>
      <c r="V907" s="155"/>
      <c r="W907" s="155"/>
      <c r="X907" s="155"/>
      <c r="Y907" s="155"/>
      <c r="Z907" s="155"/>
    </row>
    <row r="908" spans="1:26" ht="12" customHeight="1">
      <c r="A908" s="155"/>
      <c r="B908" s="155"/>
      <c r="C908" s="155"/>
      <c r="D908" s="155"/>
      <c r="E908" s="155"/>
      <c r="F908" s="155"/>
      <c r="G908" s="155"/>
      <c r="H908" s="155"/>
      <c r="I908" s="155"/>
      <c r="J908" s="155"/>
      <c r="K908" s="155"/>
      <c r="L908" s="155"/>
      <c r="M908" s="155"/>
      <c r="N908" s="155"/>
      <c r="O908" s="155"/>
      <c r="P908" s="155"/>
      <c r="Q908" s="155"/>
      <c r="R908" s="155"/>
      <c r="S908" s="155"/>
      <c r="T908" s="155"/>
      <c r="U908" s="155"/>
      <c r="V908" s="155"/>
      <c r="W908" s="155"/>
      <c r="X908" s="155"/>
      <c r="Y908" s="155"/>
      <c r="Z908" s="155"/>
    </row>
    <row r="909" spans="1:26" ht="12" customHeight="1">
      <c r="A909" s="155"/>
      <c r="B909" s="155"/>
      <c r="C909" s="155"/>
      <c r="D909" s="155"/>
      <c r="E909" s="155"/>
      <c r="F909" s="155"/>
      <c r="G909" s="155"/>
      <c r="H909" s="155"/>
      <c r="I909" s="155"/>
      <c r="J909" s="155"/>
      <c r="K909" s="155"/>
      <c r="L909" s="155"/>
      <c r="M909" s="155"/>
      <c r="N909" s="155"/>
      <c r="O909" s="155"/>
      <c r="P909" s="155"/>
      <c r="Q909" s="155"/>
      <c r="R909" s="155"/>
      <c r="S909" s="155"/>
      <c r="T909" s="155"/>
      <c r="U909" s="155"/>
      <c r="V909" s="155"/>
      <c r="W909" s="155"/>
      <c r="X909" s="155"/>
      <c r="Y909" s="155"/>
      <c r="Z909" s="155"/>
    </row>
    <row r="910" spans="1:26" ht="12" customHeight="1">
      <c r="A910" s="155"/>
      <c r="B910" s="155"/>
      <c r="C910" s="155"/>
      <c r="D910" s="155"/>
      <c r="E910" s="155"/>
      <c r="F910" s="155"/>
      <c r="G910" s="155"/>
      <c r="H910" s="155"/>
      <c r="I910" s="155"/>
      <c r="J910" s="155"/>
      <c r="K910" s="155"/>
      <c r="L910" s="155"/>
      <c r="M910" s="155"/>
      <c r="N910" s="155"/>
      <c r="O910" s="155"/>
      <c r="P910" s="155"/>
      <c r="Q910" s="155"/>
      <c r="R910" s="155"/>
      <c r="S910" s="155"/>
      <c r="T910" s="155"/>
      <c r="U910" s="155"/>
      <c r="V910" s="155"/>
      <c r="W910" s="155"/>
      <c r="X910" s="155"/>
      <c r="Y910" s="155"/>
      <c r="Z910" s="155"/>
    </row>
    <row r="911" spans="1:26" ht="12" customHeight="1">
      <c r="A911" s="155"/>
      <c r="B911" s="155"/>
      <c r="C911" s="155"/>
      <c r="D911" s="155"/>
      <c r="E911" s="155"/>
      <c r="F911" s="155"/>
      <c r="G911" s="155"/>
      <c r="H911" s="155"/>
      <c r="I911" s="155"/>
      <c r="J911" s="155"/>
      <c r="K911" s="155"/>
      <c r="L911" s="155"/>
      <c r="M911" s="155"/>
      <c r="N911" s="155"/>
      <c r="O911" s="155"/>
      <c r="P911" s="155"/>
      <c r="Q911" s="155"/>
      <c r="R911" s="155"/>
      <c r="S911" s="155"/>
      <c r="T911" s="155"/>
      <c r="U911" s="155"/>
      <c r="V911" s="155"/>
      <c r="W911" s="155"/>
      <c r="X911" s="155"/>
      <c r="Y911" s="155"/>
      <c r="Z911" s="155"/>
    </row>
    <row r="912" spans="1:26" ht="12" customHeight="1">
      <c r="A912" s="155"/>
      <c r="B912" s="155"/>
      <c r="C912" s="155"/>
      <c r="D912" s="155"/>
      <c r="E912" s="155"/>
      <c r="F912" s="155"/>
      <c r="G912" s="155"/>
      <c r="H912" s="155"/>
      <c r="I912" s="155"/>
      <c r="J912" s="155"/>
      <c r="K912" s="155"/>
      <c r="L912" s="155"/>
      <c r="M912" s="155"/>
      <c r="N912" s="155"/>
      <c r="O912" s="155"/>
      <c r="P912" s="155"/>
      <c r="Q912" s="155"/>
      <c r="R912" s="155"/>
      <c r="S912" s="155"/>
      <c r="T912" s="155"/>
      <c r="U912" s="155"/>
      <c r="V912" s="155"/>
      <c r="W912" s="155"/>
      <c r="X912" s="155"/>
      <c r="Y912" s="155"/>
      <c r="Z912" s="155"/>
    </row>
    <row r="913" spans="1:26" ht="12" customHeight="1">
      <c r="A913" s="155"/>
      <c r="B913" s="155"/>
      <c r="C913" s="155"/>
      <c r="D913" s="155"/>
      <c r="E913" s="155"/>
      <c r="F913" s="155"/>
      <c r="G913" s="155"/>
      <c r="H913" s="155"/>
      <c r="I913" s="155"/>
      <c r="J913" s="155"/>
      <c r="K913" s="155"/>
      <c r="L913" s="155"/>
      <c r="M913" s="155"/>
      <c r="N913" s="155"/>
      <c r="O913" s="155"/>
      <c r="P913" s="155"/>
      <c r="Q913" s="155"/>
      <c r="R913" s="155"/>
      <c r="S913" s="155"/>
      <c r="T913" s="155"/>
      <c r="U913" s="155"/>
      <c r="V913" s="155"/>
      <c r="W913" s="155"/>
      <c r="X913" s="155"/>
      <c r="Y913" s="155"/>
      <c r="Z913" s="155"/>
    </row>
    <row r="914" spans="1:26" ht="12" customHeight="1">
      <c r="A914" s="155"/>
      <c r="B914" s="155"/>
      <c r="C914" s="155"/>
      <c r="D914" s="155"/>
      <c r="E914" s="155"/>
      <c r="F914" s="155"/>
      <c r="G914" s="155"/>
      <c r="H914" s="155"/>
      <c r="I914" s="155"/>
      <c r="J914" s="155"/>
      <c r="K914" s="155"/>
      <c r="L914" s="155"/>
      <c r="M914" s="155"/>
      <c r="N914" s="155"/>
      <c r="O914" s="155"/>
      <c r="P914" s="155"/>
      <c r="Q914" s="155"/>
      <c r="R914" s="155"/>
      <c r="S914" s="155"/>
      <c r="T914" s="155"/>
      <c r="U914" s="155"/>
      <c r="V914" s="155"/>
      <c r="W914" s="155"/>
      <c r="X914" s="155"/>
      <c r="Y914" s="155"/>
      <c r="Z914" s="155"/>
    </row>
    <row r="915" spans="1:26" ht="12" customHeight="1">
      <c r="A915" s="155"/>
      <c r="B915" s="155"/>
      <c r="C915" s="155"/>
      <c r="D915" s="155"/>
      <c r="E915" s="155"/>
      <c r="F915" s="155"/>
      <c r="G915" s="155"/>
      <c r="H915" s="155"/>
      <c r="I915" s="155"/>
      <c r="J915" s="155"/>
      <c r="K915" s="155"/>
      <c r="L915" s="155"/>
      <c r="M915" s="155"/>
      <c r="N915" s="155"/>
      <c r="O915" s="155"/>
      <c r="P915" s="155"/>
      <c r="Q915" s="155"/>
      <c r="R915" s="155"/>
      <c r="S915" s="155"/>
      <c r="T915" s="155"/>
      <c r="U915" s="155"/>
      <c r="V915" s="155"/>
      <c r="W915" s="155"/>
      <c r="X915" s="155"/>
      <c r="Y915" s="155"/>
      <c r="Z915" s="155"/>
    </row>
    <row r="916" spans="1:26" ht="12" customHeight="1">
      <c r="A916" s="155"/>
      <c r="B916" s="155"/>
      <c r="C916" s="155"/>
      <c r="D916" s="155"/>
      <c r="E916" s="155"/>
      <c r="F916" s="155"/>
      <c r="G916" s="155"/>
      <c r="H916" s="155"/>
      <c r="I916" s="155"/>
      <c r="J916" s="155"/>
      <c r="K916" s="155"/>
      <c r="L916" s="155"/>
      <c r="M916" s="155"/>
      <c r="N916" s="155"/>
      <c r="O916" s="155"/>
      <c r="P916" s="155"/>
      <c r="Q916" s="155"/>
      <c r="R916" s="155"/>
      <c r="S916" s="155"/>
      <c r="T916" s="155"/>
      <c r="U916" s="155"/>
      <c r="V916" s="155"/>
      <c r="W916" s="155"/>
      <c r="X916" s="155"/>
      <c r="Y916" s="155"/>
      <c r="Z916" s="155"/>
    </row>
    <row r="917" spans="1:26" ht="12" customHeight="1">
      <c r="A917" s="155"/>
      <c r="B917" s="155"/>
      <c r="C917" s="155"/>
      <c r="D917" s="155"/>
      <c r="E917" s="155"/>
      <c r="F917" s="155"/>
      <c r="G917" s="155"/>
      <c r="H917" s="155"/>
      <c r="I917" s="155"/>
      <c r="J917" s="155"/>
      <c r="K917" s="155"/>
      <c r="L917" s="155"/>
      <c r="M917" s="155"/>
      <c r="N917" s="155"/>
      <c r="O917" s="155"/>
      <c r="P917" s="155"/>
      <c r="Q917" s="155"/>
      <c r="R917" s="155"/>
      <c r="S917" s="155"/>
      <c r="T917" s="155"/>
      <c r="U917" s="155"/>
      <c r="V917" s="155"/>
      <c r="W917" s="155"/>
      <c r="X917" s="155"/>
      <c r="Y917" s="155"/>
      <c r="Z917" s="155"/>
    </row>
    <row r="918" spans="1:26" ht="12" customHeight="1">
      <c r="A918" s="155"/>
      <c r="B918" s="155"/>
      <c r="C918" s="155"/>
      <c r="D918" s="155"/>
      <c r="E918" s="155"/>
      <c r="F918" s="155"/>
      <c r="G918" s="155"/>
      <c r="H918" s="155"/>
      <c r="I918" s="155"/>
      <c r="J918" s="155"/>
      <c r="K918" s="155"/>
      <c r="L918" s="155"/>
      <c r="M918" s="155"/>
      <c r="N918" s="155"/>
      <c r="O918" s="155"/>
      <c r="P918" s="155"/>
      <c r="Q918" s="155"/>
      <c r="R918" s="155"/>
      <c r="S918" s="155"/>
      <c r="T918" s="155"/>
      <c r="U918" s="155"/>
      <c r="V918" s="155"/>
      <c r="W918" s="155"/>
      <c r="X918" s="155"/>
      <c r="Y918" s="155"/>
      <c r="Z918" s="155"/>
    </row>
    <row r="919" spans="1:26" ht="12" customHeight="1">
      <c r="A919" s="155"/>
      <c r="B919" s="155"/>
      <c r="C919" s="155"/>
      <c r="D919" s="155"/>
      <c r="E919" s="155"/>
      <c r="F919" s="155"/>
      <c r="G919" s="155"/>
      <c r="H919" s="155"/>
      <c r="I919" s="155"/>
      <c r="J919" s="155"/>
      <c r="K919" s="155"/>
      <c r="L919" s="155"/>
      <c r="M919" s="155"/>
      <c r="N919" s="155"/>
      <c r="O919" s="155"/>
      <c r="P919" s="155"/>
      <c r="Q919" s="155"/>
      <c r="R919" s="155"/>
      <c r="S919" s="155"/>
      <c r="T919" s="155"/>
      <c r="U919" s="155"/>
      <c r="V919" s="155"/>
      <c r="W919" s="155"/>
      <c r="X919" s="155"/>
      <c r="Y919" s="155"/>
      <c r="Z919" s="155"/>
    </row>
    <row r="920" spans="1:26" ht="12" customHeight="1">
      <c r="A920" s="155"/>
      <c r="B920" s="155"/>
      <c r="C920" s="155"/>
      <c r="D920" s="155"/>
      <c r="E920" s="155"/>
      <c r="F920" s="155"/>
      <c r="G920" s="155"/>
      <c r="H920" s="155"/>
      <c r="I920" s="155"/>
      <c r="J920" s="155"/>
      <c r="K920" s="155"/>
      <c r="L920" s="155"/>
      <c r="M920" s="155"/>
      <c r="N920" s="155"/>
      <c r="O920" s="155"/>
      <c r="P920" s="155"/>
      <c r="Q920" s="155"/>
      <c r="R920" s="155"/>
      <c r="S920" s="155"/>
      <c r="T920" s="155"/>
      <c r="U920" s="155"/>
      <c r="V920" s="155"/>
      <c r="W920" s="155"/>
      <c r="X920" s="155"/>
      <c r="Y920" s="155"/>
      <c r="Z920" s="155"/>
    </row>
    <row r="921" spans="1:26" ht="12" customHeight="1">
      <c r="A921" s="155"/>
      <c r="B921" s="155"/>
      <c r="C921" s="155"/>
      <c r="D921" s="155"/>
      <c r="E921" s="155"/>
      <c r="F921" s="155"/>
      <c r="G921" s="155"/>
      <c r="H921" s="155"/>
      <c r="I921" s="155"/>
      <c r="J921" s="155"/>
      <c r="K921" s="155"/>
      <c r="L921" s="155"/>
      <c r="M921" s="155"/>
      <c r="N921" s="155"/>
      <c r="O921" s="155"/>
      <c r="P921" s="155"/>
      <c r="Q921" s="155"/>
      <c r="R921" s="155"/>
      <c r="S921" s="155"/>
      <c r="T921" s="155"/>
      <c r="U921" s="155"/>
      <c r="V921" s="155"/>
      <c r="W921" s="155"/>
      <c r="X921" s="155"/>
      <c r="Y921" s="155"/>
      <c r="Z921" s="155"/>
    </row>
    <row r="922" spans="1:26" ht="12" customHeight="1">
      <c r="A922" s="155"/>
      <c r="B922" s="155"/>
      <c r="C922" s="155"/>
      <c r="D922" s="155"/>
      <c r="E922" s="155"/>
      <c r="F922" s="155"/>
      <c r="G922" s="155"/>
      <c r="H922" s="155"/>
      <c r="I922" s="155"/>
      <c r="J922" s="155"/>
      <c r="K922" s="155"/>
      <c r="L922" s="155"/>
      <c r="M922" s="155"/>
      <c r="N922" s="155"/>
      <c r="O922" s="155"/>
      <c r="P922" s="155"/>
      <c r="Q922" s="155"/>
      <c r="R922" s="155"/>
      <c r="S922" s="155"/>
      <c r="T922" s="155"/>
      <c r="U922" s="155"/>
      <c r="V922" s="155"/>
      <c r="W922" s="155"/>
      <c r="X922" s="155"/>
      <c r="Y922" s="155"/>
      <c r="Z922" s="155"/>
    </row>
    <row r="923" spans="1:26" ht="12" customHeight="1">
      <c r="A923" s="155"/>
      <c r="B923" s="155"/>
      <c r="C923" s="155"/>
      <c r="D923" s="155"/>
      <c r="E923" s="155"/>
      <c r="F923" s="155"/>
      <c r="G923" s="155"/>
      <c r="H923" s="155"/>
      <c r="I923" s="155"/>
      <c r="J923" s="155"/>
      <c r="K923" s="155"/>
      <c r="L923" s="155"/>
      <c r="M923" s="155"/>
      <c r="N923" s="155"/>
      <c r="O923" s="155"/>
      <c r="P923" s="155"/>
      <c r="Q923" s="155"/>
      <c r="R923" s="155"/>
      <c r="S923" s="155"/>
      <c r="T923" s="155"/>
      <c r="U923" s="155"/>
      <c r="V923" s="155"/>
      <c r="W923" s="155"/>
      <c r="X923" s="155"/>
      <c r="Y923" s="155"/>
      <c r="Z923" s="155"/>
    </row>
    <row r="924" spans="1:26" ht="12" customHeight="1">
      <c r="A924" s="155"/>
      <c r="B924" s="155"/>
      <c r="C924" s="155"/>
      <c r="D924" s="155"/>
      <c r="E924" s="155"/>
      <c r="F924" s="155"/>
      <c r="G924" s="155"/>
      <c r="H924" s="155"/>
      <c r="I924" s="155"/>
      <c r="J924" s="155"/>
      <c r="K924" s="155"/>
      <c r="L924" s="155"/>
      <c r="M924" s="155"/>
      <c r="N924" s="155"/>
      <c r="O924" s="155"/>
      <c r="P924" s="155"/>
      <c r="Q924" s="155"/>
      <c r="R924" s="155"/>
      <c r="S924" s="155"/>
      <c r="T924" s="155"/>
      <c r="U924" s="155"/>
      <c r="V924" s="155"/>
      <c r="W924" s="155"/>
      <c r="X924" s="155"/>
      <c r="Y924" s="155"/>
      <c r="Z924" s="155"/>
    </row>
    <row r="925" spans="1:26" ht="12" customHeight="1">
      <c r="A925" s="155"/>
      <c r="B925" s="155"/>
      <c r="C925" s="155"/>
      <c r="D925" s="155"/>
      <c r="E925" s="155"/>
      <c r="F925" s="155"/>
      <c r="G925" s="155"/>
      <c r="H925" s="155"/>
      <c r="I925" s="155"/>
      <c r="J925" s="155"/>
      <c r="K925" s="155"/>
      <c r="L925" s="155"/>
      <c r="M925" s="155"/>
      <c r="N925" s="155"/>
      <c r="O925" s="155"/>
      <c r="P925" s="155"/>
      <c r="Q925" s="155"/>
      <c r="R925" s="155"/>
      <c r="S925" s="155"/>
      <c r="T925" s="155"/>
      <c r="U925" s="155"/>
      <c r="V925" s="155"/>
      <c r="W925" s="155"/>
      <c r="X925" s="155"/>
      <c r="Y925" s="155"/>
      <c r="Z925" s="155"/>
    </row>
    <row r="926" spans="1:26" ht="12" customHeight="1">
      <c r="A926" s="155"/>
      <c r="B926" s="155"/>
      <c r="C926" s="155"/>
      <c r="D926" s="155"/>
      <c r="E926" s="155"/>
      <c r="F926" s="155"/>
      <c r="G926" s="155"/>
      <c r="H926" s="155"/>
      <c r="I926" s="155"/>
      <c r="J926" s="155"/>
      <c r="K926" s="155"/>
      <c r="L926" s="155"/>
      <c r="M926" s="155"/>
      <c r="N926" s="155"/>
      <c r="O926" s="155"/>
      <c r="P926" s="155"/>
      <c r="Q926" s="155"/>
      <c r="R926" s="155"/>
      <c r="S926" s="155"/>
      <c r="T926" s="155"/>
      <c r="U926" s="155"/>
      <c r="V926" s="155"/>
      <c r="W926" s="155"/>
      <c r="X926" s="155"/>
      <c r="Y926" s="155"/>
      <c r="Z926" s="155"/>
    </row>
    <row r="927" spans="1:26" ht="12" customHeight="1">
      <c r="A927" s="155"/>
      <c r="B927" s="155"/>
      <c r="C927" s="155"/>
      <c r="D927" s="155"/>
      <c r="E927" s="155"/>
      <c r="F927" s="155"/>
      <c r="G927" s="155"/>
      <c r="H927" s="155"/>
      <c r="I927" s="155"/>
      <c r="J927" s="155"/>
      <c r="K927" s="155"/>
      <c r="L927" s="155"/>
      <c r="M927" s="155"/>
      <c r="N927" s="155"/>
      <c r="O927" s="155"/>
      <c r="P927" s="155"/>
      <c r="Q927" s="155"/>
      <c r="R927" s="155"/>
      <c r="S927" s="155"/>
      <c r="T927" s="155"/>
      <c r="U927" s="155"/>
      <c r="V927" s="155"/>
      <c r="W927" s="155"/>
      <c r="X927" s="155"/>
      <c r="Y927" s="155"/>
      <c r="Z927" s="155"/>
    </row>
    <row r="928" spans="1:26" ht="12" customHeight="1">
      <c r="A928" s="155"/>
      <c r="B928" s="155"/>
      <c r="C928" s="155"/>
      <c r="D928" s="155"/>
      <c r="E928" s="155"/>
      <c r="F928" s="155"/>
      <c r="G928" s="155"/>
      <c r="H928" s="155"/>
      <c r="I928" s="155"/>
      <c r="J928" s="155"/>
      <c r="K928" s="155"/>
      <c r="L928" s="155"/>
      <c r="M928" s="155"/>
      <c r="N928" s="155"/>
      <c r="O928" s="155"/>
      <c r="P928" s="155"/>
      <c r="Q928" s="155"/>
      <c r="R928" s="155"/>
      <c r="S928" s="155"/>
      <c r="T928" s="155"/>
      <c r="U928" s="155"/>
      <c r="V928" s="155"/>
      <c r="W928" s="155"/>
      <c r="X928" s="155"/>
      <c r="Y928" s="155"/>
      <c r="Z928" s="155"/>
    </row>
    <row r="929" spans="1:26" ht="12" customHeight="1">
      <c r="A929" s="155"/>
      <c r="B929" s="155"/>
      <c r="C929" s="155"/>
      <c r="D929" s="155"/>
      <c r="E929" s="155"/>
      <c r="F929" s="155"/>
      <c r="G929" s="155"/>
      <c r="H929" s="155"/>
      <c r="I929" s="155"/>
      <c r="J929" s="155"/>
      <c r="K929" s="155"/>
      <c r="L929" s="155"/>
      <c r="M929" s="155"/>
      <c r="N929" s="155"/>
      <c r="O929" s="155"/>
      <c r="P929" s="155"/>
      <c r="Q929" s="155"/>
      <c r="R929" s="155"/>
      <c r="S929" s="155"/>
      <c r="T929" s="155"/>
      <c r="U929" s="155"/>
      <c r="V929" s="155"/>
      <c r="W929" s="155"/>
      <c r="X929" s="155"/>
      <c r="Y929" s="155"/>
      <c r="Z929" s="155"/>
    </row>
    <row r="930" spans="1:26" ht="12" customHeight="1">
      <c r="A930" s="155"/>
      <c r="B930" s="155"/>
      <c r="C930" s="155"/>
      <c r="D930" s="155"/>
      <c r="E930" s="155"/>
      <c r="F930" s="155"/>
      <c r="G930" s="155"/>
      <c r="H930" s="155"/>
      <c r="I930" s="155"/>
      <c r="J930" s="155"/>
      <c r="K930" s="155"/>
      <c r="L930" s="155"/>
      <c r="M930" s="155"/>
      <c r="N930" s="155"/>
      <c r="O930" s="155"/>
      <c r="P930" s="155"/>
      <c r="Q930" s="155"/>
      <c r="R930" s="155"/>
      <c r="S930" s="155"/>
      <c r="T930" s="155"/>
      <c r="U930" s="155"/>
      <c r="V930" s="155"/>
      <c r="W930" s="155"/>
      <c r="X930" s="155"/>
      <c r="Y930" s="155"/>
      <c r="Z930" s="155"/>
    </row>
    <row r="931" spans="1:26" ht="12" customHeight="1">
      <c r="A931" s="155"/>
      <c r="B931" s="155"/>
      <c r="C931" s="155"/>
      <c r="D931" s="155"/>
      <c r="E931" s="155"/>
      <c r="F931" s="155"/>
      <c r="G931" s="155"/>
      <c r="H931" s="155"/>
      <c r="I931" s="155"/>
      <c r="J931" s="155"/>
      <c r="K931" s="155"/>
      <c r="L931" s="155"/>
      <c r="M931" s="155"/>
      <c r="N931" s="155"/>
      <c r="O931" s="155"/>
      <c r="P931" s="155"/>
      <c r="Q931" s="155"/>
      <c r="R931" s="155"/>
      <c r="S931" s="155"/>
      <c r="T931" s="155"/>
      <c r="U931" s="155"/>
      <c r="V931" s="155"/>
      <c r="W931" s="155"/>
      <c r="X931" s="155"/>
      <c r="Y931" s="155"/>
      <c r="Z931" s="155"/>
    </row>
    <row r="932" spans="1:26" ht="12" customHeight="1">
      <c r="A932" s="155"/>
      <c r="B932" s="155"/>
      <c r="C932" s="155"/>
      <c r="D932" s="155"/>
      <c r="E932" s="155"/>
      <c r="F932" s="155"/>
      <c r="G932" s="155"/>
      <c r="H932" s="155"/>
      <c r="I932" s="155"/>
      <c r="J932" s="155"/>
      <c r="K932" s="155"/>
      <c r="L932" s="155"/>
      <c r="M932" s="155"/>
      <c r="N932" s="155"/>
      <c r="O932" s="155"/>
      <c r="P932" s="155"/>
      <c r="Q932" s="155"/>
      <c r="R932" s="155"/>
      <c r="S932" s="155"/>
      <c r="T932" s="155"/>
      <c r="U932" s="155"/>
      <c r="V932" s="155"/>
      <c r="W932" s="155"/>
      <c r="X932" s="155"/>
      <c r="Y932" s="155"/>
      <c r="Z932" s="155"/>
    </row>
    <row r="933" spans="1:26" ht="12" customHeight="1">
      <c r="A933" s="155"/>
      <c r="B933" s="155"/>
      <c r="C933" s="155"/>
      <c r="D933" s="155"/>
      <c r="E933" s="155"/>
      <c r="F933" s="155"/>
      <c r="G933" s="155"/>
      <c r="H933" s="155"/>
      <c r="I933" s="155"/>
      <c r="J933" s="155"/>
      <c r="K933" s="155"/>
      <c r="L933" s="155"/>
      <c r="M933" s="155"/>
      <c r="N933" s="155"/>
      <c r="O933" s="155"/>
      <c r="P933" s="155"/>
      <c r="Q933" s="155"/>
      <c r="R933" s="155"/>
      <c r="S933" s="155"/>
      <c r="T933" s="155"/>
      <c r="U933" s="155"/>
      <c r="V933" s="155"/>
      <c r="W933" s="155"/>
      <c r="X933" s="155"/>
      <c r="Y933" s="155"/>
      <c r="Z933" s="155"/>
    </row>
    <row r="934" spans="1:26" ht="12" customHeight="1">
      <c r="A934" s="155"/>
      <c r="B934" s="155"/>
      <c r="C934" s="155"/>
      <c r="D934" s="155"/>
      <c r="E934" s="155"/>
      <c r="F934" s="155"/>
      <c r="G934" s="155"/>
      <c r="H934" s="155"/>
      <c r="I934" s="155"/>
      <c r="J934" s="155"/>
      <c r="K934" s="155"/>
      <c r="L934" s="155"/>
      <c r="M934" s="155"/>
      <c r="N934" s="155"/>
      <c r="O934" s="155"/>
      <c r="P934" s="155"/>
      <c r="Q934" s="155"/>
      <c r="R934" s="155"/>
      <c r="S934" s="155"/>
      <c r="T934" s="155"/>
      <c r="U934" s="155"/>
      <c r="V934" s="155"/>
      <c r="W934" s="155"/>
      <c r="X934" s="155"/>
      <c r="Y934" s="155"/>
      <c r="Z934" s="155"/>
    </row>
    <row r="935" spans="1:26" ht="12" customHeight="1">
      <c r="A935" s="155"/>
      <c r="B935" s="155"/>
      <c r="C935" s="155"/>
      <c r="D935" s="155"/>
      <c r="E935" s="155"/>
      <c r="F935" s="155"/>
      <c r="G935" s="155"/>
      <c r="H935" s="155"/>
      <c r="I935" s="155"/>
      <c r="J935" s="155"/>
      <c r="K935" s="155"/>
      <c r="L935" s="155"/>
      <c r="M935" s="155"/>
      <c r="N935" s="155"/>
      <c r="O935" s="155"/>
      <c r="P935" s="155"/>
      <c r="Q935" s="155"/>
      <c r="R935" s="155"/>
      <c r="S935" s="155"/>
      <c r="T935" s="155"/>
      <c r="U935" s="155"/>
      <c r="V935" s="155"/>
      <c r="W935" s="155"/>
      <c r="X935" s="155"/>
      <c r="Y935" s="155"/>
      <c r="Z935" s="155"/>
    </row>
    <row r="936" spans="1:26" ht="12" customHeight="1">
      <c r="A936" s="155"/>
      <c r="B936" s="155"/>
      <c r="C936" s="155"/>
      <c r="D936" s="155"/>
      <c r="E936" s="155"/>
      <c r="F936" s="155"/>
      <c r="G936" s="155"/>
      <c r="H936" s="155"/>
      <c r="I936" s="155"/>
      <c r="J936" s="155"/>
      <c r="K936" s="155"/>
      <c r="L936" s="155"/>
      <c r="M936" s="155"/>
      <c r="N936" s="155"/>
      <c r="O936" s="155"/>
      <c r="P936" s="155"/>
      <c r="Q936" s="155"/>
      <c r="R936" s="155"/>
      <c r="S936" s="155"/>
      <c r="T936" s="155"/>
      <c r="U936" s="155"/>
      <c r="V936" s="155"/>
      <c r="W936" s="155"/>
      <c r="X936" s="155"/>
      <c r="Y936" s="155"/>
      <c r="Z936" s="155"/>
    </row>
    <row r="937" spans="1:26" ht="12" customHeight="1">
      <c r="A937" s="155"/>
      <c r="B937" s="155"/>
      <c r="C937" s="155"/>
      <c r="D937" s="155"/>
      <c r="E937" s="155"/>
      <c r="F937" s="155"/>
      <c r="G937" s="155"/>
      <c r="H937" s="155"/>
      <c r="I937" s="155"/>
      <c r="J937" s="155"/>
      <c r="K937" s="155"/>
      <c r="L937" s="155"/>
      <c r="M937" s="155"/>
      <c r="N937" s="155"/>
      <c r="O937" s="155"/>
      <c r="P937" s="155"/>
      <c r="Q937" s="155"/>
      <c r="R937" s="155"/>
      <c r="S937" s="155"/>
      <c r="T937" s="155"/>
      <c r="U937" s="155"/>
      <c r="V937" s="155"/>
      <c r="W937" s="155"/>
      <c r="X937" s="155"/>
      <c r="Y937" s="155"/>
      <c r="Z937" s="155"/>
    </row>
    <row r="938" spans="1:26" ht="12" customHeight="1">
      <c r="A938" s="155"/>
      <c r="B938" s="155"/>
      <c r="C938" s="155"/>
      <c r="D938" s="155"/>
      <c r="E938" s="155"/>
      <c r="F938" s="155"/>
      <c r="G938" s="155"/>
      <c r="H938" s="155"/>
      <c r="I938" s="155"/>
      <c r="J938" s="155"/>
      <c r="K938" s="155"/>
      <c r="L938" s="155"/>
      <c r="M938" s="155"/>
      <c r="N938" s="155"/>
      <c r="O938" s="155"/>
      <c r="P938" s="155"/>
      <c r="Q938" s="155"/>
      <c r="R938" s="155"/>
      <c r="S938" s="155"/>
      <c r="T938" s="155"/>
      <c r="U938" s="155"/>
      <c r="V938" s="155"/>
      <c r="W938" s="155"/>
      <c r="X938" s="155"/>
      <c r="Y938" s="155"/>
      <c r="Z938" s="155"/>
    </row>
    <row r="939" spans="1:26" ht="12" customHeight="1">
      <c r="A939" s="155"/>
      <c r="B939" s="155"/>
      <c r="C939" s="155"/>
      <c r="D939" s="155"/>
      <c r="E939" s="155"/>
      <c r="F939" s="155"/>
      <c r="G939" s="155"/>
      <c r="H939" s="155"/>
      <c r="I939" s="155"/>
      <c r="J939" s="155"/>
      <c r="K939" s="155"/>
      <c r="L939" s="155"/>
      <c r="M939" s="155"/>
      <c r="N939" s="155"/>
      <c r="O939" s="155"/>
      <c r="P939" s="155"/>
      <c r="Q939" s="155"/>
      <c r="R939" s="155"/>
      <c r="S939" s="155"/>
      <c r="T939" s="155"/>
      <c r="U939" s="155"/>
      <c r="V939" s="155"/>
      <c r="W939" s="155"/>
      <c r="X939" s="155"/>
      <c r="Y939" s="155"/>
      <c r="Z939" s="155"/>
    </row>
    <row r="940" spans="1:26" ht="12" customHeight="1">
      <c r="A940" s="155"/>
      <c r="B940" s="155"/>
      <c r="C940" s="155"/>
      <c r="D940" s="155"/>
      <c r="E940" s="155"/>
      <c r="F940" s="155"/>
      <c r="G940" s="155"/>
      <c r="H940" s="155"/>
      <c r="I940" s="155"/>
      <c r="J940" s="155"/>
      <c r="K940" s="155"/>
      <c r="L940" s="155"/>
      <c r="M940" s="155"/>
      <c r="N940" s="155"/>
      <c r="O940" s="155"/>
      <c r="P940" s="155"/>
      <c r="Q940" s="155"/>
      <c r="R940" s="155"/>
      <c r="S940" s="155"/>
      <c r="T940" s="155"/>
      <c r="U940" s="155"/>
      <c r="V940" s="155"/>
      <c r="W940" s="155"/>
      <c r="X940" s="155"/>
      <c r="Y940" s="155"/>
      <c r="Z940" s="155"/>
    </row>
    <row r="941" spans="1:26" ht="12" customHeight="1">
      <c r="A941" s="155"/>
      <c r="B941" s="155"/>
      <c r="C941" s="155"/>
      <c r="D941" s="155"/>
      <c r="E941" s="155"/>
      <c r="F941" s="155"/>
      <c r="G941" s="155"/>
      <c r="H941" s="155"/>
      <c r="I941" s="155"/>
      <c r="J941" s="155"/>
      <c r="K941" s="155"/>
      <c r="L941" s="155"/>
      <c r="M941" s="155"/>
      <c r="N941" s="155"/>
      <c r="O941" s="155"/>
      <c r="P941" s="155"/>
      <c r="Q941" s="155"/>
      <c r="R941" s="155"/>
      <c r="S941" s="155"/>
      <c r="T941" s="155"/>
      <c r="U941" s="155"/>
      <c r="V941" s="155"/>
      <c r="W941" s="155"/>
      <c r="X941" s="155"/>
      <c r="Y941" s="155"/>
      <c r="Z941" s="155"/>
    </row>
    <row r="942" spans="1:26" ht="12" customHeight="1">
      <c r="A942" s="155"/>
      <c r="B942" s="155"/>
      <c r="C942" s="155"/>
      <c r="D942" s="155"/>
      <c r="E942" s="155"/>
      <c r="F942" s="155"/>
      <c r="G942" s="155"/>
      <c r="H942" s="155"/>
      <c r="I942" s="155"/>
      <c r="J942" s="155"/>
      <c r="K942" s="155"/>
      <c r="L942" s="155"/>
      <c r="M942" s="155"/>
      <c r="N942" s="155"/>
      <c r="O942" s="155"/>
      <c r="P942" s="155"/>
      <c r="Q942" s="155"/>
      <c r="R942" s="155"/>
      <c r="S942" s="155"/>
      <c r="T942" s="155"/>
      <c r="U942" s="155"/>
      <c r="V942" s="155"/>
      <c r="W942" s="155"/>
      <c r="X942" s="155"/>
      <c r="Y942" s="155"/>
      <c r="Z942" s="155"/>
    </row>
    <row r="943" spans="1:26" ht="12" customHeight="1">
      <c r="A943" s="155"/>
      <c r="B943" s="155"/>
      <c r="C943" s="155"/>
      <c r="D943" s="155"/>
      <c r="E943" s="155"/>
      <c r="F943" s="155"/>
      <c r="G943" s="155"/>
      <c r="H943" s="155"/>
      <c r="I943" s="155"/>
      <c r="J943" s="155"/>
      <c r="K943" s="155"/>
      <c r="L943" s="155"/>
      <c r="M943" s="155"/>
      <c r="N943" s="155"/>
      <c r="O943" s="155"/>
      <c r="P943" s="155"/>
      <c r="Q943" s="155"/>
      <c r="R943" s="155"/>
      <c r="S943" s="155"/>
      <c r="T943" s="155"/>
      <c r="U943" s="155"/>
      <c r="V943" s="155"/>
      <c r="W943" s="155"/>
      <c r="X943" s="155"/>
      <c r="Y943" s="155"/>
      <c r="Z943" s="155"/>
    </row>
    <row r="944" spans="1:26" ht="12" customHeight="1">
      <c r="A944" s="155"/>
      <c r="B944" s="155"/>
      <c r="C944" s="155"/>
      <c r="D944" s="155"/>
      <c r="E944" s="155"/>
      <c r="F944" s="155"/>
      <c r="G944" s="155"/>
      <c r="H944" s="155"/>
      <c r="I944" s="155"/>
      <c r="J944" s="155"/>
      <c r="K944" s="155"/>
      <c r="L944" s="155"/>
      <c r="M944" s="155"/>
      <c r="N944" s="155"/>
      <c r="O944" s="155"/>
      <c r="P944" s="155"/>
      <c r="Q944" s="155"/>
      <c r="R944" s="155"/>
      <c r="S944" s="155"/>
      <c r="T944" s="155"/>
      <c r="U944" s="155"/>
      <c r="V944" s="155"/>
      <c r="W944" s="155"/>
      <c r="X944" s="155"/>
      <c r="Y944" s="155"/>
      <c r="Z944" s="155"/>
    </row>
    <row r="945" spans="1:26" ht="12" customHeight="1">
      <c r="A945" s="155"/>
      <c r="B945" s="155"/>
      <c r="C945" s="155"/>
      <c r="D945" s="155"/>
      <c r="E945" s="155"/>
      <c r="F945" s="155"/>
      <c r="G945" s="155"/>
      <c r="H945" s="155"/>
      <c r="I945" s="155"/>
      <c r="J945" s="155"/>
      <c r="K945" s="155"/>
      <c r="L945" s="155"/>
      <c r="M945" s="155"/>
      <c r="N945" s="155"/>
      <c r="O945" s="155"/>
      <c r="P945" s="155"/>
      <c r="Q945" s="155"/>
      <c r="R945" s="155"/>
      <c r="S945" s="155"/>
      <c r="T945" s="155"/>
      <c r="U945" s="155"/>
      <c r="V945" s="155"/>
      <c r="W945" s="155"/>
      <c r="X945" s="155"/>
      <c r="Y945" s="155"/>
      <c r="Z945" s="155"/>
    </row>
    <row r="946" spans="1:26" ht="12" customHeight="1">
      <c r="A946" s="155"/>
      <c r="B946" s="155"/>
      <c r="C946" s="155"/>
      <c r="D946" s="155"/>
      <c r="E946" s="155"/>
      <c r="F946" s="155"/>
      <c r="G946" s="155"/>
      <c r="H946" s="155"/>
      <c r="I946" s="155"/>
      <c r="J946" s="155"/>
      <c r="K946" s="155"/>
      <c r="L946" s="155"/>
      <c r="M946" s="155"/>
      <c r="N946" s="155"/>
      <c r="O946" s="155"/>
      <c r="P946" s="155"/>
      <c r="Q946" s="155"/>
      <c r="R946" s="155"/>
      <c r="S946" s="155"/>
      <c r="T946" s="155"/>
      <c r="U946" s="155"/>
      <c r="V946" s="155"/>
      <c r="W946" s="155"/>
      <c r="X946" s="155"/>
      <c r="Y946" s="155"/>
      <c r="Z946" s="155"/>
    </row>
    <row r="947" spans="1:26" ht="12" customHeight="1">
      <c r="A947" s="155"/>
      <c r="B947" s="155"/>
      <c r="C947" s="155"/>
      <c r="D947" s="155"/>
      <c r="E947" s="155"/>
      <c r="F947" s="155"/>
      <c r="G947" s="155"/>
      <c r="H947" s="155"/>
      <c r="I947" s="155"/>
      <c r="J947" s="155"/>
      <c r="K947" s="155"/>
      <c r="L947" s="155"/>
      <c r="M947" s="155"/>
      <c r="N947" s="155"/>
      <c r="O947" s="155"/>
      <c r="P947" s="155"/>
      <c r="Q947" s="155"/>
      <c r="R947" s="155"/>
      <c r="S947" s="155"/>
      <c r="T947" s="155"/>
      <c r="U947" s="155"/>
      <c r="V947" s="155"/>
      <c r="W947" s="155"/>
      <c r="X947" s="155"/>
      <c r="Y947" s="155"/>
      <c r="Z947" s="155"/>
    </row>
    <row r="948" spans="1:26" ht="12" customHeight="1">
      <c r="A948" s="155"/>
      <c r="B948" s="155"/>
      <c r="C948" s="155"/>
      <c r="D948" s="155"/>
      <c r="E948" s="155"/>
      <c r="F948" s="155"/>
      <c r="G948" s="155"/>
      <c r="H948" s="155"/>
      <c r="I948" s="155"/>
      <c r="J948" s="155"/>
      <c r="K948" s="155"/>
      <c r="L948" s="155"/>
      <c r="M948" s="155"/>
      <c r="N948" s="155"/>
      <c r="O948" s="155"/>
      <c r="P948" s="155"/>
      <c r="Q948" s="155"/>
      <c r="R948" s="155"/>
      <c r="S948" s="155"/>
      <c r="T948" s="155"/>
      <c r="U948" s="155"/>
      <c r="V948" s="155"/>
      <c r="W948" s="155"/>
      <c r="X948" s="155"/>
      <c r="Y948" s="155"/>
      <c r="Z948" s="155"/>
    </row>
    <row r="949" spans="1:26" ht="12" customHeight="1">
      <c r="A949" s="155"/>
      <c r="B949" s="155"/>
      <c r="C949" s="155"/>
      <c r="D949" s="155"/>
      <c r="E949" s="155"/>
      <c r="F949" s="155"/>
      <c r="G949" s="155"/>
      <c r="H949" s="155"/>
      <c r="I949" s="155"/>
      <c r="J949" s="155"/>
      <c r="K949" s="155"/>
      <c r="L949" s="155"/>
      <c r="M949" s="155"/>
      <c r="N949" s="155"/>
      <c r="O949" s="155"/>
      <c r="P949" s="155"/>
      <c r="Q949" s="155"/>
      <c r="R949" s="155"/>
      <c r="S949" s="155"/>
      <c r="T949" s="155"/>
      <c r="U949" s="155"/>
      <c r="V949" s="155"/>
      <c r="W949" s="155"/>
      <c r="X949" s="155"/>
      <c r="Y949" s="155"/>
      <c r="Z949" s="155"/>
    </row>
    <row r="950" spans="1:26" ht="12" customHeight="1">
      <c r="A950" s="155"/>
      <c r="B950" s="155"/>
      <c r="C950" s="155"/>
      <c r="D950" s="155"/>
      <c r="E950" s="155"/>
      <c r="F950" s="155"/>
      <c r="G950" s="155"/>
      <c r="H950" s="155"/>
      <c r="I950" s="155"/>
      <c r="J950" s="155"/>
      <c r="K950" s="155"/>
      <c r="L950" s="155"/>
      <c r="M950" s="155"/>
      <c r="N950" s="155"/>
      <c r="O950" s="155"/>
      <c r="P950" s="155"/>
      <c r="Q950" s="155"/>
      <c r="R950" s="155"/>
      <c r="S950" s="155"/>
      <c r="T950" s="155"/>
      <c r="U950" s="155"/>
      <c r="V950" s="155"/>
      <c r="W950" s="155"/>
      <c r="X950" s="155"/>
      <c r="Y950" s="155"/>
      <c r="Z950" s="155"/>
    </row>
    <row r="951" spans="1:26" ht="12" customHeight="1">
      <c r="A951" s="155"/>
      <c r="B951" s="155"/>
      <c r="C951" s="155"/>
      <c r="D951" s="155"/>
      <c r="E951" s="155"/>
      <c r="F951" s="155"/>
      <c r="G951" s="155"/>
      <c r="H951" s="155"/>
      <c r="I951" s="155"/>
      <c r="J951" s="155"/>
      <c r="K951" s="155"/>
      <c r="L951" s="155"/>
      <c r="M951" s="155"/>
      <c r="N951" s="155"/>
      <c r="O951" s="155"/>
      <c r="P951" s="155"/>
      <c r="Q951" s="155"/>
      <c r="R951" s="155"/>
      <c r="S951" s="155"/>
      <c r="T951" s="155"/>
      <c r="U951" s="155"/>
      <c r="V951" s="155"/>
      <c r="W951" s="155"/>
      <c r="X951" s="155"/>
      <c r="Y951" s="155"/>
      <c r="Z951" s="155"/>
    </row>
    <row r="952" spans="1:26" ht="12" customHeight="1">
      <c r="A952" s="155"/>
      <c r="B952" s="155"/>
      <c r="C952" s="155"/>
      <c r="D952" s="155"/>
      <c r="E952" s="155"/>
      <c r="F952" s="155"/>
      <c r="G952" s="155"/>
      <c r="H952" s="155"/>
      <c r="I952" s="155"/>
      <c r="J952" s="155"/>
      <c r="K952" s="155"/>
      <c r="L952" s="155"/>
      <c r="M952" s="155"/>
      <c r="N952" s="155"/>
      <c r="O952" s="155"/>
      <c r="P952" s="155"/>
      <c r="Q952" s="155"/>
      <c r="R952" s="155"/>
      <c r="S952" s="155"/>
      <c r="T952" s="155"/>
      <c r="U952" s="155"/>
      <c r="V952" s="155"/>
      <c r="W952" s="155"/>
      <c r="X952" s="155"/>
      <c r="Y952" s="155"/>
      <c r="Z952" s="155"/>
    </row>
    <row r="953" spans="1:26" ht="12" customHeight="1">
      <c r="A953" s="155"/>
      <c r="B953" s="155"/>
      <c r="C953" s="155"/>
      <c r="D953" s="155"/>
      <c r="E953" s="155"/>
      <c r="F953" s="155"/>
      <c r="G953" s="155"/>
      <c r="H953" s="155"/>
      <c r="I953" s="155"/>
      <c r="J953" s="155"/>
      <c r="K953" s="155"/>
      <c r="L953" s="155"/>
      <c r="M953" s="155"/>
      <c r="N953" s="155"/>
      <c r="O953" s="155"/>
      <c r="P953" s="155"/>
      <c r="Q953" s="155"/>
      <c r="R953" s="155"/>
      <c r="S953" s="155"/>
      <c r="T953" s="155"/>
      <c r="U953" s="155"/>
      <c r="V953" s="155"/>
      <c r="W953" s="155"/>
      <c r="X953" s="155"/>
      <c r="Y953" s="155"/>
      <c r="Z953" s="155"/>
    </row>
    <row r="954" spans="1:26" ht="12" customHeight="1">
      <c r="A954" s="155"/>
      <c r="B954" s="155"/>
      <c r="C954" s="155"/>
      <c r="D954" s="155"/>
      <c r="E954" s="155"/>
      <c r="F954" s="155"/>
      <c r="G954" s="155"/>
      <c r="H954" s="155"/>
      <c r="I954" s="155"/>
      <c r="J954" s="155"/>
      <c r="K954" s="155"/>
      <c r="L954" s="155"/>
      <c r="M954" s="155"/>
      <c r="N954" s="155"/>
      <c r="O954" s="155"/>
      <c r="P954" s="155"/>
      <c r="Q954" s="155"/>
      <c r="R954" s="155"/>
      <c r="S954" s="155"/>
      <c r="T954" s="155"/>
      <c r="U954" s="155"/>
      <c r="V954" s="155"/>
      <c r="W954" s="155"/>
      <c r="X954" s="155"/>
      <c r="Y954" s="155"/>
      <c r="Z954" s="155"/>
    </row>
    <row r="955" spans="1:26" ht="12" customHeight="1">
      <c r="A955" s="155"/>
      <c r="B955" s="155"/>
      <c r="C955" s="155"/>
      <c r="D955" s="155"/>
      <c r="E955" s="155"/>
      <c r="F955" s="155"/>
      <c r="G955" s="155"/>
      <c r="H955" s="155"/>
      <c r="I955" s="155"/>
      <c r="J955" s="155"/>
      <c r="K955" s="155"/>
      <c r="L955" s="155"/>
      <c r="M955" s="155"/>
      <c r="N955" s="155"/>
      <c r="O955" s="155"/>
      <c r="P955" s="155"/>
      <c r="Q955" s="155"/>
      <c r="R955" s="155"/>
      <c r="S955" s="155"/>
      <c r="T955" s="155"/>
      <c r="U955" s="155"/>
      <c r="V955" s="155"/>
      <c r="W955" s="155"/>
      <c r="X955" s="155"/>
      <c r="Y955" s="155"/>
      <c r="Z955" s="155"/>
    </row>
    <row r="956" spans="1:26" ht="12" customHeight="1">
      <c r="A956" s="155"/>
      <c r="B956" s="155"/>
      <c r="C956" s="155"/>
      <c r="D956" s="155"/>
      <c r="E956" s="155"/>
      <c r="F956" s="155"/>
      <c r="G956" s="155"/>
      <c r="H956" s="155"/>
      <c r="I956" s="155"/>
      <c r="J956" s="155"/>
      <c r="K956" s="155"/>
      <c r="L956" s="155"/>
      <c r="M956" s="155"/>
      <c r="N956" s="155"/>
      <c r="O956" s="155"/>
      <c r="P956" s="155"/>
      <c r="Q956" s="155"/>
      <c r="R956" s="155"/>
      <c r="S956" s="155"/>
      <c r="T956" s="155"/>
      <c r="U956" s="155"/>
      <c r="V956" s="155"/>
      <c r="W956" s="155"/>
      <c r="X956" s="155"/>
      <c r="Y956" s="155"/>
      <c r="Z956" s="155"/>
    </row>
    <row r="957" spans="1:26" ht="12" customHeight="1">
      <c r="A957" s="155"/>
      <c r="B957" s="155"/>
      <c r="C957" s="155"/>
      <c r="D957" s="155"/>
      <c r="E957" s="155"/>
      <c r="F957" s="155"/>
      <c r="G957" s="155"/>
      <c r="H957" s="155"/>
      <c r="I957" s="155"/>
      <c r="J957" s="155"/>
      <c r="K957" s="155"/>
      <c r="L957" s="155"/>
      <c r="M957" s="155"/>
      <c r="N957" s="155"/>
      <c r="O957" s="155"/>
      <c r="P957" s="155"/>
      <c r="Q957" s="155"/>
      <c r="R957" s="155"/>
      <c r="S957" s="155"/>
      <c r="T957" s="155"/>
      <c r="U957" s="155"/>
      <c r="V957" s="155"/>
      <c r="W957" s="155"/>
      <c r="X957" s="155"/>
      <c r="Y957" s="155"/>
      <c r="Z957" s="155"/>
    </row>
    <row r="958" spans="1:26" ht="12" customHeight="1">
      <c r="A958" s="155"/>
      <c r="B958" s="155"/>
      <c r="C958" s="155"/>
      <c r="D958" s="155"/>
      <c r="E958" s="155"/>
      <c r="F958" s="155"/>
      <c r="G958" s="155"/>
      <c r="H958" s="155"/>
      <c r="I958" s="155"/>
      <c r="J958" s="155"/>
      <c r="K958" s="155"/>
      <c r="L958" s="155"/>
      <c r="M958" s="155"/>
      <c r="N958" s="155"/>
      <c r="O958" s="155"/>
      <c r="P958" s="155"/>
      <c r="Q958" s="155"/>
      <c r="R958" s="155"/>
      <c r="S958" s="155"/>
      <c r="T958" s="155"/>
      <c r="U958" s="155"/>
      <c r="V958" s="155"/>
      <c r="W958" s="155"/>
      <c r="X958" s="155"/>
      <c r="Y958" s="155"/>
      <c r="Z958" s="155"/>
    </row>
    <row r="959" spans="1:26" ht="12" customHeight="1">
      <c r="A959" s="155"/>
      <c r="B959" s="155"/>
      <c r="C959" s="155"/>
      <c r="D959" s="155"/>
      <c r="E959" s="155"/>
      <c r="F959" s="155"/>
      <c r="G959" s="155"/>
      <c r="H959" s="155"/>
      <c r="I959" s="155"/>
      <c r="J959" s="155"/>
      <c r="K959" s="155"/>
      <c r="L959" s="155"/>
      <c r="M959" s="155"/>
      <c r="N959" s="155"/>
      <c r="O959" s="155"/>
      <c r="P959" s="155"/>
      <c r="Q959" s="155"/>
      <c r="R959" s="155"/>
      <c r="S959" s="155"/>
      <c r="T959" s="155"/>
      <c r="U959" s="155"/>
      <c r="V959" s="155"/>
      <c r="W959" s="155"/>
      <c r="X959" s="155"/>
      <c r="Y959" s="155"/>
      <c r="Z959" s="155"/>
    </row>
    <row r="960" spans="1:26" ht="12" customHeight="1">
      <c r="A960" s="155"/>
      <c r="B960" s="155"/>
      <c r="C960" s="155"/>
      <c r="D960" s="155"/>
      <c r="E960" s="155"/>
      <c r="F960" s="155"/>
      <c r="G960" s="155"/>
      <c r="H960" s="155"/>
      <c r="I960" s="155"/>
      <c r="J960" s="155"/>
      <c r="K960" s="155"/>
      <c r="L960" s="155"/>
      <c r="M960" s="155"/>
      <c r="N960" s="155"/>
      <c r="O960" s="155"/>
      <c r="P960" s="155"/>
      <c r="Q960" s="155"/>
      <c r="R960" s="155"/>
      <c r="S960" s="155"/>
      <c r="T960" s="155"/>
      <c r="U960" s="155"/>
      <c r="V960" s="155"/>
      <c r="W960" s="155"/>
      <c r="X960" s="155"/>
      <c r="Y960" s="155"/>
      <c r="Z960" s="155"/>
    </row>
    <row r="961" spans="1:26" ht="12" customHeight="1">
      <c r="A961" s="155"/>
      <c r="B961" s="155"/>
      <c r="C961" s="155"/>
      <c r="D961" s="155"/>
      <c r="E961" s="155"/>
      <c r="F961" s="155"/>
      <c r="G961" s="155"/>
      <c r="H961" s="155"/>
      <c r="I961" s="155"/>
      <c r="J961" s="155"/>
      <c r="K961" s="155"/>
      <c r="L961" s="155"/>
      <c r="M961" s="155"/>
      <c r="N961" s="155"/>
      <c r="O961" s="155"/>
      <c r="P961" s="155"/>
      <c r="Q961" s="155"/>
      <c r="R961" s="155"/>
      <c r="S961" s="155"/>
      <c r="T961" s="155"/>
      <c r="U961" s="155"/>
      <c r="V961" s="155"/>
      <c r="W961" s="155"/>
      <c r="X961" s="155"/>
      <c r="Y961" s="155"/>
      <c r="Z961" s="155"/>
    </row>
    <row r="962" spans="1:26" ht="12" customHeight="1">
      <c r="A962" s="155"/>
      <c r="B962" s="155"/>
      <c r="C962" s="155"/>
      <c r="D962" s="155"/>
      <c r="E962" s="155"/>
      <c r="F962" s="155"/>
      <c r="G962" s="155"/>
      <c r="H962" s="155"/>
      <c r="I962" s="155"/>
      <c r="J962" s="155"/>
      <c r="K962" s="155"/>
      <c r="L962" s="155"/>
      <c r="M962" s="155"/>
      <c r="N962" s="155"/>
      <c r="O962" s="155"/>
      <c r="P962" s="155"/>
      <c r="Q962" s="155"/>
      <c r="R962" s="155"/>
      <c r="S962" s="155"/>
      <c r="T962" s="155"/>
      <c r="U962" s="155"/>
      <c r="V962" s="155"/>
      <c r="W962" s="155"/>
      <c r="X962" s="155"/>
      <c r="Y962" s="155"/>
      <c r="Z962" s="155"/>
    </row>
    <row r="963" spans="1:26" ht="12" customHeight="1">
      <c r="A963" s="155"/>
      <c r="B963" s="155"/>
      <c r="C963" s="155"/>
      <c r="D963" s="155"/>
      <c r="E963" s="155"/>
      <c r="F963" s="155"/>
      <c r="G963" s="155"/>
      <c r="H963" s="155"/>
      <c r="I963" s="155"/>
      <c r="J963" s="155"/>
      <c r="K963" s="155"/>
      <c r="L963" s="155"/>
      <c r="M963" s="155"/>
      <c r="N963" s="155"/>
      <c r="O963" s="155"/>
      <c r="P963" s="155"/>
      <c r="Q963" s="155"/>
      <c r="R963" s="155"/>
      <c r="S963" s="155"/>
      <c r="T963" s="155"/>
      <c r="U963" s="155"/>
      <c r="V963" s="155"/>
      <c r="W963" s="155"/>
      <c r="X963" s="155"/>
      <c r="Y963" s="155"/>
      <c r="Z963" s="155"/>
    </row>
    <row r="964" spans="1:26" ht="12" customHeight="1">
      <c r="A964" s="155"/>
      <c r="B964" s="155"/>
      <c r="C964" s="155"/>
      <c r="D964" s="155"/>
      <c r="E964" s="155"/>
      <c r="F964" s="155"/>
      <c r="G964" s="155"/>
      <c r="H964" s="155"/>
      <c r="I964" s="155"/>
      <c r="J964" s="155"/>
      <c r="K964" s="155"/>
      <c r="L964" s="155"/>
      <c r="M964" s="155"/>
      <c r="N964" s="155"/>
      <c r="O964" s="155"/>
      <c r="P964" s="155"/>
      <c r="Q964" s="155"/>
      <c r="R964" s="155"/>
      <c r="S964" s="155"/>
      <c r="T964" s="155"/>
      <c r="U964" s="155"/>
      <c r="V964" s="155"/>
      <c r="W964" s="155"/>
      <c r="X964" s="155"/>
      <c r="Y964" s="155"/>
      <c r="Z964" s="155"/>
    </row>
    <row r="965" spans="1:26" ht="12" customHeight="1">
      <c r="A965" s="155"/>
      <c r="B965" s="155"/>
      <c r="C965" s="155"/>
      <c r="D965" s="155"/>
      <c r="E965" s="155"/>
      <c r="F965" s="155"/>
      <c r="G965" s="155"/>
      <c r="H965" s="155"/>
      <c r="I965" s="155"/>
      <c r="J965" s="155"/>
      <c r="K965" s="155"/>
      <c r="L965" s="155"/>
      <c r="M965" s="155"/>
      <c r="N965" s="155"/>
      <c r="O965" s="155"/>
      <c r="P965" s="155"/>
      <c r="Q965" s="155"/>
      <c r="R965" s="155"/>
      <c r="S965" s="155"/>
      <c r="T965" s="155"/>
      <c r="U965" s="155"/>
      <c r="V965" s="155"/>
      <c r="W965" s="155"/>
      <c r="X965" s="155"/>
      <c r="Y965" s="155"/>
      <c r="Z965" s="155"/>
    </row>
    <row r="966" spans="1:26" ht="12" customHeight="1">
      <c r="A966" s="155"/>
      <c r="B966" s="155"/>
      <c r="C966" s="155"/>
      <c r="D966" s="155"/>
      <c r="E966" s="155"/>
      <c r="F966" s="155"/>
      <c r="G966" s="155"/>
      <c r="H966" s="155"/>
      <c r="I966" s="155"/>
      <c r="J966" s="155"/>
      <c r="K966" s="155"/>
      <c r="L966" s="155"/>
      <c r="M966" s="155"/>
      <c r="N966" s="155"/>
      <c r="O966" s="155"/>
      <c r="P966" s="155"/>
      <c r="Q966" s="155"/>
      <c r="R966" s="155"/>
      <c r="S966" s="155"/>
      <c r="T966" s="155"/>
      <c r="U966" s="155"/>
      <c r="V966" s="155"/>
      <c r="W966" s="155"/>
      <c r="X966" s="155"/>
      <c r="Y966" s="155"/>
      <c r="Z966" s="155"/>
    </row>
    <row r="967" spans="1:26" ht="12" customHeight="1">
      <c r="A967" s="155"/>
      <c r="B967" s="155"/>
      <c r="C967" s="155"/>
      <c r="D967" s="155"/>
      <c r="E967" s="155"/>
      <c r="F967" s="155"/>
      <c r="G967" s="155"/>
      <c r="H967" s="155"/>
      <c r="I967" s="155"/>
      <c r="J967" s="155"/>
      <c r="K967" s="155"/>
      <c r="L967" s="155"/>
      <c r="M967" s="155"/>
      <c r="N967" s="155"/>
      <c r="O967" s="155"/>
      <c r="P967" s="155"/>
      <c r="Q967" s="155"/>
      <c r="R967" s="155"/>
      <c r="S967" s="155"/>
      <c r="T967" s="155"/>
      <c r="U967" s="155"/>
      <c r="V967" s="155"/>
      <c r="W967" s="155"/>
      <c r="X967" s="155"/>
      <c r="Y967" s="155"/>
      <c r="Z967" s="155"/>
    </row>
    <row r="968" spans="1:26" ht="12" customHeight="1">
      <c r="A968" s="155"/>
      <c r="B968" s="155"/>
      <c r="C968" s="155"/>
      <c r="D968" s="155"/>
      <c r="E968" s="155"/>
      <c r="F968" s="155"/>
      <c r="G968" s="155"/>
      <c r="H968" s="155"/>
      <c r="I968" s="155"/>
      <c r="J968" s="155"/>
      <c r="K968" s="155"/>
      <c r="L968" s="155"/>
      <c r="M968" s="155"/>
      <c r="N968" s="155"/>
      <c r="O968" s="155"/>
      <c r="P968" s="155"/>
      <c r="Q968" s="155"/>
      <c r="R968" s="155"/>
      <c r="S968" s="155"/>
      <c r="T968" s="155"/>
      <c r="U968" s="155"/>
      <c r="V968" s="155"/>
      <c r="W968" s="155"/>
      <c r="X968" s="155"/>
      <c r="Y968" s="155"/>
      <c r="Z968" s="155"/>
    </row>
    <row r="969" spans="1:26" ht="12" customHeight="1">
      <c r="A969" s="155"/>
      <c r="B969" s="155"/>
      <c r="C969" s="155"/>
      <c r="D969" s="155"/>
      <c r="E969" s="155"/>
      <c r="F969" s="155"/>
      <c r="G969" s="155"/>
      <c r="H969" s="155"/>
      <c r="I969" s="155"/>
      <c r="J969" s="155"/>
      <c r="K969" s="155"/>
      <c r="L969" s="155"/>
      <c r="M969" s="155"/>
      <c r="N969" s="155"/>
      <c r="O969" s="155"/>
      <c r="P969" s="155"/>
      <c r="Q969" s="155"/>
      <c r="R969" s="155"/>
      <c r="S969" s="155"/>
      <c r="T969" s="155"/>
      <c r="U969" s="155"/>
      <c r="V969" s="155"/>
      <c r="W969" s="155"/>
      <c r="X969" s="155"/>
      <c r="Y969" s="155"/>
      <c r="Z969" s="155"/>
    </row>
    <row r="970" spans="1:26" ht="12" customHeight="1">
      <c r="A970" s="155"/>
      <c r="B970" s="155"/>
      <c r="C970" s="155"/>
      <c r="D970" s="155"/>
      <c r="E970" s="155"/>
      <c r="F970" s="155"/>
      <c r="G970" s="155"/>
      <c r="H970" s="155"/>
      <c r="I970" s="155"/>
      <c r="J970" s="155"/>
      <c r="K970" s="155"/>
      <c r="L970" s="155"/>
      <c r="M970" s="155"/>
      <c r="N970" s="155"/>
      <c r="O970" s="155"/>
      <c r="P970" s="155"/>
      <c r="Q970" s="155"/>
      <c r="R970" s="155"/>
      <c r="S970" s="155"/>
      <c r="T970" s="155"/>
      <c r="U970" s="155"/>
      <c r="V970" s="155"/>
      <c r="W970" s="155"/>
      <c r="X970" s="155"/>
      <c r="Y970" s="155"/>
      <c r="Z970" s="155"/>
    </row>
    <row r="971" spans="1:26" ht="12" customHeight="1">
      <c r="A971" s="155"/>
      <c r="B971" s="155"/>
      <c r="C971" s="155"/>
      <c r="D971" s="155"/>
      <c r="E971" s="155"/>
      <c r="F971" s="155"/>
      <c r="G971" s="155"/>
      <c r="H971" s="155"/>
      <c r="I971" s="155"/>
      <c r="J971" s="155"/>
      <c r="K971" s="155"/>
      <c r="L971" s="155"/>
      <c r="M971" s="155"/>
      <c r="N971" s="155"/>
      <c r="O971" s="155"/>
      <c r="P971" s="155"/>
      <c r="Q971" s="155"/>
      <c r="R971" s="155"/>
      <c r="S971" s="155"/>
      <c r="T971" s="155"/>
      <c r="U971" s="155"/>
      <c r="V971" s="155"/>
      <c r="W971" s="155"/>
      <c r="X971" s="155"/>
      <c r="Y971" s="155"/>
      <c r="Z971" s="155"/>
    </row>
    <row r="972" spans="1:26" ht="12" customHeight="1">
      <c r="A972" s="155"/>
      <c r="B972" s="155"/>
      <c r="C972" s="155"/>
      <c r="D972" s="155"/>
      <c r="E972" s="155"/>
      <c r="F972" s="155"/>
      <c r="G972" s="155"/>
      <c r="H972" s="155"/>
      <c r="I972" s="155"/>
      <c r="J972" s="155"/>
      <c r="K972" s="155"/>
      <c r="L972" s="155"/>
      <c r="M972" s="155"/>
      <c r="N972" s="155"/>
      <c r="O972" s="155"/>
      <c r="P972" s="155"/>
      <c r="Q972" s="155"/>
      <c r="R972" s="155"/>
      <c r="S972" s="155"/>
      <c r="T972" s="155"/>
      <c r="U972" s="155"/>
      <c r="V972" s="155"/>
      <c r="W972" s="155"/>
      <c r="X972" s="155"/>
      <c r="Y972" s="155"/>
      <c r="Z972" s="155"/>
    </row>
    <row r="973" spans="1:26" ht="12" customHeight="1">
      <c r="A973" s="155"/>
      <c r="B973" s="155"/>
      <c r="C973" s="155"/>
      <c r="D973" s="155"/>
      <c r="E973" s="155"/>
      <c r="F973" s="155"/>
      <c r="G973" s="155"/>
      <c r="H973" s="155"/>
      <c r="I973" s="155"/>
      <c r="J973" s="155"/>
      <c r="K973" s="155"/>
      <c r="L973" s="155"/>
      <c r="M973" s="155"/>
      <c r="N973" s="155"/>
      <c r="O973" s="155"/>
      <c r="P973" s="155"/>
      <c r="Q973" s="155"/>
      <c r="R973" s="155"/>
      <c r="S973" s="155"/>
      <c r="T973" s="155"/>
      <c r="U973" s="155"/>
      <c r="V973" s="155"/>
      <c r="W973" s="155"/>
      <c r="X973" s="155"/>
      <c r="Y973" s="155"/>
      <c r="Z973" s="155"/>
    </row>
    <row r="974" spans="1:26" ht="12" customHeight="1">
      <c r="A974" s="155"/>
      <c r="B974" s="155"/>
      <c r="C974" s="155"/>
      <c r="D974" s="155"/>
      <c r="E974" s="155"/>
      <c r="F974" s="155"/>
      <c r="G974" s="155"/>
      <c r="H974" s="155"/>
      <c r="I974" s="155"/>
      <c r="J974" s="155"/>
      <c r="K974" s="155"/>
      <c r="L974" s="155"/>
      <c r="M974" s="155"/>
      <c r="N974" s="155"/>
      <c r="O974" s="155"/>
      <c r="P974" s="155"/>
      <c r="Q974" s="155"/>
      <c r="R974" s="155"/>
      <c r="S974" s="155"/>
      <c r="T974" s="155"/>
      <c r="U974" s="155"/>
      <c r="V974" s="155"/>
      <c r="W974" s="155"/>
      <c r="X974" s="155"/>
      <c r="Y974" s="155"/>
      <c r="Z974" s="155"/>
    </row>
    <row r="975" spans="1:26" ht="12" customHeight="1">
      <c r="A975" s="155"/>
      <c r="B975" s="155"/>
      <c r="C975" s="155"/>
      <c r="D975" s="155"/>
      <c r="E975" s="155"/>
      <c r="F975" s="155"/>
      <c r="G975" s="155"/>
      <c r="H975" s="155"/>
      <c r="I975" s="155"/>
      <c r="J975" s="155"/>
      <c r="K975" s="155"/>
      <c r="L975" s="155"/>
      <c r="M975" s="155"/>
      <c r="N975" s="155"/>
      <c r="O975" s="155"/>
      <c r="P975" s="155"/>
      <c r="Q975" s="155"/>
      <c r="R975" s="155"/>
      <c r="S975" s="155"/>
      <c r="T975" s="155"/>
      <c r="U975" s="155"/>
      <c r="V975" s="155"/>
      <c r="W975" s="155"/>
      <c r="X975" s="155"/>
      <c r="Y975" s="155"/>
      <c r="Z975" s="155"/>
    </row>
    <row r="976" spans="1:26" ht="12" customHeight="1">
      <c r="A976" s="155"/>
      <c r="B976" s="155"/>
      <c r="C976" s="155"/>
      <c r="D976" s="155"/>
      <c r="E976" s="155"/>
      <c r="F976" s="155"/>
      <c r="G976" s="155"/>
      <c r="H976" s="155"/>
      <c r="I976" s="155"/>
      <c r="J976" s="155"/>
      <c r="K976" s="155"/>
      <c r="L976" s="155"/>
      <c r="M976" s="155"/>
      <c r="N976" s="155"/>
      <c r="O976" s="155"/>
      <c r="P976" s="155"/>
      <c r="Q976" s="155"/>
      <c r="R976" s="155"/>
      <c r="S976" s="155"/>
      <c r="T976" s="155"/>
      <c r="U976" s="155"/>
      <c r="V976" s="155"/>
      <c r="W976" s="155"/>
      <c r="X976" s="155"/>
      <c r="Y976" s="155"/>
      <c r="Z976" s="155"/>
    </row>
    <row r="977" spans="1:26" ht="12" customHeight="1">
      <c r="A977" s="155"/>
      <c r="B977" s="155"/>
      <c r="C977" s="155"/>
      <c r="D977" s="155"/>
      <c r="E977" s="155"/>
      <c r="F977" s="155"/>
      <c r="G977" s="155"/>
      <c r="H977" s="155"/>
      <c r="I977" s="155"/>
      <c r="J977" s="155"/>
      <c r="K977" s="155"/>
      <c r="L977" s="155"/>
      <c r="M977" s="155"/>
      <c r="N977" s="155"/>
      <c r="O977" s="155"/>
      <c r="P977" s="155"/>
      <c r="Q977" s="155"/>
      <c r="R977" s="155"/>
      <c r="S977" s="155"/>
      <c r="T977" s="155"/>
      <c r="U977" s="155"/>
      <c r="V977" s="155"/>
      <c r="W977" s="155"/>
      <c r="X977" s="155"/>
      <c r="Y977" s="155"/>
      <c r="Z977" s="155"/>
    </row>
    <row r="978" spans="1:26" ht="12" customHeight="1">
      <c r="A978" s="155"/>
      <c r="B978" s="155"/>
      <c r="C978" s="155"/>
      <c r="D978" s="155"/>
      <c r="E978" s="155"/>
      <c r="F978" s="155"/>
      <c r="G978" s="155"/>
      <c r="H978" s="155"/>
      <c r="I978" s="155"/>
      <c r="J978" s="155"/>
      <c r="K978" s="155"/>
      <c r="L978" s="155"/>
      <c r="M978" s="155"/>
      <c r="N978" s="155"/>
      <c r="O978" s="155"/>
      <c r="P978" s="155"/>
      <c r="Q978" s="155"/>
      <c r="R978" s="155"/>
      <c r="S978" s="155"/>
      <c r="T978" s="155"/>
      <c r="U978" s="155"/>
      <c r="V978" s="155"/>
      <c r="W978" s="155"/>
      <c r="X978" s="155"/>
      <c r="Y978" s="155"/>
      <c r="Z978" s="155"/>
    </row>
    <row r="979" spans="1:26" ht="12" customHeight="1">
      <c r="A979" s="155"/>
      <c r="B979" s="155"/>
      <c r="C979" s="155"/>
      <c r="D979" s="155"/>
      <c r="E979" s="155"/>
      <c r="F979" s="155"/>
      <c r="G979" s="155"/>
      <c r="H979" s="155"/>
      <c r="I979" s="155"/>
      <c r="J979" s="155"/>
      <c r="K979" s="155"/>
      <c r="L979" s="155"/>
      <c r="M979" s="155"/>
      <c r="N979" s="155"/>
      <c r="O979" s="155"/>
      <c r="P979" s="155"/>
      <c r="Q979" s="155"/>
      <c r="R979" s="155"/>
      <c r="S979" s="155"/>
      <c r="T979" s="155"/>
      <c r="U979" s="155"/>
      <c r="V979" s="155"/>
      <c r="W979" s="155"/>
      <c r="X979" s="155"/>
      <c r="Y979" s="155"/>
      <c r="Z979" s="155"/>
    </row>
    <row r="980" spans="1:26" ht="12" customHeight="1">
      <c r="A980" s="155"/>
      <c r="B980" s="155"/>
      <c r="C980" s="155"/>
      <c r="D980" s="155"/>
      <c r="E980" s="155"/>
      <c r="F980" s="155"/>
      <c r="G980" s="155"/>
      <c r="H980" s="155"/>
      <c r="I980" s="155"/>
      <c r="J980" s="155"/>
      <c r="K980" s="155"/>
      <c r="L980" s="155"/>
      <c r="M980" s="155"/>
      <c r="N980" s="155"/>
      <c r="O980" s="155"/>
      <c r="P980" s="155"/>
      <c r="Q980" s="155"/>
      <c r="R980" s="155"/>
      <c r="S980" s="155"/>
      <c r="T980" s="155"/>
      <c r="U980" s="155"/>
      <c r="V980" s="155"/>
      <c r="W980" s="155"/>
      <c r="X980" s="155"/>
      <c r="Y980" s="155"/>
      <c r="Z980" s="155"/>
    </row>
    <row r="981" spans="1:26" ht="12" customHeight="1">
      <c r="A981" s="155"/>
      <c r="B981" s="155"/>
      <c r="C981" s="155"/>
      <c r="D981" s="155"/>
      <c r="E981" s="155"/>
      <c r="F981" s="155"/>
      <c r="G981" s="155"/>
      <c r="H981" s="155"/>
      <c r="I981" s="155"/>
      <c r="J981" s="155"/>
      <c r="K981" s="155"/>
      <c r="L981" s="155"/>
      <c r="M981" s="155"/>
      <c r="N981" s="155"/>
      <c r="O981" s="155"/>
      <c r="P981" s="155"/>
      <c r="Q981" s="155"/>
      <c r="R981" s="155"/>
      <c r="S981" s="155"/>
      <c r="T981" s="155"/>
      <c r="U981" s="155"/>
      <c r="V981" s="155"/>
      <c r="W981" s="155"/>
      <c r="X981" s="155"/>
      <c r="Y981" s="155"/>
      <c r="Z981" s="155"/>
    </row>
    <row r="982" spans="1:26" ht="12" customHeight="1">
      <c r="A982" s="155"/>
      <c r="B982" s="155"/>
      <c r="C982" s="155"/>
      <c r="D982" s="155"/>
      <c r="E982" s="155"/>
      <c r="F982" s="155"/>
      <c r="G982" s="155"/>
      <c r="H982" s="155"/>
      <c r="I982" s="155"/>
      <c r="J982" s="155"/>
      <c r="K982" s="155"/>
      <c r="L982" s="155"/>
      <c r="M982" s="155"/>
      <c r="N982" s="155"/>
      <c r="O982" s="155"/>
      <c r="P982" s="155"/>
      <c r="Q982" s="155"/>
      <c r="R982" s="155"/>
      <c r="S982" s="155"/>
      <c r="T982" s="155"/>
      <c r="U982" s="155"/>
      <c r="V982" s="155"/>
      <c r="W982" s="155"/>
      <c r="X982" s="155"/>
      <c r="Y982" s="155"/>
      <c r="Z982" s="155"/>
    </row>
    <row r="983" spans="1:26" ht="12" customHeight="1">
      <c r="A983" s="155"/>
      <c r="B983" s="155"/>
      <c r="C983" s="155"/>
      <c r="D983" s="155"/>
      <c r="E983" s="155"/>
      <c r="F983" s="155"/>
      <c r="G983" s="155"/>
      <c r="H983" s="155"/>
      <c r="I983" s="155"/>
      <c r="J983" s="155"/>
      <c r="K983" s="155"/>
      <c r="L983" s="155"/>
      <c r="M983" s="155"/>
      <c r="N983" s="155"/>
      <c r="O983" s="155"/>
      <c r="P983" s="155"/>
      <c r="Q983" s="155"/>
      <c r="R983" s="155"/>
      <c r="S983" s="155"/>
      <c r="T983" s="155"/>
      <c r="U983" s="155"/>
      <c r="V983" s="155"/>
      <c r="W983" s="155"/>
      <c r="X983" s="155"/>
      <c r="Y983" s="155"/>
      <c r="Z983" s="155"/>
    </row>
    <row r="984" spans="1:26" ht="12" customHeight="1">
      <c r="A984" s="155"/>
      <c r="B984" s="155"/>
      <c r="C984" s="155"/>
      <c r="D984" s="155"/>
      <c r="E984" s="155"/>
      <c r="F984" s="155"/>
      <c r="G984" s="155"/>
      <c r="H984" s="155"/>
      <c r="I984" s="155"/>
      <c r="J984" s="155"/>
      <c r="K984" s="155"/>
      <c r="L984" s="155"/>
      <c r="M984" s="155"/>
      <c r="N984" s="155"/>
      <c r="O984" s="155"/>
      <c r="P984" s="155"/>
      <c r="Q984" s="155"/>
      <c r="R984" s="155"/>
      <c r="S984" s="155"/>
      <c r="T984" s="155"/>
      <c r="U984" s="155"/>
      <c r="V984" s="155"/>
      <c r="W984" s="155"/>
      <c r="X984" s="155"/>
      <c r="Y984" s="155"/>
      <c r="Z984" s="155"/>
    </row>
    <row r="985" spans="1:26" ht="12" customHeight="1">
      <c r="A985" s="155"/>
      <c r="B985" s="155"/>
      <c r="C985" s="155"/>
      <c r="D985" s="155"/>
      <c r="E985" s="155"/>
      <c r="F985" s="155"/>
      <c r="G985" s="155"/>
      <c r="H985" s="155"/>
      <c r="I985" s="155"/>
      <c r="J985" s="155"/>
      <c r="K985" s="155"/>
      <c r="L985" s="155"/>
      <c r="M985" s="155"/>
      <c r="N985" s="155"/>
      <c r="O985" s="155"/>
      <c r="P985" s="155"/>
      <c r="Q985" s="155"/>
      <c r="R985" s="155"/>
      <c r="S985" s="155"/>
      <c r="T985" s="155"/>
      <c r="U985" s="155"/>
      <c r="V985" s="155"/>
      <c r="W985" s="155"/>
      <c r="X985" s="155"/>
      <c r="Y985" s="155"/>
      <c r="Z985" s="155"/>
    </row>
    <row r="986" spans="1:26" ht="12" customHeight="1">
      <c r="A986" s="155"/>
      <c r="B986" s="155"/>
      <c r="C986" s="155"/>
      <c r="D986" s="155"/>
      <c r="E986" s="155"/>
      <c r="F986" s="155"/>
      <c r="G986" s="155"/>
      <c r="H986" s="155"/>
      <c r="I986" s="155"/>
      <c r="J986" s="155"/>
      <c r="K986" s="155"/>
      <c r="L986" s="155"/>
      <c r="M986" s="155"/>
      <c r="N986" s="155"/>
      <c r="O986" s="155"/>
      <c r="P986" s="155"/>
      <c r="Q986" s="155"/>
      <c r="R986" s="155"/>
      <c r="S986" s="155"/>
      <c r="T986" s="155"/>
      <c r="U986" s="155"/>
      <c r="V986" s="155"/>
      <c r="W986" s="155"/>
      <c r="X986" s="155"/>
      <c r="Y986" s="155"/>
      <c r="Z986" s="155"/>
    </row>
    <row r="987" spans="1:26" ht="12" customHeight="1">
      <c r="A987" s="155"/>
      <c r="B987" s="155"/>
      <c r="C987" s="155"/>
      <c r="D987" s="155"/>
      <c r="E987" s="155"/>
      <c r="F987" s="155"/>
      <c r="G987" s="155"/>
      <c r="H987" s="155"/>
      <c r="I987" s="155"/>
      <c r="J987" s="155"/>
      <c r="K987" s="155"/>
      <c r="L987" s="155"/>
      <c r="M987" s="155"/>
      <c r="N987" s="155"/>
      <c r="O987" s="155"/>
      <c r="P987" s="155"/>
      <c r="Q987" s="155"/>
      <c r="R987" s="155"/>
      <c r="S987" s="155"/>
      <c r="T987" s="155"/>
      <c r="U987" s="155"/>
      <c r="V987" s="155"/>
      <c r="W987" s="155"/>
      <c r="X987" s="155"/>
      <c r="Y987" s="155"/>
      <c r="Z987" s="155"/>
    </row>
    <row r="988" spans="1:26" ht="12" customHeight="1">
      <c r="A988" s="155"/>
      <c r="B988" s="155"/>
      <c r="C988" s="155"/>
      <c r="D988" s="155"/>
      <c r="E988" s="155"/>
      <c r="F988" s="155"/>
      <c r="G988" s="155"/>
      <c r="H988" s="155"/>
      <c r="I988" s="155"/>
      <c r="J988" s="155"/>
      <c r="K988" s="155"/>
      <c r="L988" s="155"/>
      <c r="M988" s="155"/>
      <c r="N988" s="155"/>
      <c r="O988" s="155"/>
      <c r="P988" s="155"/>
      <c r="Q988" s="155"/>
      <c r="R988" s="155"/>
      <c r="S988" s="155"/>
      <c r="T988" s="155"/>
      <c r="U988" s="155"/>
      <c r="V988" s="155"/>
      <c r="W988" s="155"/>
      <c r="X988" s="155"/>
      <c r="Y988" s="155"/>
      <c r="Z988" s="155"/>
    </row>
    <row r="989" spans="1:26" ht="12" customHeight="1">
      <c r="A989" s="155"/>
      <c r="B989" s="155"/>
      <c r="C989" s="155"/>
      <c r="D989" s="155"/>
      <c r="E989" s="155"/>
      <c r="F989" s="155"/>
      <c r="G989" s="155"/>
      <c r="H989" s="155"/>
      <c r="I989" s="155"/>
      <c r="J989" s="155"/>
      <c r="K989" s="155"/>
      <c r="L989" s="155"/>
      <c r="M989" s="155"/>
      <c r="N989" s="155"/>
      <c r="O989" s="155"/>
      <c r="P989" s="155"/>
      <c r="Q989" s="155"/>
      <c r="R989" s="155"/>
      <c r="S989" s="155"/>
      <c r="T989" s="155"/>
      <c r="U989" s="155"/>
      <c r="V989" s="155"/>
      <c r="W989" s="155"/>
      <c r="X989" s="155"/>
      <c r="Y989" s="155"/>
      <c r="Z989" s="155"/>
    </row>
    <row r="990" spans="1:26" ht="12" customHeight="1">
      <c r="A990" s="155"/>
      <c r="B990" s="155"/>
      <c r="C990" s="155"/>
      <c r="D990" s="155"/>
      <c r="E990" s="155"/>
      <c r="F990" s="155"/>
      <c r="G990" s="155"/>
      <c r="H990" s="155"/>
      <c r="I990" s="155"/>
      <c r="J990" s="155"/>
      <c r="K990" s="155"/>
      <c r="L990" s="155"/>
      <c r="M990" s="155"/>
      <c r="N990" s="155"/>
      <c r="O990" s="155"/>
      <c r="P990" s="155"/>
      <c r="Q990" s="155"/>
      <c r="R990" s="155"/>
      <c r="S990" s="155"/>
      <c r="T990" s="155"/>
      <c r="U990" s="155"/>
      <c r="V990" s="155"/>
      <c r="W990" s="155"/>
      <c r="X990" s="155"/>
      <c r="Y990" s="155"/>
      <c r="Z990" s="155"/>
    </row>
    <row r="991" spans="1:26" ht="12" customHeight="1">
      <c r="A991" s="155"/>
      <c r="B991" s="155"/>
      <c r="C991" s="155"/>
      <c r="D991" s="155"/>
      <c r="E991" s="155"/>
      <c r="F991" s="155"/>
      <c r="G991" s="155"/>
      <c r="H991" s="155"/>
      <c r="I991" s="155"/>
      <c r="J991" s="155"/>
      <c r="K991" s="155"/>
      <c r="L991" s="155"/>
      <c r="M991" s="155"/>
      <c r="N991" s="155"/>
      <c r="O991" s="155"/>
      <c r="P991" s="155"/>
      <c r="Q991" s="155"/>
      <c r="R991" s="155"/>
      <c r="S991" s="155"/>
      <c r="T991" s="155"/>
      <c r="U991" s="155"/>
      <c r="V991" s="155"/>
      <c r="W991" s="155"/>
      <c r="X991" s="155"/>
      <c r="Y991" s="155"/>
      <c r="Z991" s="155"/>
    </row>
    <row r="992" spans="1:26" ht="12" customHeight="1">
      <c r="A992" s="155"/>
      <c r="B992" s="155"/>
      <c r="C992" s="155"/>
      <c r="D992" s="155"/>
      <c r="E992" s="155"/>
      <c r="F992" s="155"/>
      <c r="G992" s="155"/>
      <c r="H992" s="155"/>
      <c r="I992" s="155"/>
      <c r="J992" s="155"/>
      <c r="K992" s="155"/>
      <c r="L992" s="155"/>
      <c r="M992" s="155"/>
      <c r="N992" s="155"/>
      <c r="O992" s="155"/>
      <c r="P992" s="155"/>
      <c r="Q992" s="155"/>
      <c r="R992" s="155"/>
      <c r="S992" s="155"/>
      <c r="T992" s="155"/>
      <c r="U992" s="155"/>
      <c r="V992" s="155"/>
      <c r="W992" s="155"/>
      <c r="X992" s="155"/>
      <c r="Y992" s="155"/>
      <c r="Z992" s="155"/>
    </row>
    <row r="993" spans="1:26" ht="12" customHeight="1">
      <c r="A993" s="155"/>
      <c r="B993" s="155"/>
      <c r="C993" s="155"/>
      <c r="D993" s="155"/>
      <c r="E993" s="155"/>
      <c r="F993" s="155"/>
      <c r="G993" s="155"/>
      <c r="H993" s="155"/>
      <c r="I993" s="155"/>
      <c r="J993" s="155"/>
      <c r="K993" s="155"/>
      <c r="L993" s="155"/>
      <c r="M993" s="155"/>
      <c r="N993" s="155"/>
      <c r="O993" s="155"/>
      <c r="P993" s="155"/>
      <c r="Q993" s="155"/>
      <c r="R993" s="155"/>
      <c r="S993" s="155"/>
      <c r="T993" s="155"/>
      <c r="U993" s="155"/>
      <c r="V993" s="155"/>
      <c r="W993" s="155"/>
      <c r="X993" s="155"/>
      <c r="Y993" s="155"/>
      <c r="Z993" s="155"/>
    </row>
    <row r="994" spans="1:26" ht="12" customHeight="1">
      <c r="A994" s="155"/>
      <c r="B994" s="155"/>
      <c r="C994" s="155"/>
      <c r="D994" s="155"/>
      <c r="E994" s="155"/>
      <c r="F994" s="155"/>
      <c r="G994" s="155"/>
      <c r="H994" s="155"/>
      <c r="I994" s="155"/>
      <c r="J994" s="155"/>
      <c r="K994" s="155"/>
      <c r="L994" s="155"/>
      <c r="M994" s="155"/>
      <c r="N994" s="155"/>
      <c r="O994" s="155"/>
      <c r="P994" s="155"/>
      <c r="Q994" s="155"/>
      <c r="R994" s="155"/>
      <c r="S994" s="155"/>
      <c r="T994" s="155"/>
      <c r="U994" s="155"/>
      <c r="V994" s="155"/>
      <c r="W994" s="155"/>
      <c r="X994" s="155"/>
      <c r="Y994" s="155"/>
      <c r="Z994" s="155"/>
    </row>
    <row r="995" spans="1:26" ht="12" customHeight="1">
      <c r="A995" s="155"/>
      <c r="B995" s="155"/>
      <c r="C995" s="155"/>
      <c r="D995" s="155"/>
      <c r="E995" s="155"/>
      <c r="F995" s="155"/>
      <c r="G995" s="155"/>
      <c r="H995" s="155"/>
      <c r="I995" s="155"/>
      <c r="J995" s="155"/>
      <c r="K995" s="155"/>
      <c r="L995" s="155"/>
      <c r="M995" s="155"/>
      <c r="N995" s="155"/>
      <c r="O995" s="155"/>
      <c r="P995" s="155"/>
      <c r="Q995" s="155"/>
      <c r="R995" s="155"/>
      <c r="S995" s="155"/>
      <c r="T995" s="155"/>
      <c r="U995" s="155"/>
      <c r="V995" s="155"/>
      <c r="W995" s="155"/>
      <c r="X995" s="155"/>
      <c r="Y995" s="155"/>
      <c r="Z995" s="155"/>
    </row>
    <row r="996" spans="1:26" ht="12" customHeight="1">
      <c r="A996" s="155"/>
      <c r="B996" s="155"/>
      <c r="C996" s="155"/>
      <c r="D996" s="155"/>
      <c r="E996" s="155"/>
      <c r="F996" s="155"/>
      <c r="G996" s="155"/>
      <c r="H996" s="155"/>
      <c r="I996" s="155"/>
      <c r="J996" s="155"/>
      <c r="K996" s="155"/>
      <c r="L996" s="155"/>
      <c r="M996" s="155"/>
      <c r="N996" s="155"/>
      <c r="O996" s="155"/>
      <c r="P996" s="155"/>
      <c r="Q996" s="155"/>
      <c r="R996" s="155"/>
      <c r="S996" s="155"/>
      <c r="T996" s="155"/>
      <c r="U996" s="155"/>
      <c r="V996" s="155"/>
      <c r="W996" s="155"/>
      <c r="X996" s="155"/>
      <c r="Y996" s="155"/>
      <c r="Z996" s="155"/>
    </row>
    <row r="997" spans="1:26" ht="12" customHeight="1">
      <c r="A997" s="155"/>
      <c r="B997" s="155"/>
      <c r="C997" s="155"/>
      <c r="D997" s="155"/>
      <c r="E997" s="155"/>
      <c r="F997" s="155"/>
      <c r="G997" s="155"/>
      <c r="H997" s="155"/>
      <c r="I997" s="155"/>
      <c r="J997" s="155"/>
      <c r="K997" s="155"/>
      <c r="L997" s="155"/>
      <c r="M997" s="155"/>
      <c r="N997" s="155"/>
      <c r="O997" s="155"/>
      <c r="P997" s="155"/>
      <c r="Q997" s="155"/>
      <c r="R997" s="155"/>
      <c r="S997" s="155"/>
      <c r="T997" s="155"/>
      <c r="U997" s="155"/>
      <c r="V997" s="155"/>
      <c r="W997" s="155"/>
      <c r="X997" s="155"/>
      <c r="Y997" s="155"/>
      <c r="Z997" s="155"/>
    </row>
    <row r="998" spans="1:26" ht="12" customHeight="1">
      <c r="A998" s="155"/>
      <c r="B998" s="155"/>
      <c r="C998" s="155"/>
      <c r="D998" s="155"/>
      <c r="E998" s="155"/>
      <c r="F998" s="155"/>
      <c r="G998" s="155"/>
      <c r="H998" s="155"/>
      <c r="I998" s="155"/>
      <c r="J998" s="155"/>
      <c r="K998" s="155"/>
      <c r="L998" s="155"/>
      <c r="M998" s="155"/>
      <c r="N998" s="155"/>
      <c r="O998" s="155"/>
      <c r="P998" s="155"/>
      <c r="Q998" s="155"/>
      <c r="R998" s="155"/>
      <c r="S998" s="155"/>
      <c r="T998" s="155"/>
      <c r="U998" s="155"/>
      <c r="V998" s="155"/>
      <c r="W998" s="155"/>
      <c r="X998" s="155"/>
      <c r="Y998" s="155"/>
      <c r="Z998" s="155"/>
    </row>
    <row r="999" spans="1:26" ht="12" customHeight="1">
      <c r="A999" s="155"/>
      <c r="B999" s="155"/>
      <c r="C999" s="155"/>
      <c r="D999" s="155"/>
      <c r="E999" s="155"/>
      <c r="F999" s="155"/>
      <c r="G999" s="155"/>
      <c r="H999" s="155"/>
      <c r="I999" s="155"/>
      <c r="J999" s="155"/>
      <c r="K999" s="155"/>
      <c r="L999" s="155"/>
      <c r="M999" s="155"/>
      <c r="N999" s="155"/>
      <c r="O999" s="155"/>
      <c r="P999" s="155"/>
      <c r="Q999" s="155"/>
      <c r="R999" s="155"/>
      <c r="S999" s="155"/>
      <c r="T999" s="155"/>
      <c r="U999" s="155"/>
      <c r="V999" s="155"/>
      <c r="W999" s="155"/>
      <c r="X999" s="155"/>
      <c r="Y999" s="155"/>
      <c r="Z999" s="155"/>
    </row>
    <row r="1000" spans="1:26" ht="12" customHeight="1">
      <c r="A1000" s="155"/>
      <c r="B1000" s="155"/>
      <c r="C1000" s="155"/>
      <c r="D1000" s="155"/>
      <c r="E1000" s="155"/>
      <c r="F1000" s="155"/>
      <c r="G1000" s="155"/>
      <c r="H1000" s="155"/>
      <c r="I1000" s="155"/>
      <c r="J1000" s="155"/>
      <c r="K1000" s="155"/>
      <c r="L1000" s="155"/>
      <c r="M1000" s="155"/>
      <c r="N1000" s="155"/>
      <c r="O1000" s="155"/>
      <c r="P1000" s="155"/>
      <c r="Q1000" s="155"/>
      <c r="R1000" s="155"/>
      <c r="S1000" s="155"/>
      <c r="T1000" s="155"/>
      <c r="U1000" s="155"/>
      <c r="V1000" s="155"/>
      <c r="W1000" s="155"/>
      <c r="X1000" s="155"/>
      <c r="Y1000" s="155"/>
      <c r="Z1000" s="155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0"/>
  <sheetViews>
    <sheetView workbookViewId="0"/>
  </sheetViews>
  <sheetFormatPr defaultColWidth="12.6640625" defaultRowHeight="15" customHeight="1"/>
  <cols>
    <col min="1" max="1" width="24.109375" customWidth="1"/>
    <col min="2" max="2" width="14.77734375" customWidth="1"/>
    <col min="3" max="3" width="11.109375" customWidth="1"/>
    <col min="4" max="4" width="13.33203125" customWidth="1"/>
    <col min="5" max="6" width="8.77734375" customWidth="1"/>
    <col min="7" max="7" width="12.77734375" customWidth="1"/>
    <col min="8" max="9" width="8.77734375" customWidth="1"/>
    <col min="10" max="10" width="13.33203125" customWidth="1"/>
    <col min="11" max="26" width="8.77734375" customWidth="1"/>
  </cols>
  <sheetData>
    <row r="1" spans="1:10" ht="16.5" customHeight="1">
      <c r="A1" s="124" t="s">
        <v>502</v>
      </c>
      <c r="B1" s="124" t="s">
        <v>503</v>
      </c>
    </row>
    <row r="2" spans="1:10" ht="16.5" customHeight="1">
      <c r="A2" s="193" t="s">
        <v>504</v>
      </c>
      <c r="B2" s="194">
        <v>0</v>
      </c>
    </row>
    <row r="3" spans="1:10" ht="16.5" customHeight="1">
      <c r="A3" s="193" t="s">
        <v>505</v>
      </c>
      <c r="B3" s="194">
        <v>0.1</v>
      </c>
    </row>
    <row r="4" spans="1:10" ht="16.5" customHeight="1">
      <c r="A4" s="193" t="s">
        <v>506</v>
      </c>
      <c r="B4" s="194">
        <v>0.25</v>
      </c>
    </row>
    <row r="5" spans="1:10" ht="16.5" customHeight="1"/>
    <row r="6" spans="1:10" ht="16.5" customHeight="1">
      <c r="A6" s="124" t="s">
        <v>507</v>
      </c>
      <c r="B6" s="195">
        <v>9446000</v>
      </c>
      <c r="C6" s="196" t="s">
        <v>508</v>
      </c>
    </row>
    <row r="7" spans="1:10" ht="16.5" customHeight="1">
      <c r="B7" s="125">
        <f>1%/12</f>
        <v>8.3333333333333339E-4</v>
      </c>
      <c r="C7" s="19" t="s">
        <v>509</v>
      </c>
    </row>
    <row r="8" spans="1:10" ht="16.5" customHeight="1">
      <c r="B8" s="125"/>
    </row>
    <row r="9" spans="1:10" ht="16.5" customHeight="1">
      <c r="A9" s="228" t="s">
        <v>510</v>
      </c>
      <c r="B9" s="229"/>
      <c r="C9" s="229"/>
      <c r="D9" s="229"/>
      <c r="E9" s="229"/>
      <c r="F9" s="229"/>
      <c r="G9" s="229"/>
      <c r="H9" s="229"/>
      <c r="I9" s="229"/>
      <c r="J9" s="230"/>
    </row>
    <row r="10" spans="1:10" ht="16.5" customHeight="1"/>
    <row r="11" spans="1:10" ht="16.5" customHeight="1">
      <c r="B11" s="19" t="s">
        <v>511</v>
      </c>
      <c r="C11" s="231" t="s">
        <v>512</v>
      </c>
      <c r="D11" s="210"/>
      <c r="F11" s="231" t="s">
        <v>505</v>
      </c>
      <c r="G11" s="210"/>
      <c r="I11" s="231" t="s">
        <v>506</v>
      </c>
      <c r="J11" s="210"/>
    </row>
    <row r="12" spans="1:10" ht="16.5" customHeight="1"/>
    <row r="13" spans="1:10" ht="16.5" customHeight="1">
      <c r="A13" s="19" t="s">
        <v>513</v>
      </c>
      <c r="B13" s="198">
        <v>4.5</v>
      </c>
      <c r="C13" s="72" t="s">
        <v>514</v>
      </c>
      <c r="D13" s="72" t="s">
        <v>515</v>
      </c>
      <c r="F13" s="72" t="s">
        <v>514</v>
      </c>
      <c r="G13" s="72" t="s">
        <v>515</v>
      </c>
      <c r="I13" s="72" t="s">
        <v>514</v>
      </c>
      <c r="J13" s="72" t="s">
        <v>515</v>
      </c>
    </row>
    <row r="14" spans="1:10" ht="16.5" customHeight="1">
      <c r="B14" s="197"/>
    </row>
    <row r="15" spans="1:10" ht="16.5" customHeight="1">
      <c r="A15" s="19" t="s">
        <v>516</v>
      </c>
      <c r="B15" s="199">
        <f>B13*50%</f>
        <v>2.25</v>
      </c>
      <c r="C15" s="200">
        <f t="shared" ref="C15:C17" si="0">75%/3</f>
        <v>0.25</v>
      </c>
      <c r="D15" s="201">
        <f t="shared" ref="D15:D25" si="1">B15*C15</f>
        <v>0.5625</v>
      </c>
      <c r="F15" s="200">
        <f t="shared" ref="F15:F17" si="2">25%/3</f>
        <v>8.3333333333333329E-2</v>
      </c>
      <c r="G15" s="201">
        <f t="shared" ref="G15:G25" si="3">F15*B15</f>
        <v>0.1875</v>
      </c>
      <c r="I15" s="201">
        <f>B15*0%</f>
        <v>0</v>
      </c>
      <c r="J15" s="19">
        <f t="shared" ref="J15:J25" si="4">B15*I15</f>
        <v>0</v>
      </c>
    </row>
    <row r="16" spans="1:10" ht="16.5" customHeight="1">
      <c r="A16" s="19" t="s">
        <v>517</v>
      </c>
      <c r="B16" s="199">
        <f>B13*75%</f>
        <v>3.375</v>
      </c>
      <c r="C16" s="200">
        <f t="shared" si="0"/>
        <v>0.25</v>
      </c>
      <c r="D16" s="201">
        <f t="shared" si="1"/>
        <v>0.84375</v>
      </c>
      <c r="F16" s="200">
        <f t="shared" si="2"/>
        <v>8.3333333333333329E-2</v>
      </c>
      <c r="G16" s="201">
        <f t="shared" si="3"/>
        <v>0.28125</v>
      </c>
      <c r="J16" s="19">
        <f t="shared" si="4"/>
        <v>0</v>
      </c>
    </row>
    <row r="17" spans="1:10" ht="16.5" customHeight="1">
      <c r="A17" s="19" t="s">
        <v>518</v>
      </c>
      <c r="B17" s="199">
        <f>B13*100%</f>
        <v>4.5</v>
      </c>
      <c r="C17" s="200">
        <f t="shared" si="0"/>
        <v>0.25</v>
      </c>
      <c r="D17" s="201">
        <f t="shared" si="1"/>
        <v>1.125</v>
      </c>
      <c r="F17" s="200">
        <f t="shared" si="2"/>
        <v>8.3333333333333329E-2</v>
      </c>
      <c r="G17" s="201">
        <f t="shared" si="3"/>
        <v>0.375</v>
      </c>
      <c r="J17" s="19">
        <f t="shared" si="4"/>
        <v>0</v>
      </c>
    </row>
    <row r="18" spans="1:10" ht="16.5" customHeight="1">
      <c r="B18" s="199"/>
      <c r="C18" s="200"/>
      <c r="D18" s="201">
        <f t="shared" si="1"/>
        <v>0</v>
      </c>
      <c r="F18" s="200"/>
      <c r="G18" s="201">
        <f t="shared" si="3"/>
        <v>0</v>
      </c>
      <c r="J18" s="19">
        <f t="shared" si="4"/>
        <v>0</v>
      </c>
    </row>
    <row r="19" spans="1:10" ht="16.5" customHeight="1">
      <c r="A19" s="19" t="s">
        <v>519</v>
      </c>
      <c r="B19" s="199">
        <f>B13*1.1</f>
        <v>4.95</v>
      </c>
      <c r="C19" s="200">
        <f t="shared" ref="C19:C21" si="5">25%/3</f>
        <v>8.3333333333333329E-2</v>
      </c>
      <c r="D19" s="201">
        <f t="shared" si="1"/>
        <v>0.41249999999999998</v>
      </c>
      <c r="F19" s="200">
        <f t="shared" ref="F19:F21" si="6">65%/3</f>
        <v>0.21666666666666667</v>
      </c>
      <c r="G19" s="201">
        <f t="shared" si="3"/>
        <v>1.0725</v>
      </c>
      <c r="I19" s="19">
        <f t="shared" ref="I19:I21" si="7">50%/3</f>
        <v>0.16666666666666666</v>
      </c>
      <c r="J19" s="19">
        <f t="shared" si="4"/>
        <v>0.82499999999999996</v>
      </c>
    </row>
    <row r="20" spans="1:10" ht="16.5" customHeight="1">
      <c r="A20" s="19" t="s">
        <v>520</v>
      </c>
      <c r="B20" s="199">
        <f>B13*1.25</f>
        <v>5.625</v>
      </c>
      <c r="C20" s="200">
        <f t="shared" si="5"/>
        <v>8.3333333333333329E-2</v>
      </c>
      <c r="D20" s="201">
        <f t="shared" si="1"/>
        <v>0.46875</v>
      </c>
      <c r="F20" s="200">
        <f t="shared" si="6"/>
        <v>0.21666666666666667</v>
      </c>
      <c r="G20" s="201">
        <f t="shared" si="3"/>
        <v>1.21875</v>
      </c>
      <c r="I20" s="19">
        <f t="shared" si="7"/>
        <v>0.16666666666666666</v>
      </c>
      <c r="J20" s="19">
        <f t="shared" si="4"/>
        <v>0.9375</v>
      </c>
    </row>
    <row r="21" spans="1:10" ht="16.5" customHeight="1">
      <c r="A21" s="19" t="s">
        <v>521</v>
      </c>
      <c r="B21" s="199">
        <f>B13*(150%)</f>
        <v>6.75</v>
      </c>
      <c r="C21" s="200">
        <f t="shared" si="5"/>
        <v>8.3333333333333329E-2</v>
      </c>
      <c r="D21" s="201">
        <f t="shared" si="1"/>
        <v>0.5625</v>
      </c>
      <c r="F21" s="200">
        <f t="shared" si="6"/>
        <v>0.21666666666666667</v>
      </c>
      <c r="G21" s="201">
        <f t="shared" si="3"/>
        <v>1.4625000000000001</v>
      </c>
      <c r="I21" s="19">
        <f t="shared" si="7"/>
        <v>0.16666666666666666</v>
      </c>
      <c r="J21" s="19">
        <f t="shared" si="4"/>
        <v>1.125</v>
      </c>
    </row>
    <row r="22" spans="1:10" ht="16.5" customHeight="1">
      <c r="B22" s="199"/>
      <c r="C22" s="200"/>
      <c r="D22" s="201">
        <f t="shared" si="1"/>
        <v>0</v>
      </c>
      <c r="F22" s="200"/>
      <c r="G22" s="201">
        <f t="shared" si="3"/>
        <v>0</v>
      </c>
      <c r="J22" s="19">
        <f t="shared" si="4"/>
        <v>0</v>
      </c>
    </row>
    <row r="23" spans="1:10" ht="16.5" customHeight="1">
      <c r="A23" s="19" t="s">
        <v>522</v>
      </c>
      <c r="B23" s="199">
        <f>B13*2</f>
        <v>9</v>
      </c>
      <c r="C23" s="200">
        <v>0</v>
      </c>
      <c r="D23" s="201">
        <f t="shared" si="1"/>
        <v>0</v>
      </c>
      <c r="F23" s="200">
        <f t="shared" ref="F23:F25" si="8">10%/3</f>
        <v>3.3333333333333333E-2</v>
      </c>
      <c r="G23" s="201">
        <f t="shared" si="3"/>
        <v>0.3</v>
      </c>
      <c r="I23" s="19">
        <f t="shared" ref="I23:I25" si="9">50%/3</f>
        <v>0.16666666666666666</v>
      </c>
      <c r="J23" s="19">
        <f t="shared" si="4"/>
        <v>1.5</v>
      </c>
    </row>
    <row r="24" spans="1:10" ht="16.5" customHeight="1">
      <c r="A24" s="19" t="s">
        <v>523</v>
      </c>
      <c r="B24" s="199">
        <f>B13*2.25</f>
        <v>10.125</v>
      </c>
      <c r="C24" s="200">
        <v>0</v>
      </c>
      <c r="D24" s="201">
        <f t="shared" si="1"/>
        <v>0</v>
      </c>
      <c r="F24" s="200">
        <f t="shared" si="8"/>
        <v>3.3333333333333333E-2</v>
      </c>
      <c r="G24" s="201">
        <f t="shared" si="3"/>
        <v>0.33750000000000002</v>
      </c>
      <c r="I24" s="19">
        <f t="shared" si="9"/>
        <v>0.16666666666666666</v>
      </c>
      <c r="J24" s="19">
        <f t="shared" si="4"/>
        <v>1.6875</v>
      </c>
    </row>
    <row r="25" spans="1:10" ht="16.5" customHeight="1">
      <c r="A25" s="19" t="s">
        <v>524</v>
      </c>
      <c r="B25" s="199">
        <f>B13*2.5</f>
        <v>11.25</v>
      </c>
      <c r="C25" s="19">
        <v>0</v>
      </c>
      <c r="D25" s="201">
        <f t="shared" si="1"/>
        <v>0</v>
      </c>
      <c r="F25" s="200">
        <f t="shared" si="8"/>
        <v>3.3333333333333333E-2</v>
      </c>
      <c r="G25" s="201">
        <f t="shared" si="3"/>
        <v>0.375</v>
      </c>
      <c r="I25" s="19">
        <f t="shared" si="9"/>
        <v>0.16666666666666666</v>
      </c>
      <c r="J25" s="19">
        <f t="shared" si="4"/>
        <v>1.875</v>
      </c>
    </row>
    <row r="26" spans="1:10" ht="16.5" customHeight="1">
      <c r="B26" s="201"/>
    </row>
    <row r="27" spans="1:10" ht="16.5" customHeight="1">
      <c r="A27" s="202" t="s">
        <v>525</v>
      </c>
      <c r="B27" s="202"/>
      <c r="C27" s="202"/>
      <c r="D27" s="203">
        <f>SUM(D15:D25)</f>
        <v>3.9750000000000001</v>
      </c>
      <c r="E27" s="202"/>
      <c r="F27" s="202"/>
      <c r="G27" s="203">
        <f>SUM(G15:G25)</f>
        <v>5.61</v>
      </c>
      <c r="H27" s="202"/>
      <c r="I27" s="202"/>
      <c r="J27" s="203">
        <f>SUM(J15:J25)</f>
        <v>7.95</v>
      </c>
    </row>
    <row r="28" spans="1:10" ht="16.5" customHeight="1">
      <c r="B28" s="125"/>
    </row>
    <row r="29" spans="1:10" ht="16.5" customHeight="1">
      <c r="A29" s="19" t="s">
        <v>526</v>
      </c>
    </row>
    <row r="30" spans="1:10" ht="16.5" customHeight="1"/>
    <row r="31" spans="1:10" ht="16.5" customHeight="1">
      <c r="A31" s="204" t="s">
        <v>527</v>
      </c>
      <c r="B31" s="205"/>
      <c r="C31" s="205"/>
      <c r="D31" s="203">
        <f>D27*$B$6*$B$7</f>
        <v>31289.875000000004</v>
      </c>
      <c r="E31" s="203"/>
      <c r="F31" s="203"/>
      <c r="G31" s="203">
        <f>G27*$B$6*$B$7</f>
        <v>44160.05</v>
      </c>
      <c r="H31" s="203"/>
      <c r="I31" s="203"/>
      <c r="J31" s="203">
        <f>J27*$B$6*$B$7</f>
        <v>62579.750000000007</v>
      </c>
    </row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9:J9"/>
    <mergeCell ref="C11:D11"/>
    <mergeCell ref="F11:G11"/>
    <mergeCell ref="I11:J11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00"/>
  <sheetViews>
    <sheetView workbookViewId="0"/>
  </sheetViews>
  <sheetFormatPr defaultColWidth="12.6640625" defaultRowHeight="15" customHeight="1"/>
  <cols>
    <col min="1" max="1" width="8.77734375" customWidth="1"/>
    <col min="2" max="2" width="40" customWidth="1"/>
    <col min="3" max="3" width="13.33203125" customWidth="1"/>
    <col min="4" max="4" width="11" customWidth="1"/>
    <col min="5" max="26" width="8.77734375" customWidth="1"/>
  </cols>
  <sheetData>
    <row r="1" spans="1:4" ht="16.5" customHeight="1"/>
    <row r="2" spans="1:4" ht="16.5" customHeight="1"/>
    <row r="3" spans="1:4" ht="16.5" customHeight="1">
      <c r="A3" s="19" t="s">
        <v>528</v>
      </c>
    </row>
    <row r="4" spans="1:4" ht="16.5" customHeight="1"/>
    <row r="5" spans="1:4" ht="16.5" customHeight="1"/>
    <row r="6" spans="1:4" ht="16.5" customHeight="1">
      <c r="B6" s="124" t="s">
        <v>529</v>
      </c>
      <c r="C6" s="19" t="s">
        <v>530</v>
      </c>
      <c r="D6" s="19" t="s">
        <v>531</v>
      </c>
    </row>
    <row r="7" spans="1:4" ht="16.5" customHeight="1">
      <c r="B7" s="19" t="s">
        <v>335</v>
      </c>
      <c r="C7" s="206" t="s">
        <v>33</v>
      </c>
      <c r="D7" s="19" t="s">
        <v>120</v>
      </c>
    </row>
    <row r="8" spans="1:4" ht="16.5" customHeight="1"/>
    <row r="9" spans="1:4" ht="16.5" customHeight="1"/>
    <row r="10" spans="1:4" ht="16.5" customHeight="1">
      <c r="A10" s="19" t="s">
        <v>189</v>
      </c>
    </row>
    <row r="11" spans="1:4" ht="16.5" customHeight="1">
      <c r="B11" s="207"/>
      <c r="C11" s="208"/>
    </row>
    <row r="12" spans="1:4" ht="16.5" customHeight="1">
      <c r="B12" s="207" t="s">
        <v>532</v>
      </c>
      <c r="C12" s="208"/>
    </row>
    <row r="13" spans="1:4" ht="16.5" customHeight="1">
      <c r="B13" s="19" t="s">
        <v>20</v>
      </c>
      <c r="C13" s="206" t="s">
        <v>19</v>
      </c>
    </row>
    <row r="14" spans="1:4" ht="16.5" customHeight="1">
      <c r="B14" s="19" t="s">
        <v>190</v>
      </c>
      <c r="C14" s="206" t="s">
        <v>33</v>
      </c>
    </row>
    <row r="15" spans="1:4" ht="16.5" customHeight="1">
      <c r="B15" s="19" t="s">
        <v>192</v>
      </c>
      <c r="C15" s="206" t="s">
        <v>43</v>
      </c>
    </row>
    <row r="16" spans="1:4" ht="16.5" customHeight="1">
      <c r="B16" s="19" t="s">
        <v>193</v>
      </c>
      <c r="C16" s="206" t="s">
        <v>37</v>
      </c>
    </row>
    <row r="17" spans="1:3" ht="16.5" customHeight="1">
      <c r="B17" s="19" t="s">
        <v>194</v>
      </c>
      <c r="C17" s="206" t="s">
        <v>75</v>
      </c>
    </row>
    <row r="18" spans="1:3" ht="16.5" customHeight="1">
      <c r="B18" s="19" t="s">
        <v>195</v>
      </c>
      <c r="C18" s="206" t="s">
        <v>79</v>
      </c>
    </row>
    <row r="19" spans="1:3" ht="16.5" customHeight="1">
      <c r="B19" s="19" t="s">
        <v>196</v>
      </c>
      <c r="C19" s="206" t="s">
        <v>197</v>
      </c>
    </row>
    <row r="20" spans="1:3" ht="16.5" customHeight="1">
      <c r="B20" s="19" t="s">
        <v>253</v>
      </c>
      <c r="C20" s="206" t="s">
        <v>40</v>
      </c>
    </row>
    <row r="21" spans="1:3" ht="16.5" customHeight="1">
      <c r="B21" s="206" t="s">
        <v>157</v>
      </c>
      <c r="C21" s="206" t="s">
        <v>199</v>
      </c>
    </row>
    <row r="22" spans="1:3" ht="16.5" customHeight="1">
      <c r="B22" s="41"/>
    </row>
    <row r="23" spans="1:3" ht="16.5" customHeight="1">
      <c r="B23" s="41"/>
    </row>
    <row r="24" spans="1:3" ht="16.5" customHeight="1">
      <c r="A24" s="19" t="s">
        <v>14</v>
      </c>
    </row>
    <row r="25" spans="1:3" ht="16.5" customHeight="1">
      <c r="B25" s="207"/>
      <c r="C25" s="208"/>
    </row>
    <row r="26" spans="1:3" ht="16.5" customHeight="1">
      <c r="B26" s="207" t="s">
        <v>532</v>
      </c>
      <c r="C26" s="208"/>
    </row>
    <row r="27" spans="1:3" ht="16.5" customHeight="1">
      <c r="B27" s="19" t="s">
        <v>191</v>
      </c>
      <c r="C27" s="41">
        <v>1</v>
      </c>
    </row>
    <row r="28" spans="1:3" ht="16.5" customHeight="1">
      <c r="B28" s="19" t="s">
        <v>34</v>
      </c>
      <c r="C28" s="41">
        <v>2</v>
      </c>
    </row>
    <row r="29" spans="1:3" ht="16.5" customHeight="1">
      <c r="B29" s="19" t="s">
        <v>61</v>
      </c>
      <c r="C29" s="41">
        <v>3</v>
      </c>
    </row>
    <row r="30" spans="1:3" ht="16.5" customHeight="1">
      <c r="B30" s="19" t="s">
        <v>58</v>
      </c>
      <c r="C30" s="41">
        <v>4</v>
      </c>
    </row>
    <row r="31" spans="1:3" ht="16.5" customHeight="1">
      <c r="B31" s="19" t="s">
        <v>97</v>
      </c>
      <c r="C31" s="41">
        <v>5</v>
      </c>
    </row>
    <row r="32" spans="1:3" ht="16.5" customHeight="1">
      <c r="B32" s="19" t="s">
        <v>51</v>
      </c>
      <c r="C32" s="41">
        <v>6</v>
      </c>
    </row>
    <row r="33" spans="1:4" ht="16.5" customHeight="1">
      <c r="B33" s="19" t="s">
        <v>81</v>
      </c>
      <c r="C33" s="41">
        <v>7</v>
      </c>
    </row>
    <row r="34" spans="1:4" ht="16.5" customHeight="1">
      <c r="B34" s="19" t="s">
        <v>73</v>
      </c>
      <c r="C34" s="41">
        <v>8</v>
      </c>
    </row>
    <row r="35" spans="1:4" ht="16.5" customHeight="1">
      <c r="B35" s="206" t="s">
        <v>20</v>
      </c>
      <c r="C35" s="41">
        <v>9</v>
      </c>
    </row>
    <row r="36" spans="1:4" ht="16.5" customHeight="1"/>
    <row r="37" spans="1:4" ht="16.5" customHeight="1"/>
    <row r="38" spans="1:4" ht="16.5" customHeight="1">
      <c r="A38" s="19" t="s">
        <v>533</v>
      </c>
    </row>
    <row r="39" spans="1:4" ht="16.5" customHeight="1">
      <c r="B39" s="207" t="s">
        <v>534</v>
      </c>
      <c r="C39" s="208" t="s">
        <v>535</v>
      </c>
      <c r="D39" s="208" t="s">
        <v>536</v>
      </c>
    </row>
    <row r="40" spans="1:4" ht="16.5" customHeight="1">
      <c r="B40" s="19" t="s">
        <v>321</v>
      </c>
      <c r="C40" s="19">
        <v>1000</v>
      </c>
      <c r="D40" s="19" t="s">
        <v>85</v>
      </c>
    </row>
    <row r="41" spans="1:4" ht="16.5" customHeight="1">
      <c r="B41" s="19" t="s">
        <v>90</v>
      </c>
      <c r="C41" s="19">
        <v>1001</v>
      </c>
      <c r="D41" s="19" t="s">
        <v>85</v>
      </c>
    </row>
    <row r="42" spans="1:4" ht="16.5" customHeight="1">
      <c r="B42" s="19" t="s">
        <v>537</v>
      </c>
      <c r="C42" s="19">
        <v>1002</v>
      </c>
      <c r="D42" s="19" t="s">
        <v>85</v>
      </c>
    </row>
    <row r="43" spans="1:4" ht="16.5" customHeight="1">
      <c r="B43" s="19" t="s">
        <v>299</v>
      </c>
      <c r="C43" s="19">
        <v>1003</v>
      </c>
      <c r="D43" s="19" t="s">
        <v>85</v>
      </c>
    </row>
    <row r="44" spans="1:4" ht="16.5" customHeight="1">
      <c r="B44" s="19" t="s">
        <v>96</v>
      </c>
      <c r="C44" s="19">
        <v>1004</v>
      </c>
      <c r="D44" s="19" t="s">
        <v>85</v>
      </c>
    </row>
    <row r="45" spans="1:4" ht="16.5" customHeight="1"/>
    <row r="46" spans="1:4" ht="16.5" customHeight="1"/>
    <row r="47" spans="1:4" ht="16.5" customHeight="1">
      <c r="B47" s="207" t="s">
        <v>534</v>
      </c>
      <c r="C47" s="208" t="s">
        <v>535</v>
      </c>
      <c r="D47" s="208" t="s">
        <v>536</v>
      </c>
    </row>
    <row r="48" spans="1:4" ht="16.5" customHeight="1">
      <c r="B48" s="19" t="s">
        <v>538</v>
      </c>
      <c r="C48" s="19">
        <v>1100</v>
      </c>
      <c r="D48" s="19" t="s">
        <v>34</v>
      </c>
    </row>
    <row r="49" spans="2:5" ht="16.5" customHeight="1">
      <c r="B49" s="19" t="s">
        <v>539</v>
      </c>
      <c r="C49" s="19">
        <v>1101</v>
      </c>
      <c r="D49" s="19" t="s">
        <v>34</v>
      </c>
    </row>
    <row r="50" spans="2:5" ht="16.5" customHeight="1">
      <c r="B50" s="19" t="s">
        <v>47</v>
      </c>
      <c r="C50" s="19">
        <v>1102</v>
      </c>
      <c r="D50" s="19" t="s">
        <v>34</v>
      </c>
    </row>
    <row r="51" spans="2:5" ht="16.5" customHeight="1">
      <c r="B51" s="19" t="s">
        <v>540</v>
      </c>
      <c r="C51" s="19">
        <v>1103</v>
      </c>
      <c r="D51" s="19" t="s">
        <v>34</v>
      </c>
    </row>
    <row r="52" spans="2:5" ht="16.5" customHeight="1"/>
    <row r="53" spans="2:5" ht="16.5" customHeight="1"/>
    <row r="54" spans="2:5" ht="16.5" customHeight="1">
      <c r="B54" s="207" t="s">
        <v>534</v>
      </c>
      <c r="C54" s="208" t="s">
        <v>535</v>
      </c>
      <c r="D54" s="208" t="s">
        <v>536</v>
      </c>
    </row>
    <row r="55" spans="2:5" ht="16.5" customHeight="1">
      <c r="B55" s="19" t="s">
        <v>541</v>
      </c>
      <c r="C55" s="19">
        <v>1200</v>
      </c>
      <c r="D55" s="19" t="s">
        <v>61</v>
      </c>
      <c r="E55" s="19" t="s">
        <v>542</v>
      </c>
    </row>
    <row r="56" spans="2:5" ht="16.5" customHeight="1">
      <c r="B56" s="19" t="s">
        <v>543</v>
      </c>
      <c r="C56" s="19">
        <v>1201</v>
      </c>
      <c r="D56" s="19" t="s">
        <v>61</v>
      </c>
    </row>
    <row r="57" spans="2:5" ht="16.5" customHeight="1">
      <c r="B57" s="19" t="s">
        <v>78</v>
      </c>
      <c r="C57" s="19">
        <v>1202</v>
      </c>
      <c r="D57" s="19" t="s">
        <v>61</v>
      </c>
      <c r="E57" s="19" t="s">
        <v>544</v>
      </c>
    </row>
    <row r="58" spans="2:5" ht="16.5" customHeight="1"/>
    <row r="59" spans="2:5" ht="16.5" customHeight="1"/>
    <row r="60" spans="2:5" ht="16.5" customHeight="1"/>
    <row r="61" spans="2:5" ht="16.5" customHeight="1"/>
    <row r="62" spans="2:5" ht="16.5" customHeight="1"/>
    <row r="63" spans="2:5" ht="16.5" customHeight="1">
      <c r="B63" s="207" t="s">
        <v>534</v>
      </c>
      <c r="C63" s="208" t="s">
        <v>535</v>
      </c>
      <c r="D63" s="208" t="s">
        <v>536</v>
      </c>
    </row>
    <row r="64" spans="2:5" ht="16.5" customHeight="1">
      <c r="B64" s="19" t="s">
        <v>545</v>
      </c>
      <c r="C64" s="19">
        <v>1300</v>
      </c>
      <c r="D64" s="19" t="s">
        <v>58</v>
      </c>
    </row>
    <row r="65" spans="2:4" ht="16.5" customHeight="1">
      <c r="B65" s="19" t="s">
        <v>546</v>
      </c>
      <c r="C65" s="19">
        <v>1301</v>
      </c>
      <c r="D65" s="19" t="s">
        <v>58</v>
      </c>
    </row>
    <row r="66" spans="2:4" ht="16.5" customHeight="1">
      <c r="B66" s="19" t="s">
        <v>547</v>
      </c>
      <c r="C66" s="19">
        <v>1302</v>
      </c>
      <c r="D66" s="19" t="s">
        <v>58</v>
      </c>
    </row>
    <row r="67" spans="2:4" ht="16.5" customHeight="1">
      <c r="B67" s="19" t="s">
        <v>548</v>
      </c>
      <c r="C67" s="19">
        <v>1303</v>
      </c>
      <c r="D67" s="19" t="s">
        <v>58</v>
      </c>
    </row>
    <row r="68" spans="2:4" ht="16.5" customHeight="1">
      <c r="B68" s="19" t="s">
        <v>549</v>
      </c>
      <c r="C68" s="19">
        <v>1304</v>
      </c>
      <c r="D68" s="19" t="s">
        <v>58</v>
      </c>
    </row>
    <row r="69" spans="2:4" ht="16.5" customHeight="1">
      <c r="B69" s="19" t="s">
        <v>550</v>
      </c>
      <c r="C69" s="19">
        <v>1305</v>
      </c>
      <c r="D69" s="19" t="s">
        <v>58</v>
      </c>
    </row>
    <row r="70" spans="2:4" ht="16.5" customHeight="1">
      <c r="B70" s="124"/>
    </row>
    <row r="71" spans="2:4" ht="16.5" customHeight="1">
      <c r="B71" s="207" t="s">
        <v>534</v>
      </c>
      <c r="C71" s="208" t="s">
        <v>535</v>
      </c>
      <c r="D71" s="208" t="s">
        <v>536</v>
      </c>
    </row>
    <row r="72" spans="2:4" ht="16.5" customHeight="1">
      <c r="B72" s="19" t="s">
        <v>551</v>
      </c>
      <c r="C72" s="19">
        <v>1400</v>
      </c>
      <c r="D72" s="19" t="s">
        <v>97</v>
      </c>
    </row>
    <row r="73" spans="2:4" ht="16.5" customHeight="1">
      <c r="B73" s="19" t="s">
        <v>24</v>
      </c>
      <c r="C73" s="19">
        <v>1401</v>
      </c>
      <c r="D73" s="19" t="s">
        <v>97</v>
      </c>
    </row>
    <row r="74" spans="2:4" ht="16.5" customHeight="1">
      <c r="B74" s="19" t="s">
        <v>552</v>
      </c>
      <c r="C74" s="19">
        <v>1402</v>
      </c>
      <c r="D74" s="19" t="s">
        <v>97</v>
      </c>
    </row>
    <row r="75" spans="2:4" ht="16.5" customHeight="1">
      <c r="B75" s="19" t="s">
        <v>553</v>
      </c>
      <c r="C75" s="19">
        <v>1403</v>
      </c>
      <c r="D75" s="19" t="s">
        <v>97</v>
      </c>
    </row>
    <row r="76" spans="2:4" ht="16.5" customHeight="1">
      <c r="B76" s="19" t="s">
        <v>266</v>
      </c>
      <c r="C76" s="19">
        <v>1404</v>
      </c>
      <c r="D76" s="19" t="s">
        <v>97</v>
      </c>
    </row>
    <row r="77" spans="2:4" ht="16.5" customHeight="1">
      <c r="B77" s="19" t="s">
        <v>100</v>
      </c>
      <c r="C77" s="19">
        <v>1405</v>
      </c>
      <c r="D77" s="19" t="s">
        <v>97</v>
      </c>
    </row>
    <row r="78" spans="2:4" ht="16.5" customHeight="1">
      <c r="B78" s="19" t="s">
        <v>554</v>
      </c>
      <c r="C78" s="19">
        <v>1406</v>
      </c>
      <c r="D78" s="19" t="s">
        <v>97</v>
      </c>
    </row>
    <row r="79" spans="2:4" ht="16.5" customHeight="1">
      <c r="B79" s="19" t="s">
        <v>73</v>
      </c>
      <c r="C79" s="19">
        <v>1407</v>
      </c>
      <c r="D79" s="19" t="s">
        <v>97</v>
      </c>
    </row>
    <row r="80" spans="2:4" ht="16.5" customHeight="1"/>
    <row r="81" spans="1:4" ht="16.5" customHeight="1">
      <c r="B81" s="207" t="s">
        <v>534</v>
      </c>
      <c r="C81" s="208" t="s">
        <v>535</v>
      </c>
      <c r="D81" s="208" t="s">
        <v>536</v>
      </c>
    </row>
    <row r="82" spans="1:4" ht="16.5" customHeight="1">
      <c r="B82" s="19" t="s">
        <v>555</v>
      </c>
      <c r="C82" s="19">
        <v>1500</v>
      </c>
      <c r="D82" s="19" t="s">
        <v>51</v>
      </c>
    </row>
    <row r="83" spans="1:4" ht="16.5" customHeight="1">
      <c r="B83" s="19" t="s">
        <v>556</v>
      </c>
      <c r="C83" s="19">
        <v>1501</v>
      </c>
      <c r="D83" s="19" t="s">
        <v>51</v>
      </c>
    </row>
    <row r="84" spans="1:4" ht="16.5" customHeight="1">
      <c r="B84" s="19" t="s">
        <v>81</v>
      </c>
      <c r="C84" s="19">
        <v>1502</v>
      </c>
      <c r="D84" s="19" t="s">
        <v>81</v>
      </c>
    </row>
    <row r="85" spans="1:4" ht="16.5" customHeight="1"/>
    <row r="86" spans="1:4" ht="16.5" customHeight="1"/>
    <row r="87" spans="1:4" ht="16.5" customHeight="1">
      <c r="B87" s="207" t="s">
        <v>534</v>
      </c>
      <c r="C87" s="208" t="s">
        <v>535</v>
      </c>
      <c r="D87" s="208" t="s">
        <v>536</v>
      </c>
    </row>
    <row r="88" spans="1:4" ht="16.5" customHeight="1">
      <c r="B88" s="19" t="s">
        <v>557</v>
      </c>
      <c r="C88" s="19">
        <v>1600</v>
      </c>
      <c r="D88" s="19" t="s">
        <v>73</v>
      </c>
    </row>
    <row r="89" spans="1:4" ht="16.5" customHeight="1">
      <c r="B89" s="19" t="s">
        <v>558</v>
      </c>
      <c r="C89" s="19">
        <v>1601</v>
      </c>
      <c r="D89" s="19" t="s">
        <v>73</v>
      </c>
    </row>
    <row r="90" spans="1:4" ht="16.5" customHeight="1">
      <c r="B90" s="19" t="s">
        <v>559</v>
      </c>
      <c r="C90" s="19">
        <v>1602</v>
      </c>
      <c r="D90" s="19" t="s">
        <v>73</v>
      </c>
    </row>
    <row r="91" spans="1:4" ht="16.5" customHeight="1">
      <c r="B91" s="19" t="s">
        <v>560</v>
      </c>
      <c r="C91" s="19">
        <v>1603</v>
      </c>
      <c r="D91" s="19" t="s">
        <v>73</v>
      </c>
    </row>
    <row r="92" spans="1:4" ht="16.5" customHeight="1">
      <c r="B92" s="19" t="s">
        <v>561</v>
      </c>
      <c r="C92" s="19">
        <v>1604</v>
      </c>
      <c r="D92" s="19" t="s">
        <v>73</v>
      </c>
    </row>
    <row r="93" spans="1:4" ht="16.5" customHeight="1"/>
    <row r="94" spans="1:4" ht="16.5" customHeight="1">
      <c r="A94" s="19" t="s">
        <v>20</v>
      </c>
      <c r="B94" s="207" t="s">
        <v>534</v>
      </c>
      <c r="C94" s="208" t="s">
        <v>535</v>
      </c>
      <c r="D94" s="208" t="s">
        <v>536</v>
      </c>
    </row>
    <row r="95" spans="1:4" ht="16.5" customHeight="1">
      <c r="B95" s="19" t="s">
        <v>22</v>
      </c>
      <c r="C95" s="19">
        <v>5000</v>
      </c>
      <c r="D95" s="19" t="s">
        <v>20</v>
      </c>
    </row>
    <row r="96" spans="1:4" ht="16.5" customHeight="1">
      <c r="B96" s="19" t="s">
        <v>26</v>
      </c>
      <c r="C96" s="19">
        <v>5001</v>
      </c>
      <c r="D96" s="19" t="s">
        <v>20</v>
      </c>
    </row>
    <row r="97" spans="2:4" ht="16.5" customHeight="1">
      <c r="B97" s="19" t="s">
        <v>107</v>
      </c>
      <c r="C97" s="19">
        <v>5002</v>
      </c>
      <c r="D97" s="19" t="s">
        <v>20</v>
      </c>
    </row>
    <row r="98" spans="2:4" ht="16.5" customHeight="1">
      <c r="B98" s="19" t="s">
        <v>562</v>
      </c>
      <c r="C98" s="19">
        <v>5003</v>
      </c>
      <c r="D98" s="19" t="s">
        <v>20</v>
      </c>
    </row>
    <row r="99" spans="2:4" ht="16.5" customHeight="1">
      <c r="B99" s="19" t="s">
        <v>563</v>
      </c>
      <c r="C99" s="19">
        <v>5004</v>
      </c>
      <c r="D99" s="19" t="s">
        <v>20</v>
      </c>
    </row>
    <row r="100" spans="2:4" ht="16.5" customHeight="1">
      <c r="B100" s="19" t="s">
        <v>73</v>
      </c>
      <c r="C100" s="19">
        <v>5005</v>
      </c>
      <c r="D100" s="19" t="s">
        <v>20</v>
      </c>
    </row>
    <row r="101" spans="2:4" ht="16.5" customHeight="1"/>
    <row r="102" spans="2:4" ht="16.5" customHeight="1"/>
    <row r="103" spans="2:4" ht="16.5" customHeight="1"/>
    <row r="104" spans="2:4" ht="16.5" customHeight="1"/>
    <row r="105" spans="2:4" ht="16.5" customHeight="1"/>
    <row r="106" spans="2:4" ht="16.5" customHeight="1"/>
    <row r="107" spans="2:4" ht="16.5" customHeight="1"/>
    <row r="108" spans="2:4" ht="16.5" customHeight="1"/>
    <row r="109" spans="2:4" ht="16.5" customHeight="1"/>
    <row r="110" spans="2:4" ht="16.5" customHeight="1"/>
    <row r="111" spans="2:4" ht="16.5" customHeight="1"/>
    <row r="112" spans="2:4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00"/>
  <sheetViews>
    <sheetView workbookViewId="0"/>
  </sheetViews>
  <sheetFormatPr defaultColWidth="12.6640625" defaultRowHeight="15" customHeight="1"/>
  <cols>
    <col min="1" max="1" width="8.77734375" customWidth="1"/>
    <col min="2" max="2" width="11.33203125" customWidth="1"/>
    <col min="3" max="3" width="27.33203125" customWidth="1"/>
    <col min="4" max="4" width="11.33203125" customWidth="1"/>
    <col min="5" max="5" width="16.77734375" customWidth="1"/>
    <col min="6" max="7" width="10.33203125" customWidth="1"/>
    <col min="8" max="8" width="54.77734375" customWidth="1"/>
    <col min="9" max="9" width="11.33203125" customWidth="1"/>
    <col min="10" max="26" width="8.77734375" customWidth="1"/>
  </cols>
  <sheetData>
    <row r="1" spans="1:10" ht="16.5" customHeight="1"/>
    <row r="2" spans="1:10" ht="16.5" customHeight="1"/>
    <row r="3" spans="1:10" ht="16.5" customHeight="1"/>
    <row r="4" spans="1:10" ht="16.5" customHeight="1"/>
    <row r="5" spans="1:10" ht="16.5" customHeight="1"/>
    <row r="6" spans="1:10" ht="16.5" customHeight="1">
      <c r="B6" s="209" t="s">
        <v>564</v>
      </c>
      <c r="C6" s="209" t="s">
        <v>565</v>
      </c>
      <c r="D6" s="209" t="s">
        <v>566</v>
      </c>
      <c r="E6" s="209" t="s">
        <v>567</v>
      </c>
      <c r="F6" s="209" t="s">
        <v>568</v>
      </c>
      <c r="G6" s="209" t="s">
        <v>536</v>
      </c>
      <c r="H6" s="209" t="s">
        <v>567</v>
      </c>
    </row>
    <row r="7" spans="1:10" ht="16.5" customHeight="1"/>
    <row r="8" spans="1:10" ht="16.5" customHeight="1">
      <c r="A8" s="206" t="s">
        <v>33</v>
      </c>
      <c r="B8" s="206" t="s">
        <v>33</v>
      </c>
      <c r="C8" s="19" t="str">
        <f t="array" ref="C8">INDEX('Highlevel Master COA'!$B$13:$B$36,MATCH(COA!$B8,'Highlevel Master COA'!$C$13:$C$36,0))</f>
        <v>Overhead &amp; Management</v>
      </c>
      <c r="D8" s="19">
        <v>1000</v>
      </c>
      <c r="E8" s="19" t="str">
        <f t="array" ref="E8">INDEX('Highlevel Master COA'!$B:$B,MATCH(COA!$D8,'Highlevel Master COA'!$C:$C,0))</f>
        <v>Travel-Flights</v>
      </c>
      <c r="F8" s="19" t="str">
        <f t="shared" ref="F8:F27" si="0">CONCATENATE(A8,"-",B8,"-",D8)</f>
        <v>01-01-1000</v>
      </c>
      <c r="G8" s="19" t="str">
        <f t="array" ref="G8">INDEX('Highlevel Master COA'!$D:$D,MATCH(COA!$D8,'Highlevel Master COA'!$C:$C,0))</f>
        <v>Travel</v>
      </c>
      <c r="H8" s="19" t="str">
        <f t="shared" ref="H8:H27" si="1">CONCATENATE(C8,"-",E8)</f>
        <v>Overhead &amp; Management-Travel-Flights</v>
      </c>
      <c r="I8" s="19" t="s">
        <v>569</v>
      </c>
      <c r="J8" s="19" t="s">
        <v>570</v>
      </c>
    </row>
    <row r="9" spans="1:10" ht="16.5" customHeight="1">
      <c r="A9" s="206" t="s">
        <v>33</v>
      </c>
      <c r="B9" s="206" t="s">
        <v>33</v>
      </c>
      <c r="C9" s="19" t="str">
        <f t="array" ref="C9">INDEX('Highlevel Master COA'!$B$13:$B$36,MATCH(COA!$B9,'Highlevel Master COA'!$C$13:$C$36,0))</f>
        <v>Overhead &amp; Management</v>
      </c>
      <c r="D9" s="19">
        <v>1001</v>
      </c>
      <c r="E9" s="19" t="str">
        <f t="array" ref="E9">INDEX('Highlevel Master COA'!$B:$B,MATCH(COA!$D9,'Highlevel Master COA'!$C:$C,0))</f>
        <v>Travel-Hotels</v>
      </c>
      <c r="F9" s="19" t="str">
        <f t="shared" si="0"/>
        <v>01-01-1001</v>
      </c>
      <c r="G9" s="19" t="str">
        <f t="array" ref="G9">INDEX('Highlevel Master COA'!$D:$D,MATCH(COA!$D9,'Highlevel Master COA'!$C:$C,0))</f>
        <v>Travel</v>
      </c>
      <c r="H9" s="19" t="str">
        <f t="shared" si="1"/>
        <v>Overhead &amp; Management-Travel-Hotels</v>
      </c>
      <c r="I9" s="19" t="s">
        <v>571</v>
      </c>
      <c r="J9" s="19" t="s">
        <v>572</v>
      </c>
    </row>
    <row r="10" spans="1:10" ht="16.5" customHeight="1">
      <c r="A10" s="206" t="s">
        <v>33</v>
      </c>
      <c r="B10" s="206" t="s">
        <v>33</v>
      </c>
      <c r="C10" s="19" t="str">
        <f t="array" ref="C10">INDEX('Highlevel Master COA'!$B$13:$B$36,MATCH(COA!$B10,'Highlevel Master COA'!$C$13:$C$36,0))</f>
        <v>Overhead &amp; Management</v>
      </c>
      <c r="D10" s="19">
        <v>1002</v>
      </c>
      <c r="E10" s="19" t="str">
        <f t="array" ref="E10">INDEX('Highlevel Master COA'!$B:$B,MATCH(COA!$D10,'Highlevel Master COA'!$C:$C,0))</f>
        <v>Meal &amp; Entertainment</v>
      </c>
      <c r="F10" s="19" t="str">
        <f t="shared" si="0"/>
        <v>01-01-1002</v>
      </c>
      <c r="G10" s="19" t="str">
        <f t="array" ref="G10">INDEX('Highlevel Master COA'!$D:$D,MATCH(COA!$D10,'Highlevel Master COA'!$C:$C,0))</f>
        <v>Travel</v>
      </c>
      <c r="H10" s="19" t="str">
        <f t="shared" si="1"/>
        <v>Overhead &amp; Management-Meal &amp; Entertainment</v>
      </c>
      <c r="I10" s="19" t="s">
        <v>573</v>
      </c>
      <c r="J10" s="19" t="s">
        <v>574</v>
      </c>
    </row>
    <row r="11" spans="1:10" ht="16.5" customHeight="1">
      <c r="A11" s="206" t="s">
        <v>33</v>
      </c>
      <c r="B11" s="206" t="s">
        <v>33</v>
      </c>
      <c r="C11" s="19" t="str">
        <f t="array" ref="C11">INDEX('Highlevel Master COA'!$B$13:$B$36,MATCH(COA!$B11,'Highlevel Master COA'!$C$13:$C$36,0))</f>
        <v>Overhead &amp; Management</v>
      </c>
      <c r="D11" s="19">
        <v>1003</v>
      </c>
      <c r="E11" s="19" t="str">
        <f t="array" ref="E11">INDEX('Highlevel Master COA'!$B:$B,MATCH(COA!$D11,'Highlevel Master COA'!$C:$C,0))</f>
        <v>Transportation</v>
      </c>
      <c r="F11" s="19" t="str">
        <f t="shared" si="0"/>
        <v>01-01-1003</v>
      </c>
      <c r="G11" s="19" t="str">
        <f t="array" ref="G11">INDEX('Highlevel Master COA'!$D:$D,MATCH(COA!$D11,'Highlevel Master COA'!$C:$C,0))</f>
        <v>Travel</v>
      </c>
      <c r="H11" s="19" t="str">
        <f t="shared" si="1"/>
        <v>Overhead &amp; Management-Transportation</v>
      </c>
      <c r="I11" s="19" t="s">
        <v>575</v>
      </c>
      <c r="J11" s="19" t="s">
        <v>576</v>
      </c>
    </row>
    <row r="12" spans="1:10" ht="16.5" customHeight="1">
      <c r="A12" s="206" t="s">
        <v>33</v>
      </c>
      <c r="B12" s="206" t="s">
        <v>33</v>
      </c>
      <c r="C12" s="19" t="str">
        <f t="array" ref="C12">INDEX('Highlevel Master COA'!$B$13:$B$36,MATCH(COA!$B12,'Highlevel Master COA'!$C$13:$C$36,0))</f>
        <v>Overhead &amp; Management</v>
      </c>
      <c r="D12" s="19">
        <v>1004</v>
      </c>
      <c r="E12" s="19" t="str">
        <f t="array" ref="E12">INDEX('Highlevel Master COA'!$B:$B,MATCH(COA!$D12,'Highlevel Master COA'!$C:$C,0))</f>
        <v>Travel-Other</v>
      </c>
      <c r="F12" s="19" t="str">
        <f t="shared" si="0"/>
        <v>01-01-1004</v>
      </c>
      <c r="G12" s="19" t="str">
        <f t="array" ref="G12">INDEX('Highlevel Master COA'!$D:$D,MATCH(COA!$D12,'Highlevel Master COA'!$C:$C,0))</f>
        <v>Travel</v>
      </c>
      <c r="H12" s="19" t="str">
        <f t="shared" si="1"/>
        <v>Overhead &amp; Management-Travel-Other</v>
      </c>
      <c r="I12" s="19" t="s">
        <v>577</v>
      </c>
      <c r="J12" s="19" t="s">
        <v>578</v>
      </c>
    </row>
    <row r="13" spans="1:10" ht="16.5" customHeight="1">
      <c r="A13" s="206" t="s">
        <v>33</v>
      </c>
      <c r="B13" s="206" t="s">
        <v>33</v>
      </c>
      <c r="C13" s="19" t="str">
        <f t="array" ref="C13">INDEX('Highlevel Master COA'!$B$13:$B$36,MATCH(COA!$B13,'Highlevel Master COA'!$C$13:$C$36,0))</f>
        <v>Overhead &amp; Management</v>
      </c>
      <c r="D13" s="19">
        <v>1100</v>
      </c>
      <c r="E13" s="19" t="str">
        <f t="array" ref="E13">INDEX('Highlevel Master COA'!$B:$B,MATCH(COA!$D13,'Highlevel Master COA'!$C:$C,0))</f>
        <v>Contract Wages (Staff)</v>
      </c>
      <c r="F13" s="19" t="str">
        <f t="shared" si="0"/>
        <v>01-01-1100</v>
      </c>
      <c r="G13" s="19" t="str">
        <f t="array" ref="G13">INDEX('Highlevel Master COA'!$D:$D,MATCH(COA!$D13,'Highlevel Master COA'!$C:$C,0))</f>
        <v>Wages</v>
      </c>
      <c r="H13" s="19" t="str">
        <f t="shared" si="1"/>
        <v>Overhead &amp; Management-Contract Wages (Staff)</v>
      </c>
      <c r="I13" s="19" t="s">
        <v>35</v>
      </c>
      <c r="J13" s="19" t="s">
        <v>579</v>
      </c>
    </row>
    <row r="14" spans="1:10" ht="16.5" customHeight="1">
      <c r="A14" s="206" t="s">
        <v>33</v>
      </c>
      <c r="B14" s="206" t="s">
        <v>33</v>
      </c>
      <c r="C14" s="19" t="str">
        <f t="array" ref="C14">INDEX('Highlevel Master COA'!$B$13:$B$36,MATCH(COA!$B14,'Highlevel Master COA'!$C$13:$C$36,0))</f>
        <v>Overhead &amp; Management</v>
      </c>
      <c r="D14" s="19">
        <v>1200</v>
      </c>
      <c r="E14" s="19" t="str">
        <f t="array" ref="E14">INDEX('Highlevel Master COA'!$B:$B,MATCH(COA!$D14,'Highlevel Master COA'!$C:$C,0))</f>
        <v>Software</v>
      </c>
      <c r="F14" s="19" t="str">
        <f t="shared" si="0"/>
        <v>01-01-1200</v>
      </c>
      <c r="G14" s="19" t="str">
        <f t="array" ref="G14">INDEX('Highlevel Master COA'!$D:$D,MATCH(COA!$D14,'Highlevel Master COA'!$C:$C,0))</f>
        <v>Tech</v>
      </c>
      <c r="H14" s="19" t="str">
        <f t="shared" si="1"/>
        <v>Overhead &amp; Management-Software</v>
      </c>
      <c r="I14" s="19" t="s">
        <v>67</v>
      </c>
      <c r="J14" s="19" t="s">
        <v>580</v>
      </c>
    </row>
    <row r="15" spans="1:10" ht="16.5" customHeight="1">
      <c r="A15" s="206" t="s">
        <v>33</v>
      </c>
      <c r="B15" s="206" t="s">
        <v>33</v>
      </c>
      <c r="C15" s="19" t="str">
        <f t="array" ref="C15">INDEX('Highlevel Master COA'!$B$13:$B$36,MATCH(COA!$B15,'Highlevel Master COA'!$C$13:$C$36,0))</f>
        <v>Overhead &amp; Management</v>
      </c>
      <c r="D15" s="19">
        <v>1201</v>
      </c>
      <c r="E15" s="19" t="str">
        <f t="array" ref="E15">INDEX('Highlevel Master COA'!$B:$B,MATCH(COA!$D15,'Highlevel Master COA'!$C:$C,0))</f>
        <v>Hardware</v>
      </c>
      <c r="F15" s="19" t="str">
        <f t="shared" si="0"/>
        <v>01-01-1201</v>
      </c>
      <c r="G15" s="19" t="str">
        <f t="array" ref="G15">INDEX('Highlevel Master COA'!$D:$D,MATCH(COA!$D15,'Highlevel Master COA'!$C:$C,0))</f>
        <v>Tech</v>
      </c>
      <c r="H15" s="19" t="str">
        <f t="shared" si="1"/>
        <v>Overhead &amp; Management-Hardware</v>
      </c>
      <c r="I15" s="19" t="s">
        <v>581</v>
      </c>
      <c r="J15" s="19" t="s">
        <v>582</v>
      </c>
    </row>
    <row r="16" spans="1:10" ht="16.5" customHeight="1">
      <c r="A16" s="206" t="s">
        <v>33</v>
      </c>
      <c r="B16" s="206" t="s">
        <v>33</v>
      </c>
      <c r="C16" s="19" t="str">
        <f t="array" ref="C16">INDEX('Highlevel Master COA'!$B$13:$B$36,MATCH(COA!$B16,'Highlevel Master COA'!$C$13:$C$36,0))</f>
        <v>Overhead &amp; Management</v>
      </c>
      <c r="D16" s="19">
        <v>1202</v>
      </c>
      <c r="E16" s="19" t="str">
        <f t="array" ref="E16">INDEX('Highlevel Master COA'!$B:$B,MATCH(COA!$D16,'Highlevel Master COA'!$C:$C,0))</f>
        <v>Hosted Services</v>
      </c>
      <c r="F16" s="19" t="str">
        <f t="shared" si="0"/>
        <v>01-01-1202</v>
      </c>
      <c r="G16" s="19" t="str">
        <f t="array" ref="G16">INDEX('Highlevel Master COA'!$D:$D,MATCH(COA!$D16,'Highlevel Master COA'!$C:$C,0))</f>
        <v>Tech</v>
      </c>
      <c r="H16" s="19" t="str">
        <f t="shared" si="1"/>
        <v>Overhead &amp; Management-Hosted Services</v>
      </c>
      <c r="I16" s="19" t="s">
        <v>62</v>
      </c>
      <c r="J16" s="19" t="s">
        <v>583</v>
      </c>
    </row>
    <row r="17" spans="1:10" ht="16.5" customHeight="1">
      <c r="A17" s="206" t="s">
        <v>33</v>
      </c>
      <c r="B17" s="206" t="s">
        <v>33</v>
      </c>
      <c r="C17" s="19" t="str">
        <f t="array" ref="C17">INDEX('Highlevel Master COA'!$B$13:$B$36,MATCH(COA!$B17,'Highlevel Master COA'!$C$13:$C$36,0))</f>
        <v>Overhead &amp; Management</v>
      </c>
      <c r="D17" s="19">
        <v>1300</v>
      </c>
      <c r="E17" s="19" t="str">
        <f t="array" ref="E17">INDEX('Highlevel Master COA'!$B:$B,MATCH(COA!$D17,'Highlevel Master COA'!$C:$C,0))</f>
        <v>Office Expenses</v>
      </c>
      <c r="F17" s="19" t="str">
        <f t="shared" si="0"/>
        <v>01-01-1300</v>
      </c>
      <c r="G17" s="19" t="str">
        <f t="array" ref="G17">INDEX('Highlevel Master COA'!$D:$D,MATCH(COA!$D17,'Highlevel Master COA'!$C:$C,0))</f>
        <v>G&amp;A</v>
      </c>
      <c r="H17" s="19" t="str">
        <f t="shared" si="1"/>
        <v>Overhead &amp; Management-Office Expenses</v>
      </c>
      <c r="I17" s="19" t="s">
        <v>584</v>
      </c>
      <c r="J17" s="19" t="s">
        <v>585</v>
      </c>
    </row>
    <row r="18" spans="1:10" ht="16.5" customHeight="1">
      <c r="A18" s="206" t="s">
        <v>33</v>
      </c>
      <c r="B18" s="206" t="s">
        <v>33</v>
      </c>
      <c r="C18" s="19" t="str">
        <f t="array" ref="C18">INDEX('Highlevel Master COA'!$B$13:$B$36,MATCH(COA!$B18,'Highlevel Master COA'!$C$13:$C$36,0))</f>
        <v>Overhead &amp; Management</v>
      </c>
      <c r="D18" s="19">
        <v>1301</v>
      </c>
      <c r="E18" s="19" t="str">
        <f t="array" ref="E18">INDEX('Highlevel Master COA'!$B:$B,MATCH(COA!$D18,'Highlevel Master COA'!$C:$C,0))</f>
        <v>Membership &amp; Dues</v>
      </c>
      <c r="F18" s="19" t="str">
        <f t="shared" si="0"/>
        <v>01-01-1301</v>
      </c>
      <c r="G18" s="19" t="str">
        <f t="array" ref="G18">INDEX('Highlevel Master COA'!$D:$D,MATCH(COA!$D18,'Highlevel Master COA'!$C:$C,0))</f>
        <v>G&amp;A</v>
      </c>
      <c r="H18" s="19" t="str">
        <f t="shared" si="1"/>
        <v>Overhead &amp; Management-Membership &amp; Dues</v>
      </c>
      <c r="I18" s="19" t="s">
        <v>586</v>
      </c>
      <c r="J18" s="19" t="s">
        <v>587</v>
      </c>
    </row>
    <row r="19" spans="1:10" ht="16.5" customHeight="1">
      <c r="A19" s="206" t="s">
        <v>33</v>
      </c>
      <c r="B19" s="206" t="s">
        <v>33</v>
      </c>
      <c r="C19" s="19" t="str">
        <f t="array" ref="C19">INDEX('Highlevel Master COA'!$B$13:$B$36,MATCH(COA!$B19,'Highlevel Master COA'!$C$13:$C$36,0))</f>
        <v>Overhead &amp; Management</v>
      </c>
      <c r="D19" s="19">
        <v>1302</v>
      </c>
      <c r="E19" s="19" t="str">
        <f t="array" ref="E19">INDEX('Highlevel Master COA'!$B:$B,MATCH(COA!$D19,'Highlevel Master COA'!$C:$C,0))</f>
        <v>Shipping &amp; Postage</v>
      </c>
      <c r="F19" s="19" t="str">
        <f t="shared" si="0"/>
        <v>01-01-1302</v>
      </c>
      <c r="G19" s="19" t="str">
        <f t="array" ref="G19">INDEX('Highlevel Master COA'!$D:$D,MATCH(COA!$D19,'Highlevel Master COA'!$C:$C,0))</f>
        <v>G&amp;A</v>
      </c>
      <c r="H19" s="19" t="str">
        <f t="shared" si="1"/>
        <v>Overhead &amp; Management-Shipping &amp; Postage</v>
      </c>
      <c r="I19" s="19" t="s">
        <v>588</v>
      </c>
      <c r="J19" s="19" t="s">
        <v>589</v>
      </c>
    </row>
    <row r="20" spans="1:10" ht="16.5" customHeight="1">
      <c r="A20" s="206" t="s">
        <v>33</v>
      </c>
      <c r="B20" s="206" t="s">
        <v>33</v>
      </c>
      <c r="C20" s="19" t="str">
        <f t="array" ref="C20">INDEX('Highlevel Master COA'!$B$13:$B$36,MATCH(COA!$B20,'Highlevel Master COA'!$C$13:$C$36,0))</f>
        <v>Overhead &amp; Management</v>
      </c>
      <c r="D20" s="19">
        <v>1303</v>
      </c>
      <c r="E20" s="19" t="str">
        <f t="array" ref="E20">INDEX('Highlevel Master COA'!$B:$B,MATCH(COA!$D20,'Highlevel Master COA'!$C:$C,0))</f>
        <v>Bank Charges</v>
      </c>
      <c r="F20" s="19" t="str">
        <f t="shared" si="0"/>
        <v>01-01-1303</v>
      </c>
      <c r="G20" s="19" t="str">
        <f t="array" ref="G20">INDEX('Highlevel Master COA'!$D:$D,MATCH(COA!$D20,'Highlevel Master COA'!$C:$C,0))</f>
        <v>G&amp;A</v>
      </c>
      <c r="H20" s="19" t="str">
        <f t="shared" si="1"/>
        <v>Overhead &amp; Management-Bank Charges</v>
      </c>
      <c r="I20" s="19" t="s">
        <v>70</v>
      </c>
      <c r="J20" s="19" t="s">
        <v>590</v>
      </c>
    </row>
    <row r="21" spans="1:10" ht="16.5" customHeight="1">
      <c r="A21" s="206" t="s">
        <v>33</v>
      </c>
      <c r="B21" s="206" t="s">
        <v>33</v>
      </c>
      <c r="C21" s="19" t="str">
        <f t="array" ref="C21">INDEX('Highlevel Master COA'!$B$13:$B$36,MATCH(COA!$B21,'Highlevel Master COA'!$C$13:$C$36,0))</f>
        <v>Overhead &amp; Management</v>
      </c>
      <c r="D21" s="19">
        <v>1304</v>
      </c>
      <c r="E21" s="19" t="str">
        <f t="array" ref="E21">INDEX('Highlevel Master COA'!$B:$B,MATCH(COA!$D21,'Highlevel Master COA'!$C:$C,0))</f>
        <v>Cell Phones</v>
      </c>
      <c r="F21" s="19" t="str">
        <f t="shared" si="0"/>
        <v>01-01-1304</v>
      </c>
      <c r="G21" s="19" t="str">
        <f t="array" ref="G21">INDEX('Highlevel Master COA'!$D:$D,MATCH(COA!$D21,'Highlevel Master COA'!$C:$C,0))</f>
        <v>G&amp;A</v>
      </c>
      <c r="H21" s="19" t="str">
        <f t="shared" si="1"/>
        <v>Overhead &amp; Management-Cell Phones</v>
      </c>
      <c r="I21" s="19" t="s">
        <v>59</v>
      </c>
      <c r="J21" s="19" t="s">
        <v>591</v>
      </c>
    </row>
    <row r="22" spans="1:10" ht="16.5" customHeight="1">
      <c r="A22" s="206" t="s">
        <v>33</v>
      </c>
      <c r="B22" s="206" t="s">
        <v>33</v>
      </c>
      <c r="C22" s="19" t="str">
        <f t="array" ref="C22">INDEX('Highlevel Master COA'!$B$13:$B$36,MATCH(COA!$B22,'Highlevel Master COA'!$C$13:$C$36,0))</f>
        <v>Overhead &amp; Management</v>
      </c>
      <c r="D22" s="19">
        <v>1305</v>
      </c>
      <c r="E22" s="19" t="str">
        <f t="array" ref="E22">INDEX('Highlevel Master COA'!$B:$B,MATCH(COA!$D22,'Highlevel Master COA'!$C:$C,0))</f>
        <v>G&amp;A - Other</v>
      </c>
      <c r="F22" s="19" t="str">
        <f t="shared" si="0"/>
        <v>01-01-1305</v>
      </c>
      <c r="G22" s="19" t="str">
        <f t="array" ref="G22">INDEX('Highlevel Master COA'!$D:$D,MATCH(COA!$D22,'Highlevel Master COA'!$C:$C,0))</f>
        <v>G&amp;A</v>
      </c>
      <c r="H22" s="19" t="str">
        <f t="shared" si="1"/>
        <v>Overhead &amp; Management-G&amp;A - Other</v>
      </c>
      <c r="I22" s="19" t="s">
        <v>72</v>
      </c>
      <c r="J22" s="19" t="s">
        <v>592</v>
      </c>
    </row>
    <row r="23" spans="1:10" ht="16.5" customHeight="1">
      <c r="A23" s="206" t="s">
        <v>33</v>
      </c>
      <c r="B23" s="206" t="s">
        <v>33</v>
      </c>
      <c r="C23" s="19" t="str">
        <f t="array" ref="C23">INDEX('Highlevel Master COA'!$B$13:$B$36,MATCH(COA!$B23,'Highlevel Master COA'!$C$13:$C$36,0))</f>
        <v>Overhead &amp; Management</v>
      </c>
      <c r="D23" s="19">
        <v>1500</v>
      </c>
      <c r="E23" s="19" t="str">
        <f t="array" ref="E23">INDEX('Highlevel Master COA'!$B:$B,MATCH(COA!$D23,'Highlevel Master COA'!$C:$C,0))</f>
        <v>Professional Service Providers</v>
      </c>
      <c r="F23" s="19" t="str">
        <f t="shared" si="0"/>
        <v>01-01-1500</v>
      </c>
      <c r="G23" s="19" t="str">
        <f t="array" ref="G23">INDEX('Highlevel Master COA'!$D:$D,MATCH(COA!$D23,'Highlevel Master COA'!$C:$C,0))</f>
        <v>Professional Services</v>
      </c>
      <c r="H23" s="19" t="str">
        <f t="shared" si="1"/>
        <v>Overhead &amp; Management-Professional Service Providers</v>
      </c>
      <c r="I23" s="19" t="s">
        <v>54</v>
      </c>
      <c r="J23" s="19" t="s">
        <v>593</v>
      </c>
    </row>
    <row r="24" spans="1:10" ht="16.5" customHeight="1">
      <c r="A24" s="206" t="s">
        <v>33</v>
      </c>
      <c r="B24" s="206" t="s">
        <v>33</v>
      </c>
      <c r="C24" s="19" t="str">
        <f t="array" ref="C24">INDEX('Highlevel Master COA'!$B$13:$B$36,MATCH(COA!$B24,'Highlevel Master COA'!$C$13:$C$36,0))</f>
        <v>Overhead &amp; Management</v>
      </c>
      <c r="D24" s="19">
        <v>1601</v>
      </c>
      <c r="E24" s="19" t="str">
        <f t="array" ref="E24">INDEX('Highlevel Master COA'!$B:$B,MATCH(COA!$D24,'Highlevel Master COA'!$C:$C,0))</f>
        <v>Interest Expense</v>
      </c>
      <c r="F24" s="19" t="str">
        <f t="shared" si="0"/>
        <v>01-01-1601</v>
      </c>
      <c r="G24" s="19" t="str">
        <f t="array" ref="G24">INDEX('Highlevel Master COA'!$D:$D,MATCH(COA!$D24,'Highlevel Master COA'!$C:$C,0))</f>
        <v>Other</v>
      </c>
      <c r="H24" s="19" t="str">
        <f t="shared" si="1"/>
        <v>Overhead &amp; Management-Interest Expense</v>
      </c>
      <c r="I24" s="19" t="s">
        <v>594</v>
      </c>
      <c r="J24" s="19" t="s">
        <v>595</v>
      </c>
    </row>
    <row r="25" spans="1:10" ht="16.5" customHeight="1">
      <c r="A25" s="206" t="s">
        <v>33</v>
      </c>
      <c r="B25" s="206" t="s">
        <v>33</v>
      </c>
      <c r="C25" s="19" t="str">
        <f t="array" ref="C25">INDEX('Highlevel Master COA'!$B$13:$B$36,MATCH(COA!$B25,'Highlevel Master COA'!$C$13:$C$36,0))</f>
        <v>Overhead &amp; Management</v>
      </c>
      <c r="D25" s="19">
        <v>1602</v>
      </c>
      <c r="E25" s="19" t="str">
        <f t="array" ref="E25">INDEX('Highlevel Master COA'!$B:$B,MATCH(COA!$D25,'Highlevel Master COA'!$C:$C,0))</f>
        <v>Bank Revaluations</v>
      </c>
      <c r="F25" s="19" t="str">
        <f t="shared" si="0"/>
        <v>01-01-1602</v>
      </c>
      <c r="G25" s="19" t="str">
        <f t="array" ref="G25">INDEX('Highlevel Master COA'!$D:$D,MATCH(COA!$D25,'Highlevel Master COA'!$C:$C,0))</f>
        <v>Other</v>
      </c>
      <c r="H25" s="19" t="str">
        <f t="shared" si="1"/>
        <v>Overhead &amp; Management-Bank Revaluations</v>
      </c>
      <c r="I25" s="19" t="s">
        <v>596</v>
      </c>
      <c r="J25" s="19" t="s">
        <v>597</v>
      </c>
    </row>
    <row r="26" spans="1:10" ht="16.5" customHeight="1">
      <c r="A26" s="206" t="s">
        <v>33</v>
      </c>
      <c r="B26" s="206" t="s">
        <v>33</v>
      </c>
      <c r="C26" s="19" t="str">
        <f t="array" ref="C26">INDEX('Highlevel Master COA'!$B$13:$B$36,MATCH(COA!$B26,'Highlevel Master COA'!$C$13:$C$36,0))</f>
        <v>Overhead &amp; Management</v>
      </c>
      <c r="D26" s="19">
        <v>1603</v>
      </c>
      <c r="E26" s="19" t="str">
        <f t="array" ref="E26">INDEX('Highlevel Master COA'!$B:$B,MATCH(COA!$D26,'Highlevel Master COA'!$C:$C,0))</f>
        <v>Unrealized Currency Gains</v>
      </c>
      <c r="F26" s="19" t="str">
        <f t="shared" si="0"/>
        <v>01-01-1603</v>
      </c>
      <c r="G26" s="19" t="str">
        <f t="array" ref="G26">INDEX('Highlevel Master COA'!$D:$D,MATCH(COA!$D26,'Highlevel Master COA'!$C:$C,0))</f>
        <v>Other</v>
      </c>
      <c r="H26" s="19" t="str">
        <f t="shared" si="1"/>
        <v>Overhead &amp; Management-Unrealized Currency Gains</v>
      </c>
      <c r="I26" s="19" t="s">
        <v>598</v>
      </c>
      <c r="J26" s="19" t="s">
        <v>599</v>
      </c>
    </row>
    <row r="27" spans="1:10" ht="16.5" customHeight="1">
      <c r="A27" s="206" t="s">
        <v>33</v>
      </c>
      <c r="B27" s="206" t="s">
        <v>33</v>
      </c>
      <c r="C27" s="19" t="str">
        <f t="array" ref="C27">INDEX('Highlevel Master COA'!$B$13:$B$36,MATCH(COA!$B27,'Highlevel Master COA'!$C$13:$C$36,0))</f>
        <v>Overhead &amp; Management</v>
      </c>
      <c r="D27" s="19">
        <v>1604</v>
      </c>
      <c r="E27" s="19" t="str">
        <f t="array" ref="E27">INDEX('Highlevel Master COA'!$B:$B,MATCH(COA!$D27,'Highlevel Master COA'!$C:$C,0))</f>
        <v>Realized Currency Gains</v>
      </c>
      <c r="F27" s="19" t="str">
        <f t="shared" si="0"/>
        <v>01-01-1604</v>
      </c>
      <c r="G27" s="19" t="str">
        <f t="array" ref="G27">INDEX('Highlevel Master COA'!$D:$D,MATCH(COA!$D27,'Highlevel Master COA'!$C:$C,0))</f>
        <v>Other</v>
      </c>
      <c r="H27" s="19" t="str">
        <f t="shared" si="1"/>
        <v>Overhead &amp; Management-Realized Currency Gains</v>
      </c>
      <c r="I27" s="19" t="s">
        <v>600</v>
      </c>
      <c r="J27" s="19" t="s">
        <v>601</v>
      </c>
    </row>
    <row r="28" spans="1:10" ht="16.5" customHeight="1">
      <c r="A28" s="206" t="s">
        <v>33</v>
      </c>
    </row>
    <row r="29" spans="1:10" ht="16.5" customHeight="1">
      <c r="A29" s="206" t="s">
        <v>33</v>
      </c>
    </row>
    <row r="30" spans="1:10" ht="16.5" customHeight="1">
      <c r="A30" s="206" t="s">
        <v>33</v>
      </c>
      <c r="B30" s="206" t="s">
        <v>43</v>
      </c>
      <c r="C30" s="19" t="str">
        <f t="array" ref="C30">INDEX('Highlevel Master COA'!$B$13:$B$36,MATCH(COA!$B30,'Highlevel Master COA'!$C$13:$C$36,0))</f>
        <v>Comms &amp; Marketing</v>
      </c>
      <c r="D30" s="19">
        <v>1000</v>
      </c>
      <c r="E30" s="19" t="str">
        <f t="array" ref="E30">INDEX('Highlevel Master COA'!$B:$B,MATCH(COA!$D30,'Highlevel Master COA'!$C:$C,0))</f>
        <v>Travel-Flights</v>
      </c>
      <c r="F30" s="19" t="str">
        <f t="shared" ref="F30:F44" si="2">CONCATENATE(A30,"-",B30,"-",D30)</f>
        <v>01-02-1000</v>
      </c>
      <c r="G30" s="19" t="str">
        <f t="array" ref="G30">INDEX('Highlevel Master COA'!$D:$D,MATCH(COA!$D30,'Highlevel Master COA'!$C:$C,0))</f>
        <v>Travel</v>
      </c>
      <c r="H30" s="19" t="str">
        <f t="shared" ref="H30:H44" si="3">CONCATENATE(C30,"-",E30)</f>
        <v>Comms &amp; Marketing-Travel-Flights</v>
      </c>
      <c r="I30" s="19" t="s">
        <v>88</v>
      </c>
      <c r="J30" s="19" t="s">
        <v>602</v>
      </c>
    </row>
    <row r="31" spans="1:10" ht="16.5" customHeight="1">
      <c r="A31" s="206" t="s">
        <v>33</v>
      </c>
      <c r="B31" s="206" t="s">
        <v>43</v>
      </c>
      <c r="C31" s="19" t="str">
        <f t="array" ref="C31">INDEX('Highlevel Master COA'!$B$13:$B$36,MATCH(COA!$B31,'Highlevel Master COA'!$C$13:$C$36,0))</f>
        <v>Comms &amp; Marketing</v>
      </c>
      <c r="D31" s="19">
        <v>1001</v>
      </c>
      <c r="E31" s="19" t="str">
        <f t="array" ref="E31">INDEX('Highlevel Master COA'!$B:$B,MATCH(COA!$D31,'Highlevel Master COA'!$C:$C,0))</f>
        <v>Travel-Hotels</v>
      </c>
      <c r="F31" s="19" t="str">
        <f t="shared" si="2"/>
        <v>01-02-1001</v>
      </c>
      <c r="G31" s="19" t="str">
        <f t="array" ref="G31">INDEX('Highlevel Master COA'!$D:$D,MATCH(COA!$D31,'Highlevel Master COA'!$C:$C,0))</f>
        <v>Travel</v>
      </c>
      <c r="H31" s="19" t="str">
        <f t="shared" si="3"/>
        <v>Comms &amp; Marketing-Travel-Hotels</v>
      </c>
      <c r="I31" s="19" t="s">
        <v>89</v>
      </c>
      <c r="J31" s="19" t="s">
        <v>603</v>
      </c>
    </row>
    <row r="32" spans="1:10" ht="16.5" customHeight="1">
      <c r="A32" s="206" t="s">
        <v>33</v>
      </c>
      <c r="B32" s="206" t="s">
        <v>43</v>
      </c>
      <c r="C32" s="19" t="str">
        <f t="array" ref="C32">INDEX('Highlevel Master COA'!$B$13:$B$36,MATCH(COA!$B32,'Highlevel Master COA'!$C$13:$C$36,0))</f>
        <v>Comms &amp; Marketing</v>
      </c>
      <c r="D32" s="19">
        <v>1002</v>
      </c>
      <c r="E32" s="19" t="str">
        <f t="array" ref="E32">INDEX('Highlevel Master COA'!$B:$B,MATCH(COA!$D32,'Highlevel Master COA'!$C:$C,0))</f>
        <v>Meal &amp; Entertainment</v>
      </c>
      <c r="F32" s="19" t="str">
        <f t="shared" si="2"/>
        <v>01-02-1002</v>
      </c>
      <c r="G32" s="19" t="str">
        <f t="array" ref="G32">INDEX('Highlevel Master COA'!$D:$D,MATCH(COA!$D32,'Highlevel Master COA'!$C:$C,0))</f>
        <v>Travel</v>
      </c>
      <c r="H32" s="19" t="str">
        <f t="shared" si="3"/>
        <v>Comms &amp; Marketing-Meal &amp; Entertainment</v>
      </c>
      <c r="I32" s="19" t="s">
        <v>91</v>
      </c>
      <c r="J32" s="19" t="s">
        <v>604</v>
      </c>
    </row>
    <row r="33" spans="1:10" ht="16.5" customHeight="1">
      <c r="A33" s="206" t="s">
        <v>33</v>
      </c>
      <c r="B33" s="206" t="s">
        <v>43</v>
      </c>
      <c r="C33" s="19" t="str">
        <f t="array" ref="C33">INDEX('Highlevel Master COA'!$B$13:$B$36,MATCH(COA!$B33,'Highlevel Master COA'!$C$13:$C$36,0))</f>
        <v>Comms &amp; Marketing</v>
      </c>
      <c r="D33" s="19">
        <v>1003</v>
      </c>
      <c r="E33" s="19" t="str">
        <f t="array" ref="E33">INDEX('Highlevel Master COA'!$B:$B,MATCH(COA!$D33,'Highlevel Master COA'!$C:$C,0))</f>
        <v>Transportation</v>
      </c>
      <c r="F33" s="19" t="str">
        <f t="shared" si="2"/>
        <v>01-02-1003</v>
      </c>
      <c r="G33" s="19" t="str">
        <f t="array" ref="G33">INDEX('Highlevel Master COA'!$D:$D,MATCH(COA!$D33,'Highlevel Master COA'!$C:$C,0))</f>
        <v>Travel</v>
      </c>
      <c r="H33" s="19" t="str">
        <f t="shared" si="3"/>
        <v>Comms &amp; Marketing-Transportation</v>
      </c>
      <c r="I33" s="19" t="s">
        <v>93</v>
      </c>
      <c r="J33" s="19" t="s">
        <v>605</v>
      </c>
    </row>
    <row r="34" spans="1:10" ht="16.5" customHeight="1">
      <c r="A34" s="206" t="s">
        <v>33</v>
      </c>
      <c r="B34" s="206" t="s">
        <v>43</v>
      </c>
      <c r="C34" s="19" t="str">
        <f t="array" ref="C34">INDEX('Highlevel Master COA'!$B$13:$B$36,MATCH(COA!$B34,'Highlevel Master COA'!$C$13:$C$36,0))</f>
        <v>Comms &amp; Marketing</v>
      </c>
      <c r="D34" s="19">
        <v>1004</v>
      </c>
      <c r="E34" s="19" t="str">
        <f t="array" ref="E34">INDEX('Highlevel Master COA'!$B:$B,MATCH(COA!$D34,'Highlevel Master COA'!$C:$C,0))</f>
        <v>Travel-Other</v>
      </c>
      <c r="F34" s="19" t="str">
        <f t="shared" si="2"/>
        <v>01-02-1004</v>
      </c>
      <c r="G34" s="19" t="str">
        <f t="array" ref="G34">INDEX('Highlevel Master COA'!$D:$D,MATCH(COA!$D34,'Highlevel Master COA'!$C:$C,0))</f>
        <v>Travel</v>
      </c>
      <c r="H34" s="19" t="str">
        <f t="shared" si="3"/>
        <v>Comms &amp; Marketing-Travel-Other</v>
      </c>
      <c r="I34" s="19" t="s">
        <v>95</v>
      </c>
      <c r="J34" s="19" t="s">
        <v>606</v>
      </c>
    </row>
    <row r="35" spans="1:10" ht="16.5" customHeight="1">
      <c r="A35" s="206" t="s">
        <v>33</v>
      </c>
      <c r="B35" s="206" t="s">
        <v>43</v>
      </c>
      <c r="C35" s="19" t="str">
        <f t="array" ref="C35">INDEX('Highlevel Master COA'!$B$13:$B$36,MATCH(COA!$B35,'Highlevel Master COA'!$C$13:$C$36,0))</f>
        <v>Comms &amp; Marketing</v>
      </c>
      <c r="D35" s="19">
        <v>1200</v>
      </c>
      <c r="E35" s="19" t="str">
        <f t="array" ref="E35">INDEX('Highlevel Master COA'!$B:$B,MATCH(COA!$D35,'Highlevel Master COA'!$C:$C,0))</f>
        <v>Software</v>
      </c>
      <c r="F35" s="19" t="str">
        <f t="shared" si="2"/>
        <v>01-02-1200</v>
      </c>
      <c r="G35" s="19" t="str">
        <f t="array" ref="G35">INDEX('Highlevel Master COA'!$D:$D,MATCH(COA!$D35,'Highlevel Master COA'!$C:$C,0))</f>
        <v>Tech</v>
      </c>
      <c r="H35" s="19" t="str">
        <f t="shared" si="3"/>
        <v>Comms &amp; Marketing-Software</v>
      </c>
      <c r="I35" s="19" t="s">
        <v>607</v>
      </c>
      <c r="J35" s="19" t="s">
        <v>608</v>
      </c>
    </row>
    <row r="36" spans="1:10" ht="16.5" customHeight="1">
      <c r="A36" s="206" t="s">
        <v>33</v>
      </c>
      <c r="B36" s="206" t="s">
        <v>43</v>
      </c>
      <c r="C36" s="19" t="str">
        <f t="array" ref="C36">INDEX('Highlevel Master COA'!$B$13:$B$36,MATCH(COA!$B36,'Highlevel Master COA'!$C$13:$C$36,0))</f>
        <v>Comms &amp; Marketing</v>
      </c>
      <c r="D36" s="19">
        <v>1400</v>
      </c>
      <c r="E36" s="19" t="str">
        <f t="array" ref="E36">INDEX('Highlevel Master COA'!$B:$B,MATCH(COA!$D36,'Highlevel Master COA'!$C:$C,0))</f>
        <v>Conferences</v>
      </c>
      <c r="F36" s="19" t="str">
        <f t="shared" si="2"/>
        <v>01-02-1400</v>
      </c>
      <c r="G36" s="19" t="str">
        <f t="array" ref="G36">INDEX('Highlevel Master COA'!$D:$D,MATCH(COA!$D36,'Highlevel Master COA'!$C:$C,0))</f>
        <v>Marketing</v>
      </c>
      <c r="H36" s="19" t="str">
        <f t="shared" si="3"/>
        <v>Comms &amp; Marketing-Conferences</v>
      </c>
      <c r="I36" s="19" t="s">
        <v>86</v>
      </c>
      <c r="J36" s="19" t="s">
        <v>609</v>
      </c>
    </row>
    <row r="37" spans="1:10" ht="16.5" customHeight="1">
      <c r="A37" s="206" t="s">
        <v>33</v>
      </c>
      <c r="B37" s="206" t="s">
        <v>43</v>
      </c>
      <c r="C37" s="19" t="str">
        <f t="array" ref="C37">INDEX('Highlevel Master COA'!$B$13:$B$36,MATCH(COA!$B37,'Highlevel Master COA'!$C$13:$C$36,0))</f>
        <v>Comms &amp; Marketing</v>
      </c>
      <c r="D37" s="19">
        <v>1401</v>
      </c>
      <c r="E37" s="19" t="str">
        <f t="array" ref="E37">INDEX('Highlevel Master COA'!$B:$B,MATCH(COA!$D37,'Highlevel Master COA'!$C:$C,0))</f>
        <v>Sponsorship</v>
      </c>
      <c r="F37" s="19" t="str">
        <f t="shared" si="2"/>
        <v>01-02-1401</v>
      </c>
      <c r="G37" s="19" t="str">
        <f t="array" ref="G37">INDEX('Highlevel Master COA'!$D:$D,MATCH(COA!$D37,'Highlevel Master COA'!$C:$C,0))</f>
        <v>Marketing</v>
      </c>
      <c r="H37" s="19" t="str">
        <f t="shared" si="3"/>
        <v>Comms &amp; Marketing-Sponsorship</v>
      </c>
      <c r="I37" s="19" t="s">
        <v>98</v>
      </c>
      <c r="J37" s="19" t="s">
        <v>610</v>
      </c>
    </row>
    <row r="38" spans="1:10" ht="16.5" customHeight="1">
      <c r="A38" s="206" t="s">
        <v>33</v>
      </c>
      <c r="B38" s="206" t="s">
        <v>43</v>
      </c>
      <c r="C38" s="19" t="str">
        <f t="array" ref="C38">INDEX('Highlevel Master COA'!$B$13:$B$36,MATCH(COA!$B38,'Highlevel Master COA'!$C$13:$C$36,0))</f>
        <v>Comms &amp; Marketing</v>
      </c>
      <c r="D38" s="19">
        <v>1402</v>
      </c>
      <c r="E38" s="19" t="str">
        <f t="array" ref="E38">INDEX('Highlevel Master COA'!$B:$B,MATCH(COA!$D38,'Highlevel Master COA'!$C:$C,0))</f>
        <v>Advertising</v>
      </c>
      <c r="F38" s="19" t="str">
        <f t="shared" si="2"/>
        <v>01-02-1402</v>
      </c>
      <c r="G38" s="19" t="str">
        <f t="array" ref="G38">INDEX('Highlevel Master COA'!$D:$D,MATCH(COA!$D38,'Highlevel Master COA'!$C:$C,0))</f>
        <v>Marketing</v>
      </c>
      <c r="H38" s="19" t="str">
        <f t="shared" si="3"/>
        <v>Comms &amp; Marketing-Advertising</v>
      </c>
      <c r="I38" s="19" t="s">
        <v>611</v>
      </c>
      <c r="J38" s="19" t="s">
        <v>612</v>
      </c>
    </row>
    <row r="39" spans="1:10" ht="16.5" customHeight="1">
      <c r="A39" s="206" t="s">
        <v>33</v>
      </c>
      <c r="B39" s="206" t="s">
        <v>43</v>
      </c>
      <c r="C39" s="19" t="str">
        <f t="array" ref="C39">INDEX('Highlevel Master COA'!$B$13:$B$36,MATCH(COA!$B39,'Highlevel Master COA'!$C$13:$C$36,0))</f>
        <v>Comms &amp; Marketing</v>
      </c>
      <c r="D39" s="19">
        <v>1403</v>
      </c>
      <c r="E39" s="19" t="str">
        <f t="array" ref="E39">INDEX('Highlevel Master COA'!$B:$B,MATCH(COA!$D39,'Highlevel Master COA'!$C:$C,0))</f>
        <v>Swag</v>
      </c>
      <c r="F39" s="19" t="str">
        <f t="shared" si="2"/>
        <v>01-02-1403</v>
      </c>
      <c r="G39" s="19" t="str">
        <f t="array" ref="G39">INDEX('Highlevel Master COA'!$D:$D,MATCH(COA!$D39,'Highlevel Master COA'!$C:$C,0))</f>
        <v>Marketing</v>
      </c>
      <c r="H39" s="19" t="str">
        <f t="shared" si="3"/>
        <v>Comms &amp; Marketing-Swag</v>
      </c>
      <c r="I39" s="19" t="s">
        <v>613</v>
      </c>
      <c r="J39" s="19" t="s">
        <v>614</v>
      </c>
    </row>
    <row r="40" spans="1:10" ht="16.5" customHeight="1">
      <c r="A40" s="206" t="s">
        <v>33</v>
      </c>
      <c r="B40" s="206" t="s">
        <v>43</v>
      </c>
      <c r="C40" s="19" t="str">
        <f t="array" ref="C40">INDEX('Highlevel Master COA'!$B$13:$B$36,MATCH(COA!$B40,'Highlevel Master COA'!$C$13:$C$36,0))</f>
        <v>Comms &amp; Marketing</v>
      </c>
      <c r="D40" s="19">
        <v>1404</v>
      </c>
      <c r="E40" s="19" t="str">
        <f t="array" ref="E40">INDEX('Highlevel Master COA'!$B:$B,MATCH(COA!$D40,'Highlevel Master COA'!$C:$C,0))</f>
        <v>Transparency</v>
      </c>
      <c r="F40" s="19" t="str">
        <f t="shared" si="2"/>
        <v>01-02-1404</v>
      </c>
      <c r="G40" s="19" t="str">
        <f t="array" ref="G40">INDEX('Highlevel Master COA'!$D:$D,MATCH(COA!$D40,'Highlevel Master COA'!$C:$C,0))</f>
        <v>Marketing</v>
      </c>
      <c r="H40" s="19" t="str">
        <f t="shared" si="3"/>
        <v>Comms &amp; Marketing-Transparency</v>
      </c>
      <c r="I40" s="19" t="s">
        <v>615</v>
      </c>
      <c r="J40" s="19" t="s">
        <v>616</v>
      </c>
    </row>
    <row r="41" spans="1:10" ht="16.5" customHeight="1">
      <c r="A41" s="206" t="s">
        <v>33</v>
      </c>
      <c r="B41" s="206" t="s">
        <v>43</v>
      </c>
      <c r="C41" s="19" t="str">
        <f t="array" ref="C41">INDEX('Highlevel Master COA'!$B$13:$B$36,MATCH(COA!$B41,'Highlevel Master COA'!$C$13:$C$36,0))</f>
        <v>Comms &amp; Marketing</v>
      </c>
      <c r="D41" s="19">
        <v>1405</v>
      </c>
      <c r="E41" s="19" t="str">
        <f t="array" ref="E41">INDEX('Highlevel Master COA'!$B:$B,MATCH(COA!$D41,'Highlevel Master COA'!$C:$C,0))</f>
        <v>Website</v>
      </c>
      <c r="F41" s="19" t="str">
        <f t="shared" si="2"/>
        <v>01-02-1405</v>
      </c>
      <c r="G41" s="19" t="str">
        <f t="array" ref="G41">INDEX('Highlevel Master COA'!$D:$D,MATCH(COA!$D41,'Highlevel Master COA'!$C:$C,0))</f>
        <v>Marketing</v>
      </c>
      <c r="H41" s="19" t="str">
        <f t="shared" si="3"/>
        <v>Comms &amp; Marketing-Website</v>
      </c>
      <c r="I41" s="19" t="s">
        <v>99</v>
      </c>
      <c r="J41" s="19" t="s">
        <v>617</v>
      </c>
    </row>
    <row r="42" spans="1:10" ht="16.5" customHeight="1">
      <c r="A42" s="206" t="s">
        <v>33</v>
      </c>
      <c r="B42" s="206" t="s">
        <v>43</v>
      </c>
      <c r="C42" s="19" t="str">
        <f t="array" ref="C42">INDEX('Highlevel Master COA'!$B$13:$B$36,MATCH(COA!$B42,'Highlevel Master COA'!$C$13:$C$36,0))</f>
        <v>Comms &amp; Marketing</v>
      </c>
      <c r="D42" s="19">
        <v>1406</v>
      </c>
      <c r="E42" s="19" t="str">
        <f t="array" ref="E42">INDEX('Highlevel Master COA'!$B:$B,MATCH(COA!$D42,'Highlevel Master COA'!$C:$C,0))</f>
        <v>Presentations, logos, etc</v>
      </c>
      <c r="F42" s="19" t="str">
        <f t="shared" si="2"/>
        <v>01-02-1406</v>
      </c>
      <c r="G42" s="19" t="str">
        <f t="array" ref="G42">INDEX('Highlevel Master COA'!$D:$D,MATCH(COA!$D42,'Highlevel Master COA'!$C:$C,0))</f>
        <v>Marketing</v>
      </c>
      <c r="H42" s="19" t="str">
        <f t="shared" si="3"/>
        <v>Comms &amp; Marketing-Presentations, logos, etc</v>
      </c>
      <c r="I42" s="19" t="s">
        <v>101</v>
      </c>
      <c r="J42" s="19" t="s">
        <v>618</v>
      </c>
    </row>
    <row r="43" spans="1:10" ht="16.5" customHeight="1">
      <c r="A43" s="206" t="s">
        <v>33</v>
      </c>
      <c r="B43" s="206" t="s">
        <v>43</v>
      </c>
      <c r="C43" s="19" t="str">
        <f t="array" ref="C43">INDEX('Highlevel Master COA'!$B$13:$B$36,MATCH(COA!$B43,'Highlevel Master COA'!$C$13:$C$36,0))</f>
        <v>Comms &amp; Marketing</v>
      </c>
      <c r="D43" s="19">
        <v>1500</v>
      </c>
      <c r="E43" s="19" t="str">
        <f t="array" ref="E43">INDEX('Highlevel Master COA'!$B:$B,MATCH(COA!$D43,'Highlevel Master COA'!$C:$C,0))</f>
        <v>Professional Service Providers</v>
      </c>
      <c r="F43" s="19" t="str">
        <f t="shared" si="2"/>
        <v>01-02-1500</v>
      </c>
      <c r="G43" s="19" t="str">
        <f t="array" ref="G43">INDEX('Highlevel Master COA'!$D:$D,MATCH(COA!$D43,'Highlevel Master COA'!$C:$C,0))</f>
        <v>Professional Services</v>
      </c>
      <c r="H43" s="19" t="str">
        <f t="shared" si="3"/>
        <v>Comms &amp; Marketing-Professional Service Providers</v>
      </c>
      <c r="I43" s="19" t="s">
        <v>619</v>
      </c>
      <c r="J43" s="19" t="s">
        <v>620</v>
      </c>
    </row>
    <row r="44" spans="1:10" ht="16.5" customHeight="1">
      <c r="A44" s="206" t="s">
        <v>33</v>
      </c>
      <c r="B44" s="206" t="s">
        <v>43</v>
      </c>
      <c r="C44" s="19" t="str">
        <f t="array" ref="C44">INDEX('Highlevel Master COA'!$B$13:$B$36,MATCH(COA!$B44,'Highlevel Master COA'!$C$13:$C$36,0))</f>
        <v>Comms &amp; Marketing</v>
      </c>
      <c r="D44" s="19">
        <v>1501</v>
      </c>
      <c r="E44" s="19" t="str">
        <f t="array" ref="E44">INDEX('Highlevel Master COA'!$B:$B,MATCH(COA!$D44,'Highlevel Master COA'!$C:$C,0))</f>
        <v>Contractors</v>
      </c>
      <c r="F44" s="19" t="str">
        <f t="shared" si="2"/>
        <v>01-02-1501</v>
      </c>
      <c r="G44" s="19" t="str">
        <f t="array" ref="G44">INDEX('Highlevel Master COA'!$D:$D,MATCH(COA!$D44,'Highlevel Master COA'!$C:$C,0))</f>
        <v>Professional Services</v>
      </c>
      <c r="H44" s="19" t="str">
        <f t="shared" si="3"/>
        <v>Comms &amp; Marketing-Contractors</v>
      </c>
      <c r="I44" s="19" t="s">
        <v>621</v>
      </c>
      <c r="J44" s="19" t="s">
        <v>622</v>
      </c>
    </row>
    <row r="45" spans="1:10" ht="16.5" customHeight="1">
      <c r="A45" s="41"/>
    </row>
    <row r="46" spans="1:10" ht="16.5" customHeight="1">
      <c r="A46" s="206" t="s">
        <v>33</v>
      </c>
      <c r="B46" s="206" t="s">
        <v>37</v>
      </c>
      <c r="C46" s="19" t="str">
        <f t="array" ref="C46">INDEX('Highlevel Master COA'!$B$13:$B$36,MATCH(COA!$B46,'Highlevel Master COA'!$C$13:$C$36,0))</f>
        <v>Development</v>
      </c>
      <c r="D46" s="19">
        <v>1100</v>
      </c>
      <c r="E46" s="19" t="str">
        <f t="array" ref="E46">INDEX('Highlevel Master COA'!$B:$B,MATCH(COA!$D46,'Highlevel Master COA'!$C:$C,0))</f>
        <v>Contract Wages (Staff)</v>
      </c>
      <c r="F46" s="19" t="str">
        <f t="shared" ref="F46:F50" si="4">CONCATENATE(A46,"-",B46,"-",D46)</f>
        <v>01-03-1100</v>
      </c>
      <c r="G46" s="19" t="str">
        <f t="array" ref="G46">INDEX('Highlevel Master COA'!$D:$D,MATCH(COA!$D46,'Highlevel Master COA'!$C:$C,0))</f>
        <v>Wages</v>
      </c>
      <c r="H46" s="19" t="str">
        <f t="shared" ref="H46:H50" si="5">CONCATENATE(C46,"-",E46)</f>
        <v>Development-Contract Wages (Staff)</v>
      </c>
      <c r="I46" s="19" t="s">
        <v>38</v>
      </c>
      <c r="J46" s="19" t="s">
        <v>623</v>
      </c>
    </row>
    <row r="47" spans="1:10" ht="16.5" customHeight="1">
      <c r="A47" s="206" t="s">
        <v>33</v>
      </c>
      <c r="B47" s="206" t="s">
        <v>37</v>
      </c>
      <c r="C47" s="19" t="str">
        <f t="array" ref="C47">INDEX('Highlevel Master COA'!$B$13:$B$36,MATCH(COA!$B47,'Highlevel Master COA'!$C$13:$C$36,0))</f>
        <v>Development</v>
      </c>
      <c r="D47" s="19">
        <v>1202</v>
      </c>
      <c r="E47" s="19" t="str">
        <f t="array" ref="E47">INDEX('Highlevel Master COA'!$B:$B,MATCH(COA!$D47,'Highlevel Master COA'!$C:$C,0))</f>
        <v>Hosted Services</v>
      </c>
      <c r="F47" s="19" t="str">
        <f t="shared" si="4"/>
        <v>01-03-1202</v>
      </c>
      <c r="G47" s="19" t="str">
        <f t="array" ref="G47">INDEX('Highlevel Master COA'!$D:$D,MATCH(COA!$D47,'Highlevel Master COA'!$C:$C,0))</f>
        <v>Tech</v>
      </c>
      <c r="H47" s="19" t="str">
        <f t="shared" si="5"/>
        <v>Development-Hosted Services</v>
      </c>
      <c r="I47" s="19" t="s">
        <v>624</v>
      </c>
      <c r="J47" s="19" t="s">
        <v>625</v>
      </c>
    </row>
    <row r="48" spans="1:10" ht="16.5" customHeight="1">
      <c r="A48" s="206" t="s">
        <v>33</v>
      </c>
      <c r="B48" s="206" t="s">
        <v>37</v>
      </c>
      <c r="C48" s="19" t="str">
        <f t="array" ref="C48">INDEX('Highlevel Master COA'!$B$13:$B$36,MATCH(COA!$B48,'Highlevel Master COA'!$C$13:$C$36,0))</f>
        <v>Development</v>
      </c>
      <c r="D48" s="19">
        <v>1500</v>
      </c>
      <c r="E48" s="19" t="str">
        <f t="array" ref="E48">INDEX('Highlevel Master COA'!$B:$B,MATCH(COA!$D48,'Highlevel Master COA'!$C:$C,0))</f>
        <v>Professional Service Providers</v>
      </c>
      <c r="F48" s="19" t="str">
        <f t="shared" si="4"/>
        <v>01-03-1500</v>
      </c>
      <c r="G48" s="19" t="str">
        <f t="array" ref="G48">INDEX('Highlevel Master COA'!$D:$D,MATCH(COA!$D48,'Highlevel Master COA'!$C:$C,0))</f>
        <v>Professional Services</v>
      </c>
      <c r="H48" s="19" t="str">
        <f t="shared" si="5"/>
        <v>Development-Professional Service Providers</v>
      </c>
      <c r="I48" s="19" t="s">
        <v>626</v>
      </c>
      <c r="J48" s="19" t="s">
        <v>627</v>
      </c>
    </row>
    <row r="49" spans="1:10" ht="16.5" customHeight="1">
      <c r="A49" s="206" t="s">
        <v>33</v>
      </c>
      <c r="B49" s="206" t="s">
        <v>37</v>
      </c>
      <c r="C49" s="19" t="str">
        <f t="array" ref="C49">INDEX('Highlevel Master COA'!$B$13:$B$36,MATCH(COA!$B49,'Highlevel Master COA'!$C$13:$C$36,0))</f>
        <v>Development</v>
      </c>
      <c r="D49" s="19">
        <v>1501</v>
      </c>
      <c r="E49" s="19" t="str">
        <f t="array" ref="E49">INDEX('Highlevel Master COA'!$B:$B,MATCH(COA!$D49,'Highlevel Master COA'!$C:$C,0))</f>
        <v>Contractors</v>
      </c>
      <c r="F49" s="19" t="str">
        <f t="shared" si="4"/>
        <v>01-03-1501</v>
      </c>
      <c r="G49" s="19" t="str">
        <f t="array" ref="G49">INDEX('Highlevel Master COA'!$D:$D,MATCH(COA!$D49,'Highlevel Master COA'!$C:$C,0))</f>
        <v>Professional Services</v>
      </c>
      <c r="H49" s="19" t="str">
        <f t="shared" si="5"/>
        <v>Development-Contractors</v>
      </c>
      <c r="I49" s="19" t="s">
        <v>628</v>
      </c>
      <c r="J49" s="19" t="s">
        <v>629</v>
      </c>
    </row>
    <row r="50" spans="1:10" ht="16.5" customHeight="1">
      <c r="A50" s="206" t="s">
        <v>33</v>
      </c>
      <c r="B50" s="206" t="s">
        <v>37</v>
      </c>
      <c r="C50" s="19" t="str">
        <f t="array" ref="C50">INDEX('Highlevel Master COA'!$B$13:$B$36,MATCH(COA!$B50,'Highlevel Master COA'!$C$13:$C$36,0))</f>
        <v>Development</v>
      </c>
      <c r="D50" s="19">
        <v>1502</v>
      </c>
      <c r="E50" s="19" t="str">
        <f t="array" ref="E50">INDEX('Highlevel Master COA'!$B:$B,MATCH(COA!$D50,'Highlevel Master COA'!$C:$C,0))</f>
        <v>Grants</v>
      </c>
      <c r="F50" s="19" t="str">
        <f t="shared" si="4"/>
        <v>01-03-1502</v>
      </c>
      <c r="G50" s="19" t="str">
        <f t="array" ref="G50">INDEX('Highlevel Master COA'!$D:$D,MATCH(COA!$D50,'Highlevel Master COA'!$C:$C,0))</f>
        <v>Grants</v>
      </c>
      <c r="H50" s="19" t="str">
        <f t="shared" si="5"/>
        <v>Development-Grants</v>
      </c>
      <c r="I50" s="19" t="s">
        <v>630</v>
      </c>
      <c r="J50" s="19" t="s">
        <v>631</v>
      </c>
    </row>
    <row r="51" spans="1:10" ht="16.5" customHeight="1">
      <c r="A51" s="41"/>
    </row>
    <row r="52" spans="1:10" ht="16.5" customHeight="1">
      <c r="A52" s="206" t="s">
        <v>33</v>
      </c>
      <c r="B52" s="206" t="s">
        <v>75</v>
      </c>
      <c r="C52" s="19" t="str">
        <f t="array" ref="C52">INDEX('Highlevel Master COA'!$B$13:$B$36,MATCH(COA!$B52,'Highlevel Master COA'!$C$13:$C$36,0))</f>
        <v>Infrastructure</v>
      </c>
      <c r="D52" s="19">
        <v>1202</v>
      </c>
      <c r="E52" s="19" t="str">
        <f t="array" ref="E52">INDEX('Highlevel Master COA'!$B:$B,MATCH(COA!$D52,'Highlevel Master COA'!$C:$C,0))</f>
        <v>Hosted Services</v>
      </c>
      <c r="F52" s="19" t="str">
        <f t="shared" ref="F52:F55" si="6">CONCATENATE(A52,"-",B52,"-",D52)</f>
        <v>01-04-1202</v>
      </c>
      <c r="G52" s="19" t="str">
        <f t="array" ref="G52">INDEX('Highlevel Master COA'!$D:$D,MATCH(COA!$D52,'Highlevel Master COA'!$C:$C,0))</f>
        <v>Tech</v>
      </c>
      <c r="H52" s="19" t="str">
        <f t="shared" ref="H52:H55" si="7">CONCATENATE(C52,"-",E52)</f>
        <v>Infrastructure-Hosted Services</v>
      </c>
      <c r="I52" s="19" t="s">
        <v>76</v>
      </c>
      <c r="J52" s="19" t="s">
        <v>316</v>
      </c>
    </row>
    <row r="53" spans="1:10" ht="16.5" customHeight="1">
      <c r="A53" s="206" t="s">
        <v>33</v>
      </c>
      <c r="B53" s="206" t="s">
        <v>75</v>
      </c>
      <c r="C53" s="19" t="str">
        <f t="array" ref="C53">INDEX('Highlevel Master COA'!$B$13:$B$36,MATCH(COA!$B53,'Highlevel Master COA'!$C$13:$C$36,0))</f>
        <v>Infrastructure</v>
      </c>
      <c r="D53" s="19">
        <v>1500</v>
      </c>
      <c r="E53" s="19" t="str">
        <f t="array" ref="E53">INDEX('Highlevel Master COA'!$B:$B,MATCH(COA!$D53,'Highlevel Master COA'!$C:$C,0))</f>
        <v>Professional Service Providers</v>
      </c>
      <c r="F53" s="19" t="str">
        <f t="shared" si="6"/>
        <v>01-04-1500</v>
      </c>
      <c r="G53" s="19" t="str">
        <f t="array" ref="G53">INDEX('Highlevel Master COA'!$D:$D,MATCH(COA!$D53,'Highlevel Master COA'!$C:$C,0))</f>
        <v>Professional Services</v>
      </c>
      <c r="H53" s="19" t="str">
        <f t="shared" si="7"/>
        <v>Infrastructure-Professional Service Providers</v>
      </c>
      <c r="I53" s="19" t="s">
        <v>77</v>
      </c>
      <c r="J53" s="19" t="s">
        <v>317</v>
      </c>
    </row>
    <row r="54" spans="1:10" ht="16.5" customHeight="1">
      <c r="A54" s="206" t="s">
        <v>33</v>
      </c>
      <c r="B54" s="206" t="s">
        <v>75</v>
      </c>
      <c r="C54" s="19" t="str">
        <f t="array" ref="C54">INDEX('Highlevel Master COA'!$B$13:$B$36,MATCH(COA!$B54,'Highlevel Master COA'!$C$13:$C$36,0))</f>
        <v>Infrastructure</v>
      </c>
      <c r="D54" s="19">
        <v>1501</v>
      </c>
      <c r="E54" s="19" t="str">
        <f t="array" ref="E54">INDEX('Highlevel Master COA'!$B:$B,MATCH(COA!$D54,'Highlevel Master COA'!$C:$C,0))</f>
        <v>Contractors</v>
      </c>
      <c r="F54" s="19" t="str">
        <f t="shared" si="6"/>
        <v>01-04-1501</v>
      </c>
      <c r="G54" s="19" t="str">
        <f t="array" ref="G54">INDEX('Highlevel Master COA'!$D:$D,MATCH(COA!$D54,'Highlevel Master COA'!$C:$C,0))</f>
        <v>Professional Services</v>
      </c>
      <c r="H54" s="19" t="str">
        <f t="shared" si="7"/>
        <v>Infrastructure-Contractors</v>
      </c>
      <c r="I54" s="19" t="s">
        <v>632</v>
      </c>
      <c r="J54" s="19" t="s">
        <v>633</v>
      </c>
    </row>
    <row r="55" spans="1:10" ht="16.5" customHeight="1">
      <c r="A55" s="206" t="s">
        <v>33</v>
      </c>
      <c r="B55" s="206" t="s">
        <v>75</v>
      </c>
      <c r="C55" s="19" t="str">
        <f t="array" ref="C55">INDEX('Highlevel Master COA'!$B$13:$B$36,MATCH(COA!$B55,'Highlevel Master COA'!$C$13:$C$36,0))</f>
        <v>Infrastructure</v>
      </c>
      <c r="D55" s="19">
        <v>1502</v>
      </c>
      <c r="E55" s="19" t="str">
        <f t="array" ref="E55">INDEX('Highlevel Master COA'!$B:$B,MATCH(COA!$D55,'Highlevel Master COA'!$C:$C,0))</f>
        <v>Grants</v>
      </c>
      <c r="F55" s="19" t="str">
        <f t="shared" si="6"/>
        <v>01-04-1502</v>
      </c>
      <c r="G55" s="19" t="str">
        <f t="array" ref="G55">INDEX('Highlevel Master COA'!$D:$D,MATCH(COA!$D55,'Highlevel Master COA'!$C:$C,0))</f>
        <v>Grants</v>
      </c>
      <c r="H55" s="19" t="str">
        <f t="shared" si="7"/>
        <v>Infrastructure-Grants</v>
      </c>
      <c r="I55" s="19" t="s">
        <v>82</v>
      </c>
      <c r="J55" s="19" t="s">
        <v>319</v>
      </c>
    </row>
    <row r="56" spans="1:10" ht="16.5" customHeight="1">
      <c r="A56" s="41"/>
    </row>
    <row r="57" spans="1:10" ht="16.5" customHeight="1">
      <c r="A57" s="206" t="s">
        <v>33</v>
      </c>
      <c r="B57" s="206" t="s">
        <v>79</v>
      </c>
      <c r="C57" s="19" t="str">
        <f t="array" ref="C57">INDEX('Highlevel Master COA'!$B$13:$B$36,MATCH(COA!$B57,'Highlevel Master COA'!$C$13:$C$36,0))</f>
        <v>Protocol</v>
      </c>
      <c r="D57" s="19">
        <v>1202</v>
      </c>
      <c r="E57" s="19" t="str">
        <f t="array" ref="E57">INDEX('Highlevel Master COA'!$B:$B,MATCH(COA!$D57,'Highlevel Master COA'!$C:$C,0))</f>
        <v>Hosted Services</v>
      </c>
      <c r="F57" s="19" t="str">
        <f t="shared" ref="F57:F60" si="8">CONCATENATE(A57,"-",B57,"-",D57)</f>
        <v>01-05-1202</v>
      </c>
      <c r="G57" s="19" t="str">
        <f t="array" ref="G57">INDEX('Highlevel Master COA'!$D:$D,MATCH(COA!$D57,'Highlevel Master COA'!$C:$C,0))</f>
        <v>Tech</v>
      </c>
      <c r="H57" s="19" t="str">
        <f t="shared" ref="H57:H60" si="9">CONCATENATE(C57,"-",E57)</f>
        <v>Protocol-Hosted Services</v>
      </c>
      <c r="I57" s="19" t="s">
        <v>80</v>
      </c>
      <c r="J57" s="19" t="s">
        <v>318</v>
      </c>
    </row>
    <row r="58" spans="1:10" ht="16.5" customHeight="1">
      <c r="A58" s="206" t="s">
        <v>33</v>
      </c>
      <c r="B58" s="206" t="s">
        <v>79</v>
      </c>
      <c r="C58" s="19" t="str">
        <f t="array" ref="C58">INDEX('Highlevel Master COA'!$B$13:$B$36,MATCH(COA!$B58,'Highlevel Master COA'!$C$13:$C$36,0))</f>
        <v>Protocol</v>
      </c>
      <c r="D58" s="19">
        <v>1500</v>
      </c>
      <c r="E58" s="19" t="str">
        <f t="array" ref="E58">INDEX('Highlevel Master COA'!$B:$B,MATCH(COA!$D58,'Highlevel Master COA'!$C:$C,0))</f>
        <v>Professional Service Providers</v>
      </c>
      <c r="F58" s="19" t="str">
        <f t="shared" si="8"/>
        <v>01-05-1500</v>
      </c>
      <c r="G58" s="19" t="str">
        <f t="array" ref="G58">INDEX('Highlevel Master COA'!$D:$D,MATCH(COA!$D58,'Highlevel Master COA'!$C:$C,0))</f>
        <v>Professional Services</v>
      </c>
      <c r="H58" s="19" t="str">
        <f t="shared" si="9"/>
        <v>Protocol-Professional Service Providers</v>
      </c>
      <c r="I58" s="19" t="s">
        <v>634</v>
      </c>
      <c r="J58" s="19" t="s">
        <v>635</v>
      </c>
    </row>
    <row r="59" spans="1:10" ht="16.5" customHeight="1">
      <c r="A59" s="206" t="s">
        <v>33</v>
      </c>
      <c r="B59" s="206" t="s">
        <v>79</v>
      </c>
      <c r="C59" s="19" t="str">
        <f t="array" ref="C59">INDEX('Highlevel Master COA'!$B$13:$B$36,MATCH(COA!$B59,'Highlevel Master COA'!$C$13:$C$36,0))</f>
        <v>Protocol</v>
      </c>
      <c r="D59" s="19">
        <v>1501</v>
      </c>
      <c r="E59" s="19" t="str">
        <f t="array" ref="E59">INDEX('Highlevel Master COA'!$B:$B,MATCH(COA!$D59,'Highlevel Master COA'!$C:$C,0))</f>
        <v>Contractors</v>
      </c>
      <c r="F59" s="19" t="str">
        <f t="shared" si="8"/>
        <v>01-05-1501</v>
      </c>
      <c r="G59" s="19" t="str">
        <f t="array" ref="G59">INDEX('Highlevel Master COA'!$D:$D,MATCH(COA!$D59,'Highlevel Master COA'!$C:$C,0))</f>
        <v>Professional Services</v>
      </c>
      <c r="H59" s="19" t="str">
        <f t="shared" si="9"/>
        <v>Protocol-Contractors</v>
      </c>
      <c r="I59" s="19" t="s">
        <v>636</v>
      </c>
      <c r="J59" s="19" t="s">
        <v>637</v>
      </c>
    </row>
    <row r="60" spans="1:10" ht="16.5" customHeight="1">
      <c r="A60" s="206" t="s">
        <v>33</v>
      </c>
      <c r="B60" s="206" t="s">
        <v>79</v>
      </c>
      <c r="C60" s="19" t="str">
        <f t="array" ref="C60">INDEX('Highlevel Master COA'!$B$13:$B$36,MATCH(COA!$B60,'Highlevel Master COA'!$C$13:$C$36,0))</f>
        <v>Protocol</v>
      </c>
      <c r="D60" s="19">
        <v>1502</v>
      </c>
      <c r="E60" s="19" t="str">
        <f t="array" ref="E60">INDEX('Highlevel Master COA'!$B:$B,MATCH(COA!$D60,'Highlevel Master COA'!$C:$C,0))</f>
        <v>Grants</v>
      </c>
      <c r="F60" s="19" t="str">
        <f t="shared" si="8"/>
        <v>01-05-1502</v>
      </c>
      <c r="G60" s="19" t="str">
        <f t="array" ref="G60">INDEX('Highlevel Master COA'!$D:$D,MATCH(COA!$D60,'Highlevel Master COA'!$C:$C,0))</f>
        <v>Grants</v>
      </c>
      <c r="H60" s="19" t="str">
        <f t="shared" si="9"/>
        <v>Protocol-Grants</v>
      </c>
      <c r="I60" s="19" t="s">
        <v>83</v>
      </c>
      <c r="J60" s="19" t="s">
        <v>320</v>
      </c>
    </row>
    <row r="61" spans="1:10" ht="16.5" customHeight="1">
      <c r="A61" s="41"/>
    </row>
    <row r="62" spans="1:10" ht="16.5" customHeight="1">
      <c r="A62" s="206" t="s">
        <v>33</v>
      </c>
      <c r="B62" s="206" t="s">
        <v>197</v>
      </c>
      <c r="C62" s="19" t="str">
        <f t="array" ref="C62">INDEX('Highlevel Master COA'!$B$13:$B$36,MATCH(COA!$B62,'Highlevel Master COA'!$C$13:$C$36,0))</f>
        <v>Partnerships</v>
      </c>
      <c r="D62" s="19">
        <v>1500</v>
      </c>
      <c r="E62" s="19" t="str">
        <f t="array" ref="E62">INDEX('Highlevel Master COA'!$B:$B,MATCH(COA!$D62,'Highlevel Master COA'!$C:$C,0))</f>
        <v>Professional Service Providers</v>
      </c>
      <c r="F62" s="19" t="str">
        <f t="shared" ref="F62:F64" si="10">CONCATENATE(A62,"-",B62,"-",D62)</f>
        <v>01-06-1500</v>
      </c>
      <c r="G62" s="19" t="str">
        <f t="array" ref="G62">INDEX('Highlevel Master COA'!$D:$D,MATCH(COA!$D62,'Highlevel Master COA'!$C:$C,0))</f>
        <v>Professional Services</v>
      </c>
      <c r="H62" s="19" t="str">
        <f t="shared" ref="H62:H64" si="11">CONCATENATE(C62,"-",E62)</f>
        <v>Partnerships-Professional Service Providers</v>
      </c>
      <c r="I62" s="19" t="s">
        <v>638</v>
      </c>
      <c r="J62" s="19" t="s">
        <v>639</v>
      </c>
    </row>
    <row r="63" spans="1:10" ht="16.5" customHeight="1">
      <c r="A63" s="206" t="s">
        <v>33</v>
      </c>
      <c r="B63" s="206" t="s">
        <v>197</v>
      </c>
      <c r="C63" s="19" t="str">
        <f t="array" ref="C63">INDEX('Highlevel Master COA'!$B$13:$B$36,MATCH(COA!$B63,'Highlevel Master COA'!$C$13:$C$36,0))</f>
        <v>Partnerships</v>
      </c>
      <c r="D63" s="19">
        <v>1501</v>
      </c>
      <c r="E63" s="19" t="str">
        <f t="array" ref="E63">INDEX('Highlevel Master COA'!$B:$B,MATCH(COA!$D63,'Highlevel Master COA'!$C:$C,0))</f>
        <v>Contractors</v>
      </c>
      <c r="F63" s="19" t="str">
        <f t="shared" si="10"/>
        <v>01-06-1501</v>
      </c>
      <c r="G63" s="19" t="str">
        <f t="array" ref="G63">INDEX('Highlevel Master COA'!$D:$D,MATCH(COA!$D63,'Highlevel Master COA'!$C:$C,0))</f>
        <v>Professional Services</v>
      </c>
      <c r="H63" s="19" t="str">
        <f t="shared" si="11"/>
        <v>Partnerships-Contractors</v>
      </c>
      <c r="I63" s="19" t="s">
        <v>640</v>
      </c>
      <c r="J63" s="19" t="s">
        <v>641</v>
      </c>
    </row>
    <row r="64" spans="1:10" ht="16.5" customHeight="1">
      <c r="A64" s="206" t="s">
        <v>33</v>
      </c>
      <c r="B64" s="206" t="s">
        <v>197</v>
      </c>
      <c r="C64" s="19" t="str">
        <f t="array" ref="C64">INDEX('Highlevel Master COA'!$B$13:$B$36,MATCH(COA!$B64,'Highlevel Master COA'!$C$13:$C$36,0))</f>
        <v>Partnerships</v>
      </c>
      <c r="D64" s="19">
        <v>1502</v>
      </c>
      <c r="E64" s="19" t="str">
        <f t="array" ref="E64">INDEX('Highlevel Master COA'!$B:$B,MATCH(COA!$D64,'Highlevel Master COA'!$C:$C,0))</f>
        <v>Grants</v>
      </c>
      <c r="F64" s="19" t="str">
        <f t="shared" si="10"/>
        <v>01-06-1502</v>
      </c>
      <c r="G64" s="19" t="str">
        <f t="array" ref="G64">INDEX('Highlevel Master COA'!$D:$D,MATCH(COA!$D64,'Highlevel Master COA'!$C:$C,0))</f>
        <v>Grants</v>
      </c>
      <c r="H64" s="19" t="str">
        <f t="shared" si="11"/>
        <v>Partnerships-Grants</v>
      </c>
      <c r="I64" s="19" t="s">
        <v>642</v>
      </c>
      <c r="J64" s="19" t="s">
        <v>643</v>
      </c>
    </row>
    <row r="65" spans="1:10" ht="16.5" customHeight="1">
      <c r="A65" s="41"/>
      <c r="B65" s="41"/>
    </row>
    <row r="66" spans="1:10" ht="16.5" customHeight="1">
      <c r="A66" s="206" t="s">
        <v>33</v>
      </c>
      <c r="B66" s="206" t="s">
        <v>40</v>
      </c>
      <c r="C66" s="19" t="str">
        <f t="array" ref="C66">INDEX('Highlevel Master COA'!$B$13:$B$36,MATCH(COA!$B66,'Highlevel Master COA'!$C$13:$C$36,0))</f>
        <v>Finance</v>
      </c>
      <c r="D66" s="19">
        <v>1100</v>
      </c>
      <c r="E66" s="19" t="str">
        <f t="array" ref="E66">INDEX('Highlevel Master COA'!$B:$B,MATCH(COA!$D66,'Highlevel Master COA'!$C:$C,0))</f>
        <v>Contract Wages (Staff)</v>
      </c>
      <c r="F66" s="19" t="str">
        <f t="shared" ref="F66:F69" si="12">CONCATENATE(A66,"-",B66,"-",D66)</f>
        <v>01-07-1100</v>
      </c>
      <c r="G66" s="19" t="str">
        <f t="array" ref="G66">INDEX('Highlevel Master COA'!$D:$D,MATCH(COA!$D66,'Highlevel Master COA'!$C:$C,0))</f>
        <v>Wages</v>
      </c>
      <c r="H66" s="19" t="str">
        <f t="shared" ref="H66:H69" si="13">CONCATENATE(C66,"-",E66)</f>
        <v>Finance-Contract Wages (Staff)</v>
      </c>
      <c r="I66" s="19" t="s">
        <v>41</v>
      </c>
      <c r="J66" s="19" t="s">
        <v>644</v>
      </c>
    </row>
    <row r="67" spans="1:10" ht="16.5" customHeight="1">
      <c r="A67" s="206" t="s">
        <v>33</v>
      </c>
      <c r="B67" s="206" t="s">
        <v>40</v>
      </c>
      <c r="C67" s="19" t="str">
        <f t="array" ref="C67">INDEX('Highlevel Master COA'!$B$13:$B$36,MATCH(COA!$B67,'Highlevel Master COA'!$C$13:$C$36,0))</f>
        <v>Finance</v>
      </c>
      <c r="D67" s="19">
        <v>1200</v>
      </c>
      <c r="E67" s="19" t="str">
        <f t="array" ref="E67">INDEX('Highlevel Master COA'!$B:$B,MATCH(COA!$D67,'Highlevel Master COA'!$C:$C,0))</f>
        <v>Software</v>
      </c>
      <c r="F67" s="19" t="str">
        <f t="shared" si="12"/>
        <v>01-07-1200</v>
      </c>
      <c r="G67" s="19" t="str">
        <f t="array" ref="G67">INDEX('Highlevel Master COA'!$D:$D,MATCH(COA!$D67,'Highlevel Master COA'!$C:$C,0))</f>
        <v>Tech</v>
      </c>
      <c r="H67" s="19" t="str">
        <f t="shared" si="13"/>
        <v>Finance-Software</v>
      </c>
      <c r="I67" s="19" t="s">
        <v>65</v>
      </c>
      <c r="J67" s="19" t="s">
        <v>645</v>
      </c>
    </row>
    <row r="68" spans="1:10" ht="16.5" customHeight="1">
      <c r="A68" s="206" t="s">
        <v>33</v>
      </c>
      <c r="B68" s="206" t="s">
        <v>40</v>
      </c>
      <c r="C68" s="19" t="str">
        <f t="array" ref="C68">INDEX('Highlevel Master COA'!$B$13:$B$36,MATCH(COA!$B68,'Highlevel Master COA'!$C$13:$C$36,0))</f>
        <v>Finance</v>
      </c>
      <c r="D68" s="19">
        <v>1500</v>
      </c>
      <c r="E68" s="19" t="str">
        <f t="array" ref="E68">INDEX('Highlevel Master COA'!$B:$B,MATCH(COA!$D68,'Highlevel Master COA'!$C:$C,0))</f>
        <v>Professional Service Providers</v>
      </c>
      <c r="F68" s="19" t="str">
        <f t="shared" si="12"/>
        <v>01-07-1500</v>
      </c>
      <c r="G68" s="19" t="str">
        <f t="array" ref="G68">INDEX('Highlevel Master COA'!$D:$D,MATCH(COA!$D68,'Highlevel Master COA'!$C:$C,0))</f>
        <v>Professional Services</v>
      </c>
      <c r="H68" s="19" t="str">
        <f t="shared" si="13"/>
        <v>Finance-Professional Service Providers</v>
      </c>
      <c r="I68" s="19" t="s">
        <v>52</v>
      </c>
      <c r="J68" s="19" t="s">
        <v>646</v>
      </c>
    </row>
    <row r="69" spans="1:10" ht="16.5" customHeight="1">
      <c r="A69" s="206" t="s">
        <v>33</v>
      </c>
      <c r="B69" s="206" t="s">
        <v>40</v>
      </c>
      <c r="C69" s="19" t="str">
        <f t="array" ref="C69">INDEX('Highlevel Master COA'!$B$13:$B$36,MATCH(COA!$B69,'Highlevel Master COA'!$C$13:$C$36,0))</f>
        <v>Finance</v>
      </c>
      <c r="D69" s="19">
        <v>1501</v>
      </c>
      <c r="E69" s="19" t="str">
        <f t="array" ref="E69">INDEX('Highlevel Master COA'!$B:$B,MATCH(COA!$D69,'Highlevel Master COA'!$C:$C,0))</f>
        <v>Contractors</v>
      </c>
      <c r="F69" s="19" t="str">
        <f t="shared" si="12"/>
        <v>01-07-1501</v>
      </c>
      <c r="G69" s="19" t="str">
        <f t="array" ref="G69">INDEX('Highlevel Master COA'!$D:$D,MATCH(COA!$D69,'Highlevel Master COA'!$C:$C,0))</f>
        <v>Professional Services</v>
      </c>
      <c r="H69" s="19" t="str">
        <f t="shared" si="13"/>
        <v>Finance-Contractors</v>
      </c>
      <c r="I69" s="19" t="s">
        <v>647</v>
      </c>
      <c r="J69" s="19" t="s">
        <v>648</v>
      </c>
    </row>
    <row r="70" spans="1:10" ht="16.5" customHeight="1">
      <c r="A70" s="41"/>
      <c r="B70" s="41"/>
    </row>
    <row r="71" spans="1:10" ht="16.5" customHeight="1">
      <c r="A71" s="206" t="s">
        <v>33</v>
      </c>
      <c r="B71" s="206" t="s">
        <v>199</v>
      </c>
      <c r="C71" s="19" t="str">
        <f t="array" ref="C71">INDEX('Highlevel Master COA'!$B$13:$B$36,MATCH(COA!$B71,'Highlevel Master COA'!$C$13:$C$36,0))</f>
        <v>ETC Summit</v>
      </c>
      <c r="D71" s="19">
        <v>1000</v>
      </c>
      <c r="E71" s="19" t="str">
        <f t="array" ref="E71">INDEX('Highlevel Master COA'!$B:$B,MATCH(COA!$D71,'Highlevel Master COA'!$C:$C,0))</f>
        <v>Travel-Flights</v>
      </c>
      <c r="F71" s="19" t="str">
        <f t="shared" ref="F71:F80" si="14">CONCATENATE(A71,"-",B71,"-",D71)</f>
        <v>01-08-1000</v>
      </c>
      <c r="G71" s="19" t="str">
        <f t="array" ref="G71">INDEX('Highlevel Master COA'!$D:$D,MATCH(COA!$D71,'Highlevel Master COA'!$C:$C,0))</f>
        <v>Travel</v>
      </c>
      <c r="H71" s="19" t="str">
        <f t="shared" ref="H71:H80" si="15">CONCATENATE(C71,"-",E71)</f>
        <v>ETC Summit-Travel-Flights</v>
      </c>
      <c r="I71" s="19" t="s">
        <v>649</v>
      </c>
      <c r="J71" s="19" t="s">
        <v>650</v>
      </c>
    </row>
    <row r="72" spans="1:10" ht="16.5" customHeight="1">
      <c r="A72" s="206" t="s">
        <v>33</v>
      </c>
      <c r="B72" s="206" t="s">
        <v>199</v>
      </c>
      <c r="C72" s="19" t="str">
        <f t="array" ref="C72">INDEX('Highlevel Master COA'!$B$13:$B$36,MATCH(COA!$B72,'Highlevel Master COA'!$C$13:$C$36,0))</f>
        <v>ETC Summit</v>
      </c>
      <c r="D72" s="19">
        <v>1001</v>
      </c>
      <c r="E72" s="19" t="str">
        <f t="array" ref="E72">INDEX('Highlevel Master COA'!$B:$B,MATCH(COA!$D72,'Highlevel Master COA'!$C:$C,0))</f>
        <v>Travel-Hotels</v>
      </c>
      <c r="F72" s="19" t="str">
        <f t="shared" si="14"/>
        <v>01-08-1001</v>
      </c>
      <c r="G72" s="19" t="str">
        <f t="array" ref="G72">INDEX('Highlevel Master COA'!$D:$D,MATCH(COA!$D72,'Highlevel Master COA'!$C:$C,0))</f>
        <v>Travel</v>
      </c>
      <c r="H72" s="19" t="str">
        <f t="shared" si="15"/>
        <v>ETC Summit-Travel-Hotels</v>
      </c>
      <c r="I72" s="19" t="s">
        <v>651</v>
      </c>
      <c r="J72" s="19" t="s">
        <v>652</v>
      </c>
    </row>
    <row r="73" spans="1:10" ht="16.5" customHeight="1">
      <c r="A73" s="206" t="s">
        <v>33</v>
      </c>
      <c r="B73" s="206" t="s">
        <v>199</v>
      </c>
      <c r="C73" s="19" t="str">
        <f t="array" ref="C73">INDEX('Highlevel Master COA'!$B$13:$B$36,MATCH(COA!$B73,'Highlevel Master COA'!$C$13:$C$36,0))</f>
        <v>ETC Summit</v>
      </c>
      <c r="D73" s="19">
        <v>1002</v>
      </c>
      <c r="E73" s="19" t="str">
        <f t="array" ref="E73">INDEX('Highlevel Master COA'!$B:$B,MATCH(COA!$D73,'Highlevel Master COA'!$C:$C,0))</f>
        <v>Meal &amp; Entertainment</v>
      </c>
      <c r="F73" s="19" t="str">
        <f t="shared" si="14"/>
        <v>01-08-1002</v>
      </c>
      <c r="G73" s="19" t="str">
        <f t="array" ref="G73">INDEX('Highlevel Master COA'!$D:$D,MATCH(COA!$D73,'Highlevel Master COA'!$C:$C,0))</f>
        <v>Travel</v>
      </c>
      <c r="H73" s="19" t="str">
        <f t="shared" si="15"/>
        <v>ETC Summit-Meal &amp; Entertainment</v>
      </c>
      <c r="I73" s="19" t="s">
        <v>653</v>
      </c>
      <c r="J73" s="19" t="s">
        <v>654</v>
      </c>
    </row>
    <row r="74" spans="1:10" ht="16.5" customHeight="1">
      <c r="A74" s="206" t="s">
        <v>33</v>
      </c>
      <c r="B74" s="206" t="s">
        <v>199</v>
      </c>
      <c r="C74" s="19" t="str">
        <f t="array" ref="C74">INDEX('Highlevel Master COA'!$B$13:$B$36,MATCH(COA!$B74,'Highlevel Master COA'!$C$13:$C$36,0))</f>
        <v>ETC Summit</v>
      </c>
      <c r="D74" s="19">
        <v>1003</v>
      </c>
      <c r="E74" s="19" t="str">
        <f t="array" ref="E74">INDEX('Highlevel Master COA'!$B:$B,MATCH(COA!$D74,'Highlevel Master COA'!$C:$C,0))</f>
        <v>Transportation</v>
      </c>
      <c r="F74" s="19" t="str">
        <f t="shared" si="14"/>
        <v>01-08-1003</v>
      </c>
      <c r="G74" s="19" t="str">
        <f t="array" ref="G74">INDEX('Highlevel Master COA'!$D:$D,MATCH(COA!$D74,'Highlevel Master COA'!$C:$C,0))</f>
        <v>Travel</v>
      </c>
      <c r="H74" s="19" t="str">
        <f t="shared" si="15"/>
        <v>ETC Summit-Transportation</v>
      </c>
      <c r="I74" s="19" t="s">
        <v>655</v>
      </c>
      <c r="J74" s="19" t="s">
        <v>656</v>
      </c>
    </row>
    <row r="75" spans="1:10" ht="16.5" customHeight="1">
      <c r="A75" s="206" t="s">
        <v>33</v>
      </c>
      <c r="B75" s="206" t="s">
        <v>199</v>
      </c>
      <c r="C75" s="19" t="str">
        <f t="array" ref="C75">INDEX('Highlevel Master COA'!$B$13:$B$36,MATCH(COA!$B75,'Highlevel Master COA'!$C$13:$C$36,0))</f>
        <v>ETC Summit</v>
      </c>
      <c r="D75" s="19">
        <v>1004</v>
      </c>
      <c r="E75" s="19" t="str">
        <f t="array" ref="E75">INDEX('Highlevel Master COA'!$B:$B,MATCH(COA!$D75,'Highlevel Master COA'!$C:$C,0))</f>
        <v>Travel-Other</v>
      </c>
      <c r="F75" s="19" t="str">
        <f t="shared" si="14"/>
        <v>01-08-1004</v>
      </c>
      <c r="G75" s="19" t="str">
        <f t="array" ref="G75">INDEX('Highlevel Master COA'!$D:$D,MATCH(COA!$D75,'Highlevel Master COA'!$C:$C,0))</f>
        <v>Travel</v>
      </c>
      <c r="H75" s="19" t="str">
        <f t="shared" si="15"/>
        <v>ETC Summit-Travel-Other</v>
      </c>
      <c r="I75" s="19" t="s">
        <v>657</v>
      </c>
      <c r="J75" s="19" t="s">
        <v>658</v>
      </c>
    </row>
    <row r="76" spans="1:10" ht="16.5" customHeight="1">
      <c r="A76" s="206" t="s">
        <v>33</v>
      </c>
      <c r="B76" s="206" t="s">
        <v>199</v>
      </c>
      <c r="C76" s="19" t="str">
        <f t="array" ref="C76">INDEX('Highlevel Master COA'!$B$13:$B$36,MATCH(COA!$B76,'Highlevel Master COA'!$C$13:$C$36,0))</f>
        <v>ETC Summit</v>
      </c>
      <c r="D76" s="19">
        <v>1400</v>
      </c>
      <c r="E76" s="19" t="str">
        <f t="array" ref="E76">INDEX('Highlevel Master COA'!$B:$B,MATCH(COA!$D76,'Highlevel Master COA'!$C:$C,0))</f>
        <v>Conferences</v>
      </c>
      <c r="F76" s="19" t="str">
        <f t="shared" si="14"/>
        <v>01-08-1400</v>
      </c>
      <c r="G76" s="19" t="str">
        <f t="array" ref="G76">INDEX('Highlevel Master COA'!$D:$D,MATCH(COA!$D76,'Highlevel Master COA'!$C:$C,0))</f>
        <v>Marketing</v>
      </c>
      <c r="H76" s="19" t="str">
        <f t="shared" si="15"/>
        <v>ETC Summit-Conferences</v>
      </c>
      <c r="I76" s="19" t="s">
        <v>659</v>
      </c>
      <c r="J76" s="19" t="s">
        <v>660</v>
      </c>
    </row>
    <row r="77" spans="1:10" ht="16.5" customHeight="1">
      <c r="A77" s="206" t="s">
        <v>33</v>
      </c>
      <c r="B77" s="206" t="s">
        <v>199</v>
      </c>
      <c r="C77" s="19" t="str">
        <f t="array" ref="C77">INDEX('Highlevel Master COA'!$B$13:$B$36,MATCH(COA!$B77,'Highlevel Master COA'!$C$13:$C$36,0))</f>
        <v>ETC Summit</v>
      </c>
      <c r="D77" s="19">
        <v>1401</v>
      </c>
      <c r="E77" s="19" t="str">
        <f t="array" ref="E77">INDEX('Highlevel Master COA'!$B:$B,MATCH(COA!$D77,'Highlevel Master COA'!$C:$C,0))</f>
        <v>Sponsorship</v>
      </c>
      <c r="F77" s="19" t="str">
        <f t="shared" si="14"/>
        <v>01-08-1401</v>
      </c>
      <c r="G77" s="19" t="str">
        <f t="array" ref="G77">INDEX('Highlevel Master COA'!$D:$D,MATCH(COA!$D77,'Highlevel Master COA'!$C:$C,0))</f>
        <v>Marketing</v>
      </c>
      <c r="H77" s="19" t="str">
        <f t="shared" si="15"/>
        <v>ETC Summit-Sponsorship</v>
      </c>
      <c r="I77" s="19" t="s">
        <v>661</v>
      </c>
      <c r="J77" s="19" t="s">
        <v>662</v>
      </c>
    </row>
    <row r="78" spans="1:10" ht="16.5" customHeight="1">
      <c r="A78" s="206" t="s">
        <v>33</v>
      </c>
      <c r="B78" s="206" t="s">
        <v>199</v>
      </c>
      <c r="C78" s="19" t="str">
        <f t="array" ref="C78">INDEX('Highlevel Master COA'!$B$13:$B$36,MATCH(COA!$B78,'Highlevel Master COA'!$C$13:$C$36,0))</f>
        <v>ETC Summit</v>
      </c>
      <c r="D78" s="19">
        <v>1402</v>
      </c>
      <c r="E78" s="19" t="str">
        <f t="array" ref="E78">INDEX('Highlevel Master COA'!$B:$B,MATCH(COA!$D78,'Highlevel Master COA'!$C:$C,0))</f>
        <v>Advertising</v>
      </c>
      <c r="F78" s="19" t="str">
        <f t="shared" si="14"/>
        <v>01-08-1402</v>
      </c>
      <c r="G78" s="19" t="str">
        <f t="array" ref="G78">INDEX('Highlevel Master COA'!$D:$D,MATCH(COA!$D78,'Highlevel Master COA'!$C:$C,0))</f>
        <v>Marketing</v>
      </c>
      <c r="H78" s="19" t="str">
        <f t="shared" si="15"/>
        <v>ETC Summit-Advertising</v>
      </c>
      <c r="I78" s="19" t="s">
        <v>663</v>
      </c>
      <c r="J78" s="19" t="s">
        <v>664</v>
      </c>
    </row>
    <row r="79" spans="1:10" ht="16.5" customHeight="1">
      <c r="A79" s="206" t="s">
        <v>33</v>
      </c>
      <c r="B79" s="206" t="s">
        <v>199</v>
      </c>
      <c r="C79" s="19" t="str">
        <f t="array" ref="C79">INDEX('Highlevel Master COA'!$B$13:$B$36,MATCH(COA!$B79,'Highlevel Master COA'!$C$13:$C$36,0))</f>
        <v>ETC Summit</v>
      </c>
      <c r="D79" s="19">
        <v>1403</v>
      </c>
      <c r="E79" s="19" t="str">
        <f t="array" ref="E79">INDEX('Highlevel Master COA'!$B:$B,MATCH(COA!$D79,'Highlevel Master COA'!$C:$C,0))</f>
        <v>Swag</v>
      </c>
      <c r="F79" s="19" t="str">
        <f t="shared" si="14"/>
        <v>01-08-1403</v>
      </c>
      <c r="G79" s="19" t="str">
        <f t="array" ref="G79">INDEX('Highlevel Master COA'!$D:$D,MATCH(COA!$D79,'Highlevel Master COA'!$C:$C,0))</f>
        <v>Marketing</v>
      </c>
      <c r="H79" s="19" t="str">
        <f t="shared" si="15"/>
        <v>ETC Summit-Swag</v>
      </c>
      <c r="I79" s="19" t="s">
        <v>665</v>
      </c>
      <c r="J79" s="19" t="s">
        <v>666</v>
      </c>
    </row>
    <row r="80" spans="1:10" ht="16.5" customHeight="1">
      <c r="A80" s="206" t="s">
        <v>33</v>
      </c>
      <c r="B80" s="206" t="s">
        <v>199</v>
      </c>
      <c r="C80" s="19" t="str">
        <f t="array" ref="C80">INDEX('Highlevel Master COA'!$B$13:$B$36,MATCH(COA!$B80,'Highlevel Master COA'!$C$13:$C$36,0))</f>
        <v>ETC Summit</v>
      </c>
      <c r="D80" s="19">
        <v>1407</v>
      </c>
      <c r="E80" s="19" t="str">
        <f t="array" ref="E80">INDEX('Highlevel Master COA'!$B:$B,MATCH(COA!$D80,'Highlevel Master COA'!$C:$C,0))</f>
        <v>Other</v>
      </c>
      <c r="F80" s="19" t="str">
        <f t="shared" si="14"/>
        <v>01-08-1407</v>
      </c>
      <c r="G80" s="19" t="str">
        <f t="array" ref="G80">INDEX('Highlevel Master COA'!$D:$D,MATCH(COA!$D80,'Highlevel Master COA'!$C:$C,0))</f>
        <v>Marketing</v>
      </c>
      <c r="H80" s="19" t="str">
        <f t="shared" si="15"/>
        <v>ETC Summit-Other</v>
      </c>
      <c r="I80" s="19" t="s">
        <v>667</v>
      </c>
      <c r="J80" s="19" t="s">
        <v>668</v>
      </c>
    </row>
    <row r="81" spans="1:10" ht="16.5" customHeight="1"/>
    <row r="82" spans="1:10" ht="16.5" customHeight="1">
      <c r="A82" s="206" t="s">
        <v>33</v>
      </c>
      <c r="B82" s="206" t="s">
        <v>19</v>
      </c>
      <c r="C82" s="19" t="str">
        <f t="array" ref="C82">INDEX('Highlevel Master COA'!$B$13:$B$36,MATCH(COA!$B82,'Highlevel Master COA'!$C$13:$C$36,0))</f>
        <v>Revenue</v>
      </c>
      <c r="D82" s="19">
        <v>5000</v>
      </c>
      <c r="E82" s="19" t="str">
        <f t="array" ref="E82">INDEX('Highlevel Master COA'!$B:$B,MATCH(COA!$D82,'Highlevel Master COA'!$C:$C,0))</f>
        <v>Grayscale Fees</v>
      </c>
      <c r="F82" s="19" t="str">
        <f t="shared" ref="F82:F87" si="16">CONCATENATE(A82,"-",B82,"-",D82)</f>
        <v>01-00-5000</v>
      </c>
      <c r="G82" s="19" t="str">
        <f t="array" ref="G82">INDEX('Highlevel Master COA'!$D:$D,MATCH(COA!$D82,'Highlevel Master COA'!$C:$C,0))</f>
        <v>Revenue</v>
      </c>
      <c r="H82" s="19" t="str">
        <f t="shared" ref="H82:H87" si="17">CONCATENATE(C82,"-",E82)</f>
        <v>Revenue-Grayscale Fees</v>
      </c>
      <c r="I82" s="19" t="s">
        <v>21</v>
      </c>
      <c r="J82" s="19" t="s">
        <v>669</v>
      </c>
    </row>
    <row r="83" spans="1:10" ht="16.5" customHeight="1">
      <c r="A83" s="206" t="s">
        <v>33</v>
      </c>
      <c r="B83" s="206" t="s">
        <v>19</v>
      </c>
      <c r="C83" s="19" t="str">
        <f t="array" ref="C83">INDEX('Highlevel Master COA'!$B$13:$B$36,MATCH(COA!$B83,'Highlevel Master COA'!$C$13:$C$36,0))</f>
        <v>Revenue</v>
      </c>
      <c r="D83" s="19">
        <v>5001</v>
      </c>
      <c r="E83" s="19" t="str">
        <f t="array" ref="E83">INDEX('Highlevel Master COA'!$B:$B,MATCH(COA!$D83,'Highlevel Master COA'!$C:$C,0))</f>
        <v>Donations</v>
      </c>
      <c r="F83" s="19" t="str">
        <f t="shared" si="16"/>
        <v>01-00-5001</v>
      </c>
      <c r="G83" s="19" t="str">
        <f t="array" ref="G83">INDEX('Highlevel Master COA'!$D:$D,MATCH(COA!$D83,'Highlevel Master COA'!$C:$C,0))</f>
        <v>Revenue</v>
      </c>
      <c r="H83" s="19" t="str">
        <f t="shared" si="17"/>
        <v>Revenue-Donations</v>
      </c>
      <c r="I83" s="19" t="s">
        <v>25</v>
      </c>
      <c r="J83" s="19" t="s">
        <v>670</v>
      </c>
    </row>
    <row r="84" spans="1:10" ht="16.5" customHeight="1">
      <c r="A84" s="206" t="s">
        <v>33</v>
      </c>
      <c r="B84" s="206" t="s">
        <v>19</v>
      </c>
      <c r="C84" s="19" t="str">
        <f t="array" ref="C84">INDEX('Highlevel Master COA'!$B$13:$B$36,MATCH(COA!$B84,'Highlevel Master COA'!$C$13:$C$36,0))</f>
        <v>Revenue</v>
      </c>
      <c r="D84" s="19">
        <v>5002</v>
      </c>
      <c r="E84" s="19" t="str">
        <f t="array" ref="E84">INDEX('Highlevel Master COA'!$B:$B,MATCH(COA!$D84,'Highlevel Master COA'!$C:$C,0))</f>
        <v>Sponsorships</v>
      </c>
      <c r="F84" s="19" t="str">
        <f t="shared" si="16"/>
        <v>01-00-5002</v>
      </c>
      <c r="G84" s="19" t="str">
        <f t="array" ref="G84">INDEX('Highlevel Master COA'!$D:$D,MATCH(COA!$D84,'Highlevel Master COA'!$C:$C,0))</f>
        <v>Revenue</v>
      </c>
      <c r="H84" s="19" t="str">
        <f t="shared" si="17"/>
        <v>Revenue-Sponsorships</v>
      </c>
      <c r="I84" s="19" t="s">
        <v>23</v>
      </c>
      <c r="J84" s="19" t="s">
        <v>671</v>
      </c>
    </row>
    <row r="85" spans="1:10" ht="16.5" customHeight="1">
      <c r="A85" s="206" t="s">
        <v>33</v>
      </c>
      <c r="B85" s="206" t="s">
        <v>19</v>
      </c>
      <c r="C85" s="19" t="str">
        <f t="array" ref="C85">INDEX('Highlevel Master COA'!$B$13:$B$36,MATCH(COA!$B85,'Highlevel Master COA'!$C$13:$C$36,0))</f>
        <v>Revenue</v>
      </c>
      <c r="D85" s="19">
        <v>5003</v>
      </c>
      <c r="E85" s="19" t="str">
        <f t="array" ref="E85">INDEX('Highlevel Master COA'!$B:$B,MATCH(COA!$D85,'Highlevel Master COA'!$C:$C,0))</f>
        <v>Membership Fees</v>
      </c>
      <c r="F85" s="19" t="str">
        <f t="shared" si="16"/>
        <v>01-00-5003</v>
      </c>
      <c r="G85" s="19" t="str">
        <f t="array" ref="G85">INDEX('Highlevel Master COA'!$D:$D,MATCH(COA!$D85,'Highlevel Master COA'!$C:$C,0))</f>
        <v>Revenue</v>
      </c>
      <c r="H85" s="19" t="str">
        <f t="shared" si="17"/>
        <v>Revenue-Membership Fees</v>
      </c>
      <c r="I85" s="19" t="s">
        <v>27</v>
      </c>
      <c r="J85" s="19" t="s">
        <v>672</v>
      </c>
    </row>
    <row r="86" spans="1:10" ht="16.5" customHeight="1">
      <c r="A86" s="206" t="s">
        <v>33</v>
      </c>
      <c r="B86" s="206" t="s">
        <v>19</v>
      </c>
      <c r="C86" s="19" t="str">
        <f t="array" ref="C86">INDEX('Highlevel Master COA'!$B$13:$B$36,MATCH(COA!$B86,'Highlevel Master COA'!$C$13:$C$36,0))</f>
        <v>Revenue</v>
      </c>
      <c r="D86" s="19">
        <v>5004</v>
      </c>
      <c r="E86" s="19" t="str">
        <f t="array" ref="E86">INDEX('Highlevel Master COA'!$B:$B,MATCH(COA!$D86,'Highlevel Master COA'!$C:$C,0))</f>
        <v>Interest Income</v>
      </c>
      <c r="F86" s="19" t="str">
        <f t="shared" si="16"/>
        <v>01-00-5004</v>
      </c>
      <c r="G86" s="19" t="str">
        <f t="array" ref="G86">INDEX('Highlevel Master COA'!$D:$D,MATCH(COA!$D86,'Highlevel Master COA'!$C:$C,0))</f>
        <v>Revenue</v>
      </c>
      <c r="H86" s="19" t="str">
        <f t="shared" si="17"/>
        <v>Revenue-Interest Income</v>
      </c>
      <c r="I86" s="19" t="s">
        <v>673</v>
      </c>
      <c r="J86" s="19" t="s">
        <v>674</v>
      </c>
    </row>
    <row r="87" spans="1:10" ht="16.5" customHeight="1">
      <c r="A87" s="206" t="s">
        <v>33</v>
      </c>
      <c r="B87" s="206" t="s">
        <v>19</v>
      </c>
      <c r="C87" s="19" t="str">
        <f t="array" ref="C87">INDEX('Highlevel Master COA'!$B$13:$B$36,MATCH(COA!$B87,'Highlevel Master COA'!$C$13:$C$36,0))</f>
        <v>Revenue</v>
      </c>
      <c r="D87" s="19">
        <v>5005</v>
      </c>
      <c r="E87" s="19" t="str">
        <f t="array" ref="E87">INDEX('Highlevel Master COA'!$B:$B,MATCH(COA!$D87,'Highlevel Master COA'!$C:$C,0))</f>
        <v>Other</v>
      </c>
      <c r="F87" s="19" t="str">
        <f t="shared" si="16"/>
        <v>01-00-5005</v>
      </c>
      <c r="G87" s="19" t="str">
        <f t="array" ref="G87">INDEX('Highlevel Master COA'!$D:$D,MATCH(COA!$D87,'Highlevel Master COA'!$C:$C,0))</f>
        <v>Revenue</v>
      </c>
      <c r="H87" s="19" t="str">
        <f t="shared" si="17"/>
        <v>Revenue-Other</v>
      </c>
      <c r="I87" s="19" t="s">
        <v>29</v>
      </c>
      <c r="J87" s="19" t="s">
        <v>675</v>
      </c>
    </row>
    <row r="88" spans="1:10" ht="16.5" customHeight="1"/>
    <row r="89" spans="1:10" ht="16.5" customHeight="1"/>
    <row r="90" spans="1:10" ht="16.5" customHeight="1"/>
    <row r="91" spans="1:10" ht="16.5" customHeight="1"/>
    <row r="92" spans="1:10" ht="16.5" customHeight="1"/>
    <row r="93" spans="1:10" ht="16.5" customHeight="1"/>
    <row r="94" spans="1:10" ht="16.5" customHeight="1"/>
    <row r="95" spans="1:10" ht="16.5" customHeight="1"/>
    <row r="96" spans="1:10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2024 Budget Expenses Model</vt:lpstr>
      <vt:lpstr>Budget Summary</vt:lpstr>
      <vt:lpstr>Summary by Department &amp; Categor</vt:lpstr>
      <vt:lpstr>Sheet3</vt:lpstr>
      <vt:lpstr>Summary for Presentation</vt:lpstr>
      <vt:lpstr>Back up ---&gt;</vt:lpstr>
      <vt:lpstr>Grant Budget</vt:lpstr>
      <vt:lpstr>CPI Adjustment</vt:lpstr>
      <vt:lpstr>Travel Budget</vt:lpstr>
      <vt:lpstr>Budget 2020</vt:lpstr>
      <vt:lpstr>Balance Sheet</vt:lpstr>
      <vt:lpstr>Cash-Flow</vt:lpstr>
      <vt:lpstr>P&amp;L </vt:lpstr>
      <vt:lpstr>Financial Position</vt:lpstr>
      <vt:lpstr>Income Scenarios</vt:lpstr>
      <vt:lpstr>Highlevel Master COA</vt:lpstr>
      <vt:lpstr>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Andrew Monir</cp:lastModifiedBy>
  <dcterms:created xsi:type="dcterms:W3CDTF">2019-11-25T23:19:52Z</dcterms:created>
  <dcterms:modified xsi:type="dcterms:W3CDTF">2024-03-08T15:24:32Z</dcterms:modified>
</cp:coreProperties>
</file>