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driver" sheetId="2" r:id="rId5"/>
    <sheet state="visible" name="driverAnswers" sheetId="3" r:id="rId6"/>
    <sheet state="visible" name="nonmotorist" sheetId="4" r:id="rId7"/>
    <sheet state="visible" name="nonmotoristAnswers" sheetId="5" r:id="rId8"/>
    <sheet state="visible" name="passenger" sheetId="6" r:id="rId9"/>
    <sheet state="visible" name="passengerAnswers" sheetId="7" r:id="rId10"/>
    <sheet state="visible" name="vehicle" sheetId="8" r:id="rId11"/>
    <sheet state="visible" name="vehicleAnswers" sheetId="9" r:id="rId12"/>
    <sheet state="visible" name="road" sheetId="10" r:id="rId13"/>
    <sheet state="visible" name="roadAnswers" sheetId="11" r:id="rId14"/>
    <sheet state="visible" name="setup" sheetId="12" r:id="rId15"/>
    <sheet state="hidden" name="answerOptions" sheetId="13" r:id="rId16"/>
  </sheets>
  <definedNames/>
  <calcPr/>
</workbook>
</file>

<file path=xl/comments1.xml><?xml version="1.0" encoding="utf-8"?>
<comments xmlns:r="http://schemas.openxmlformats.org/officeDocument/2006/relationships" xmlns="http://schemas.openxmlformats.org/spreadsheetml/2006/main">
  <authors>
    <author/>
  </authors>
  <commentList>
    <comment authorId="0" ref="H21">
      <text>
        <t xml:space="preserve">Temporarily changing to openTextBox since autocomplete in not implemented
	-Kristin Aoki</t>
      </text>
    </comment>
    <comment authorId="0" ref="H16">
      <text>
        <t xml:space="preserve">Temporarily changing to openTextBox since autocomplete in not implemented
	-Kristin Aoki</t>
      </text>
    </comment>
    <comment authorId="0" ref="E95">
      <text>
        <t xml:space="preserve">There is a second image here in MMUCC, but currently we can only include 1 image. Should probably combine these images
	-shreya chowdhary</t>
      </text>
    </comment>
    <comment authorId="0" ref="D32">
      <text>
        <t xml:space="preserve">We should add a tooltip for this question, but the MMUCC explanation for this field is super confusing
	-shreya chowdhary</t>
      </text>
    </comment>
    <comment authorId="0" ref="D19">
      <text>
        <t xml:space="preserve">State? My dad thinks it is probably supposed to
	-Kristin Aoki</t>
      </text>
    </comment>
  </commentList>
</comments>
</file>

<file path=xl/comments2.xml><?xml version="1.0" encoding="utf-8"?>
<comments xmlns:r="http://schemas.openxmlformats.org/officeDocument/2006/relationships" xmlns="http://schemas.openxmlformats.org/spreadsheetml/2006/main">
  <authors>
    <author/>
  </authors>
  <commentList>
    <comment authorId="0" ref="E29">
      <text>
        <t xml:space="preserve">This image does not appear
	-shreya chowdhary</t>
      </text>
    </comment>
    <comment authorId="0" ref="E28">
      <text>
        <t xml:space="preserve">This image does not appear
	-shreya chowdhary</t>
      </text>
    </comment>
    <comment authorId="0" ref="E25">
      <text>
        <t xml:space="preserve">This image does not appear
	-shreya chowdhary</t>
      </text>
    </comment>
    <comment authorId="0" ref="E9">
      <text>
        <t xml:space="preserve">This image does not appear
	-shreya chowdhary</t>
      </text>
    </comment>
    <comment authorId="0" ref="D22">
      <text>
        <t xml:space="preserve">Probably need a better name here
	-shreya chowdhary</t>
      </text>
    </comment>
    <comment authorId="0" ref="G3">
      <text>
        <t xml:space="preserve">Needs to be within a length range that is set by the state
	-shreya chowdhary</t>
      </text>
    </comment>
  </commentList>
</comments>
</file>

<file path=xl/sharedStrings.xml><?xml version="1.0" encoding="utf-8"?>
<sst xmlns="http://schemas.openxmlformats.org/spreadsheetml/2006/main" count="8822" uniqueCount="1875">
  <si>
    <t>question_type</t>
  </si>
  <si>
    <t>automation_method</t>
  </si>
  <si>
    <t>multiButton</t>
  </si>
  <si>
    <t>time</t>
  </si>
  <si>
    <t>openTextBox</t>
  </si>
  <si>
    <t>map</t>
  </si>
  <si>
    <t>dropdown</t>
  </si>
  <si>
    <t>weather</t>
  </si>
  <si>
    <t>questionHeader</t>
  </si>
  <si>
    <t>VINCamera</t>
  </si>
  <si>
    <t>autoComplete</t>
  </si>
  <si>
    <t>plateCamera</t>
  </si>
  <si>
    <t>dropdownMultiSelect</t>
  </si>
  <si>
    <t>driverIDCamera</t>
  </si>
  <si>
    <t>advancedDropDown</t>
  </si>
  <si>
    <t>county</t>
  </si>
  <si>
    <t>advancedOpenTextBox</t>
  </si>
  <si>
    <t>openTextBoxWithSelection</t>
  </si>
  <si>
    <t>largeTextField</t>
  </si>
  <si>
    <t>countyDropDown</t>
  </si>
  <si>
    <t>numberButton</t>
  </si>
  <si>
    <t>sectionHeader</t>
  </si>
  <si>
    <t>question_name</t>
  </si>
  <si>
    <t>display_section</t>
  </si>
  <si>
    <t>question_dependency</t>
  </si>
  <si>
    <t>question_text</t>
  </si>
  <si>
    <t>helper_img</t>
  </si>
  <si>
    <t>tooltip</t>
  </si>
  <si>
    <t>helper_text</t>
  </si>
  <si>
    <t>num_option</t>
  </si>
  <si>
    <t>num_selected_option</t>
  </si>
  <si>
    <t>mmucc_id</t>
  </si>
  <si>
    <t>driver-personalInfo</t>
  </si>
  <si>
    <t>driver</t>
  </si>
  <si>
    <t>Personal Information Section</t>
  </si>
  <si>
    <t>P2</t>
  </si>
  <si>
    <t>driver-firstName</t>
  </si>
  <si>
    <t>First Name of Person Involved</t>
  </si>
  <si>
    <t>P1-S1</t>
  </si>
  <si>
    <t>driver-middleName</t>
  </si>
  <si>
    <t>Middle Initial of Person Involved</t>
  </si>
  <si>
    <t>P1-S2</t>
  </si>
  <si>
    <t>driver-lastName</t>
  </si>
  <si>
    <t>Last Name of Person Involved</t>
  </si>
  <si>
    <t>P1-S3</t>
  </si>
  <si>
    <t>driver-dob</t>
  </si>
  <si>
    <t>Date of Birth</t>
  </si>
  <si>
    <t>Use 99 if the month and/or day are unknown. For example, 2017/02/99 indicates that the birthday is in February 2017 but the day is unknown.</t>
  </si>
  <si>
    <t>Format: YYYY/MM/DD</t>
  </si>
  <si>
    <t>driver-streetAddress1</t>
  </si>
  <si>
    <t>Street Address 1</t>
  </si>
  <si>
    <t>E.g. 1000 Olin Way</t>
  </si>
  <si>
    <t>driver-streetAddress2</t>
  </si>
  <si>
    <t>Street Address 2</t>
  </si>
  <si>
    <t>driver-city</t>
  </si>
  <si>
    <t>City/Town</t>
  </si>
  <si>
    <t>driver-state</t>
  </si>
  <si>
    <t>State</t>
  </si>
  <si>
    <t>driver-zip</t>
  </si>
  <si>
    <t>ZIP Code</t>
  </si>
  <si>
    <t>driver-phoneNum</t>
  </si>
  <si>
    <t>Phone Number</t>
  </si>
  <si>
    <t>format: 15555551212 (no dashes)</t>
  </si>
  <si>
    <t>driver-sex</t>
  </si>
  <si>
    <t>Sex</t>
  </si>
  <si>
    <t>P3</t>
  </si>
  <si>
    <t>driver-licenseInfo</t>
  </si>
  <si>
    <t>Driver License Information</t>
  </si>
  <si>
    <t>P12</t>
  </si>
  <si>
    <t>driver-licenseJurisdiction</t>
  </si>
  <si>
    <t>Driver License Jurisdiction</t>
  </si>
  <si>
    <t>P11</t>
  </si>
  <si>
    <t>driver-jurisidctionType</t>
  </si>
  <si>
    <t>Type</t>
  </si>
  <si>
    <t>P11-S1</t>
  </si>
  <si>
    <t>driver-jurisdictionName</t>
  </si>
  <si>
    <t>Name of Jurisdiction (ANSI Code)</t>
  </si>
  <si>
    <t>Provide the specific State, Province or Nation indicated on the Driver's License</t>
  </si>
  <si>
    <t>P11-S2</t>
  </si>
  <si>
    <t>driver-licenseNum</t>
  </si>
  <si>
    <t>License Number</t>
  </si>
  <si>
    <t>Scan the barcode on the back of the driver's license.</t>
  </si>
  <si>
    <t>P12-S1</t>
  </si>
  <si>
    <t>driver-licenseClass</t>
  </si>
  <si>
    <t>Class</t>
  </si>
  <si>
    <t xml:space="preserve">The Class is the type of driver license issued by the State and the type of motor vehicle the driver is qualified to drive.
A: Any combination of vehicles with a gross combination weight rating (GCWR) of 26,001 pounds or more provided the GVWR of the vehicles being towed is in excess of 10,000 pounds.
B: Any single vehicle with a GVWR of 26,001 or more pounds, or any such vehicle towing a vehicle not in excess of 10,000 pounds GVWR.
C: Any single vehicle, or combination of vehicles, that does not meet the definition of Class A or B, but is either designed to transport 16 or more passengers, including the driver, or is used in the transportation of materials found to be hazardous, which require the motor vehicle to be placarded.
M: Motorcycles, mopeds, motor-driven cycles.
Regular Driver License Class: Any regular or standard driver license issued for the operation of automobiles and light trucks by States that separate these vehicles from Class C. Other class designation  such as "D", "R", and others may be used by States to indicate a regular driver license class.
</t>
  </si>
  <si>
    <t>P12-S2</t>
  </si>
  <si>
    <t>driver-CDL</t>
  </si>
  <si>
    <t>Commercial Driver License (CDL)</t>
  </si>
  <si>
    <t>P12-S3</t>
  </si>
  <si>
    <t>driver-CDLEndorsements</t>
  </si>
  <si>
    <t>Endorsements</t>
  </si>
  <si>
    <t>../image/CDL_endorsements.png</t>
  </si>
  <si>
    <t>P12-S4</t>
  </si>
  <si>
    <t>driver-restrictions</t>
  </si>
  <si>
    <t>Restrictions</t>
  </si>
  <si>
    <t>driver-licenseRestrictions</t>
  </si>
  <si>
    <t>Driver License Restrictions</t>
  </si>
  <si>
    <t>(select up to 3)</t>
  </si>
  <si>
    <t>P16-S1</t>
  </si>
  <si>
    <t>driver-alcoholInterlock</t>
  </si>
  <si>
    <t>Alcohol Interlock Present?</t>
  </si>
  <si>
    <t>P16-S2</t>
  </si>
  <si>
    <t>driver-licenseStatus</t>
  </si>
  <si>
    <t>Driver License Status</t>
  </si>
  <si>
    <t>driver-statusType</t>
  </si>
  <si>
    <t>Type Applicable for This Person</t>
  </si>
  <si>
    <t>P17-S1</t>
  </si>
  <si>
    <t>driver-status</t>
  </si>
  <si>
    <t>Status</t>
  </si>
  <si>
    <t>P17-S2</t>
  </si>
  <si>
    <t>driver-crashRelated</t>
  </si>
  <si>
    <t>Crash-Related Information</t>
  </si>
  <si>
    <t>driver-seatingPos</t>
  </si>
  <si>
    <t>Seating Position</t>
  </si>
  <si>
    <t>../image/seating_positions.png</t>
  </si>
  <si>
    <t>(choose up to 2)</t>
  </si>
  <si>
    <t>P7</t>
  </si>
  <si>
    <t>driver-restraintSys</t>
  </si>
  <si>
    <t>Restraint Systems / Motorcycle Helmet Use</t>
  </si>
  <si>
    <t>P8</t>
  </si>
  <si>
    <t>driver-restraintInUse</t>
  </si>
  <si>
    <t>Restraint Systems in Use</t>
  </si>
  <si>
    <t>P8-S1</t>
  </si>
  <si>
    <t>driver-improperUse</t>
  </si>
  <si>
    <t>Any Indication of Improper Use?</t>
  </si>
  <si>
    <t>ie, seatbelt was not buckled in correctly</t>
  </si>
  <si>
    <t>P8-S2</t>
  </si>
  <si>
    <t>driver-airbag</t>
  </si>
  <si>
    <t>Air Bag Deployed?</t>
  </si>
  <si>
    <t>../image/airbag_diagram.png</t>
  </si>
  <si>
    <t>(choose up to 4)</t>
  </si>
  <si>
    <t>P9</t>
  </si>
  <si>
    <t>driver-ejection</t>
  </si>
  <si>
    <t>Ejection?</t>
  </si>
  <si>
    <t>P10</t>
  </si>
  <si>
    <t>driver-speeding</t>
  </si>
  <si>
    <t>Speeding-Related?</t>
  </si>
  <si>
    <t>P13</t>
  </si>
  <si>
    <t>driver-actions</t>
  </si>
  <si>
    <t>Driver Actions at Time of Crash</t>
  </si>
  <si>
    <t>P14</t>
  </si>
  <si>
    <t>driver-violationCodes</t>
  </si>
  <si>
    <t>Violation Codes</t>
  </si>
  <si>
    <t>Select the two most critical</t>
  </si>
  <si>
    <t>P15</t>
  </si>
  <si>
    <t>driver-distracted</t>
  </si>
  <si>
    <t>Distracted By</t>
  </si>
  <si>
    <t>P18</t>
  </si>
  <si>
    <t>driver-distractedAction</t>
  </si>
  <si>
    <t>Action</t>
  </si>
  <si>
    <t>P18-S1</t>
  </si>
  <si>
    <t>driver-distractionSource</t>
  </si>
  <si>
    <t>driver-distractedAction,!0</t>
  </si>
  <si>
    <t>Source</t>
  </si>
  <si>
    <t>P18-S2</t>
  </si>
  <si>
    <t>driver-condition</t>
  </si>
  <si>
    <t>Condition at Time of the Crash</t>
  </si>
  <si>
    <t>P19</t>
  </si>
  <si>
    <t>driver-injury</t>
  </si>
  <si>
    <t>Injury Section</t>
  </si>
  <si>
    <t>P4</t>
  </si>
  <si>
    <t>driver-incidentResponder</t>
  </si>
  <si>
    <t>Incident Responder?</t>
  </si>
  <si>
    <t>P4-S3</t>
  </si>
  <si>
    <t>driver-injuryStatus</t>
  </si>
  <si>
    <t>Injury Status</t>
  </si>
  <si>
    <t xml:space="preserve">Fatal Injury: an injury that results in death within 30 days after the motor vehicle crash in which the injury occured. If the person did not die at the scene, but died within 30 days of the motor vehicle crash in which the injury occured, the injury classification should be changed to Fatal Injury. 
Suspected Serious Injury: any injury other than fatal which results in one or more of the following: severe laceration reuslting in exposure of underlying tissues/muscles/organs or resulting in significant loss of blood; broken or distorted arm or leg; crush injuries; suspected skull, chest, or abdominal injury other than bruises or minor lacerations; significant burns (second and third degree burns over 10% or more of the body); unconsciousness when taken from crash scene; paralysis
Suspected Minor Injury: any injury that is evident at the scene of the crash, other than fatal or serious injuries. Examples include lump on the head, abrasions, bruises, minor lacerations (cuts on the skin surface with minimal bleeding and no exposure of deeper tissue/muscle).
Possible Injury: any injury reported or claimed which is not fatal, suspected  serious, or suspected minor. Examples include momentary loss of consciousness, claim of injury, limping, or complaint of pain or nausea. These are reported by the person or indicated by their behavior, but no wounds or injuries are readily evident.
No Apparent Injury: there is no reason to believe that the person received any bodily harm from the motor vehicle crash. There is no physical evidence of injury and the person does not report any change in normal function.
</t>
  </si>
  <si>
    <t>P5</t>
  </si>
  <si>
    <t>driver-injuryArea</t>
  </si>
  <si>
    <t>driver-injuryStatus,!4</t>
  </si>
  <si>
    <t>Injury Area</t>
  </si>
  <si>
    <t>Select the primary or most obvious area of the person's body injured during the crash. This will be typically be indicated in a matrix or narrative in the EMS records or as a hospital discharge code (ICD-9-CM or ICD-10, if implemented) in the emergency department, hospital or insurance records.</t>
  </si>
  <si>
    <t>P25</t>
  </si>
  <si>
    <t>driver-injuryDiagnosis</t>
  </si>
  <si>
    <t>Injury Diagnosis</t>
  </si>
  <si>
    <t>Describe the injury.</t>
  </si>
  <si>
    <t>P26</t>
  </si>
  <si>
    <t>driver-injurySeverity</t>
  </si>
  <si>
    <t>Injury Severity</t>
  </si>
  <si>
    <t>P27</t>
  </si>
  <si>
    <t>driver-transport</t>
  </si>
  <si>
    <t>Transported to First Medical Facility By</t>
  </si>
  <si>
    <t>P24</t>
  </si>
  <si>
    <t>driver-transportSource</t>
  </si>
  <si>
    <t>Source of Transport to First Medical Facility</t>
  </si>
  <si>
    <t>P24-S1</t>
  </si>
  <si>
    <t>driver-EMSIdentifier</t>
  </si>
  <si>
    <t>EMS Response Agency Identifier</t>
  </si>
  <si>
    <t>P24-S2</t>
  </si>
  <si>
    <t>driver-EMSRunNum</t>
  </si>
  <si>
    <t>EMS Response Run Number</t>
  </si>
  <si>
    <t>P24-S3</t>
  </si>
  <si>
    <t>driver-medicalFacility</t>
  </si>
  <si>
    <t>Medical Facility Receiving Patient</t>
  </si>
  <si>
    <t>P24-S4</t>
  </si>
  <si>
    <t>driver-largeVehicle</t>
  </si>
  <si>
    <t>vehicle-numTrailingUnits,!3;vehicle-size,!0;vehicle-hazardousMaterials,1</t>
  </si>
  <si>
    <t>Large Vehicle and Hazardous Material Related Information</t>
  </si>
  <si>
    <t>driver-CMV</t>
  </si>
  <si>
    <t>CMV License Status and Compliance with CDL Endorsements</t>
  </si>
  <si>
    <t>LV1</t>
  </si>
  <si>
    <t>driver-CMVStatus</t>
  </si>
  <si>
    <t>CMV License Status</t>
  </si>
  <si>
    <t>LV1-S1</t>
  </si>
  <si>
    <t>driver-complianceCDL</t>
  </si>
  <si>
    <t>Compliance with CDL Endorsement(s)</t>
  </si>
  <si>
    <t>LV1-S2</t>
  </si>
  <si>
    <t>driver-alcohol</t>
  </si>
  <si>
    <t>Alcohol Section</t>
  </si>
  <si>
    <t>P21</t>
  </si>
  <si>
    <t>driver-suspectedAlcohol</t>
  </si>
  <si>
    <t>Law Enforcement Suspects Alcohol Use</t>
  </si>
  <si>
    <t>P20</t>
  </si>
  <si>
    <t>driver-alcoholTestStatus</t>
  </si>
  <si>
    <t>driver-suspectedAlcohol,!0</t>
  </si>
  <si>
    <t>Alcohol Test Status</t>
  </si>
  <si>
    <t>P21-S1</t>
  </si>
  <si>
    <t>driver-alcoholTestType</t>
  </si>
  <si>
    <t>Type of Alcohol Test</t>
  </si>
  <si>
    <t>P21-S2</t>
  </si>
  <si>
    <t>driver-BACTestResult</t>
  </si>
  <si>
    <t>BAC Test Result</t>
  </si>
  <si>
    <t>P21-S3</t>
  </si>
  <si>
    <t>driver-drug</t>
  </si>
  <si>
    <t>Drug Section</t>
  </si>
  <si>
    <t>P23</t>
  </si>
  <si>
    <t>driver-suspectedDrug</t>
  </si>
  <si>
    <t>Law Enforcement Suspects Drug Use</t>
  </si>
  <si>
    <t>P22</t>
  </si>
  <si>
    <t>driver-drugTestStatus</t>
  </si>
  <si>
    <t>driver-suspectedDrug,!0</t>
  </si>
  <si>
    <t>Drug Test Status</t>
  </si>
  <si>
    <t>P23-S1</t>
  </si>
  <si>
    <t>driver-drugTestType</t>
  </si>
  <si>
    <t>Type of Drug Test</t>
  </si>
  <si>
    <t>P23-S2</t>
  </si>
  <si>
    <t>driver-drugTestResult</t>
  </si>
  <si>
    <t>Drug Test Result</t>
  </si>
  <si>
    <t>P23-S3</t>
  </si>
  <si>
    <t>driver-fatality</t>
  </si>
  <si>
    <t>Fataiity-Related Information</t>
  </si>
  <si>
    <t>driver-attemptedAvoidance</t>
  </si>
  <si>
    <t>driver-injuryStatus,0</t>
  </si>
  <si>
    <t>Attempted Avoidance Maneuver</t>
  </si>
  <si>
    <t>Movements/actions taken by the driver after the driver realizes there is an impending danger.</t>
  </si>
  <si>
    <t>F1</t>
  </si>
  <si>
    <t>driver-delatedAlcohol</t>
  </si>
  <si>
    <t>Detailed Alcohol Test Information</t>
  </si>
  <si>
    <t>F2</t>
  </si>
  <si>
    <t>driver-fatalAlcoholTest</t>
  </si>
  <si>
    <t>Alcohol Test Type</t>
  </si>
  <si>
    <t>F2-S1</t>
  </si>
  <si>
    <t>driver-fatalAlcoholResult</t>
  </si>
  <si>
    <t>Alcohol Test Result</t>
  </si>
  <si>
    <t>F2-S2</t>
  </si>
  <si>
    <t>driver-deltailedDrug</t>
  </si>
  <si>
    <t>Detailed Drug Test Information</t>
  </si>
  <si>
    <t>F3</t>
  </si>
  <si>
    <t>driver-fatalDrugTest</t>
  </si>
  <si>
    <t>Drug Test Type</t>
  </si>
  <si>
    <t>F3-S1</t>
  </si>
  <si>
    <t>driver-fatalDrugResult</t>
  </si>
  <si>
    <t>Result of Drug Test</t>
  </si>
  <si>
    <t>F3-S2</t>
  </si>
  <si>
    <t>section</t>
  </si>
  <si>
    <t>option_text</t>
  </si>
  <si>
    <t>option_number</t>
  </si>
  <si>
    <t>mmucc_option_number</t>
  </si>
  <si>
    <t>Female</t>
  </si>
  <si>
    <t>Male</t>
  </si>
  <si>
    <t>Unknown</t>
  </si>
  <si>
    <t>Not Licensed</t>
  </si>
  <si>
    <t>Canada</t>
  </si>
  <si>
    <t>Indian Nation</t>
  </si>
  <si>
    <t>International License (other than Mexico or Canada)</t>
  </si>
  <si>
    <t>Mexico</t>
  </si>
  <si>
    <t>U.S. Government</t>
  </si>
  <si>
    <t>Not Applicable</t>
  </si>
  <si>
    <t>None</t>
  </si>
  <si>
    <t>Class A</t>
  </si>
  <si>
    <t>Class B</t>
  </si>
  <si>
    <t>Class C</t>
  </si>
  <si>
    <t>Class M</t>
  </si>
  <si>
    <t>Regular Driver License Class</t>
  </si>
  <si>
    <t>No</t>
  </si>
  <si>
    <t>Yes</t>
  </si>
  <si>
    <t>None/Not Applicable</t>
  </si>
  <si>
    <t>H - Hazardous Materials</t>
  </si>
  <si>
    <t>N - Tank Vehicle</t>
  </si>
  <si>
    <t>P - Passenger</t>
  </si>
  <si>
    <t>S - School</t>
  </si>
  <si>
    <t>T - Double/Triple Trailers</t>
  </si>
  <si>
    <t>X - Combination of Tank Vehicle and Hazardous Materials</t>
  </si>
  <si>
    <t>Other non-commercial license endorsements (e.g., motorcycle, etc.)</t>
  </si>
  <si>
    <t>Alcohol Interlock Device</t>
  </si>
  <si>
    <t>CDL Intrastate Only</t>
  </si>
  <si>
    <t>Corrective Lenses</t>
  </si>
  <si>
    <t>Farm Waiver</t>
  </si>
  <si>
    <t>Except Class A Bus</t>
  </si>
  <si>
    <t>Except Class A and Class B Bus</t>
  </si>
  <si>
    <t>Except Tractor-Trailer</t>
  </si>
  <si>
    <t>Intermediate License Restrictios</t>
  </si>
  <si>
    <t>Learner's Permit Restrictions</t>
  </si>
  <si>
    <t>Limited to Daylight Only</t>
  </si>
  <si>
    <t>Limited to Employment</t>
  </si>
  <si>
    <t>Limited - Other</t>
  </si>
  <si>
    <t>Mechanical Devices (special brakes, hand controls, or other adaptive devices)</t>
  </si>
  <si>
    <t>Military Vehicles</t>
  </si>
  <si>
    <t>Motor Vehicles Without Air Brakes</t>
  </si>
  <si>
    <t>Outside Mirror</t>
  </si>
  <si>
    <t>Prosthetic Aid</t>
  </si>
  <si>
    <t>Other</t>
  </si>
  <si>
    <t>Non-CDL Driver License</t>
  </si>
  <si>
    <t>Non-CDL, Restricted Driver license (Learner's Permit, Temporary/Limited, Graduated Driver license, etc.)</t>
  </si>
  <si>
    <t>Canceled or Denied</t>
  </si>
  <si>
    <t>DIsqualified (CDL)</t>
  </si>
  <si>
    <t>Expired</t>
  </si>
  <si>
    <t>Revoked</t>
  </si>
  <si>
    <t>Suspended</t>
  </si>
  <si>
    <t>Valid License</t>
  </si>
  <si>
    <t>Front</t>
  </si>
  <si>
    <t>Second</t>
  </si>
  <si>
    <t>Third</t>
  </si>
  <si>
    <t>Fourth</t>
  </si>
  <si>
    <t>Other Row (bus, 15 passenger van, etc.)</t>
  </si>
  <si>
    <t>Unknown Row</t>
  </si>
  <si>
    <t>Left (usually the motor vehicle or motorcycle driver except for postal vehicles)</t>
  </si>
  <si>
    <t>Middle</t>
  </si>
  <si>
    <t>Right</t>
  </si>
  <si>
    <t>Unknown Seat</t>
  </si>
  <si>
    <t>Other Enclosed Cargo Area</t>
  </si>
  <si>
    <t>Riding on Motor Vehicle Exterior (non-trailing unit)</t>
  </si>
  <si>
    <t>Sleeper Section of Cab (truck)</t>
  </si>
  <si>
    <t>Trailing Unit</t>
  </si>
  <si>
    <t>Unenclosed Cargo Area</t>
  </si>
  <si>
    <t>Booster Seat</t>
  </si>
  <si>
    <t>Child Restraint System - Forward Facing</t>
  </si>
  <si>
    <t>Child Restraint System - Rear Facing</t>
  </si>
  <si>
    <t>Child Restraint - Type Unknown</t>
  </si>
  <si>
    <t>Lap Belt Only Used</t>
  </si>
  <si>
    <t>None Used - Motor Vehicle Occupant</t>
  </si>
  <si>
    <t>Restraint Used - Type Unknown</t>
  </si>
  <si>
    <t>Shoulder and Lap Belt Used</t>
  </si>
  <si>
    <t>Shoulder Belt Only Used</t>
  </si>
  <si>
    <t>Stretcher</t>
  </si>
  <si>
    <t>Wheelchair</t>
  </si>
  <si>
    <t>DOT-Compliant Motorcycle Helmet</t>
  </si>
  <si>
    <t>Not DOT-Compliant Motorcycle Helmet</t>
  </si>
  <si>
    <t>Unknown If DOT-Compliant Motorcycle Helmet</t>
  </si>
  <si>
    <t>No Helmet</t>
  </si>
  <si>
    <t>Not Deployed</t>
  </si>
  <si>
    <t>Curtain</t>
  </si>
  <si>
    <t>Side</t>
  </si>
  <si>
    <t>Other (knee, air belt, etc.)</t>
  </si>
  <si>
    <t>Deployment Unknown</t>
  </si>
  <si>
    <t>Not Ejected</t>
  </si>
  <si>
    <t>Ejected, Partially</t>
  </si>
  <si>
    <t>Ejected, Totally</t>
  </si>
  <si>
    <t>Exceeded Speed Limit</t>
  </si>
  <si>
    <t>Racing</t>
  </si>
  <si>
    <t>Too Fast for Conditions</t>
  </si>
  <si>
    <t>No Contributing Action</t>
  </si>
  <si>
    <t>Disregarded Other Road Markings</t>
  </si>
  <si>
    <t>Disregarded Other Traffic Sign</t>
  </si>
  <si>
    <t>Failed to Keep in Proper Lane</t>
  </si>
  <si>
    <t>Failed to Yield Right-of-Way</t>
  </si>
  <si>
    <t>Followed Too Closely</t>
  </si>
  <si>
    <t>Improper Backing</t>
  </si>
  <si>
    <t>Improper Passing</t>
  </si>
  <si>
    <t>Improper Turn</t>
  </si>
  <si>
    <t>Operated Motor Vehicle in Inattentive, Careless, Negligent, or Erratic Manner</t>
  </si>
  <si>
    <t>Operated Motor Vehicle in Reckless or Aggressive Manner</t>
  </si>
  <si>
    <t>Over-Correcting/Over-Steering</t>
  </si>
  <si>
    <t>Ran Off Roadway</t>
  </si>
  <si>
    <t>Ran Red Light</t>
  </si>
  <si>
    <t>Ran Stop Sign</t>
  </si>
  <si>
    <t>Swerved or Avoided Due to Wind, Slippery Surface, Motor Vehicle, Object, Non-Mo</t>
  </si>
  <si>
    <t>Wrong Side or Wrong Way</t>
  </si>
  <si>
    <t>Other Contributing Action</t>
  </si>
  <si>
    <t>No Violation</t>
  </si>
  <si>
    <t>Not Distracted</t>
  </si>
  <si>
    <t>Talking/listening</t>
  </si>
  <si>
    <t>Manually Operating (texting, dialing, playing game, etc.)</t>
  </si>
  <si>
    <t>Other Action (looking away from task, etc.)</t>
  </si>
  <si>
    <t>Not Applicable (Not Distracted)</t>
  </si>
  <si>
    <t>Hands-Free Mobile Phone</t>
  </si>
  <si>
    <t>Hand-Held Mobile Phone</t>
  </si>
  <si>
    <t>Other Electronic Device</t>
  </si>
  <si>
    <t>Vehicle-Integrated Device</t>
  </si>
  <si>
    <t>Passenger/Other Non-Motorist</t>
  </si>
  <si>
    <t>External (to vehicle/non-motorist area)</t>
  </si>
  <si>
    <t>Other Distraction (animal, food, grooming)</t>
  </si>
  <si>
    <t>Apparently Normal</t>
  </si>
  <si>
    <t>Asleep or Fatigued</t>
  </si>
  <si>
    <t>Emotional (depressed, angry, disturbed, etc.)</t>
  </si>
  <si>
    <t>Ill (sick), Fainted</t>
  </si>
  <si>
    <t>Physically Impaired</t>
  </si>
  <si>
    <t>Under the Influence of Medication/Drugs/Alcohol</t>
  </si>
  <si>
    <t>EMS</t>
  </si>
  <si>
    <t>Fire</t>
  </si>
  <si>
    <t>Police</t>
  </si>
  <si>
    <t>Tow Operator</t>
  </si>
  <si>
    <t>Transportation (i.e. maintenance workers, safety service patrol operators, etc.)</t>
  </si>
  <si>
    <t>Fatal Injury</t>
  </si>
  <si>
    <t>Suspected Serious Injury</t>
  </si>
  <si>
    <t>Suspected Minor Injury</t>
  </si>
  <si>
    <t>Possible Injury</t>
  </si>
  <si>
    <t>No Apparent Injury</t>
  </si>
  <si>
    <t>Head</t>
  </si>
  <si>
    <t>Face</t>
  </si>
  <si>
    <t>Neck</t>
  </si>
  <si>
    <t>Upper Extremity</t>
  </si>
  <si>
    <t>Thorax (chest)</t>
  </si>
  <si>
    <t>Spine</t>
  </si>
  <si>
    <t>Adnomen and Pelvis</t>
  </si>
  <si>
    <t>Lower Extremity</t>
  </si>
  <si>
    <t>Unspecified</t>
  </si>
  <si>
    <t>Fatal</t>
  </si>
  <si>
    <t>Serious</t>
  </si>
  <si>
    <t>Moderate</t>
  </si>
  <si>
    <t>Minor</t>
  </si>
  <si>
    <t>No Injury</t>
  </si>
  <si>
    <t>Not Transported</t>
  </si>
  <si>
    <t>EMS Air</t>
  </si>
  <si>
    <t>EMS Ground</t>
  </si>
  <si>
    <t>Law Enforcement</t>
  </si>
  <si>
    <t>No CDL</t>
  </si>
  <si>
    <t>Disqualified</t>
  </si>
  <si>
    <t>Learner's Permit</t>
  </si>
  <si>
    <t>Valid</t>
  </si>
  <si>
    <t>Other - Not Valid</t>
  </si>
  <si>
    <t>Unknown License Status</t>
  </si>
  <si>
    <t>No Endorsement(s) Required for the Vehicle</t>
  </si>
  <si>
    <t>Endorsement(s) Required, Complied With</t>
  </si>
  <si>
    <t>Endorsement(s) Required, Not Complied With</t>
  </si>
  <si>
    <t>Endorsement(s) Required, Compliance Unknown</t>
  </si>
  <si>
    <t>Unknown if Required</t>
  </si>
  <si>
    <t>Test Not Given</t>
  </si>
  <si>
    <t>Test Given</t>
  </si>
  <si>
    <t>Test Refused</t>
  </si>
  <si>
    <t>Unknown if Tested</t>
  </si>
  <si>
    <t>Not Applicable (Test Not Given)</t>
  </si>
  <si>
    <t>Blood</t>
  </si>
  <si>
    <t>Breath</t>
  </si>
  <si>
    <t>Urine</t>
  </si>
  <si>
    <t>Pending</t>
  </si>
  <si>
    <t>Saliva</t>
  </si>
  <si>
    <t>Negative</t>
  </si>
  <si>
    <t>Amphetamine</t>
  </si>
  <si>
    <t>Cocaine</t>
  </si>
  <si>
    <t>Marijuana</t>
  </si>
  <si>
    <t>Opiate</t>
  </si>
  <si>
    <t>Other Controlled Substance</t>
  </si>
  <si>
    <t>PCP</t>
  </si>
  <si>
    <t>Other Drug (excludes post-crash drugs)</t>
  </si>
  <si>
    <t>No Driver Present/Unknown if Driver Present</t>
  </si>
  <si>
    <t>Accelerating</t>
  </si>
  <si>
    <t>Accelerating and Steering Left</t>
  </si>
  <si>
    <t>Accelerating and Steering Right</t>
  </si>
  <si>
    <t>Braking and Steering Left</t>
  </si>
  <si>
    <t>Braking and Steering Right</t>
  </si>
  <si>
    <t>Braking (Lockup)</t>
  </si>
  <si>
    <t>Braking (Lockup Unknown)</t>
  </si>
  <si>
    <t>Braking (No Lockup)</t>
  </si>
  <si>
    <t>No Avoidance Maneuver</t>
  </si>
  <si>
    <t>Releasing Brakes</t>
  </si>
  <si>
    <t>Steering Left</t>
  </si>
  <si>
    <t>Steering Right</t>
  </si>
  <si>
    <t>Other Actions</t>
  </si>
  <si>
    <t>Breath Test (AC)</t>
  </si>
  <si>
    <t>Blood Clot</t>
  </si>
  <si>
    <t>Blood Plasma/Serum</t>
  </si>
  <si>
    <t>Liver</t>
  </si>
  <si>
    <t>Preliminary Breath Test (PBT)</t>
  </si>
  <si>
    <t>Vitreous</t>
  </si>
  <si>
    <t>Other Test Type</t>
  </si>
  <si>
    <t>Unknown Test Type</t>
  </si>
  <si>
    <t>0.94 or Greater</t>
  </si>
  <si>
    <t>AC Test Performed, Results Unknown</t>
  </si>
  <si>
    <t>Positive Reading with No Actual Value</t>
  </si>
  <si>
    <t>Both Blood and Urine</t>
  </si>
  <si>
    <t>Tested No Drugs Found/Negative</t>
  </si>
  <si>
    <t>Narcotic</t>
  </si>
  <si>
    <t>Depressant</t>
  </si>
  <si>
    <t>Simulant</t>
  </si>
  <si>
    <t>Hallucinogen</t>
  </si>
  <si>
    <t>Cannabinoid</t>
  </si>
  <si>
    <t>Phencyclidine (PCP)</t>
  </si>
  <si>
    <t>Anabolic Steroid</t>
  </si>
  <si>
    <t>Inhalant</t>
  </si>
  <si>
    <t>Other Drug</t>
  </si>
  <si>
    <t>Tested for Drugs, Results Unknown</t>
  </si>
  <si>
    <t>Tested for Drugs, Drugs Found, Type Unknown/Positive</t>
  </si>
  <si>
    <t>nonmotorist-personalInfo</t>
  </si>
  <si>
    <t>nonmotorist</t>
  </si>
  <si>
    <t>nonmotorist-firstName</t>
  </si>
  <si>
    <t>nonmotorist-middleName</t>
  </si>
  <si>
    <t>nonmotorist-lastName</t>
  </si>
  <si>
    <t>nonmotorist-dob</t>
  </si>
  <si>
    <t>Format: (YYYY/MM/DD)</t>
  </si>
  <si>
    <t>nonmotorist-streetAddress1</t>
  </si>
  <si>
    <t>E.g. 1000 Olin Way; MB 999</t>
  </si>
  <si>
    <t>nonmotorist-streetAddress2</t>
  </si>
  <si>
    <t>nonmotorist-city</t>
  </si>
  <si>
    <t>nonmotorist-state</t>
  </si>
  <si>
    <t>nonmotorist-zip</t>
  </si>
  <si>
    <t>nonmotorist-phoneNum</t>
  </si>
  <si>
    <t>Format: 15555551212</t>
  </si>
  <si>
    <t>nonmotorist-sex</t>
  </si>
  <si>
    <t>nonmotorist-crashRelated</t>
  </si>
  <si>
    <t>Crash-Related Information Section</t>
  </si>
  <si>
    <t>nonmotorist-personType</t>
  </si>
  <si>
    <t>Person Type</t>
  </si>
  <si>
    <t>P4-S2</t>
  </si>
  <si>
    <t>nonmotorist-condition</t>
  </si>
  <si>
    <t>nonmotorist-unitNum</t>
  </si>
  <si>
    <t>Unit Number of Motor Vehicle Striking Non-Motorist</t>
  </si>
  <si>
    <t>e.g. '2' for Vehicle 2</t>
  </si>
  <si>
    <t>NM1-S1</t>
  </si>
  <si>
    <t>nonmotorist-actionPrior</t>
  </si>
  <si>
    <t>Non-Motorist Action/Circumstance Prior to Crash</t>
  </si>
  <si>
    <t>NM2</t>
  </si>
  <si>
    <t>nonmotorist-actionCircumstance</t>
  </si>
  <si>
    <t>Action/Circumstance</t>
  </si>
  <si>
    <t>NM2-S1</t>
  </si>
  <si>
    <t>nonmotorist-originDestination</t>
  </si>
  <si>
    <t>Origin/Destination</t>
  </si>
  <si>
    <t>NM2-S2</t>
  </si>
  <si>
    <t>nonmotorist-contributingAction</t>
  </si>
  <si>
    <t>Non-Motorist Contributing Action(s)/Circumstance(s)</t>
  </si>
  <si>
    <t>NM3</t>
  </si>
  <si>
    <t>nonmotorist-locationAtCrash</t>
  </si>
  <si>
    <t>Non-Motorist Location at Time of Crash</t>
  </si>
  <si>
    <t>../image/bike_lanes.png</t>
  </si>
  <si>
    <t>NM4</t>
  </si>
  <si>
    <t>nonmotorist-safetyEquipment</t>
  </si>
  <si>
    <t>Non-Motorist Safety Equipment</t>
  </si>
  <si>
    <t>(choose up to 5)</t>
  </si>
  <si>
    <t>NM5</t>
  </si>
  <si>
    <t>nonmotorist-initialContactPoint</t>
  </si>
  <si>
    <t>Initial Contact Point on Non-Motorist</t>
  </si>
  <si>
    <t>NM6</t>
  </si>
  <si>
    <t>nonmotorist-distractedBy</t>
  </si>
  <si>
    <t>nonmotorist-distractedAction</t>
  </si>
  <si>
    <t>nonmotorist-distractedSource</t>
  </si>
  <si>
    <t>nonmotorist-distractedAction,!0</t>
  </si>
  <si>
    <t>nonmotorist-injury</t>
  </si>
  <si>
    <t>nonmotorist-incidentResponder</t>
  </si>
  <si>
    <t>nonmotorist-injuryStatus</t>
  </si>
  <si>
    <t>nonmotorist-injuryArea</t>
  </si>
  <si>
    <t>nonmotorist-injuryDiagnosis</t>
  </si>
  <si>
    <t>nonmotorist-injurySeverity</t>
  </si>
  <si>
    <t>nonmotorist-transported</t>
  </si>
  <si>
    <t>nonmotorist-injurySeverity,!4</t>
  </si>
  <si>
    <t>nonmotorist-sourceTransport</t>
  </si>
  <si>
    <t>nonmotorist-EMSIdentifier</t>
  </si>
  <si>
    <t>nonmotorist-EMSRunNumber</t>
  </si>
  <si>
    <t>nonmotorist-medicalFacility</t>
  </si>
  <si>
    <t>nonmotorist-alcohol</t>
  </si>
  <si>
    <t>Alcohol Use</t>
  </si>
  <si>
    <t>nonmotorist-suspectedAlcohol</t>
  </si>
  <si>
    <t>nonmotorist-alcoholTestStatus</t>
  </si>
  <si>
    <t>nonmotorist-suspectedAlcohol,1</t>
  </si>
  <si>
    <t>nonmotorist-alcoholTestType</t>
  </si>
  <si>
    <t>nonmotorist-BACTestResult</t>
  </si>
  <si>
    <t>nonmotorist-drug</t>
  </si>
  <si>
    <t>Drug Use</t>
  </si>
  <si>
    <t>nonmotorist-suspectedDrug</t>
  </si>
  <si>
    <t>nonmotorist-drugTestStatus</t>
  </si>
  <si>
    <t>nonmotorist-suspectedDrug,1</t>
  </si>
  <si>
    <t>nonmotorist-drugTestType</t>
  </si>
  <si>
    <t>nonmotorist-drugTestResult</t>
  </si>
  <si>
    <t>nonmotorist-fatality</t>
  </si>
  <si>
    <t>Fatality-Related Information</t>
  </si>
  <si>
    <t>nonmotorist-detailedAlcohol</t>
  </si>
  <si>
    <t>nonmotorist-injurySeverity,0</t>
  </si>
  <si>
    <t>nonmotorist-fatalAlcoholTest</t>
  </si>
  <si>
    <t>nonmotorist-fatalAlcoholREsult</t>
  </si>
  <si>
    <t>nonmotorist-detailedDrug</t>
  </si>
  <si>
    <t>nonmotorist-fatalDrugTest</t>
  </si>
  <si>
    <t>nonmotorist-fatalDrugResult</t>
  </si>
  <si>
    <t>Bicyclist</t>
  </si>
  <si>
    <t>Other Cyclist</t>
  </si>
  <si>
    <t>Pedestrian</t>
  </si>
  <si>
    <t>Other Pedestrian (wheelchair, person in a building, skater, personal convey)</t>
  </si>
  <si>
    <t>Occupant of a Non-Motor Vehicle Transportation Device</t>
  </si>
  <si>
    <t>Unknown Type of Non-Motorist</t>
  </si>
  <si>
    <t>Under the Influence of Medications/Drugs/Alcohol</t>
  </si>
  <si>
    <t>Adjacent to Roadway (e.g., Shoulder, Median)</t>
  </si>
  <si>
    <t>Crossing Roadway</t>
  </si>
  <si>
    <t>In Roadway - Other</t>
  </si>
  <si>
    <t>Waiting to Cross Roadway</t>
  </si>
  <si>
    <t>Walking/Cycling Along Roadway Against Traffic (In or Adjacent to Travel Lane)</t>
  </si>
  <si>
    <t>Walking/Cycling Along Roadway with Traffic (In or Adjacent to Travel Lane)</t>
  </si>
  <si>
    <t>Walking/Cycling on Sidewalk</t>
  </si>
  <si>
    <t>Working in Trafficway (Incident Response)</t>
  </si>
  <si>
    <t>Going to or from School (K-12)</t>
  </si>
  <si>
    <t>Going to or from Transit</t>
  </si>
  <si>
    <t>Dart/Dash</t>
  </si>
  <si>
    <t>Disabled Vehicle-Related (Working on, Pushing, Leaving/Approaching)</t>
  </si>
  <si>
    <t>Entering/Exiting Parked/Standing Vehicle</t>
  </si>
  <si>
    <t>Failure to Obey Traffic Signs, Signals, or Officer</t>
  </si>
  <si>
    <t>Failure to Yield Right-Of-Way</t>
  </si>
  <si>
    <t>Improper Turn/Merge</t>
  </si>
  <si>
    <t>Inattentive (Talking, Eating, etc.)</t>
  </si>
  <si>
    <t>In Roadway Improperly (Standing, Lying, Working, Playing)</t>
  </si>
  <si>
    <t>Not Visible (Dark Clothing, No Lighting, etc.)</t>
  </si>
  <si>
    <t>Wrong-Way Riding or Walking</t>
  </si>
  <si>
    <t>None (No Improper Action)</t>
  </si>
  <si>
    <t>Intersection - Marked Crosswalk</t>
  </si>
  <si>
    <t>Intersection - Unmarked Crosswalk</t>
  </si>
  <si>
    <t>Intersection - Other</t>
  </si>
  <si>
    <t>Median/Crossing Island</t>
  </si>
  <si>
    <t>Midblock - Marked Crosswalk</t>
  </si>
  <si>
    <t>Shoulder/Roadside</t>
  </si>
  <si>
    <t>Travel Lane - Other Location</t>
  </si>
  <si>
    <t>Signed Route (no pavement marking)</t>
  </si>
  <si>
    <t>Shared Lane Markings</t>
  </si>
  <si>
    <t>On-Street Bike Lanes</t>
  </si>
  <si>
    <t>On-Street Buffered Bike Lanes</t>
  </si>
  <si>
    <t>Separated Bike Lanes</t>
  </si>
  <si>
    <t>Off-Street Trails/Sidepaths</t>
  </si>
  <si>
    <t>Driveway Access</t>
  </si>
  <si>
    <t>Non-Trafficway Area</t>
  </si>
  <si>
    <t>Shared-Use Path or Trail</t>
  </si>
  <si>
    <t>Sidewalk</t>
  </si>
  <si>
    <t>Helmet</t>
  </si>
  <si>
    <t>Protective Pads Used (elbows, knees, shins, etc.)</t>
  </si>
  <si>
    <t>Reflective Wear (backpack, triangles, etc.)</t>
  </si>
  <si>
    <t>Lighting</t>
  </si>
  <si>
    <t>Reflectors</t>
  </si>
  <si>
    <t>Rear</t>
  </si>
  <si>
    <t>Left</t>
  </si>
  <si>
    <t>passenger-personalInfo</t>
  </si>
  <si>
    <t>passenger</t>
  </si>
  <si>
    <t>passenger-firstName</t>
  </si>
  <si>
    <t>passenger-middleName</t>
  </si>
  <si>
    <t>passenger-lastName</t>
  </si>
  <si>
    <t>passenger-dob</t>
  </si>
  <si>
    <t>passenger-sex</t>
  </si>
  <si>
    <t>passenger-crash</t>
  </si>
  <si>
    <t>Crash Related Information</t>
  </si>
  <si>
    <t>passenger-incidentResponder</t>
  </si>
  <si>
    <t>passenger-seatingPos</t>
  </si>
  <si>
    <t>passenger-restraints</t>
  </si>
  <si>
    <t>passenger-restraintsInUse</t>
  </si>
  <si>
    <t>passenger-improperUse</t>
  </si>
  <si>
    <t>passenger-airbag</t>
  </si>
  <si>
    <t>passenger-ejection</t>
  </si>
  <si>
    <t>passenger-injury</t>
  </si>
  <si>
    <t>Injury Related Information</t>
  </si>
  <si>
    <t>passenger-injuryStatus</t>
  </si>
  <si>
    <t>passenger-injuryArea</t>
  </si>
  <si>
    <t>passenger-injuryDiagnosis</t>
  </si>
  <si>
    <t>passenger-injurySeverity</t>
  </si>
  <si>
    <t>passenger-transported</t>
  </si>
  <si>
    <t>passenger-injurySeverity,!4</t>
  </si>
  <si>
    <t>passenger-transportSource</t>
  </si>
  <si>
    <t>passenger-EMSIdentifier</t>
  </si>
  <si>
    <t>passenger-EMSRunNumber</t>
  </si>
  <si>
    <t>passenger-medicalFacility</t>
  </si>
  <si>
    <t>vehicle-ownerInfo</t>
  </si>
  <si>
    <t>vehicle</t>
  </si>
  <si>
    <t>Vehicle Owner Information</t>
  </si>
  <si>
    <t>vehicle-ownerFirst</t>
  </si>
  <si>
    <t>First Name</t>
  </si>
  <si>
    <t>owner-S1</t>
  </si>
  <si>
    <t>vehicle-ownerMiddle</t>
  </si>
  <si>
    <t>Middle Initial</t>
  </si>
  <si>
    <t>owner-S2</t>
  </si>
  <si>
    <t>vehicle-ownerLast</t>
  </si>
  <si>
    <t>Last Name</t>
  </si>
  <si>
    <t>owner-S3</t>
  </si>
  <si>
    <t>vehicle-ownerStreet1</t>
  </si>
  <si>
    <t>owner-S4</t>
  </si>
  <si>
    <t>vehicle-ownerStreet2</t>
  </si>
  <si>
    <t>vehicle-ownerCity</t>
  </si>
  <si>
    <t>owner-S5</t>
  </si>
  <si>
    <t>vehicle-ownerState</t>
  </si>
  <si>
    <t>owner-S6</t>
  </si>
  <si>
    <t>vehicle-ownerZIP</t>
  </si>
  <si>
    <t>owner-S7</t>
  </si>
  <si>
    <t>vehicle-ownerInsurance</t>
  </si>
  <si>
    <t>Insurance Information</t>
  </si>
  <si>
    <t>vehicle-insuranceCompany</t>
  </si>
  <si>
    <t>Insurance Company Name</t>
  </si>
  <si>
    <t>insurance-S1</t>
  </si>
  <si>
    <t>vehicle-NAIC</t>
  </si>
  <si>
    <t>NAIC #</t>
  </si>
  <si>
    <t>insurance-S2</t>
  </si>
  <si>
    <t>vehicle-policy</t>
  </si>
  <si>
    <t>Policy #</t>
  </si>
  <si>
    <t>insurance-S3</t>
  </si>
  <si>
    <t>vehicle-info</t>
  </si>
  <si>
    <t>Vehicle Information</t>
  </si>
  <si>
    <t>vehicle-VIN</t>
  </si>
  <si>
    <t>Vehicle Identification Number (VIN)</t>
  </si>
  <si>
    <t>The VIN can often be found on the lower-left corner of the dashboard, in front of the steering wheel.</t>
  </si>
  <si>
    <t>V1</t>
  </si>
  <si>
    <t>vehicle-motorUnitType</t>
  </si>
  <si>
    <t xml:space="preserve">Motor Vehicle Unit Type </t>
  </si>
  <si>
    <t>V2-S1</t>
  </si>
  <si>
    <t>vehicle-motorRegistration</t>
  </si>
  <si>
    <t>Motor Vehicle Registration State and Year</t>
  </si>
  <si>
    <t>The category indicating the general configuration or shape of a motor vehicle distinguished by characteristics such as number of doors, rows of seats, windows, or roof line.</t>
  </si>
  <si>
    <t>V3</t>
  </si>
  <si>
    <t>vehicle-identifier</t>
  </si>
  <si>
    <t>Identifier</t>
  </si>
  <si>
    <t>No Driver Present, State Identifier, Unknown</t>
  </si>
  <si>
    <t>Might be zip code</t>
  </si>
  <si>
    <t>V3-S1</t>
  </si>
  <si>
    <t>vehicle-yearRegistration</t>
  </si>
  <si>
    <t>Year of Motor Vehicle Registration</t>
  </si>
  <si>
    <t>Format: YYYY</t>
  </si>
  <si>
    <t>V3-S2</t>
  </si>
  <si>
    <t>vehicle-licensePlate</t>
  </si>
  <si>
    <t>Motor Vehicle License Plate Number</t>
  </si>
  <si>
    <t>V4</t>
  </si>
  <si>
    <t>vehicle-make</t>
  </si>
  <si>
    <t>Motor Vehicle Make</t>
  </si>
  <si>
    <t>V5</t>
  </si>
  <si>
    <t>vehicle-model</t>
  </si>
  <si>
    <t>Motor Vehicle Model</t>
  </si>
  <si>
    <t>V7</t>
  </si>
  <si>
    <t>vehicle-modelYear</t>
  </si>
  <si>
    <t>Motor Vehicle Model Year</t>
  </si>
  <si>
    <t>V6</t>
  </si>
  <si>
    <t>vehicle-motorBodyType</t>
  </si>
  <si>
    <t>Motor Vehicle Body Type Category</t>
  </si>
  <si>
    <t>V8</t>
  </si>
  <si>
    <t>vehicle-bodyType</t>
  </si>
  <si>
    <t>Body Type Category</t>
  </si>
  <si>
    <t>What is the general configuration or shape of a motor vehicle? You should use characteristics like the number of doors, rows of seats, windows, roof line, etc. to distinguish between different body types. Personal conveyances, like skateboards, motorized toy cars, and wheelchairs are not considered motor vehicles.</t>
  </si>
  <si>
    <t>V8-S1</t>
  </si>
  <si>
    <t>vehicle-size</t>
  </si>
  <si>
    <t>Vehicle Size</t>
  </si>
  <si>
    <t>GVWR is used for single-unit trucks and other body types. GCWR is used for combination trucks or any vehicle with a trailing unit</t>
  </si>
  <si>
    <t>V8-S3</t>
  </si>
  <si>
    <t>vehicle-numTrailingUnits</t>
  </si>
  <si>
    <t>Number of Trailing Units</t>
  </si>
  <si>
    <t>The number of trailers attached to this vehicle</t>
  </si>
  <si>
    <t>V8-S2</t>
  </si>
  <si>
    <t>vehicle-hazardousMaterials</t>
  </si>
  <si>
    <t>Did this motor vehicle display a hazardous materials (HM) placard?</t>
  </si>
  <si>
    <t>V8-S4</t>
  </si>
  <si>
    <t>vehicle-occupants</t>
  </si>
  <si>
    <t>Total Occupants in Motor Vehicle</t>
  </si>
  <si>
    <t>V9</t>
  </si>
  <si>
    <t>vehicle-specialFunction</t>
  </si>
  <si>
    <t>Special Function of Motor Vehicle in Transport</t>
  </si>
  <si>
    <t>What was the special function (if any) that this vehicle was serving (regardless of whether the function is marked on the vehicle) at the time of the crash? For example, was the vehicle acting as a school bus, even if it is not actually marked as a school bus? Buses are any motor vehicles with seats to transport nine (9) or more people, including the driver seat, but not including vans owned and operated for personal use.</t>
  </si>
  <si>
    <t>V10</t>
  </si>
  <si>
    <t>vehicle-emergencyUse</t>
  </si>
  <si>
    <t>Emergency Motor Vehicle Use</t>
  </si>
  <si>
    <t>V11</t>
  </si>
  <si>
    <t>vehicle-speedLimit</t>
  </si>
  <si>
    <t>Motor Vehicle Posted/ Statutory Speed Limit</t>
  </si>
  <si>
    <t>Must be divisble by 5. If unknown enter 99. If not applicable enter 97.</t>
  </si>
  <si>
    <t>V12</t>
  </si>
  <si>
    <t>vehicle-crashRelated</t>
  </si>
  <si>
    <t>vehicle-directionBefore</t>
  </si>
  <si>
    <t>Direction of Travel Before Crash</t>
  </si>
  <si>
    <t>Note that this is not a compass direction, but a direction consistent with the designated direction of the road. For example, the direction of a State-designated North-South highway must be either northbound or southbound even though a motor vehicle may have been traveling due east as a result of a short segment of the highway having an east-west orientation.</t>
  </si>
  <si>
    <t>V13</t>
  </si>
  <si>
    <t>vehicle-trafficway</t>
  </si>
  <si>
    <t>Trafficway Description</t>
  </si>
  <si>
    <t>V14</t>
  </si>
  <si>
    <t>vehicle-travelDirections</t>
  </si>
  <si>
    <t>Travel Directions</t>
  </si>
  <si>
    <t>V14-S1</t>
  </si>
  <si>
    <t>vehicle-divided</t>
  </si>
  <si>
    <t>Divided?</t>
  </si>
  <si>
    <t>V14-S2</t>
  </si>
  <si>
    <t>vehicle-barrierType</t>
  </si>
  <si>
    <t>Barrier Type</t>
  </si>
  <si>
    <t>V14-S3</t>
  </si>
  <si>
    <t>vehicle-hovHotLanes</t>
  </si>
  <si>
    <t>HOV/HOT Lanes</t>
  </si>
  <si>
    <t>High occupancy vehicle/high occupancy toll lane</t>
  </si>
  <si>
    <t>V14-S4</t>
  </si>
  <si>
    <t>vehicle-crashHovHotRelated</t>
  </si>
  <si>
    <t>vehicle-hovHotLanes,!0</t>
  </si>
  <si>
    <t>Crash Related to HOV/HOT Lane?</t>
  </si>
  <si>
    <t>V14-S5</t>
  </si>
  <si>
    <t>vehicle-totalLanes</t>
  </si>
  <si>
    <t>Total Lanes in Roadway</t>
  </si>
  <si>
    <t>V15</t>
  </si>
  <si>
    <t>vehicle-throughLanes</t>
  </si>
  <si>
    <t>Enter the total through lanes, excluding auxiliary lanes.</t>
  </si>
  <si>
    <t>If the traffic way is divided, only count the total through lanes in the vehicle's direction.</t>
  </si>
  <si>
    <t>V15-S1</t>
  </si>
  <si>
    <t>vehicle-auxillaryLanes</t>
  </si>
  <si>
    <t>Enter the total auxiliary lanes</t>
  </si>
  <si>
    <t>V15-S2</t>
  </si>
  <si>
    <t>vehicle-roadwayAlignmentGrade</t>
  </si>
  <si>
    <t>Roadway Alignment and Grade</t>
  </si>
  <si>
    <t>V16</t>
  </si>
  <si>
    <t>vehicle-horizontalAlignment</t>
  </si>
  <si>
    <t>Horizontal Alignment</t>
  </si>
  <si>
    <t>V16-S1</t>
  </si>
  <si>
    <t>vehicle-grade</t>
  </si>
  <si>
    <t>Grade</t>
  </si>
  <si>
    <t>V16-S2</t>
  </si>
  <si>
    <t>vehicle-trafficControl</t>
  </si>
  <si>
    <t>Traffic Control Device (TCD) Type</t>
  </si>
  <si>
    <t>V17</t>
  </si>
  <si>
    <t>vehicle-TCDTypes</t>
  </si>
  <si>
    <t>TCD Type(s)</t>
  </si>
  <si>
    <t>V17-S1</t>
  </si>
  <si>
    <t>vehicle-TCDInoperativeMissing</t>
  </si>
  <si>
    <t>vehicle-TCDTypes,!0</t>
  </si>
  <si>
    <t>Are any Inoperative or Missing?</t>
  </si>
  <si>
    <t>V17-S2</t>
  </si>
  <si>
    <t>vehicle-crashEvents</t>
  </si>
  <si>
    <t>Crash Events</t>
  </si>
  <si>
    <t>The controlled maneuver/action for this motor vehicle prior to the beginning of the sequence of events.</t>
  </si>
  <si>
    <t>vehicle-manueverAction</t>
  </si>
  <si>
    <t>Motor Vehicle Maneuver/Action</t>
  </si>
  <si>
    <t>V18</t>
  </si>
  <si>
    <t>vehicle-damage</t>
  </si>
  <si>
    <t>Vehicle Damage</t>
  </si>
  <si>
    <t>V19</t>
  </si>
  <si>
    <t>vehicle-initialPointContact</t>
  </si>
  <si>
    <t>Initial Point of Contact</t>
  </si>
  <si>
    <t>../image/initial_contact.png</t>
  </si>
  <si>
    <t>Provide the approximate contact point on this vehicle associated with this vehicle’s initial harmful event. If there was no collision, select "Non-Collision". If the initial harmful event for this vehicle involves striking another vehicle, person, or property (a collision event) because a load/cargo fell from or was propelled by the vehicle, then select "Cargo Loss". If the vehicle was not at the scene for the officer to assess the initial point of contact, location of damaged area(s), or resulting extent of amage, then select "Vehicle Not At Scene".</t>
  </si>
  <si>
    <t>V19-S1</t>
  </si>
  <si>
    <t>vehicle-damageLocation</t>
  </si>
  <si>
    <t>vehicle-initialPointContact,!0</t>
  </si>
  <si>
    <t>Location of Damage Area(s)</t>
  </si>
  <si>
    <t>If the vehicle was not at the scene for the officer to assess the initial point of contact, location of damaged area(s), or resulting extent of amage, then select "Vehicle Not At Scene".</t>
  </si>
  <si>
    <t>(choose up to 13)</t>
  </si>
  <si>
    <t>V19-S2</t>
  </si>
  <si>
    <t>vehicle-resultingExtentDamage</t>
  </si>
  <si>
    <t>Resulting Extent of Damage</t>
  </si>
  <si>
    <t>V19-S3</t>
  </si>
  <si>
    <t>vehicle-sequence</t>
  </si>
  <si>
    <t>Sequence of Events</t>
  </si>
  <si>
    <t>Describe the sequence of events related to this motor vehicle, including non-harmful events, non-collision harmful events and collision events.</t>
  </si>
  <si>
    <t>V20</t>
  </si>
  <si>
    <t>vehicle-mostHarmfulEvent</t>
  </si>
  <si>
    <t>Most Harmful Event for this Motor Vehicle</t>
  </si>
  <si>
    <t>V21</t>
  </si>
  <si>
    <t>vehicle-hitRun</t>
  </si>
  <si>
    <t>Hit and Run</t>
  </si>
  <si>
    <t>Refers to cases where the vehicle or the driver of the vehicle in transport is a contact vehicle in a crash and departs the scene without stopping to render aid or report the crash.</t>
  </si>
  <si>
    <t>V22</t>
  </si>
  <si>
    <t>vehicle-towed</t>
  </si>
  <si>
    <t>Towed Due to Disabling Damage</t>
  </si>
  <si>
    <t>Disabling damage is damage to the motor vehicle that is sufficient to require the motor vehicle be towed or carried from the scene.</t>
  </si>
  <si>
    <t>V23</t>
  </si>
  <si>
    <t>vehicle-contributingCircumstances</t>
  </si>
  <si>
    <t>Contributing Circumstances, Motor Vehicle</t>
  </si>
  <si>
    <t>Pre-existing motor vehicle defects or maintenance conditions that may have contributed to the crash.</t>
  </si>
  <si>
    <t>V24</t>
  </si>
  <si>
    <t>vehicle-automated</t>
  </si>
  <si>
    <t>Motor Vehicle Automated Driving System(s)</t>
  </si>
  <si>
    <t>DV1</t>
  </si>
  <si>
    <t>vehicle-automatedSystems</t>
  </si>
  <si>
    <t>Automated System(s) in Vehicle</t>
  </si>
  <si>
    <t>DV1-S1</t>
  </si>
  <si>
    <t>vehicle-automatedSystemLevels</t>
  </si>
  <si>
    <t>vehicle-automatedSystems,1</t>
  </si>
  <si>
    <t>Automated System Levels in Vehicle</t>
  </si>
  <si>
    <t>../image/automation_levels.png</t>
  </si>
  <si>
    <t xml:space="preserve">No Automation: Requires full-time performance of human driver, even when enhanced by warning or intervention systems
Driver Assistance: Assistance of either steering or acceleration/deceleration using information about the drivng environment, with the expectation that the driver does the rest
Partial Automation: Driving mode-specific execution by one or more driver assistance systems of both steering and acceleration/deceleration, with the expectation that the driver does the rest
Conditional Automation: Driving mode-specific performance by an automated driving system of all dynamic driving tasks, with the expectation that the human driver will respond appropriately to a request to intervene
High Automation: The driving mode-specific performance by an automated driving system of all aspects of dynamic driving tasks, even if the human driver does not respond appropriately to a request to intervene
Full automation: The full-time performance by an automated driving system of all aspects of the dynamic driving task under all roadway and environmental conditions that can be managed by a human driver
Dynamic driving task: operational (steering, braking, accelerating, monitoring the vehicle and roadway) and tactical (responding to events, determining when to change lanes, turn, use signals, etc), aspects of the driving task, but not strategic (determining destinations and waypoints)
Driving mode: type of driving scenario with characteristic dynamic driving task requirements (e.g., expressway merging, high-speed cruising, low speed traffic jam, closed-campus operations, etc.)
Request to intervene: notification by the automated driving system to a human driver that they should promptly begin or resume performance of the dynamic driving task
</t>
  </si>
  <si>
    <t>DV1-S2</t>
  </si>
  <si>
    <t>vehicle-systemsEngaged</t>
  </si>
  <si>
    <t>Automated System Levels Engaged at Time of Crash</t>
  </si>
  <si>
    <t>DV1-S3</t>
  </si>
  <si>
    <t>vehicle-largeVehicle</t>
  </si>
  <si>
    <t>vehicle-numTrailingUnits,!3</t>
  </si>
  <si>
    <t>Large Vehicles and Hazardous Material Related Information</t>
  </si>
  <si>
    <t>vehicle-trailerLicensePlate</t>
  </si>
  <si>
    <t>Trailer License Plate Number</t>
  </si>
  <si>
    <t>LV2</t>
  </si>
  <si>
    <t>vehicle-firstTrailerLicense</t>
  </si>
  <si>
    <t>First Trailer Behind Tractor</t>
  </si>
  <si>
    <t>License Plate 1</t>
  </si>
  <si>
    <t>LV2-S1</t>
  </si>
  <si>
    <t>vehicle-secondTrailerLicense</t>
  </si>
  <si>
    <t>vehicle-numTrailingUnits,1;vehicle-numTrailingUnits,2</t>
  </si>
  <si>
    <t>Second Trailer Behind Tractor</t>
  </si>
  <si>
    <t>License Plate 2</t>
  </si>
  <si>
    <t>LV2-S2</t>
  </si>
  <si>
    <t>vehicle-thirdTrailerLicense</t>
  </si>
  <si>
    <t>vehicle-numTrailingUnits,2</t>
  </si>
  <si>
    <t>Third Trailer Behind Tractor</t>
  </si>
  <si>
    <t>License Plate 3</t>
  </si>
  <si>
    <t>LV2-S3</t>
  </si>
  <si>
    <t>vehicle-trailerVINs</t>
  </si>
  <si>
    <t>Trailer VIN(s)</t>
  </si>
  <si>
    <t>LV3</t>
  </si>
  <si>
    <t>vehicle-firstTrailerVin</t>
  </si>
  <si>
    <t>VIN 1</t>
  </si>
  <si>
    <t>LV3-S1</t>
  </si>
  <si>
    <t>vehicle-secondTrailerVin</t>
  </si>
  <si>
    <t>VIN 2</t>
  </si>
  <si>
    <t>LV3-S2</t>
  </si>
  <si>
    <t>vehicle-thirdTrailerVin</t>
  </si>
  <si>
    <t>VIN 3</t>
  </si>
  <si>
    <t>LV3-S3</t>
  </si>
  <si>
    <t>vehicle-trailerMakes</t>
  </si>
  <si>
    <t>Trailer Make(s)</t>
  </si>
  <si>
    <t>LV4</t>
  </si>
  <si>
    <t>vehicle-firstTrailerMake</t>
  </si>
  <si>
    <t>Make 1</t>
  </si>
  <si>
    <t>LV4-S1</t>
  </si>
  <si>
    <t>vehicle-secondTrailerMake</t>
  </si>
  <si>
    <t>Make 2</t>
  </si>
  <si>
    <t>LV4-S2</t>
  </si>
  <si>
    <t>vehicle-thirdTrailerMake</t>
  </si>
  <si>
    <t>Make 3</t>
  </si>
  <si>
    <t>LV4-S3</t>
  </si>
  <si>
    <t>vehicle-trailerModels</t>
  </si>
  <si>
    <t>Trailer Model(s)</t>
  </si>
  <si>
    <t>LV5</t>
  </si>
  <si>
    <t>vehicle-firstTrailerModel</t>
  </si>
  <si>
    <t>Model 1</t>
  </si>
  <si>
    <t>LV5-S1</t>
  </si>
  <si>
    <t>vehile-secondTrailerModel</t>
  </si>
  <si>
    <t>Model 2</t>
  </si>
  <si>
    <t>LV5-S2</t>
  </si>
  <si>
    <t>vehicle-thirdTrailerModel</t>
  </si>
  <si>
    <t>Model 3</t>
  </si>
  <si>
    <t>LV5-S3</t>
  </si>
  <si>
    <t>vehicle-trailerModelYears</t>
  </si>
  <si>
    <t>Trailer Model Year(s)</t>
  </si>
  <si>
    <t>LV6</t>
  </si>
  <si>
    <t>vehicle-firstTrailerModelYear</t>
  </si>
  <si>
    <t>Year 1</t>
  </si>
  <si>
    <t>LV6-S1</t>
  </si>
  <si>
    <t>vehicle-secondTrailerModelYear</t>
  </si>
  <si>
    <t>Year 2</t>
  </si>
  <si>
    <t>LV6-S2</t>
  </si>
  <si>
    <t>vehicle-thirdTrailerModelYear</t>
  </si>
  <si>
    <t>Year 3</t>
  </si>
  <si>
    <t>LV6-S3</t>
  </si>
  <si>
    <t>vehicle-numAxles</t>
  </si>
  <si>
    <t>Total Number of Axles</t>
  </si>
  <si>
    <t>LV11</t>
  </si>
  <si>
    <t>vehicle-truckAxles</t>
  </si>
  <si>
    <t>Truck Tractor</t>
  </si>
  <si>
    <t>Number of axles</t>
  </si>
  <si>
    <t>LV11-S1</t>
  </si>
  <si>
    <t>vehicle-firstTrailerAxles</t>
  </si>
  <si>
    <t>LV11-S2</t>
  </si>
  <si>
    <t>vehicle-secondTrailerAxles</t>
  </si>
  <si>
    <t>LV11-S3</t>
  </si>
  <si>
    <t>vehicle-thirdTrailerAxles</t>
  </si>
  <si>
    <t>LV11-S4</t>
  </si>
  <si>
    <t>vehicle-motorIdentification</t>
  </si>
  <si>
    <t>Motor Carrier Identification</t>
  </si>
  <si>
    <t>LV7</t>
  </si>
  <si>
    <t>vehicle-identificationType</t>
  </si>
  <si>
    <t>Identification Type</t>
  </si>
  <si>
    <t>LV7-S1</t>
  </si>
  <si>
    <t>vehicle-countryStateCode</t>
  </si>
  <si>
    <t>Country/State Code</t>
  </si>
  <si>
    <t>Non-US Country Code (e.g. Mexico or Canada) US State Code</t>
  </si>
  <si>
    <t>LV7-S2</t>
  </si>
  <si>
    <t>vehicle-identificationNum</t>
  </si>
  <si>
    <t>Identification Number</t>
  </si>
  <si>
    <t>../image/determine_responsible_carrier.png</t>
  </si>
  <si>
    <t>US DOT Number - up to 7 digits If not a US DOT Number, include State issued Identification Number and State</t>
  </si>
  <si>
    <t>LV7-S3</t>
  </si>
  <si>
    <t>vehicle-carrierName</t>
  </si>
  <si>
    <t>Motor Carrier Name</t>
  </si>
  <si>
    <t>LV7-S4</t>
  </si>
  <si>
    <t>vehicle-carrierStreetAddress</t>
  </si>
  <si>
    <t>Motor Carrier Street Address</t>
  </si>
  <si>
    <t>LV7-S7</t>
  </si>
  <si>
    <t>vehicle-carrierCityTown</t>
  </si>
  <si>
    <t>Motor Carrier City/Town</t>
  </si>
  <si>
    <t>LV7-S8</t>
  </si>
  <si>
    <t>vehicle-carrierState</t>
  </si>
  <si>
    <t>Motor Carrier State</t>
  </si>
  <si>
    <t>LV7-S9</t>
  </si>
  <si>
    <t>vehicle-carrierZIP</t>
  </si>
  <si>
    <t>Motor Carrier ZIP Code</t>
  </si>
  <si>
    <t>LV7-S10</t>
  </si>
  <si>
    <t>vehicle-carrierType</t>
  </si>
  <si>
    <t>Type of Carrier</t>
  </si>
  <si>
    <t>LV7-S6</t>
  </si>
  <si>
    <t>vehicle-configurationInfo</t>
  </si>
  <si>
    <t>Vehicle Configuration Information</t>
  </si>
  <si>
    <t>LV8</t>
  </si>
  <si>
    <t>vehicle-configuration</t>
  </si>
  <si>
    <t>Vehicle Configuration</t>
  </si>
  <si>
    <t>LV8-S1</t>
  </si>
  <si>
    <t>vehicle-specialSizing</t>
  </si>
  <si>
    <t>Special Sizing</t>
  </si>
  <si>
    <t>LV8-S2</t>
  </si>
  <si>
    <t>vehicle-permitted</t>
  </si>
  <si>
    <t>Permitted?</t>
  </si>
  <si>
    <t>LV8-S3</t>
  </si>
  <si>
    <t>vehicle-cargoBodyType</t>
  </si>
  <si>
    <t>vehicle-size,!0</t>
  </si>
  <si>
    <t>Cargo Body Type</t>
  </si>
  <si>
    <t>../image/cargo_body_types.png</t>
  </si>
  <si>
    <t>LV9</t>
  </si>
  <si>
    <t>vehicle-hazardousMaterialsCargo</t>
  </si>
  <si>
    <t>vehicle-hazardousMaterials,1</t>
  </si>
  <si>
    <t>Hazardous Materials (Cargo Only)</t>
  </si>
  <si>
    <t>LV10</t>
  </si>
  <si>
    <t>vehicle-hazardousMaterialsID</t>
  </si>
  <si>
    <t>Hazardous Materials ID</t>
  </si>
  <si>
    <t>LV10-S1</t>
  </si>
  <si>
    <t>vehicle-hazardousMaterialsClass</t>
  </si>
  <si>
    <t>Hazardous Materials Class</t>
  </si>
  <si>
    <t>../image/hazardous_materials_class.png</t>
  </si>
  <si>
    <t>LV10-S2</t>
  </si>
  <si>
    <t>vehicle-releaseHazardousMaterials</t>
  </si>
  <si>
    <t>Release of hazardous materials from a cargo compartment (e.g. trailer), cargo container (e.g. tank) or from a package?</t>
  </si>
  <si>
    <t>LV10-S3</t>
  </si>
  <si>
    <t>Motor Vehicle Unit Type</t>
  </si>
  <si>
    <t>Motor Vehicle in Transport</t>
  </si>
  <si>
    <t>Parked Motor Vehicle</t>
  </si>
  <si>
    <t>Working Vehicle/Equipment</t>
  </si>
  <si>
    <t>Passenger Car</t>
  </si>
  <si>
    <t>Jeep</t>
  </si>
  <si>
    <t>Sport Utility Vehicle</t>
  </si>
  <si>
    <t>Mini-Van (personal use, up to 8 seats)</t>
  </si>
  <si>
    <t>Motor home/recreational vehicle</t>
  </si>
  <si>
    <t>Limo</t>
  </si>
  <si>
    <t>Passenger Van</t>
  </si>
  <si>
    <t>School Bus</t>
  </si>
  <si>
    <t>Transit Bus</t>
  </si>
  <si>
    <t>Charter/Tour Bus</t>
  </si>
  <si>
    <t>Intercity Bus</t>
  </si>
  <si>
    <t>Shuttle Bus</t>
  </si>
  <si>
    <t>ChildCare/DayCare</t>
  </si>
  <si>
    <t>Other Large Passenger Trucks</t>
  </si>
  <si>
    <t>Cargo Van</t>
  </si>
  <si>
    <t>Pickup Truck</t>
  </si>
  <si>
    <t>Single Unit Truck (2 axles)</t>
  </si>
  <si>
    <t>SIngle-Unit Truck (3 or more axles)</t>
  </si>
  <si>
    <t>Truck, Axles Unknown</t>
  </si>
  <si>
    <t>Truck Tractor (Bobtail)</t>
  </si>
  <si>
    <t>Construction Equipment (Backhoe, Bulldozer, etc.)</t>
  </si>
  <si>
    <t>Farm Equipment (Tractor, Combine, Harvester, etc.)</t>
  </si>
  <si>
    <t>2-Wheeled Motorcycle</t>
  </si>
  <si>
    <t>3-Wheeled Motorcycle</t>
  </si>
  <si>
    <t>Autocycle</t>
  </si>
  <si>
    <t>All-Terrain Vehicle/All-Terrain Cycle (ATV/ATC)</t>
  </si>
  <si>
    <t>Golf cart</t>
  </si>
  <si>
    <t>Snowmobile</t>
  </si>
  <si>
    <t>Moped or motorizled bicycle</t>
  </si>
  <si>
    <t>Recreational Off-Highway Vehicle (ROV)</t>
  </si>
  <si>
    <t>Low speed vehicle</t>
  </si>
  <si>
    <t>Light (10,000 lbs. or less GVWR/GCWR)</t>
  </si>
  <si>
    <t>Medium (10,001 - 26,000 lbs. GVWR/GCWR)</t>
  </si>
  <si>
    <t>Heavy (Greater than 26,000 lbs. GVWR/GCWR)</t>
  </si>
  <si>
    <t>Non-Emergency, Non-Transport</t>
  </si>
  <si>
    <t>Non-Emergency Transport</t>
  </si>
  <si>
    <t>Emergency Operation, Emergency Warning Equipment Not in Use</t>
  </si>
  <si>
    <t>Emergency Operation, Emergency Warning Equipment in Use</t>
  </si>
  <si>
    <t>Not on Roadway</t>
  </si>
  <si>
    <t>Northbound</t>
  </si>
  <si>
    <t>Eastbound</t>
  </si>
  <si>
    <t>Southbound</t>
  </si>
  <si>
    <t>Westbound</t>
  </si>
  <si>
    <t>One-Way</t>
  </si>
  <si>
    <t>Two-Way</t>
  </si>
  <si>
    <t>Not Divided</t>
  </si>
  <si>
    <t>Not Divided, With a Continuous Left-Turn Lane</t>
  </si>
  <si>
    <t>Divided, Flush Median (greater than 4ft wide)</t>
  </si>
  <si>
    <t>Divided, Raised Median (curbed)</t>
  </si>
  <si>
    <t>Divided, Depressed Median</t>
  </si>
  <si>
    <t>No Barrier</t>
  </si>
  <si>
    <t>Cable Barrier</t>
  </si>
  <si>
    <t>Concrete Barrier (e.g. Jersey Barrier)</t>
  </si>
  <si>
    <t>Earth Embankment</t>
  </si>
  <si>
    <t>Guardrail</t>
  </si>
  <si>
    <t>None present</t>
  </si>
  <si>
    <t>Separated, Barrier, Flush (greater than 4ft wide), Raised or Depressed Median</t>
  </si>
  <si>
    <t>Not Separated, Painted Pavement Markings, Post-Mounted Delineators</t>
  </si>
  <si>
    <t>Straight</t>
  </si>
  <si>
    <t>Curve Left</t>
  </si>
  <si>
    <t>Curve Right</t>
  </si>
  <si>
    <t>Level</t>
  </si>
  <si>
    <t>Uphill</t>
  </si>
  <si>
    <t>Hillcrest</t>
  </si>
  <si>
    <t>Downhill</t>
  </si>
  <si>
    <t>Sag (bottom)</t>
  </si>
  <si>
    <t>No Controls</t>
  </si>
  <si>
    <t>Person (including flagger, law enforcement, crossing guard, etc.)</t>
  </si>
  <si>
    <t>Bicycle Crossing Sign</t>
  </si>
  <si>
    <t>"Curve Ahead" Warning Sign</t>
  </si>
  <si>
    <t>"Intersection Ahead" Warning Sign</t>
  </si>
  <si>
    <t>Other Warning Sign</t>
  </si>
  <si>
    <t>Pedestrian Crossing Sign</t>
  </si>
  <si>
    <t>Railroad Crossing Sign</t>
  </si>
  <si>
    <t>"Reduce Speed Ahead" Warning Sign</t>
  </si>
  <si>
    <t>School Zone Sign</t>
  </si>
  <si>
    <t>Stop Sign</t>
  </si>
  <si>
    <t>Yield Sign</t>
  </si>
  <si>
    <t>Flashing Railroad Crossing Signal (may include gates)</t>
  </si>
  <si>
    <t>Flashing School Zone Signal</t>
  </si>
  <si>
    <t>Flashing Traffic Control Signal</t>
  </si>
  <si>
    <t>Lane Use Control Signal</t>
  </si>
  <si>
    <t>Other Signal</t>
  </si>
  <si>
    <t>Ramp Meter Signal</t>
  </si>
  <si>
    <t>Traffic Control Signal</t>
  </si>
  <si>
    <t>Bicycle Crossing</t>
  </si>
  <si>
    <t>Other Pavement Marking (excluding edgelines, centerlines, or lane lines)</t>
  </si>
  <si>
    <t>Pedestrian Crossing</t>
  </si>
  <si>
    <t>Railroad Crossing</t>
  </si>
  <si>
    <t>School Zone</t>
  </si>
  <si>
    <t>None inoperative or missing</t>
  </si>
  <si>
    <t>Movements Essentially Straight Ahead</t>
  </si>
  <si>
    <t>Backing</t>
  </si>
  <si>
    <t>Changing Lanes</t>
  </si>
  <si>
    <t>Entering Traffic Lane</t>
  </si>
  <si>
    <t>Leaving Traffic Lane</t>
  </si>
  <si>
    <t>Making U-Turn</t>
  </si>
  <si>
    <t>Negotiating a Curve</t>
  </si>
  <si>
    <t>Overtaking/Passing</t>
  </si>
  <si>
    <t>Parked</t>
  </si>
  <si>
    <t>Slowing</t>
  </si>
  <si>
    <t>Stopped in Traffic</t>
  </si>
  <si>
    <t>Turning Left</t>
  </si>
  <si>
    <t>Turning Right</t>
  </si>
  <si>
    <t>Non-Collision</t>
  </si>
  <si>
    <t>(Clock Position) 1</t>
  </si>
  <si>
    <t>(Clock Position) 2</t>
  </si>
  <si>
    <t>(Clock Position) 3</t>
  </si>
  <si>
    <t>(Clock Position) 4</t>
  </si>
  <si>
    <t>(Clock Position) 5</t>
  </si>
  <si>
    <t>(Clock Position) 6</t>
  </si>
  <si>
    <t>(Clock Position) 7</t>
  </si>
  <si>
    <t>(Clock Position) 8</t>
  </si>
  <si>
    <t>(Clock Position) 9</t>
  </si>
  <si>
    <t>(Clock Position) 10</t>
  </si>
  <si>
    <t>(Clock Position) 11</t>
  </si>
  <si>
    <t>(Clock Position) 12</t>
  </si>
  <si>
    <t>Top</t>
  </si>
  <si>
    <t>Undercarriage</t>
  </si>
  <si>
    <t>Cargo Loss</t>
  </si>
  <si>
    <t>Vehicle Not at Scene</t>
  </si>
  <si>
    <t>All Areas</t>
  </si>
  <si>
    <t>No Damage</t>
  </si>
  <si>
    <t>Minor Damage</t>
  </si>
  <si>
    <t>Functional Damage</t>
  </si>
  <si>
    <t>Disabling Damage</t>
  </si>
  <si>
    <t>Cross Centerline</t>
  </si>
  <si>
    <t>Cross Median</t>
  </si>
  <si>
    <t>End Departure (T-intersection, dead-end, etc.)</t>
  </si>
  <si>
    <t>Downhill Runaway</t>
  </si>
  <si>
    <t>Equipment Failure (blown tire, brake failure, etc.)</t>
  </si>
  <si>
    <t>Ran Off Roadway Left</t>
  </si>
  <si>
    <t>Ran Off Roadway Right</t>
  </si>
  <si>
    <t>Reentering Roadway</t>
  </si>
  <si>
    <t>Separation of Units</t>
  </si>
  <si>
    <t>Other Non-Harmful Event</t>
  </si>
  <si>
    <t>Cargo/Equipment Loss or Shift</t>
  </si>
  <si>
    <t>Fell/Jumped From Motor Vehicle</t>
  </si>
  <si>
    <t>Fire/Explosion</t>
  </si>
  <si>
    <t>Immersion, Full or Partial</t>
  </si>
  <si>
    <t>Jackknife</t>
  </si>
  <si>
    <t>Other Non-Collision Harmful Event</t>
  </si>
  <si>
    <t>Overturn/Rollover</t>
  </si>
  <si>
    <t>Thrown or Falling Object</t>
  </si>
  <si>
    <t>Animal (live)</t>
  </si>
  <si>
    <t>Other Non-Fixed Object</t>
  </si>
  <si>
    <t>Other Non-Motorist</t>
  </si>
  <si>
    <t>Pedalcycle</t>
  </si>
  <si>
    <t>Railway Vehicle (train, engine)</t>
  </si>
  <si>
    <t>Strikes Object at Rest from MV in Transport</t>
  </si>
  <si>
    <t>Struck by Falling, Shifting Cargo or Anything Set in Motion by Motor Vehicle</t>
  </si>
  <si>
    <t>Work Zone/Maintenance Equipment</t>
  </si>
  <si>
    <t>Bridge Overhead Structure</t>
  </si>
  <si>
    <t>Bridge Pier or Support</t>
  </si>
  <si>
    <t>Bridge Rail</t>
  </si>
  <si>
    <t>Concrete Traffic Barrier</t>
  </si>
  <si>
    <t>Culvert</t>
  </si>
  <si>
    <t>Curb</t>
  </si>
  <si>
    <t>Ditch</t>
  </si>
  <si>
    <t>Embankment</t>
  </si>
  <si>
    <t>Fence</t>
  </si>
  <si>
    <t>Guardrail End Terminal</t>
  </si>
  <si>
    <t>Guardrail Face</t>
  </si>
  <si>
    <t>Impact Attenuator/Crash Cushion</t>
  </si>
  <si>
    <t>Mailbox</t>
  </si>
  <si>
    <t>Other Fixed Object (wall, building, tunnel, etc.)</t>
  </si>
  <si>
    <t>Other Post, Pole or Support</t>
  </si>
  <si>
    <t>Other Traffic Barrier</t>
  </si>
  <si>
    <t>Traffic Sign Support</t>
  </si>
  <si>
    <t>Traffic Signal Support</t>
  </si>
  <si>
    <t>Tree (standing)</t>
  </si>
  <si>
    <t>Utility Pole/Light Support</t>
  </si>
  <si>
    <t>Unknown Fixed Object</t>
  </si>
  <si>
    <t>Work Zone / Maintenance Equipment</t>
  </si>
  <si>
    <t>Unknown Collision With Fixed Object</t>
  </si>
  <si>
    <t>No, Did Not Leave Scene</t>
  </si>
  <si>
    <t>Yes, Driver or Car and Driver Left Scene</t>
  </si>
  <si>
    <t>Not towed</t>
  </si>
  <si>
    <t>Towed, But Not Due to Disabling Damage</t>
  </si>
  <si>
    <t>Brakes</t>
  </si>
  <si>
    <t>Exhaust System</t>
  </si>
  <si>
    <t>Body, Doors</t>
  </si>
  <si>
    <t>Steering</t>
  </si>
  <si>
    <t>Power Train</t>
  </si>
  <si>
    <t>Suspension</t>
  </si>
  <si>
    <t>Tires</t>
  </si>
  <si>
    <t>Wheels</t>
  </si>
  <si>
    <t>Lights (head, signal, tail)</t>
  </si>
  <si>
    <t>Windows/Windshield</t>
  </si>
  <si>
    <t>Mirrors</t>
  </si>
  <si>
    <t>Wipers</t>
  </si>
  <si>
    <t>Truck Coupling/Trailer Hitch/Safety Chains</t>
  </si>
  <si>
    <t>US DOT Number</t>
  </si>
  <si>
    <t>State Number</t>
  </si>
  <si>
    <t>Unknown/Unable to Determine</t>
  </si>
  <si>
    <t>Interstate Carrier</t>
  </si>
  <si>
    <t>Intrastate Carrier</t>
  </si>
  <si>
    <t>Not in Commerce/Government</t>
  </si>
  <si>
    <t>Not in Commerce/Other Truck or Bus</t>
  </si>
  <si>
    <t>Vehicle 10,000 lbs. or less placarded for hazardous materials</t>
  </si>
  <si>
    <t>Bus/Large Van (seats for 9-15 occupants, including driver)</t>
  </si>
  <si>
    <t>Bus (seats more than 15 occupants, including driver)</t>
  </si>
  <si>
    <t>Single-Unit Truck (2-axle and GVWR &gt; 10,000 lbs.)</t>
  </si>
  <si>
    <t>Single-Unit Truck (3 or more axles)</t>
  </si>
  <si>
    <t>Truck Pulling Trailer(s)</t>
  </si>
  <si>
    <t>Truck Tractor/Semi-Trailer</t>
  </si>
  <si>
    <t>Truck Tractor/Double</t>
  </si>
  <si>
    <t>Truck Tractor/Triple</t>
  </si>
  <si>
    <t>Truck More Than 10,000 lbs., cannot classify</t>
  </si>
  <si>
    <t>No special sizing</t>
  </si>
  <si>
    <t>Over-height</t>
  </si>
  <si>
    <t>Over-length</t>
  </si>
  <si>
    <t>Over-weight</t>
  </si>
  <si>
    <t>Over-width</t>
  </si>
  <si>
    <t>Non-Permitted Load</t>
  </si>
  <si>
    <t>Permitted Load</t>
  </si>
  <si>
    <t>No Cargo Body (bobtail, light MV with hazardous materials [HM] placard, etc.)</t>
  </si>
  <si>
    <t>Bus</t>
  </si>
  <si>
    <t>Auto Transporter</t>
  </si>
  <si>
    <t>Cargo Tank</t>
  </si>
  <si>
    <t>Concrete Mixer</t>
  </si>
  <si>
    <t>Dump</t>
  </si>
  <si>
    <t>Flatbed</t>
  </si>
  <si>
    <t>Garbage/Refuse</t>
  </si>
  <si>
    <t>Grain/Chips/Gravel</t>
  </si>
  <si>
    <t>Intermodal Container Chassis</t>
  </si>
  <si>
    <t>Log</t>
  </si>
  <si>
    <t>Pole-Trailer</t>
  </si>
  <si>
    <t>Van/Enclosed Box</t>
  </si>
  <si>
    <t>Vehicle Towing Another Vehicle</t>
  </si>
  <si>
    <t>Not Applicable (MV 10,000 lbs. or less, not displaying HM placard)</t>
  </si>
  <si>
    <t>Unknown if Released</t>
  </si>
  <si>
    <t>No Automation</t>
  </si>
  <si>
    <t>Driver Assistance</t>
  </si>
  <si>
    <t>Partial Automation</t>
  </si>
  <si>
    <t>Conditional Automation</t>
  </si>
  <si>
    <t>High Automation</t>
  </si>
  <si>
    <t>Full Automation</t>
  </si>
  <si>
    <t>Automation Level Unknown</t>
  </si>
  <si>
    <t>road-basicCrash</t>
  </si>
  <si>
    <t>road</t>
  </si>
  <si>
    <t>Basic Crash Information</t>
  </si>
  <si>
    <t>road-crashIdentifier</t>
  </si>
  <si>
    <t>Crash Identifier</t>
  </si>
  <si>
    <t xml:space="preserve">The unique identifier within a given year that identifies a given crash within a State. </t>
  </si>
  <si>
    <t>C1-S1</t>
  </si>
  <si>
    <t>road-agencyIdentifier</t>
  </si>
  <si>
    <t>Agency Crash Identifier</t>
  </si>
  <si>
    <t>C1-S2</t>
  </si>
  <si>
    <t>road-severity</t>
  </si>
  <si>
    <t>Crash Severity</t>
  </si>
  <si>
    <t>C19</t>
  </si>
  <si>
    <t>road-description</t>
  </si>
  <si>
    <t>Crash Description</t>
  </si>
  <si>
    <t>O1</t>
  </si>
  <si>
    <t>road-classification</t>
  </si>
  <si>
    <t>Crash Classification</t>
  </si>
  <si>
    <t>C2</t>
  </si>
  <si>
    <t>road-ownership</t>
  </si>
  <si>
    <t>Ownership</t>
  </si>
  <si>
    <t>Provide type for ownership of the land where the crash occurred.</t>
  </si>
  <si>
    <t>C2-S1</t>
  </si>
  <si>
    <t>road-characteristics</t>
  </si>
  <si>
    <t>Characteristics</t>
  </si>
  <si>
    <t>../image/trafficway_diagram.png</t>
  </si>
  <si>
    <t>Did the crash occur on or off a trafficway?</t>
  </si>
  <si>
    <t>C2-S2</t>
  </si>
  <si>
    <t>road-secondary</t>
  </si>
  <si>
    <t>Secondary Crash</t>
  </si>
  <si>
    <t>A Secondary Crash is a crash that resulted from another crash.</t>
  </si>
  <si>
    <t>C2-S3</t>
  </si>
  <si>
    <t>road-schoolBus</t>
  </si>
  <si>
    <t>School Bus-Related?</t>
  </si>
  <si>
    <t>Was a school bus or motor vehicle functioning as a school bus for a school-related purpose involved in the crash? The "school bus", with or without a passenger on board, must be directly involved as a contact motor vehicle, or iindirectly involved (ie, children struck when boarding or alighting from the school bus, two vehicles colliding as a result of the stopped school bus, etc.)</t>
  </si>
  <si>
    <t>C17</t>
  </si>
  <si>
    <t>road-dateTime</t>
  </si>
  <si>
    <t>Crash Date and Time</t>
  </si>
  <si>
    <t>C3</t>
  </si>
  <si>
    <t>road-dateTimeMilitary</t>
  </si>
  <si>
    <t>Crash Date and Time (Valid Military Time)</t>
  </si>
  <si>
    <t>Midnight should be coded as 00:00. Use 99 for any dates or times that are unknown. For example, 02/99/2017 22:51 denotes that the crash occurred in February 2017 at 22:51, but the day of the month was unknown. Unknown should not be used for the year, only for the month, day, hour, and minute.</t>
  </si>
  <si>
    <t>Foramtt: YYYY/MM/DD HH:MM</t>
  </si>
  <si>
    <t>road-timeClearance</t>
  </si>
  <si>
    <t>Time of Roadway Clearance (Valid Military Time)</t>
  </si>
  <si>
    <t xml:space="preserve">The time of roadway clearance is the time that all lanes were available for traffic flow. Midnight should be coded as 00:00. Use 99 for any dates or times that are unknown. For example, 02/99/2017 22:51 denotes that the crash occurred in February 2017 at 22:51, but the day of the month was unknown. </t>
  </si>
  <si>
    <t>Format: HH:MM</t>
  </si>
  <si>
    <t>C3-S2</t>
  </si>
  <si>
    <t>road-location</t>
  </si>
  <si>
    <t>Crash Location</t>
  </si>
  <si>
    <t>C6</t>
  </si>
  <si>
    <t>road-state</t>
  </si>
  <si>
    <t>Crash State</t>
  </si>
  <si>
    <t>road-county</t>
  </si>
  <si>
    <t>road-state,-1</t>
  </si>
  <si>
    <t>Crash County</t>
  </si>
  <si>
    <t>C4</t>
  </si>
  <si>
    <t>road-city</t>
  </si>
  <si>
    <t>Crash City/Place</t>
  </si>
  <si>
    <t>C5</t>
  </si>
  <si>
    <t>road-latitude</t>
  </si>
  <si>
    <t>Latitude</t>
  </si>
  <si>
    <t>Format: degrees.minutes.seconds, compass direction</t>
  </si>
  <si>
    <t>C6-S1</t>
  </si>
  <si>
    <t>road-longitude</t>
  </si>
  <si>
    <t>Longitude</t>
  </si>
  <si>
    <t>C6-S2</t>
  </si>
  <si>
    <t>road-streetAddress</t>
  </si>
  <si>
    <t>road-latitude,-1;road-longitude,-1</t>
  </si>
  <si>
    <t>Nearest Street Address</t>
  </si>
  <si>
    <t>road-detailedCrash</t>
  </si>
  <si>
    <t>Detailed Crash Information</t>
  </si>
  <si>
    <t>road-firstHarmfulEventInfo</t>
  </si>
  <si>
    <t>First Harmful Event Information</t>
  </si>
  <si>
    <t>road-firstHarmfulEvent</t>
  </si>
  <si>
    <t>First Harmful Event</t>
  </si>
  <si>
    <t>The first injury or damage-producing event that characterizes the crash type.</t>
  </si>
  <si>
    <t>C7</t>
  </si>
  <si>
    <t>road-locationFirstHarmful</t>
  </si>
  <si>
    <t>Location of First Harmful Event Relative to the Trafficway</t>
  </si>
  <si>
    <t>C8</t>
  </si>
  <si>
    <t>road-mannerCollision</t>
  </si>
  <si>
    <t>Manner of Crash/ Collision Impact</t>
  </si>
  <si>
    <t>../image/manner_example.png</t>
  </si>
  <si>
    <t>The figure below displays a diagram of the manner of collision.</t>
  </si>
  <si>
    <t>This question refers only to crashes where the first harmful event involves a collision between two motor vehicles.</t>
  </si>
  <si>
    <t>C9</t>
  </si>
  <si>
    <t>road-relationJunction</t>
  </si>
  <si>
    <t>Relation to Junction Section</t>
  </si>
  <si>
    <t>C15</t>
  </si>
  <si>
    <t>road-withinInterchange</t>
  </si>
  <si>
    <t>Within Interchange Area?</t>
  </si>
  <si>
    <t>../image/interchange_diagram.png</t>
  </si>
  <si>
    <t>C15-S1</t>
  </si>
  <si>
    <t>road-specificLocation</t>
  </si>
  <si>
    <t>Specific Location</t>
  </si>
  <si>
    <t>../image/intersection_diagram.png</t>
  </si>
  <si>
    <t xml:space="preserve"> </t>
  </si>
  <si>
    <t>C15-S2</t>
  </si>
  <si>
    <t>road-sourceInfoSection</t>
  </si>
  <si>
    <t>Source of Information Section</t>
  </si>
  <si>
    <t>C10</t>
  </si>
  <si>
    <t>road-sourceInfo</t>
  </si>
  <si>
    <t>Source of Information</t>
  </si>
  <si>
    <t>Affiliation of the person completing the crash report</t>
  </si>
  <si>
    <t>C10-S1</t>
  </si>
  <si>
    <t>road-lawEnforcementIdentifier</t>
  </si>
  <si>
    <t>Law Enforcement Agency Identifier</t>
  </si>
  <si>
    <t>9 character NCIC Originating Agency Identifier</t>
  </si>
  <si>
    <t>C10-S2</t>
  </si>
  <si>
    <t>road-environmentConditions</t>
  </si>
  <si>
    <t>Environment Conditions</t>
  </si>
  <si>
    <t>road-weatherConditions</t>
  </si>
  <si>
    <t>Weather Conditions</t>
  </si>
  <si>
    <t>C11</t>
  </si>
  <si>
    <t>number ap</t>
  </si>
  <si>
    <t>Light Condition</t>
  </si>
  <si>
    <t>C12</t>
  </si>
  <si>
    <t>road-surfaceCondition</t>
  </si>
  <si>
    <t>Roadway Surface Condition</t>
  </si>
  <si>
    <t>C13</t>
  </si>
  <si>
    <t>road-roadwayEnvironment</t>
  </si>
  <si>
    <t>Contributing Circumstances - Roadway Environment</t>
  </si>
  <si>
    <t>C14</t>
  </si>
  <si>
    <t>road-typeIntersection</t>
  </si>
  <si>
    <t>Type of Intersection</t>
  </si>
  <si>
    <t>C16</t>
  </si>
  <si>
    <t>road-numApproaches</t>
  </si>
  <si>
    <t>Number of Approaches</t>
  </si>
  <si>
    <t>../image/intersection_examples.png</t>
  </si>
  <si>
    <t>C16-S1</t>
  </si>
  <si>
    <t>road-intersectionGeometry</t>
  </si>
  <si>
    <t>Overall Intersection Geometry</t>
  </si>
  <si>
    <t>C16-S2</t>
  </si>
  <si>
    <t>road-overallTCD</t>
  </si>
  <si>
    <t>Overall Traffic Control Device</t>
  </si>
  <si>
    <t>C16-S3</t>
  </si>
  <si>
    <t>road-workZone</t>
  </si>
  <si>
    <t>Work Zone-Related (Constrution/Maintenance/Utility)</t>
  </si>
  <si>
    <t>C18</t>
  </si>
  <si>
    <t>road-workzoneRelated</t>
  </si>
  <si>
    <t>Was the crash work-zone related?</t>
  </si>
  <si>
    <t>Did the crash occur in or is it related to a construction, maintenance, or utility work zone (regardless of whether workers were actually present at the time of the crash)? "Work zone-related crashes" may also include those involve motor vehicles slowed or stopped because of the work zone, even if the first harmful event occurred before the first warning sign.</t>
  </si>
  <si>
    <t>C18-S1</t>
  </si>
  <si>
    <t>road-locationWorkZone</t>
  </si>
  <si>
    <t>road-workzoneRelated,1</t>
  </si>
  <si>
    <t>Location of the Crash</t>
  </si>
  <si>
    <t>C18-S2</t>
  </si>
  <si>
    <t>road-typeWorkZone</t>
  </si>
  <si>
    <t>Type of Work Zone</t>
  </si>
  <si>
    <t>C18-S3</t>
  </si>
  <si>
    <t>road-workersPresent</t>
  </si>
  <si>
    <t>Workers Present?</t>
  </si>
  <si>
    <t>C18-S4</t>
  </si>
  <si>
    <t>road-lawEnforcementPresent</t>
  </si>
  <si>
    <t>Law Enforcement Present?</t>
  </si>
  <si>
    <t>C18-S5</t>
  </si>
  <si>
    <t>road-additionalRoadway</t>
  </si>
  <si>
    <t>Additional Roadway Information</t>
  </si>
  <si>
    <t>road-bridgeStructureNum</t>
  </si>
  <si>
    <t>Bridge/Structure Identification Number</t>
  </si>
  <si>
    <t>A unique federal inspection/inventory identifier assigned to a bridge, underpass, overpass, or tunnel bridge/structure that is also linkable to the National Bridge Inventory.</t>
  </si>
  <si>
    <t>road-curvature</t>
  </si>
  <si>
    <t>Roadway Curvature</t>
  </si>
  <si>
    <t>The measurement (in feet) of the curvature in the roadway expressed in terms of its radius, length, and superelevation. Obtained from the Roadway Inventory data.</t>
  </si>
  <si>
    <t>road-curveRadius</t>
  </si>
  <si>
    <t>Curve Radius</t>
  </si>
  <si>
    <t>road-length</t>
  </si>
  <si>
    <t>Length</t>
  </si>
  <si>
    <t>road-superelevation</t>
  </si>
  <si>
    <t>Superelevation</t>
  </si>
  <si>
    <t>road-grade</t>
  </si>
  <si>
    <t>road-directionSlope</t>
  </si>
  <si>
    <t>Direction of Slope</t>
  </si>
  <si>
    <t>Indicate up with a "+" and down with a "-"</t>
  </si>
  <si>
    <t>road-percentSlope</t>
  </si>
  <si>
    <t>Percent of Slope</t>
  </si>
  <si>
    <t>road-nationalHighway</t>
  </si>
  <si>
    <t>Part of National Highway System</t>
  </si>
  <si>
    <t>Is this road a part of the National Highway System?</t>
  </si>
  <si>
    <t>R4</t>
  </si>
  <si>
    <t>road-ruralUrban</t>
  </si>
  <si>
    <t>Roadway Functional Class: Rural or Urban</t>
  </si>
  <si>
    <t>The character of service or function of streets or highways</t>
  </si>
  <si>
    <t>R5</t>
  </si>
  <si>
    <t>road-specificClass</t>
  </si>
  <si>
    <t>Roadway Functional Class: Specific Class</t>
  </si>
  <si>
    <t>road-AADT</t>
  </si>
  <si>
    <t>Annual Average Daily Traffic (AADT)</t>
  </si>
  <si>
    <t>road-AADTYear</t>
  </si>
  <si>
    <t>AADT (Year)</t>
  </si>
  <si>
    <t>The specific calendar year during which the AADT was calculated.</t>
  </si>
  <si>
    <t>road-AADTValue</t>
  </si>
  <si>
    <t>AADT (Value)</t>
  </si>
  <si>
    <t>road-truckCount</t>
  </si>
  <si>
    <t>Truck (over 10,000 lbs) Count or Percentage</t>
  </si>
  <si>
    <t>road-motorcycleCount</t>
  </si>
  <si>
    <t>Motorcycle Count or Percentage</t>
  </si>
  <si>
    <t>road-laneShoulderWidths</t>
  </si>
  <si>
    <t>Widths of Lane(s) and Shoulder(s)</t>
  </si>
  <si>
    <t>road-laneWidth</t>
  </si>
  <si>
    <t>Lane Width</t>
  </si>
  <si>
    <t>(in feet)</t>
  </si>
  <si>
    <t>road-leftShoulderWidth</t>
  </si>
  <si>
    <t>Left Shoulder Width</t>
  </si>
  <si>
    <t>road-rightShoulderWidth</t>
  </si>
  <si>
    <t>Right Shoulder Width</t>
  </si>
  <si>
    <t>road-medianWidth</t>
  </si>
  <si>
    <t>Width of Median</t>
  </si>
  <si>
    <t>Width from the travel lane edge to travel lane edge of the portion of divided highway separating the road for traffic in opposing directions where the crash occurred. If a crash occurs at a mid-block section, the median width is based on the mid-block section. If the crash occurs at an intersection, the median width is based on the median widths at the intersection.</t>
  </si>
  <si>
    <t>road-accessControl</t>
  </si>
  <si>
    <t>Access Control</t>
  </si>
  <si>
    <t xml:space="preserve">The degree that access to abutting land is fully, partially, or not controlled by a public authority.
Full access control: preference given to through traffic movements by providing interchanges with selected public roads, and by prohbiting crossing at-grade and direct driveway connections (ie, limited access to the facility).
Partial access control: preference given to through traffic movement. In addition to interchanges, there may be some crossings at-grade with public roads, but direct private driveway connections have been minimized through th euse of frontage roads or other local access restrictions. Control of curb cuts is not access control.
No access control: no degree of access control exists; full access to the facility is permitted.
</t>
  </si>
  <si>
    <t>R9</t>
  </si>
  <si>
    <t>road-railwayCrossingId</t>
  </si>
  <si>
    <t>Railway Crossing ID</t>
  </si>
  <si>
    <t>Unique US DOT/AAR number assigned for identification purposes to a railroad crossing by a State highway agency in cooperation with the Federal Railroad Administration.</t>
  </si>
  <si>
    <t>road-lighting</t>
  </si>
  <si>
    <t>Roadway Lighting</t>
  </si>
  <si>
    <t>R11</t>
  </si>
  <si>
    <t>road-pavementMarkings</t>
  </si>
  <si>
    <t>Pavement Markings, Longitudinal</t>
  </si>
  <si>
    <t xml:space="preserve"> us</t>
  </si>
  <si>
    <t>road-edgeline</t>
  </si>
  <si>
    <t>Edgeline Presence/Type</t>
  </si>
  <si>
    <t>R12-S1</t>
  </si>
  <si>
    <t>road-centerline</t>
  </si>
  <si>
    <t>Centerline Presence/Type</t>
  </si>
  <si>
    <t>R12-S2</t>
  </si>
  <si>
    <t>road-laneLine</t>
  </si>
  <si>
    <t>Lane Line Markings</t>
  </si>
  <si>
    <t>R12-S3</t>
  </si>
  <si>
    <t>road-bicycleFacility</t>
  </si>
  <si>
    <t>Presence/Type of Bicycle Facility</t>
  </si>
  <si>
    <t>road-facility</t>
  </si>
  <si>
    <t>Facility</t>
  </si>
  <si>
    <t>R13-S1</t>
  </si>
  <si>
    <t>road-signedBicycleRoute</t>
  </si>
  <si>
    <t>Signed Bicycle Route</t>
  </si>
  <si>
    <t>R13-S2</t>
  </si>
  <si>
    <t>road-mainlineLanesAtIntersection</t>
  </si>
  <si>
    <t>Mainline Number of Lanes at Intersection</t>
  </si>
  <si>
    <t>Number of through lanes on the mainline approaches of an intersection, including all lanes with through movement (through and left-turn, or through and right-turn) but not exclusive turn lanes.</t>
  </si>
  <si>
    <t>R14</t>
  </si>
  <si>
    <t>road-crossStreetLanesAtIntersection</t>
  </si>
  <si>
    <t>Cross-Street Number of Lanes at Intersection</t>
  </si>
  <si>
    <t>Number of through lanes on the side-road approaches at intersection including all lanes with through movement (through and left-turn, or through and right-turn) but not exclusive turn lanes.</t>
  </si>
  <si>
    <t>R15</t>
  </si>
  <si>
    <t>road-totalVolumeVehicles</t>
  </si>
  <si>
    <t>Total Volume of Entering Vehicles</t>
  </si>
  <si>
    <t>road-totalVolumeYear</t>
  </si>
  <si>
    <t>Year</t>
  </si>
  <si>
    <t>road-totalVolumeValue</t>
  </si>
  <si>
    <t>Value</t>
  </si>
  <si>
    <t>Property Damage-Only</t>
  </si>
  <si>
    <t>Public Property</t>
  </si>
  <si>
    <t>Private Property</t>
  </si>
  <si>
    <t>Trafficway, On Road</t>
  </si>
  <si>
    <t>Trafficway, Not on Road</t>
  </si>
  <si>
    <t>Non-Trafficway</t>
  </si>
  <si>
    <t>Yes, School Bus Directly Involved</t>
  </si>
  <si>
    <t>Yes, School Bus Indirectly Involved</t>
  </si>
  <si>
    <t>Alabama</t>
  </si>
  <si>
    <t>Alaska</t>
  </si>
  <si>
    <t>American Samoa</t>
  </si>
  <si>
    <t>Arizona</t>
  </si>
  <si>
    <t>Arkansas</t>
  </si>
  <si>
    <t>California</t>
  </si>
  <si>
    <t>Colorado</t>
  </si>
  <si>
    <t>Commonwealth of the Northern Mariana Islands</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</si>
  <si>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</si>
  <si>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</si>
  <si>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</si>
  <si>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</si>
  <si>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</si>
  <si>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</si>
  <si>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</si>
  <si>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</si>
  <si>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</si>
  <si>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</si>
  <si>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</si>
  <si>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</si>
  <si>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</si>
  <si>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</si>
  <si>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</si>
  <si>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</si>
  <si>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</si>
  <si>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</si>
  <si>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</si>
  <si>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</si>
  <si>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</si>
  <si>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</si>
  <si>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</si>
  <si>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</si>
  <si>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</si>
  <si>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</si>
  <si>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</si>
  <si>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</si>
  <si>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</si>
  <si>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</si>
  <si>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</si>
  <si>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</si>
  <si>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</si>
  <si>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</si>
  <si>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</si>
  <si>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</si>
  <si>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</si>
  <si>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</si>
  <si>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</si>
  <si>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</si>
  <si>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United States Virgin Islands</t>
  </si>
  <si>
    <t>Utah</t>
  </si>
  <si>
    <t>Vermont</t>
  </si>
  <si>
    <t>Virginia</t>
  </si>
  <si>
    <t>Washington</t>
  </si>
  <si>
    <t>West Virginia</t>
  </si>
  <si>
    <t>Wisconsin</t>
  </si>
  <si>
    <t>Wyoming</t>
  </si>
  <si>
    <t>Other Non-Collision</t>
  </si>
  <si>
    <t>Construction Equipment (backhoe, bulldozer, etc.)</t>
  </si>
  <si>
    <t>Farm Equipment (tractor, combine harvester, etc.)</t>
  </si>
  <si>
    <t>Other Non-motorist</t>
  </si>
  <si>
    <t>Other Post, Pole, or Support</t>
  </si>
  <si>
    <t>Gore</t>
  </si>
  <si>
    <t>In Parking Lane or Zone</t>
  </si>
  <si>
    <t>Median</t>
  </si>
  <si>
    <t>Off-Roadway, Location Unknown</t>
  </si>
  <si>
    <t>On Roadway</t>
  </si>
  <si>
    <t>On Shoulder, Left Side</t>
  </si>
  <si>
    <t>On Shoulder, Right Side</t>
  </si>
  <si>
    <t>Outside Road/Right-of-Way</t>
  </si>
  <si>
    <t>Roadside</t>
  </si>
  <si>
    <t>Separator/Traffic Island</t>
  </si>
  <si>
    <t>Not a Collision between Two Motor Vehicles In-transport</t>
  </si>
  <si>
    <t>Angle</t>
  </si>
  <si>
    <t>Front to Front</t>
  </si>
  <si>
    <t>Front to Rear</t>
  </si>
  <si>
    <t>Rear to Rear</t>
  </si>
  <si>
    <t>Rear to Side</t>
  </si>
  <si>
    <t>Sideswipe, Opposite Direction</t>
  </si>
  <si>
    <t>Sideswipe, Same Direction</t>
  </si>
  <si>
    <t>Single Vehicle Collision</t>
  </si>
  <si>
    <t>Collision with a Parked Motor Vehicle</t>
  </si>
  <si>
    <t>Not an Interchange Area</t>
  </si>
  <si>
    <t>Acceleration/Deceleration Lane</t>
  </si>
  <si>
    <t>Crossover-Related</t>
  </si>
  <si>
    <t>Driveway Access or Related</t>
  </si>
  <si>
    <t>Entrance/Exit Ramp or Related</t>
  </si>
  <si>
    <t>Intersection or Related</t>
  </si>
  <si>
    <t>Non-Junction</t>
  </si>
  <si>
    <t>Railway Grade Crossing</t>
  </si>
  <si>
    <t>Through Roadway</t>
  </si>
  <si>
    <t>Other Location Not Listed Above Within an Interchange Area (median, shoulder an</t>
  </si>
  <si>
    <t>Law Enforcement Agency</t>
  </si>
  <si>
    <t>Civilian</t>
  </si>
  <si>
    <t>Daylight</t>
  </si>
  <si>
    <t>Dawn/Dusk</t>
  </si>
  <si>
    <t>Dark - Lighted</t>
  </si>
  <si>
    <t>Dark - Not Lighted</t>
  </si>
  <si>
    <t>Dark - Unknown Lighting</t>
  </si>
  <si>
    <t>Dry</t>
  </si>
  <si>
    <t>Ice/Frost</t>
  </si>
  <si>
    <t>Mud, Dirt, Gravel</t>
  </si>
  <si>
    <t>Oil</t>
  </si>
  <si>
    <t>Sand</t>
  </si>
  <si>
    <t>Slush</t>
  </si>
  <si>
    <t>Snow</t>
  </si>
  <si>
    <t>Water (standing, moving)</t>
  </si>
  <si>
    <t>Wet</t>
  </si>
  <si>
    <t>Animal(s)</t>
  </si>
  <si>
    <t>Debris</t>
  </si>
  <si>
    <t>Glare</t>
  </si>
  <si>
    <t>Non-Highway Work</t>
  </si>
  <si>
    <t>Obstructed Crosswalks</t>
  </si>
  <si>
    <t>Obstruction in Roadway</t>
  </si>
  <si>
    <t>Prior Crash</t>
  </si>
  <si>
    <t>Prior Non-Recurring Incident</t>
  </si>
  <si>
    <t>Regular Congestion</t>
  </si>
  <si>
    <t>Related to a Bus Stop</t>
  </si>
  <si>
    <t>Road Surface Condition (wet, icy, snow, slush, etc.)</t>
  </si>
  <si>
    <t>Ruts, Holes, Bumps</t>
  </si>
  <si>
    <t>Shoulders (none, low, soft, high)</t>
  </si>
  <si>
    <t>Toll Booth/Plaza Related</t>
  </si>
  <si>
    <t>Traffic Control Device</t>
  </si>
  <si>
    <t>Traffic Incident</t>
  </si>
  <si>
    <t>Visual Obstruction(s)</t>
  </si>
  <si>
    <t>Work Zone (construction/maintenance/utility)</t>
  </si>
  <si>
    <t>Worn, Travel-Polished Surface</t>
  </si>
  <si>
    <t>Not an Intersection</t>
  </si>
  <si>
    <t>Two</t>
  </si>
  <si>
    <t>Three</t>
  </si>
  <si>
    <t>Four</t>
  </si>
  <si>
    <t>Five or more</t>
  </si>
  <si>
    <t>Angled/Skewed</t>
  </si>
  <si>
    <t>Roundabout/Traffic Circle</t>
  </si>
  <si>
    <t>Perpendicular</t>
  </si>
  <si>
    <t>Not Applicable/Not an Intersection</t>
  </si>
  <si>
    <t>Signalized</t>
  </si>
  <si>
    <t>Stop - All Way</t>
  </si>
  <si>
    <t>Stop - Partial</t>
  </si>
  <si>
    <t>Yield</t>
  </si>
  <si>
    <t>Before the First Work Zone Warning Sign</t>
  </si>
  <si>
    <t>Advance Warning Area</t>
  </si>
  <si>
    <t>Transition Area</t>
  </si>
  <si>
    <t>Activity Area</t>
  </si>
  <si>
    <t>Termination Area</t>
  </si>
  <si>
    <t>Not Applicable/Not Within or Related to a Work Zone</t>
  </si>
  <si>
    <t>Lane Closure</t>
  </si>
  <si>
    <t>Lane Shift/Crossover</t>
  </si>
  <si>
    <t>Work on Shoulder or Median</t>
  </si>
  <si>
    <t>Intermittent or Moving Work</t>
  </si>
  <si>
    <t>Other Type of Work Zone</t>
  </si>
  <si>
    <t>Rural</t>
  </si>
  <si>
    <t>Urban</t>
  </si>
  <si>
    <t>Interstate</t>
  </si>
  <si>
    <t>Principal Arterial - Other Freeway or Expressway</t>
  </si>
  <si>
    <t>Principal Arterial - Other</t>
  </si>
  <si>
    <t>Minor Arterial</t>
  </si>
  <si>
    <t>Major Collector</t>
  </si>
  <si>
    <t>Minor Collector</t>
  </si>
  <si>
    <t>Local</t>
  </si>
  <si>
    <t>No Access Control</t>
  </si>
  <si>
    <t>Partial Access Control</t>
  </si>
  <si>
    <t>Full Access Control</t>
  </si>
  <si>
    <t>Continuous Lighting on Both SIdes</t>
  </si>
  <si>
    <t>Continuous Lighting on One Side</t>
  </si>
  <si>
    <t>No Lighting</t>
  </si>
  <si>
    <t>Spot Illumination on Both Sides</t>
  </si>
  <si>
    <t>Spot Illumination on One Side</t>
  </si>
  <si>
    <t>No Marked Edgeline</t>
  </si>
  <si>
    <t>Standard Width Edgeline</t>
  </si>
  <si>
    <t>Wide Edgeline</t>
  </si>
  <si>
    <t>No Marked Centerline</t>
  </si>
  <si>
    <t>Centerline with Centerline Rumble Stirp</t>
  </si>
  <si>
    <t>Standard Centerline Markings</t>
  </si>
  <si>
    <t>No Lane Markings</t>
  </si>
  <si>
    <t>Standard Lane Line</t>
  </si>
  <si>
    <t>Wide Lane Line</t>
  </si>
  <si>
    <t>Marked Bicycle Lane</t>
  </si>
  <si>
    <t>Separated Bicycle Path/Trail</t>
  </si>
  <si>
    <t>Unmarked Pave Shoulder</t>
  </si>
  <si>
    <t>Wide Curb Lane</t>
  </si>
  <si>
    <t>Not an Intersection or Interchange</t>
  </si>
  <si>
    <t>One Lane</t>
  </si>
  <si>
    <t>Two Lanes</t>
  </si>
  <si>
    <t>Three Lanes</t>
  </si>
  <si>
    <t>Four to Six Lanes</t>
  </si>
  <si>
    <t>Seven or More Lanes</t>
  </si>
  <si>
    <t>Clear</t>
  </si>
  <si>
    <t>Cloudy</t>
  </si>
  <si>
    <t>Blowing Sand, Soil, Dirt</t>
  </si>
  <si>
    <t>Blowing Snow</t>
  </si>
  <si>
    <t>Fog, Smog, Smoke</t>
  </si>
  <si>
    <t>Freezing Rain or Freezing Drizzle</t>
  </si>
  <si>
    <t>Rain</t>
  </si>
  <si>
    <t>Severe Crosswinds</t>
  </si>
  <si>
    <t>Sleet or Hail</t>
  </si>
  <si>
    <t>setup</t>
  </si>
  <si>
    <t>Ownership refers to the type of property, public or private</t>
  </si>
  <si>
    <t>A Secondary Crash is a crash that resulted from another crash</t>
  </si>
  <si>
    <t>id</t>
  </si>
  <si>
    <t>question_uid</t>
  </si>
  <si>
    <t>cGeoDWm1</t>
  </si>
  <si>
    <t>xwtnXE2c</t>
  </si>
  <si>
    <t>TNNilZo2</t>
  </si>
  <si>
    <t>qAJO1kQq</t>
  </si>
  <si>
    <t>Pr9o5SM6</t>
  </si>
  <si>
    <t>Vln5VkAh</t>
  </si>
  <si>
    <t>1h6r5JFf</t>
  </si>
  <si>
    <t>4VkVRWWY</t>
  </si>
  <si>
    <t>AREUHJ9b</t>
  </si>
  <si>
    <t>swdK3ctL</t>
  </si>
  <si>
    <t>fUE3Zk9I</t>
  </si>
  <si>
    <t>16LCTlmo</t>
  </si>
  <si>
    <t>qVaWWaWs</t>
  </si>
  <si>
    <t>EVbRTEnb</t>
  </si>
  <si>
    <t>qWDsDeEY</t>
  </si>
  <si>
    <t>UiP7Gr7i</t>
  </si>
  <si>
    <t>juLmQZEB</t>
  </si>
  <si>
    <t>0Mat8q8u</t>
  </si>
  <si>
    <t>d3ZHeqkH</t>
  </si>
  <si>
    <t>e0ILJxlx</t>
  </si>
  <si>
    <t>9cFGpRmQ</t>
  </si>
  <si>
    <t>uTZ8u8an</t>
  </si>
  <si>
    <t>Um6CdyUJ</t>
  </si>
  <si>
    <t>qlTVIWWS</t>
  </si>
  <si>
    <t>nCXTPsU5</t>
  </si>
  <si>
    <t>vCowZjea</t>
  </si>
  <si>
    <t>QUYxXsUT</t>
  </si>
  <si>
    <t>driver-21</t>
  </si>
  <si>
    <t>Qs5qGWkg</t>
  </si>
  <si>
    <t>Intermediate License Restrictions</t>
  </si>
  <si>
    <t>Limited-Other</t>
  </si>
  <si>
    <t>Military Vehicles Only</t>
  </si>
  <si>
    <t>driver-22</t>
  </si>
  <si>
    <t>jxwSKjVq</t>
  </si>
  <si>
    <t>Kb53Ie1J</t>
  </si>
  <si>
    <t>z0RAR9nQ</t>
  </si>
  <si>
    <t>6TkriXzZ</t>
  </si>
  <si>
    <t>MNdMxtx5</t>
  </si>
  <si>
    <t>WRishqwU</t>
  </si>
  <si>
    <t>0ZnIFZ0X</t>
  </si>
  <si>
    <t>v1Hvf6d7</t>
  </si>
  <si>
    <t>u3pLOnML</t>
  </si>
  <si>
    <t>ski3jtpd</t>
  </si>
  <si>
    <t>eweonIMI</t>
  </si>
  <si>
    <t>mZGcJRTW</t>
  </si>
  <si>
    <t>Qenr80I4</t>
  </si>
  <si>
    <t>uqQGx3Rc</t>
  </si>
  <si>
    <t>cYXv5Qkz</t>
  </si>
  <si>
    <t>m1CAZSdr</t>
  </si>
  <si>
    <t>G2zq94Fz</t>
  </si>
  <si>
    <t>4D3Re10A</t>
  </si>
  <si>
    <t>6O3xLeXP</t>
  </si>
  <si>
    <t>3Na7yzFj</t>
  </si>
  <si>
    <t>ntZC5cPW</t>
  </si>
  <si>
    <t>rUHV0P0f</t>
  </si>
  <si>
    <t>wecg2msi</t>
  </si>
  <si>
    <t>aeZ4RkUF</t>
  </si>
  <si>
    <t>mFbnuTNP</t>
  </si>
  <si>
    <t>ExMu8mbw</t>
  </si>
  <si>
    <t>5sp9e45O</t>
  </si>
  <si>
    <t>eiQbv2XM</t>
  </si>
  <si>
    <t>Egrsk6Sq</t>
  </si>
  <si>
    <t>NJqVP8AH</t>
  </si>
  <si>
    <t>Anwspdcw</t>
  </si>
  <si>
    <t>oRhCbvy6</t>
  </si>
  <si>
    <t>KXoL8mdI</t>
  </si>
  <si>
    <t>IGD5NNyh</t>
  </si>
  <si>
    <t>u07WbEUL</t>
  </si>
  <si>
    <t>34oHCyQs</t>
  </si>
  <si>
    <t>H8Nc9OMd</t>
  </si>
  <si>
    <t>h6LUiplf</t>
  </si>
  <si>
    <t>3pIa77uR</t>
  </si>
  <si>
    <t>NvS2JTFP</t>
  </si>
  <si>
    <t>DMwKNwQA</t>
  </si>
  <si>
    <t>psx5cEXm</t>
  </si>
  <si>
    <t>ms4OGVRF</t>
  </si>
  <si>
    <t>2cnmGpDV</t>
  </si>
  <si>
    <t>OeRyvF4v</t>
  </si>
  <si>
    <t>fvIxja95</t>
  </si>
  <si>
    <t>UwUUqXFT</t>
  </si>
  <si>
    <t>pT0Wq1RO</t>
  </si>
  <si>
    <t>Rq1LXZwZ</t>
  </si>
  <si>
    <t>8dY73Yzs</t>
  </si>
  <si>
    <t>zUUpOYVy</t>
  </si>
  <si>
    <t>A6uoXDGb</t>
  </si>
  <si>
    <t>gDFQkFn9</t>
  </si>
  <si>
    <t>Sl6ypLYA</t>
  </si>
  <si>
    <t>RGPLYKWA</t>
  </si>
  <si>
    <t>Dpk0wqnI</t>
  </si>
  <si>
    <t>vehicle-24</t>
  </si>
  <si>
    <t>MMkwgaog</t>
  </si>
  <si>
    <t>CynWHwxP</t>
  </si>
  <si>
    <t>sM5HGjcV</t>
  </si>
  <si>
    <t>4vrmnvfC</t>
  </si>
  <si>
    <t>No Special Function</t>
  </si>
  <si>
    <t>Bus - School (Public or Private)</t>
  </si>
  <si>
    <t>Bus - Childcare/Daycare</t>
  </si>
  <si>
    <t>Bus - Transit/Commuter</t>
  </si>
  <si>
    <t>Bus - Charter/Tour</t>
  </si>
  <si>
    <t>Bus - Intercity</t>
  </si>
  <si>
    <t>Bus - Shuttle</t>
  </si>
  <si>
    <t>Bus - Other</t>
  </si>
  <si>
    <t>Farm Vehicle</t>
  </si>
  <si>
    <t>Fire Truck</t>
  </si>
  <si>
    <t>Highway/Maintenance</t>
  </si>
  <si>
    <t>Mail Carrier</t>
  </si>
  <si>
    <t>Military</t>
  </si>
  <si>
    <t>Ambulance</t>
  </si>
  <si>
    <t>Public Utility</t>
  </si>
  <si>
    <t>Non-Transport Emergency Services Vehicle</t>
  </si>
  <si>
    <t>Safety Service Patrols - Incident Response</t>
  </si>
  <si>
    <t>Other Incident Response</t>
  </si>
  <si>
    <t>Rental Truck (Over 10,000 lbs.)</t>
  </si>
  <si>
    <t>Towing - Incident Response</t>
  </si>
  <si>
    <t>Truck Acting as Crash Attenuator</t>
  </si>
  <si>
    <t>Taxi</t>
  </si>
  <si>
    <t>Vehicle Used for Electronic Ride-hailing (transportation network company)</t>
  </si>
  <si>
    <t>CFa8RCtt</t>
  </si>
  <si>
    <t>CP4soemD</t>
  </si>
  <si>
    <t>udnyu4F5</t>
  </si>
  <si>
    <t>u5KrpsMu</t>
  </si>
  <si>
    <t>4P4o8TWH</t>
  </si>
  <si>
    <t>Gk088QR4</t>
  </si>
  <si>
    <t>Uzw63nI0</t>
  </si>
  <si>
    <t>UigT0ygk</t>
  </si>
  <si>
    <t>tFYqNzmA</t>
  </si>
  <si>
    <t>xBm1Bisf</t>
  </si>
  <si>
    <t>YLcktHvs</t>
  </si>
  <si>
    <t>DJ4YPDuQ</t>
  </si>
  <si>
    <t>4KpRmZXB</t>
  </si>
  <si>
    <t>lZDkbTdw</t>
  </si>
  <si>
    <t>a1fPOVyS</t>
  </si>
  <si>
    <t>N1NDCJhB</t>
  </si>
  <si>
    <t>9WuImDSX</t>
  </si>
  <si>
    <t>4EHCUQHM</t>
  </si>
  <si>
    <t>pTV8x6So</t>
  </si>
  <si>
    <t>PzKUFMw0</t>
  </si>
  <si>
    <t>ovVntlnU</t>
  </si>
  <si>
    <t>1</t>
  </si>
  <si>
    <t>2</t>
  </si>
  <si>
    <t>3</t>
  </si>
  <si>
    <t>krQbh0po</t>
  </si>
  <si>
    <t>d4OE8GnI</t>
  </si>
  <si>
    <t>zk6QtmkD</t>
  </si>
  <si>
    <t>TDkAb1u9</t>
  </si>
  <si>
    <t>Uninsured</t>
  </si>
  <si>
    <t>iWGTReJ5</t>
  </si>
  <si>
    <t>Ny3vKusE</t>
  </si>
  <si>
    <t>wqRCni8y</t>
  </si>
  <si>
    <t>QpFA5lgB</t>
  </si>
  <si>
    <t>IA0pYcQh</t>
  </si>
  <si>
    <t>dijmQNWx</t>
  </si>
  <si>
    <t>02UkfUBV</t>
  </si>
  <si>
    <t>A9mGeeGM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</si>
</sst>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sz val="11.0"/>
      <color rgb="FF000000"/>
      <name val="Calibri"/>
    </font>
    <font>
      <sz val="11.0"/>
      <color rgb="FF000000"/>
      <name val="Docs-Calibri"/>
    </font>
    <font>
      <sz val="11.0"/>
      <color rgb="FF7E3794"/>
      <name val="Arial"/>
    </font>
    <font>
      <sz val="11.0"/>
      <color theme="1"/>
      <name val="Calibri"/>
    </font>
    <font>
      <sz val="11.0"/>
      <color rgb="FF000000"/>
      <name val="&quot;docs-Calibri&quot;"/>
    </font>
  </fonts>
  <fills count="11">
    <fill>
      <patternFill patternType="none"/>
    </fill>
    <fill>
      <patternFill patternType="lightGray"/>
    </fill>
    <fill>
      <patternFill patternType="solid">
        <fgColor rgb="FFF6B26B"/>
        <bgColor rgb="FFF6B26B"/>
      </patternFill>
    </fill>
    <fill>
      <patternFill patternType="solid">
        <fgColor rgb="FF93C47D"/>
        <bgColor rgb="FF93C47D"/>
      </patternFill>
    </fill>
    <fill>
      <patternFill patternType="solid">
        <fgColor rgb="FFFFFFFF"/>
        <bgColor rgb="FFFFFFFF"/>
      </patternFill>
    </fill>
    <fill>
      <patternFill patternType="solid">
        <fgColor rgb="FFFFD966"/>
        <bgColor rgb="FFFFD966"/>
      </patternFill>
    </fill>
    <fill>
      <patternFill patternType="solid">
        <fgColor rgb="FFF9CB9C"/>
        <bgColor rgb="FFF9CB9C"/>
      </patternFill>
    </fill>
    <fill>
      <patternFill patternType="solid">
        <fgColor rgb="FFFCE8B2"/>
        <bgColor rgb="FFFCE8B2"/>
      </patternFill>
    </fill>
    <fill>
      <patternFill patternType="solid">
        <fgColor rgb="FFFF9900"/>
        <bgColor rgb="FFFF9900"/>
      </patternFill>
    </fill>
    <fill>
      <patternFill patternType="solid">
        <fgColor theme="0"/>
        <bgColor theme="0"/>
      </patternFill>
    </fill>
    <fill>
      <patternFill patternType="solid">
        <fgColor rgb="FFB7E1CD"/>
        <bgColor rgb="FFB7E1CD"/>
      </patternFill>
    </fill>
  </fills>
  <borders count="4">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0"/>
    </xf>
    <xf borderId="0" fillId="2" fontId="3" numFmtId="0" xfId="0" applyAlignment="1" applyFill="1" applyFont="1">
      <alignmen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3" fontId="3" numFmtId="0" xfId="0" applyAlignment="1" applyFill="1" applyFont="1">
      <alignment readingOrder="0" shrinkToFit="0" vertical="bottom" wrapText="0"/>
    </xf>
    <xf borderId="0" fillId="4" fontId="4" numFmtId="0" xfId="0" applyAlignment="1" applyFill="1" applyFont="1">
      <alignment horizontal="left" readingOrder="0"/>
    </xf>
    <xf borderId="0" fillId="5" fontId="3" numFmtId="0" xfId="0" applyAlignment="1" applyFill="1" applyFont="1">
      <alignment readingOrder="0" shrinkToFit="0" vertical="bottom" wrapText="0"/>
    </xf>
    <xf borderId="0" fillId="6" fontId="3" numFmtId="0" xfId="0" applyAlignment="1" applyFill="1" applyFont="1">
      <alignment readingOrder="0" shrinkToFit="0" vertical="bottom" wrapText="0"/>
    </xf>
    <xf borderId="0" fillId="7" fontId="3" numFmtId="0" xfId="0" applyAlignment="1" applyFill="1" applyFont="1">
      <alignment readingOrder="0" shrinkToFit="0" vertical="bottom" wrapText="0"/>
    </xf>
    <xf borderId="0" fillId="0" fontId="2" numFmtId="0" xfId="0" applyFont="1"/>
    <xf borderId="0" fillId="2" fontId="2" numFmtId="0" xfId="0" applyAlignment="1" applyFont="1">
      <alignment readingOrder="0"/>
    </xf>
    <xf borderId="0" fillId="5" fontId="2" numFmtId="0" xfId="0" applyAlignment="1" applyFont="1">
      <alignment readingOrder="0"/>
    </xf>
    <xf borderId="0" fillId="0" fontId="1" numFmtId="0" xfId="0" applyFont="1"/>
    <xf borderId="0" fillId="0" fontId="5" numFmtId="0" xfId="0" applyFont="1"/>
    <xf borderId="0" fillId="0" fontId="3" numFmtId="0" xfId="0" applyAlignment="1" applyFont="1">
      <alignment vertical="bottom"/>
    </xf>
    <xf borderId="0" fillId="0" fontId="2" numFmtId="0" xfId="0" applyAlignment="1" applyFont="1">
      <alignment vertical="bottom"/>
    </xf>
    <xf borderId="0" fillId="2" fontId="3" numFmtId="0" xfId="0" applyAlignment="1" applyFont="1">
      <alignment horizontal="left" readingOrder="0"/>
    </xf>
    <xf borderId="0" fillId="2" fontId="3" numFmtId="0" xfId="0" applyAlignment="1" applyFont="1">
      <alignment horizontal="right" readingOrder="0" shrinkToFit="0" vertical="bottom" wrapText="0"/>
    </xf>
    <xf borderId="0" fillId="2" fontId="3" numFmtId="0" xfId="0" applyAlignment="1" applyFont="1">
      <alignment shrinkToFit="0" vertical="bottom" wrapText="0"/>
    </xf>
    <xf borderId="0" fillId="2" fontId="2" numFmtId="0" xfId="0" applyFont="1"/>
    <xf borderId="0" fillId="0" fontId="6" numFmtId="0" xfId="0" applyAlignment="1" applyFont="1">
      <alignment horizontal="right" vertical="bottom"/>
    </xf>
    <xf borderId="0" fillId="0" fontId="2" numFmtId="0" xfId="0" applyAlignment="1" applyFont="1">
      <alignment vertical="bottom"/>
    </xf>
    <xf borderId="0" fillId="0" fontId="6" numFmtId="0" xfId="0" applyAlignment="1" applyFont="1">
      <alignment vertical="bottom"/>
    </xf>
    <xf borderId="0" fillId="0" fontId="6" numFmtId="0" xfId="0" applyAlignment="1" applyFont="1">
      <alignment horizontal="right" readingOrder="0" vertical="bottom"/>
    </xf>
    <xf borderId="0" fillId="0" fontId="6" numFmtId="0" xfId="0" applyAlignment="1" applyFont="1">
      <alignment readingOrder="0" vertical="bottom"/>
    </xf>
    <xf borderId="0" fillId="8" fontId="2" numFmtId="0" xfId="0" applyAlignment="1" applyFill="1" applyFont="1">
      <alignment readingOrder="0"/>
    </xf>
    <xf borderId="0" fillId="5" fontId="2" numFmtId="0" xfId="0" applyAlignment="1" applyFont="1">
      <alignment vertical="bottom"/>
    </xf>
    <xf borderId="0" fillId="0" fontId="2" numFmtId="0" xfId="0" applyAlignment="1" applyFont="1">
      <alignment horizontal="right" vertical="bottom"/>
    </xf>
    <xf borderId="0" fillId="9" fontId="3" numFmtId="0" xfId="0" applyAlignment="1" applyFill="1" applyFont="1">
      <alignment readingOrder="0" shrinkToFit="0" vertical="bottom" wrapText="0"/>
    </xf>
    <xf borderId="0" fillId="0" fontId="6" numFmtId="0" xfId="0" applyAlignment="1" applyFont="1">
      <alignment vertical="bottom"/>
    </xf>
    <xf borderId="0" fillId="0" fontId="6" numFmtId="0" xfId="0" applyAlignment="1" applyFont="1">
      <alignment horizontal="right" vertical="bottom"/>
    </xf>
    <xf borderId="0" fillId="3" fontId="6" numFmtId="0" xfId="0" applyAlignment="1" applyFont="1">
      <alignment vertical="bottom"/>
    </xf>
    <xf borderId="0" fillId="10" fontId="6" numFmtId="0" xfId="0" applyAlignment="1" applyFill="1" applyFont="1">
      <alignment vertical="bottom"/>
    </xf>
    <xf borderId="1" fillId="0" fontId="2" numFmtId="0" xfId="0" applyAlignment="1" applyBorder="1" applyFont="1">
      <alignment shrinkToFit="0" vertical="bottom" wrapText="0"/>
    </xf>
    <xf borderId="0" fillId="9" fontId="3" numFmtId="0" xfId="0" applyAlignment="1" applyFont="1">
      <alignment horizontal="right" readingOrder="0" shrinkToFit="0" vertical="bottom" wrapText="0"/>
    </xf>
    <xf borderId="0" fillId="9" fontId="3" numFmtId="0" xfId="0" applyAlignment="1" applyFont="1">
      <alignment shrinkToFit="0" vertical="bottom" wrapText="0"/>
    </xf>
    <xf borderId="0" fillId="9" fontId="2" numFmtId="0" xfId="0" applyFont="1"/>
    <xf borderId="0" fillId="0" fontId="3" numFmtId="0" xfId="0" applyAlignment="1" applyFont="1">
      <alignment readingOrder="0" shrinkToFit="0" vertical="bottom" wrapText="1"/>
    </xf>
    <xf borderId="0" fillId="3" fontId="3" numFmtId="0" xfId="0" applyAlignment="1" applyFont="1">
      <alignment readingOrder="0" shrinkToFit="0" vertical="bottom" wrapText="1"/>
    </xf>
    <xf borderId="0" fillId="0" fontId="7" numFmtId="0" xfId="0" applyAlignment="1" applyFont="1">
      <alignment readingOrder="0"/>
    </xf>
    <xf borderId="0" fillId="6" fontId="3" numFmtId="0" xfId="0" applyAlignment="1" applyFont="1">
      <alignment readingOrder="0" shrinkToFit="0" vertical="bottom" wrapText="1"/>
    </xf>
    <xf borderId="0" fillId="5" fontId="3" numFmtId="0" xfId="0" applyAlignment="1" applyFont="1">
      <alignment readingOrder="0" shrinkToFit="0" vertical="bottom" wrapText="1"/>
    </xf>
    <xf borderId="0" fillId="10" fontId="3" numFmtId="0" xfId="0" applyAlignment="1" applyFont="1">
      <alignment horizontal="left" readingOrder="0"/>
    </xf>
    <xf borderId="0" fillId="10" fontId="4" numFmtId="0" xfId="0" applyAlignment="1" applyFont="1">
      <alignment horizontal="left" readingOrder="0"/>
    </xf>
    <xf borderId="0" fillId="0" fontId="2" numFmtId="0" xfId="0" applyAlignment="1" applyFont="1">
      <alignment horizontal="right" readingOrder="0" vertical="bottom"/>
    </xf>
    <xf borderId="0" fillId="4" fontId="6" numFmtId="0" xfId="0" applyAlignment="1" applyFont="1">
      <alignment vertical="bottom"/>
    </xf>
    <xf borderId="0" fillId="4" fontId="6" numFmtId="0" xfId="0" applyAlignment="1" applyFont="1">
      <alignment horizontal="right" vertical="bottom"/>
    </xf>
    <xf borderId="0" fillId="0" fontId="0" numFmtId="0" xfId="0" applyAlignment="1" applyFont="1">
      <alignment readingOrder="0" shrinkToFit="0" wrapText="1"/>
    </xf>
    <xf borderId="0" fillId="4" fontId="3" numFmtId="0" xfId="0" applyAlignment="1" applyFont="1">
      <alignment horizontal="left" readingOrder="0"/>
    </xf>
    <xf borderId="0" fillId="3" fontId="2" numFmtId="0" xfId="0" applyAlignment="1" applyFont="1">
      <alignment readingOrder="0"/>
    </xf>
    <xf borderId="0" fillId="0" fontId="3" numFmtId="49" xfId="0" applyAlignment="1" applyFont="1" applyNumberFormat="1">
      <alignment readingOrder="0" shrinkToFit="0" vertical="bottom" wrapText="0"/>
    </xf>
    <xf borderId="2" fillId="0" fontId="3" numFmtId="0" xfId="0" applyAlignment="1" applyBorder="1" applyFont="1">
      <alignment readingOrder="0" shrinkToFit="0" vertical="bottom" wrapText="0"/>
    </xf>
    <xf borderId="2" fillId="0" fontId="3" numFmtId="0" xfId="0" applyAlignment="1" applyBorder="1" applyFont="1">
      <alignment horizontal="right" readingOrder="0" shrinkToFit="0" vertical="bottom" wrapText="0"/>
    </xf>
    <xf borderId="2" fillId="0" fontId="2" numFmtId="0" xfId="0" applyBorder="1" applyFont="1"/>
    <xf borderId="3" fillId="0" fontId="2" numFmtId="0" xfId="0" applyAlignment="1" applyBorder="1" applyFont="1">
      <alignment vertical="bottom"/>
    </xf>
    <xf borderId="3" fillId="0" fontId="3" numFmtId="0" xfId="0" applyAlignment="1" applyBorder="1" applyFont="1">
      <alignment vertical="bottom"/>
    </xf>
    <xf borderId="3" fillId="0" fontId="2" numFmtId="0" xfId="0" applyAlignment="1" applyBorder="1" applyFont="1">
      <alignment vertical="bottom"/>
    </xf>
    <xf borderId="2" fillId="0" fontId="3" numFmtId="0" xfId="0" applyAlignment="1" applyBorder="1" applyFont="1">
      <alignment vertical="bottom"/>
    </xf>
    <xf borderId="0" fillId="0" fontId="3" numFmtId="0" xfId="0" applyAlignment="1" applyFont="1">
      <alignment shrinkToFit="0" vertical="bottom" wrapText="0"/>
    </xf>
    <xf borderId="3" fillId="0" fontId="3" numFmtId="0" xfId="0" applyAlignment="1" applyBorder="1" applyFont="1">
      <alignment readingOrder="0" shrinkToFit="0" vertical="bottom" wrapText="0"/>
    </xf>
    <xf borderId="3" fillId="0" fontId="3" numFmtId="0" xfId="0" applyAlignment="1" applyBorder="1" applyFont="1">
      <alignment horizontal="right" readingOrder="0" shrinkToFit="0" vertical="bottom" wrapText="0"/>
    </xf>
    <xf borderId="3" fillId="0" fontId="2" numFmtId="0" xfId="0" applyBorder="1" applyFont="1"/>
    <xf borderId="0" fillId="9" fontId="6" numFmtId="0" xfId="0" applyAlignment="1" applyFont="1">
      <alignment readingOrder="0" vertical="bottom"/>
    </xf>
    <xf borderId="0" fillId="9" fontId="6" numFmtId="0" xfId="0" applyAlignment="1" applyFont="1">
      <alignment vertical="bottom"/>
    </xf>
    <xf borderId="0" fillId="4" fontId="6" numFmtId="0" xfId="0" applyAlignment="1" applyFont="1">
      <alignment vertical="bottom"/>
    </xf>
    <xf borderId="0" fillId="4" fontId="6" numFmtId="0" xfId="0" applyAlignment="1" applyFont="1">
      <alignment horizontal="right" readingOrder="0" vertical="bottom"/>
    </xf>
    <xf borderId="0" fillId="4" fontId="6" numFmtId="0" xfId="0" applyAlignment="1" applyFont="1">
      <alignment readingOrder="0" vertical="bottom"/>
    </xf>
    <xf borderId="0" fillId="0" fontId="2" numFmtId="0" xfId="0" applyAlignment="1" applyFont="1">
      <alignment readingOrder="0" vertical="bottom"/>
    </xf>
    <xf borderId="0" fillId="0" fontId="3" numFmtId="49" xfId="0" applyAlignment="1" applyFont="1" applyNumberFormat="1">
      <alignment horizontal="right" readingOrder="0" shrinkToFit="0" vertical="bottom" wrapText="0"/>
    </xf>
    <xf borderId="2" fillId="0" fontId="3" numFmtId="0" xfId="0" applyAlignment="1" applyBorder="1" applyFont="1">
      <alignment readingOrder="0" shrinkToFit="0" vertical="bottom" wrapText="1"/>
    </xf>
  </cellXfs>
  <cellStyles count="1">
    <cellStyle xfId="0" name="Normal" builtinId="0"/>
  </cellStyles>
  <dxfs count="6">
    <dxf>
      <font/>
      <fill>
        <patternFill patternType="solid">
          <fgColor rgb="FFFCE8B2"/>
          <bgColor rgb="FFFCE8B2"/>
        </patternFill>
      </fill>
      <border/>
    </dxf>
    <dxf>
      <font/>
      <fill>
        <patternFill patternType="solid">
          <fgColor rgb="FFB7E1CD"/>
          <bgColor rgb="FFB7E1CD"/>
        </patternFill>
      </fill>
      <border/>
    </dxf>
    <dxf>
      <font/>
      <fill>
        <patternFill patternType="solid">
          <fgColor rgb="FF9FC5E8"/>
          <bgColor rgb="FF9FC5E8"/>
        </patternFill>
      </fill>
      <border/>
    </dxf>
    <dxf>
      <font/>
      <fill>
        <patternFill patternType="solid">
          <fgColor rgb="FFF6B26B"/>
          <bgColor rgb="FFF6B26B"/>
        </patternFill>
      </fill>
      <border/>
    </dxf>
    <dxf>
      <font/>
      <fill>
        <patternFill patternType="solid">
          <fgColor rgb="FFFFD966"/>
          <bgColor rgb="FFFFD966"/>
        </patternFill>
      </fill>
      <border/>
    </dxf>
    <dxf>
      <font>
        <color rgb="FF000000"/>
      </font>
      <fill>
        <patternFill patternType="solid">
          <fgColor rgb="FFFFD966"/>
          <bgColor rgb="FFFFD966"/>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19</xdr:row>
      <xdr:rowOff>0</xdr:rowOff>
    </xdr:from>
    <xdr:ext cx="3905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86"/>
    <col customWidth="1" min="2" max="2" width="19.29"/>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row>
    <row r="10">
      <c r="A10" s="2" t="s">
        <v>17</v>
      </c>
    </row>
    <row r="11">
      <c r="A11" s="3" t="s">
        <v>18</v>
      </c>
    </row>
    <row r="12">
      <c r="A12" s="2" t="s">
        <v>19</v>
      </c>
    </row>
    <row r="13">
      <c r="A13" s="2" t="s">
        <v>20</v>
      </c>
    </row>
    <row r="14">
      <c r="A14" s="2"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43"/>
    <col customWidth="1" min="2" max="2" width="14.14"/>
    <col customWidth="1" min="3" max="3" width="34.43"/>
    <col customWidth="1" min="4" max="4" width="46.29"/>
    <col customWidth="1" min="6" max="6" width="23.29"/>
    <col customWidth="1" min="8" max="8" width="20.43"/>
    <col customWidth="1" min="9" max="9" width="11.57"/>
    <col customWidth="1" min="10" max="10" width="19.71"/>
    <col customWidth="1" min="11" max="11" width="18.86"/>
    <col customWidth="1" min="12" max="12" width="10.43"/>
  </cols>
  <sheetData>
    <row r="1">
      <c r="A1" s="4" t="s">
        <v>22</v>
      </c>
      <c r="B1" s="4" t="s">
        <v>23</v>
      </c>
      <c r="C1" s="4" t="s">
        <v>24</v>
      </c>
      <c r="D1" s="4" t="s">
        <v>25</v>
      </c>
      <c r="E1" s="4" t="s">
        <v>26</v>
      </c>
      <c r="F1" s="4" t="s">
        <v>27</v>
      </c>
      <c r="G1" s="4" t="s">
        <v>28</v>
      </c>
      <c r="H1" s="4" t="s">
        <v>0</v>
      </c>
      <c r="I1" s="4" t="s">
        <v>29</v>
      </c>
      <c r="J1" s="4" t="s">
        <v>30</v>
      </c>
      <c r="K1" s="4" t="s">
        <v>1</v>
      </c>
      <c r="L1" s="4" t="s">
        <v>31</v>
      </c>
    </row>
    <row r="2">
      <c r="A2" s="4" t="s">
        <v>32</v>
      </c>
      <c r="B2" s="4" t="s">
        <v>33</v>
      </c>
      <c r="C2" s="4"/>
      <c r="D2" s="5" t="s">
        <v>34</v>
      </c>
      <c r="E2" s="4"/>
      <c r="F2" s="4"/>
      <c r="G2" s="4"/>
      <c r="H2" s="4" t="s">
        <v>21</v>
      </c>
      <c r="I2" s="6">
        <v>0.0</v>
      </c>
      <c r="J2" s="6">
        <v>0.0</v>
      </c>
      <c r="K2" s="7"/>
      <c r="L2" s="4" t="s">
        <v>35</v>
      </c>
    </row>
    <row r="3">
      <c r="A3" s="4" t="s">
        <v>36</v>
      </c>
      <c r="B3" s="4" t="s">
        <v>33</v>
      </c>
      <c r="C3" s="4"/>
      <c r="D3" s="8" t="s">
        <v>37</v>
      </c>
      <c r="E3" s="4"/>
      <c r="F3" s="4"/>
      <c r="G3" s="4"/>
      <c r="H3" s="4" t="s">
        <v>4</v>
      </c>
      <c r="I3" s="6">
        <v>0.0</v>
      </c>
      <c r="J3" s="6">
        <v>0.0</v>
      </c>
      <c r="K3" s="7"/>
      <c r="L3" s="4" t="s">
        <v>38</v>
      </c>
    </row>
    <row r="4">
      <c r="A4" s="4" t="s">
        <v>39</v>
      </c>
      <c r="B4" s="4" t="s">
        <v>33</v>
      </c>
      <c r="C4" s="4"/>
      <c r="D4" s="8" t="s">
        <v>40</v>
      </c>
      <c r="E4" s="4"/>
      <c r="F4" s="4"/>
      <c r="G4" s="4"/>
      <c r="H4" s="4" t="s">
        <v>4</v>
      </c>
      <c r="I4" s="6">
        <v>0.0</v>
      </c>
      <c r="J4" s="6">
        <v>0.0</v>
      </c>
      <c r="K4" s="7"/>
      <c r="L4" s="4" t="s">
        <v>41</v>
      </c>
    </row>
    <row r="5">
      <c r="A5" s="4" t="s">
        <v>42</v>
      </c>
      <c r="B5" s="4" t="s">
        <v>33</v>
      </c>
      <c r="C5" s="4"/>
      <c r="D5" s="8" t="s">
        <v>43</v>
      </c>
      <c r="E5" s="4"/>
      <c r="F5" s="4"/>
      <c r="G5" s="4"/>
      <c r="H5" s="4" t="s">
        <v>4</v>
      </c>
      <c r="I5" s="6">
        <v>0.0</v>
      </c>
      <c r="J5" s="6">
        <v>0.0</v>
      </c>
      <c r="K5" s="7"/>
      <c r="L5" s="4" t="s">
        <v>44</v>
      </c>
    </row>
    <row r="6">
      <c r="A6" s="4" t="s">
        <v>45</v>
      </c>
      <c r="B6" s="4" t="s">
        <v>33</v>
      </c>
      <c r="C6" s="4"/>
      <c r="D6" s="8" t="s">
        <v>46</v>
      </c>
      <c r="E6" s="4"/>
      <c r="F6" s="4" t="s">
        <v>47</v>
      </c>
      <c r="G6" s="4" t="s">
        <v>48</v>
      </c>
      <c r="H6" s="4" t="s">
        <v>4</v>
      </c>
      <c r="I6" s="6">
        <v>0.0</v>
      </c>
      <c r="J6" s="6">
        <v>0.0</v>
      </c>
      <c r="K6" s="7"/>
      <c r="L6" s="4" t="s">
        <v>35</v>
      </c>
    </row>
    <row r="7">
      <c r="A7" s="4" t="s">
        <v>49</v>
      </c>
      <c r="B7" s="4" t="s">
        <v>33</v>
      </c>
      <c r="C7" s="4"/>
      <c r="D7" s="8" t="s">
        <v>50</v>
      </c>
      <c r="E7" s="4"/>
      <c r="F7" s="4" t="s">
        <v>51</v>
      </c>
      <c r="G7" s="4"/>
      <c r="H7" s="4" t="s">
        <v>4</v>
      </c>
      <c r="I7" s="6">
        <v>0.0</v>
      </c>
      <c r="J7" s="6">
        <v>0.0</v>
      </c>
      <c r="K7" s="7"/>
      <c r="L7" s="4"/>
    </row>
    <row r="8">
      <c r="A8" s="4" t="s">
        <v>52</v>
      </c>
      <c r="B8" s="4" t="s">
        <v>33</v>
      </c>
      <c r="C8" s="4"/>
      <c r="D8" s="8" t="s">
        <v>53</v>
      </c>
      <c r="E8" s="4"/>
      <c r="F8" s="4"/>
      <c r="G8" s="4"/>
      <c r="H8" s="4" t="s">
        <v>4</v>
      </c>
      <c r="I8" s="6">
        <v>0.0</v>
      </c>
      <c r="J8" s="6">
        <v>0.0</v>
      </c>
      <c r="K8" s="7"/>
      <c r="L8" s="4"/>
    </row>
    <row r="9">
      <c r="A9" s="4" t="s">
        <v>54</v>
      </c>
      <c r="B9" s="4" t="s">
        <v>33</v>
      </c>
      <c r="C9" s="4"/>
      <c r="D9" s="8" t="s">
        <v>55</v>
      </c>
      <c r="E9" s="4"/>
      <c r="F9" s="4"/>
      <c r="G9" s="9"/>
      <c r="H9" s="4" t="s">
        <v>4</v>
      </c>
      <c r="I9" s="6">
        <v>0.0</v>
      </c>
      <c r="J9" s="6">
        <v>0.0</v>
      </c>
      <c r="K9" s="7"/>
      <c r="L9" s="4"/>
    </row>
    <row r="10">
      <c r="A10" s="4" t="s">
        <v>56</v>
      </c>
      <c r="B10" s="4" t="s">
        <v>33</v>
      </c>
      <c r="C10" s="4"/>
      <c r="D10" s="8" t="s">
        <v>57</v>
      </c>
      <c r="E10" s="7"/>
      <c r="F10" s="7"/>
      <c r="G10" s="9"/>
      <c r="H10" s="4" t="s">
        <v>4</v>
      </c>
      <c r="I10" s="6">
        <v>0.0</v>
      </c>
      <c r="J10" s="6">
        <v>0.0</v>
      </c>
      <c r="K10" s="7"/>
      <c r="L10" s="4"/>
    </row>
    <row r="11">
      <c r="A11" s="4" t="s">
        <v>58</v>
      </c>
      <c r="B11" s="4" t="s">
        <v>33</v>
      </c>
      <c r="C11" s="4"/>
      <c r="D11" s="8" t="s">
        <v>59</v>
      </c>
      <c r="E11" s="4"/>
      <c r="F11" s="4"/>
      <c r="G11" s="7"/>
      <c r="H11" s="4" t="s">
        <v>4</v>
      </c>
      <c r="I11" s="6">
        <v>0.0</v>
      </c>
      <c r="J11" s="6">
        <v>0.0</v>
      </c>
      <c r="K11" s="7"/>
      <c r="L11" s="4"/>
    </row>
    <row r="12">
      <c r="A12" s="4" t="s">
        <v>60</v>
      </c>
      <c r="B12" s="4" t="s">
        <v>33</v>
      </c>
      <c r="C12" s="4"/>
      <c r="D12" s="8" t="s">
        <v>61</v>
      </c>
      <c r="E12" s="4"/>
      <c r="F12" s="4"/>
      <c r="G12" s="4" t="s">
        <v>62</v>
      </c>
      <c r="H12" s="4" t="s">
        <v>4</v>
      </c>
      <c r="I12" s="6">
        <v>0.0</v>
      </c>
      <c r="J12" s="6">
        <v>0.0</v>
      </c>
      <c r="K12" s="7"/>
      <c r="L12" s="4"/>
    </row>
    <row r="13">
      <c r="A13" s="4" t="s">
        <v>63</v>
      </c>
      <c r="B13" s="4" t="s">
        <v>33</v>
      </c>
      <c r="C13" s="4"/>
      <c r="D13" s="8" t="s">
        <v>64</v>
      </c>
      <c r="E13" s="7"/>
      <c r="F13" s="7"/>
      <c r="G13" s="7"/>
      <c r="H13" s="4" t="s">
        <v>2</v>
      </c>
      <c r="I13" s="6">
        <v>3.0</v>
      </c>
      <c r="J13" s="6">
        <v>1.0</v>
      </c>
      <c r="K13" s="7"/>
      <c r="L13" s="4" t="s">
        <v>65</v>
      </c>
    </row>
    <row r="14">
      <c r="A14" s="4" t="s">
        <v>66</v>
      </c>
      <c r="B14" s="4" t="s">
        <v>33</v>
      </c>
      <c r="C14" s="4"/>
      <c r="D14" s="5" t="s">
        <v>67</v>
      </c>
      <c r="E14" s="4"/>
      <c r="F14" s="4"/>
      <c r="G14" s="4"/>
      <c r="H14" s="4" t="s">
        <v>21</v>
      </c>
      <c r="I14" s="6">
        <v>0.0</v>
      </c>
      <c r="J14" s="6">
        <v>0.0</v>
      </c>
      <c r="K14" s="7"/>
      <c r="L14" s="4" t="s">
        <v>68</v>
      </c>
    </row>
    <row r="15">
      <c r="A15" s="4" t="s">
        <v>69</v>
      </c>
      <c r="B15" s="4" t="s">
        <v>33</v>
      </c>
      <c r="C15" s="4"/>
      <c r="D15" s="10" t="s">
        <v>70</v>
      </c>
      <c r="E15" s="4"/>
      <c r="F15" s="4"/>
      <c r="G15" s="4"/>
      <c r="H15" s="4" t="s">
        <v>8</v>
      </c>
      <c r="I15" s="6">
        <v>0.0</v>
      </c>
      <c r="J15" s="6">
        <v>0.0</v>
      </c>
      <c r="K15" s="7"/>
      <c r="L15" s="4" t="s">
        <v>71</v>
      </c>
    </row>
    <row r="16">
      <c r="A16" s="4" t="s">
        <v>72</v>
      </c>
      <c r="B16" s="4" t="s">
        <v>33</v>
      </c>
      <c r="C16" s="4"/>
      <c r="D16" s="8" t="s">
        <v>73</v>
      </c>
      <c r="E16" s="7"/>
      <c r="F16" s="7"/>
      <c r="G16" s="7"/>
      <c r="H16" s="4" t="s">
        <v>6</v>
      </c>
      <c r="I16" s="6">
        <v>9.0</v>
      </c>
      <c r="J16" s="6">
        <v>1.0</v>
      </c>
      <c r="K16" s="7"/>
      <c r="L16" s="4" t="s">
        <v>74</v>
      </c>
    </row>
    <row r="17">
      <c r="A17" s="4" t="s">
        <v>75</v>
      </c>
      <c r="B17" s="4" t="s">
        <v>33</v>
      </c>
      <c r="C17" s="4"/>
      <c r="D17" s="8" t="s">
        <v>76</v>
      </c>
      <c r="E17" s="4"/>
      <c r="F17" s="4" t="s">
        <v>77</v>
      </c>
      <c r="H17" s="4" t="s">
        <v>4</v>
      </c>
      <c r="I17" s="6">
        <v>0.0</v>
      </c>
      <c r="J17" s="6">
        <v>0.0</v>
      </c>
      <c r="K17" s="7"/>
      <c r="L17" s="4" t="s">
        <v>78</v>
      </c>
    </row>
    <row r="18">
      <c r="A18" s="4" t="s">
        <v>79</v>
      </c>
      <c r="B18" s="4" t="s">
        <v>33</v>
      </c>
      <c r="C18" s="4"/>
      <c r="D18" s="8" t="s">
        <v>80</v>
      </c>
      <c r="E18" s="4"/>
      <c r="F18" s="4" t="s">
        <v>81</v>
      </c>
      <c r="G18" s="4"/>
      <c r="H18" s="4" t="s">
        <v>16</v>
      </c>
      <c r="I18" s="6">
        <v>0.0</v>
      </c>
      <c r="J18" s="6">
        <v>0.0</v>
      </c>
      <c r="K18" s="4" t="s">
        <v>13</v>
      </c>
      <c r="L18" s="4" t="s">
        <v>82</v>
      </c>
    </row>
    <row r="19">
      <c r="A19" s="4" t="s">
        <v>83</v>
      </c>
      <c r="B19" s="4" t="s">
        <v>33</v>
      </c>
      <c r="C19" s="4"/>
      <c r="D19" s="8" t="s">
        <v>84</v>
      </c>
      <c r="E19" s="7"/>
      <c r="F19" s="4" t="s">
        <v>85</v>
      </c>
      <c r="G19" s="7"/>
      <c r="H19" s="4" t="s">
        <v>6</v>
      </c>
      <c r="I19" s="6">
        <v>7.0</v>
      </c>
      <c r="J19" s="6">
        <v>1.0</v>
      </c>
      <c r="K19" s="7"/>
      <c r="L19" s="4" t="s">
        <v>86</v>
      </c>
    </row>
    <row r="20">
      <c r="A20" s="4" t="s">
        <v>87</v>
      </c>
      <c r="B20" s="4" t="s">
        <v>33</v>
      </c>
      <c r="C20" s="4"/>
      <c r="D20" s="8" t="s">
        <v>88</v>
      </c>
      <c r="E20" s="4"/>
      <c r="F20" s="4"/>
      <c r="G20" s="4"/>
      <c r="H20" s="4" t="s">
        <v>6</v>
      </c>
      <c r="I20" s="6">
        <v>2.0</v>
      </c>
      <c r="J20" s="6">
        <v>1.0</v>
      </c>
      <c r="K20" s="7"/>
      <c r="L20" s="4" t="s">
        <v>89</v>
      </c>
    </row>
    <row r="21">
      <c r="A21" s="4" t="s">
        <v>90</v>
      </c>
      <c r="B21" s="4" t="s">
        <v>33</v>
      </c>
      <c r="C21" s="4"/>
      <c r="D21" s="8" t="s">
        <v>91</v>
      </c>
      <c r="E21" s="4" t="s">
        <v>92</v>
      </c>
      <c r="F21" s="4"/>
      <c r="G21" s="4"/>
      <c r="H21" s="4" t="s">
        <v>6</v>
      </c>
      <c r="I21" s="6">
        <v>8.0</v>
      </c>
      <c r="J21" s="6">
        <v>1.0</v>
      </c>
      <c r="K21" s="7"/>
      <c r="L21" s="4" t="s">
        <v>93</v>
      </c>
    </row>
    <row r="22">
      <c r="A22" s="4" t="s">
        <v>94</v>
      </c>
      <c r="B22" s="4" t="s">
        <v>33</v>
      </c>
      <c r="C22" s="4"/>
      <c r="D22" s="10" t="s">
        <v>95</v>
      </c>
      <c r="E22" s="4"/>
      <c r="F22" s="4"/>
      <c r="G22" s="4"/>
      <c r="H22" s="4" t="s">
        <v>8</v>
      </c>
      <c r="I22" s="6">
        <v>0.0</v>
      </c>
      <c r="J22" s="6">
        <v>0.0</v>
      </c>
      <c r="K22" s="7"/>
      <c r="L22" s="4"/>
    </row>
    <row r="23">
      <c r="A23" s="4" t="s">
        <v>96</v>
      </c>
      <c r="B23" s="4" t="s">
        <v>33</v>
      </c>
      <c r="C23" s="4"/>
      <c r="D23" s="8" t="s">
        <v>97</v>
      </c>
      <c r="E23" s="4"/>
      <c r="F23" s="4"/>
      <c r="G23" s="4" t="s">
        <v>98</v>
      </c>
      <c r="H23" s="4" t="s">
        <v>12</v>
      </c>
      <c r="I23" s="6">
        <v>0.0</v>
      </c>
      <c r="J23" s="6">
        <v>3.0</v>
      </c>
      <c r="K23" s="7"/>
      <c r="L23" s="4" t="s">
        <v>99</v>
      </c>
    </row>
    <row r="24">
      <c r="A24" s="4" t="s">
        <v>100</v>
      </c>
      <c r="B24" s="4" t="s">
        <v>33</v>
      </c>
      <c r="C24" s="4"/>
      <c r="D24" s="8" t="s">
        <v>101</v>
      </c>
      <c r="E24" s="4"/>
      <c r="F24" s="4"/>
      <c r="G24" s="4"/>
      <c r="H24" s="4" t="s">
        <v>20</v>
      </c>
      <c r="I24" s="6">
        <v>3.0</v>
      </c>
      <c r="J24" s="6">
        <v>1.0</v>
      </c>
      <c r="K24" s="7"/>
      <c r="L24" s="4" t="s">
        <v>102</v>
      </c>
    </row>
    <row r="25">
      <c r="A25" s="4" t="s">
        <v>103</v>
      </c>
      <c r="B25" s="4" t="s">
        <v>33</v>
      </c>
      <c r="C25" s="4"/>
      <c r="D25" s="10" t="s">
        <v>104</v>
      </c>
      <c r="E25" s="4"/>
      <c r="F25" s="4"/>
      <c r="G25" s="4"/>
      <c r="H25" s="4" t="s">
        <v>8</v>
      </c>
      <c r="I25" s="6">
        <v>0.0</v>
      </c>
      <c r="J25" s="6">
        <v>0.0</v>
      </c>
      <c r="K25" s="7"/>
      <c r="L25" s="4"/>
    </row>
    <row r="26">
      <c r="A26" s="4" t="s">
        <v>105</v>
      </c>
      <c r="B26" s="4" t="s">
        <v>33</v>
      </c>
      <c r="C26" s="4"/>
      <c r="D26" s="8" t="s">
        <v>106</v>
      </c>
      <c r="E26" s="4"/>
      <c r="F26" s="4"/>
      <c r="G26" s="4"/>
      <c r="H26" s="4" t="s">
        <v>6</v>
      </c>
      <c r="I26" s="6">
        <v>3.0</v>
      </c>
      <c r="J26" s="6">
        <v>1.0</v>
      </c>
      <c r="K26" s="7"/>
      <c r="L26" s="4" t="s">
        <v>107</v>
      </c>
    </row>
    <row r="27">
      <c r="A27" s="4" t="s">
        <v>108</v>
      </c>
      <c r="B27" s="4" t="s">
        <v>33</v>
      </c>
      <c r="C27" s="4"/>
      <c r="D27" s="8" t="s">
        <v>109</v>
      </c>
      <c r="E27" s="4"/>
      <c r="F27" s="4"/>
      <c r="G27" s="4"/>
      <c r="H27" s="4" t="s">
        <v>6</v>
      </c>
      <c r="I27" s="6">
        <v>8.0</v>
      </c>
      <c r="J27" s="6">
        <v>1.0</v>
      </c>
      <c r="K27" s="7"/>
      <c r="L27" s="4" t="s">
        <v>110</v>
      </c>
    </row>
    <row r="28">
      <c r="A28" s="4" t="s">
        <v>111</v>
      </c>
      <c r="B28" s="4" t="s">
        <v>33</v>
      </c>
      <c r="C28" s="4"/>
      <c r="D28" s="5" t="s">
        <v>112</v>
      </c>
      <c r="F28" s="4"/>
      <c r="G28" s="4"/>
      <c r="H28" s="4" t="s">
        <v>21</v>
      </c>
      <c r="I28" s="6">
        <v>0.0</v>
      </c>
      <c r="J28" s="6">
        <v>0.0</v>
      </c>
      <c r="K28" s="7"/>
      <c r="L28" s="4"/>
    </row>
    <row r="29">
      <c r="A29" s="4" t="s">
        <v>113</v>
      </c>
      <c r="B29" s="4" t="s">
        <v>33</v>
      </c>
      <c r="C29" s="4"/>
      <c r="D29" s="8" t="s">
        <v>114</v>
      </c>
      <c r="E29" s="4" t="s">
        <v>115</v>
      </c>
      <c r="F29" s="4"/>
      <c r="G29" s="4" t="s">
        <v>116</v>
      </c>
      <c r="H29" s="4" t="s">
        <v>12</v>
      </c>
      <c r="I29" s="6">
        <v>17.0</v>
      </c>
      <c r="J29" s="6">
        <v>2.0</v>
      </c>
      <c r="K29" s="7"/>
      <c r="L29" s="4" t="s">
        <v>117</v>
      </c>
    </row>
    <row r="30">
      <c r="A30" s="4" t="s">
        <v>118</v>
      </c>
      <c r="B30" s="4" t="s">
        <v>33</v>
      </c>
      <c r="C30" s="4"/>
      <c r="D30" s="10" t="s">
        <v>119</v>
      </c>
      <c r="E30" s="4"/>
      <c r="F30" s="4"/>
      <c r="G30" s="4"/>
      <c r="H30" s="4" t="s">
        <v>8</v>
      </c>
      <c r="I30" s="6">
        <v>0.0</v>
      </c>
      <c r="J30" s="6">
        <v>0.0</v>
      </c>
      <c r="K30" s="7"/>
      <c r="L30" s="4" t="s">
        <v>120</v>
      </c>
    </row>
    <row r="31">
      <c r="A31" s="4" t="s">
        <v>121</v>
      </c>
      <c r="B31" s="4" t="s">
        <v>33</v>
      </c>
      <c r="C31" s="4"/>
      <c r="D31" s="8" t="s">
        <v>122</v>
      </c>
      <c r="E31" s="4"/>
      <c r="F31" s="4"/>
      <c r="G31" s="4"/>
      <c r="H31" s="4" t="s">
        <v>6</v>
      </c>
      <c r="I31" s="6">
        <v>18.0</v>
      </c>
      <c r="J31" s="6">
        <v>1.0</v>
      </c>
      <c r="K31" s="7"/>
      <c r="L31" s="4" t="s">
        <v>123</v>
      </c>
    </row>
    <row r="32">
      <c r="A32" s="4" t="s">
        <v>124</v>
      </c>
      <c r="B32" s="4" t="s">
        <v>33</v>
      </c>
      <c r="C32" s="4"/>
      <c r="D32" s="8" t="s">
        <v>125</v>
      </c>
      <c r="E32" s="4"/>
      <c r="F32" s="4" t="s">
        <v>126</v>
      </c>
      <c r="G32" s="4"/>
      <c r="H32" s="4" t="s">
        <v>2</v>
      </c>
      <c r="I32" s="6">
        <v>2.0</v>
      </c>
      <c r="J32" s="6">
        <v>1.0</v>
      </c>
      <c r="K32" s="7"/>
      <c r="L32" s="4" t="s">
        <v>127</v>
      </c>
    </row>
    <row r="33">
      <c r="A33" s="4" t="s">
        <v>128</v>
      </c>
      <c r="B33" s="4" t="s">
        <v>33</v>
      </c>
      <c r="C33" s="4"/>
      <c r="D33" s="8" t="s">
        <v>129</v>
      </c>
      <c r="E33" s="4" t="s">
        <v>130</v>
      </c>
      <c r="F33" s="4"/>
      <c r="G33" s="4" t="s">
        <v>131</v>
      </c>
      <c r="H33" s="4" t="s">
        <v>12</v>
      </c>
      <c r="I33" s="6">
        <v>7.0</v>
      </c>
      <c r="J33" s="6">
        <v>4.0</v>
      </c>
      <c r="K33" s="7"/>
      <c r="L33" s="4" t="s">
        <v>132</v>
      </c>
    </row>
    <row r="34">
      <c r="A34" s="4" t="s">
        <v>133</v>
      </c>
      <c r="B34" s="4" t="s">
        <v>33</v>
      </c>
      <c r="C34" s="4"/>
      <c r="D34" s="8" t="s">
        <v>134</v>
      </c>
      <c r="E34" s="7"/>
      <c r="F34" s="7"/>
      <c r="G34" s="7"/>
      <c r="H34" s="4" t="s">
        <v>2</v>
      </c>
      <c r="I34" s="6">
        <v>5.0</v>
      </c>
      <c r="J34" s="6">
        <v>1.0</v>
      </c>
      <c r="K34" s="7"/>
      <c r="L34" s="4" t="s">
        <v>135</v>
      </c>
    </row>
    <row r="35">
      <c r="A35" s="4" t="s">
        <v>136</v>
      </c>
      <c r="B35" s="4" t="s">
        <v>33</v>
      </c>
      <c r="C35" s="4"/>
      <c r="D35" s="8" t="s">
        <v>137</v>
      </c>
      <c r="E35" s="4"/>
      <c r="F35" s="4"/>
      <c r="G35" s="4"/>
      <c r="H35" s="4" t="s">
        <v>2</v>
      </c>
      <c r="I35" s="6">
        <v>5.0</v>
      </c>
      <c r="J35" s="6">
        <v>1.0</v>
      </c>
      <c r="K35" s="7"/>
      <c r="L35" s="4" t="s">
        <v>138</v>
      </c>
    </row>
    <row r="36">
      <c r="A36" s="4" t="s">
        <v>139</v>
      </c>
      <c r="B36" s="4" t="s">
        <v>33</v>
      </c>
      <c r="C36" s="4"/>
      <c r="D36" s="8" t="s">
        <v>140</v>
      </c>
      <c r="E36" s="4"/>
      <c r="F36" s="4"/>
      <c r="G36" s="4" t="s">
        <v>131</v>
      </c>
      <c r="H36" s="4" t="s">
        <v>12</v>
      </c>
      <c r="I36" s="6">
        <v>19.0</v>
      </c>
      <c r="J36" s="6">
        <v>4.0</v>
      </c>
      <c r="K36" s="7"/>
      <c r="L36" s="4" t="s">
        <v>141</v>
      </c>
    </row>
    <row r="37">
      <c r="A37" s="4" t="s">
        <v>142</v>
      </c>
      <c r="B37" s="4" t="s">
        <v>33</v>
      </c>
      <c r="C37" s="4"/>
      <c r="D37" s="8" t="s">
        <v>143</v>
      </c>
      <c r="E37" s="4"/>
      <c r="F37" s="2" t="s">
        <v>144</v>
      </c>
      <c r="G37" s="4" t="s">
        <v>116</v>
      </c>
      <c r="H37" s="4" t="s">
        <v>4</v>
      </c>
      <c r="I37" s="6">
        <v>0.0</v>
      </c>
      <c r="J37" s="6">
        <v>0.0</v>
      </c>
      <c r="K37" s="7"/>
      <c r="L37" s="4" t="s">
        <v>145</v>
      </c>
    </row>
    <row r="38">
      <c r="A38" s="4" t="s">
        <v>146</v>
      </c>
      <c r="B38" s="4" t="s">
        <v>33</v>
      </c>
      <c r="C38" s="4"/>
      <c r="D38" s="10" t="s">
        <v>147</v>
      </c>
      <c r="E38" s="4"/>
      <c r="F38" s="4"/>
      <c r="G38" s="4"/>
      <c r="H38" s="4" t="s">
        <v>8</v>
      </c>
      <c r="I38" s="6">
        <v>0.0</v>
      </c>
      <c r="J38" s="6">
        <v>0.0</v>
      </c>
      <c r="K38" s="7"/>
      <c r="L38" s="4" t="s">
        <v>148</v>
      </c>
    </row>
    <row r="39">
      <c r="A39" s="4" t="s">
        <v>149</v>
      </c>
      <c r="B39" s="4" t="s">
        <v>33</v>
      </c>
      <c r="C39" s="4"/>
      <c r="D39" s="8" t="s">
        <v>150</v>
      </c>
      <c r="E39" s="7"/>
      <c r="F39" s="7"/>
      <c r="G39" s="7"/>
      <c r="H39" s="4" t="s">
        <v>2</v>
      </c>
      <c r="I39" s="6">
        <v>5.0</v>
      </c>
      <c r="J39" s="6">
        <v>1.0</v>
      </c>
      <c r="K39" s="7"/>
      <c r="L39" s="4" t="s">
        <v>151</v>
      </c>
    </row>
    <row r="40">
      <c r="A40" s="4" t="s">
        <v>152</v>
      </c>
      <c r="B40" s="4" t="s">
        <v>33</v>
      </c>
      <c r="C40" s="11" t="s">
        <v>153</v>
      </c>
      <c r="D40" s="8" t="s">
        <v>154</v>
      </c>
      <c r="E40" s="7"/>
      <c r="F40" s="7"/>
      <c r="G40" s="7"/>
      <c r="H40" s="4" t="s">
        <v>6</v>
      </c>
      <c r="I40" s="6">
        <v>9.0</v>
      </c>
      <c r="J40" s="6">
        <v>1.0</v>
      </c>
      <c r="K40" s="7"/>
      <c r="L40" s="4" t="s">
        <v>155</v>
      </c>
    </row>
    <row r="41">
      <c r="A41" s="4" t="s">
        <v>156</v>
      </c>
      <c r="B41" s="4" t="s">
        <v>33</v>
      </c>
      <c r="C41" s="4"/>
      <c r="D41" s="8" t="s">
        <v>157</v>
      </c>
      <c r="E41" s="4"/>
      <c r="F41" s="4"/>
      <c r="G41" s="4" t="s">
        <v>116</v>
      </c>
      <c r="H41" s="4" t="s">
        <v>12</v>
      </c>
      <c r="I41" s="6">
        <v>7.0</v>
      </c>
      <c r="J41" s="6">
        <v>2.0</v>
      </c>
      <c r="K41" s="7"/>
      <c r="L41" s="4" t="s">
        <v>158</v>
      </c>
    </row>
    <row r="42">
      <c r="A42" s="4" t="s">
        <v>159</v>
      </c>
      <c r="B42" s="4" t="s">
        <v>33</v>
      </c>
      <c r="C42" s="4"/>
      <c r="D42" s="5" t="s">
        <v>160</v>
      </c>
      <c r="E42" s="4"/>
      <c r="F42" s="4"/>
      <c r="G42" s="4"/>
      <c r="H42" s="4" t="s">
        <v>21</v>
      </c>
      <c r="I42" s="6">
        <v>0.0</v>
      </c>
      <c r="J42" s="6">
        <v>0.0</v>
      </c>
      <c r="K42" s="7"/>
      <c r="L42" s="4" t="s">
        <v>161</v>
      </c>
    </row>
    <row r="43">
      <c r="A43" s="4" t="s">
        <v>162</v>
      </c>
      <c r="B43" s="4" t="s">
        <v>33</v>
      </c>
      <c r="C43" s="4"/>
      <c r="D43" s="8" t="s">
        <v>163</v>
      </c>
      <c r="E43" s="4"/>
      <c r="F43" s="4"/>
      <c r="G43" s="4"/>
      <c r="H43" s="4" t="s">
        <v>6</v>
      </c>
      <c r="I43" s="6">
        <v>8.0</v>
      </c>
      <c r="J43" s="6">
        <v>1.0</v>
      </c>
      <c r="K43" s="7"/>
      <c r="L43" s="4" t="s">
        <v>164</v>
      </c>
    </row>
    <row r="44">
      <c r="A44" s="4" t="s">
        <v>165</v>
      </c>
      <c r="B44" s="4" t="s">
        <v>33</v>
      </c>
      <c r="C44" s="4"/>
      <c r="D44" s="8" t="s">
        <v>166</v>
      </c>
      <c r="E44" s="4"/>
      <c r="F44" s="4" t="s">
        <v>167</v>
      </c>
      <c r="G44" s="4"/>
      <c r="H44" s="4" t="s">
        <v>2</v>
      </c>
      <c r="I44" s="6">
        <v>5.0</v>
      </c>
      <c r="J44" s="6">
        <v>1.0</v>
      </c>
      <c r="K44" s="7"/>
      <c r="L44" s="4" t="s">
        <v>168</v>
      </c>
    </row>
    <row r="45">
      <c r="A45" s="4" t="s">
        <v>169</v>
      </c>
      <c r="B45" s="4" t="s">
        <v>33</v>
      </c>
      <c r="C45" s="11" t="s">
        <v>170</v>
      </c>
      <c r="D45" s="8" t="s">
        <v>171</v>
      </c>
      <c r="E45" s="4"/>
      <c r="F45" s="4" t="s">
        <v>172</v>
      </c>
      <c r="G45" s="4"/>
      <c r="H45" s="4" t="s">
        <v>6</v>
      </c>
      <c r="I45" s="6">
        <v>9.0</v>
      </c>
      <c r="J45" s="6">
        <v>1.0</v>
      </c>
      <c r="K45" s="7"/>
      <c r="L45" s="4" t="s">
        <v>173</v>
      </c>
    </row>
    <row r="46">
      <c r="A46" s="4" t="s">
        <v>174</v>
      </c>
      <c r="B46" s="4" t="s">
        <v>33</v>
      </c>
      <c r="C46" s="2" t="s">
        <v>170</v>
      </c>
      <c r="D46" s="8" t="s">
        <v>175</v>
      </c>
      <c r="E46" s="4"/>
      <c r="F46" s="4" t="s">
        <v>176</v>
      </c>
      <c r="G46" s="4"/>
      <c r="H46" s="4" t="s">
        <v>18</v>
      </c>
      <c r="I46" s="6">
        <v>0.0</v>
      </c>
      <c r="J46" s="6">
        <v>0.0</v>
      </c>
      <c r="K46" s="7"/>
      <c r="L46" s="4" t="s">
        <v>177</v>
      </c>
    </row>
    <row r="47">
      <c r="A47" s="4" t="s">
        <v>178</v>
      </c>
      <c r="B47" s="4" t="s">
        <v>33</v>
      </c>
      <c r="C47" s="2" t="s">
        <v>170</v>
      </c>
      <c r="D47" s="8" t="s">
        <v>179</v>
      </c>
      <c r="E47" s="4"/>
      <c r="F47" s="4"/>
      <c r="G47" s="4"/>
      <c r="H47" s="4" t="s">
        <v>2</v>
      </c>
      <c r="I47" s="6">
        <v>6.0</v>
      </c>
      <c r="J47" s="6">
        <v>1.0</v>
      </c>
      <c r="K47" s="7"/>
      <c r="L47" s="4" t="s">
        <v>180</v>
      </c>
    </row>
    <row r="48">
      <c r="A48" s="4" t="s">
        <v>181</v>
      </c>
      <c r="B48" s="4" t="s">
        <v>33</v>
      </c>
      <c r="C48" s="2" t="s">
        <v>170</v>
      </c>
      <c r="D48" s="10" t="s">
        <v>182</v>
      </c>
      <c r="E48" s="4"/>
      <c r="F48" s="4"/>
      <c r="G48" s="4"/>
      <c r="H48" s="4" t="s">
        <v>8</v>
      </c>
      <c r="I48" s="6">
        <v>0.0</v>
      </c>
      <c r="J48" s="6">
        <v>0.0</v>
      </c>
      <c r="K48" s="7"/>
      <c r="L48" s="4" t="s">
        <v>183</v>
      </c>
    </row>
    <row r="49">
      <c r="A49" s="4" t="s">
        <v>184</v>
      </c>
      <c r="B49" s="4" t="s">
        <v>33</v>
      </c>
      <c r="C49" s="2" t="s">
        <v>170</v>
      </c>
      <c r="D49" s="8" t="s">
        <v>185</v>
      </c>
      <c r="E49" s="4"/>
      <c r="F49" s="4"/>
      <c r="G49" s="4"/>
      <c r="H49" s="4" t="s">
        <v>2</v>
      </c>
      <c r="I49" s="6">
        <v>6.0</v>
      </c>
      <c r="J49" s="6">
        <v>1.0</v>
      </c>
      <c r="K49" s="7"/>
      <c r="L49" s="4" t="s">
        <v>186</v>
      </c>
    </row>
    <row r="50">
      <c r="A50" s="4" t="s">
        <v>187</v>
      </c>
      <c r="B50" s="4" t="s">
        <v>33</v>
      </c>
      <c r="C50" s="2" t="s">
        <v>170</v>
      </c>
      <c r="D50" s="8" t="s">
        <v>188</v>
      </c>
      <c r="E50" s="4"/>
      <c r="F50" s="4"/>
      <c r="G50" s="4"/>
      <c r="H50" s="4" t="s">
        <v>4</v>
      </c>
      <c r="I50" s="6">
        <v>0.0</v>
      </c>
      <c r="J50" s="6">
        <v>0.0</v>
      </c>
      <c r="K50" s="7"/>
      <c r="L50" s="4" t="s">
        <v>189</v>
      </c>
    </row>
    <row r="51">
      <c r="A51" s="4" t="s">
        <v>190</v>
      </c>
      <c r="B51" s="4" t="s">
        <v>33</v>
      </c>
      <c r="C51" s="2" t="s">
        <v>170</v>
      </c>
      <c r="D51" s="8" t="s">
        <v>191</v>
      </c>
      <c r="E51" s="4"/>
      <c r="F51" s="4"/>
      <c r="G51" s="4"/>
      <c r="H51" s="4" t="s">
        <v>4</v>
      </c>
      <c r="I51" s="6">
        <v>0.0</v>
      </c>
      <c r="J51" s="6">
        <v>0.0</v>
      </c>
      <c r="K51" s="7"/>
      <c r="L51" s="4" t="s">
        <v>192</v>
      </c>
    </row>
    <row r="52">
      <c r="A52" s="4" t="s">
        <v>193</v>
      </c>
      <c r="B52" s="4" t="s">
        <v>33</v>
      </c>
      <c r="C52" s="2" t="s">
        <v>170</v>
      </c>
      <c r="D52" s="8" t="s">
        <v>194</v>
      </c>
      <c r="E52" s="4"/>
      <c r="F52" s="4"/>
      <c r="G52" s="4"/>
      <c r="H52" s="4" t="s">
        <v>4</v>
      </c>
      <c r="I52" s="6">
        <v>0.0</v>
      </c>
      <c r="J52" s="6">
        <v>0.0</v>
      </c>
      <c r="K52" s="7"/>
      <c r="L52" s="4" t="s">
        <v>195</v>
      </c>
    </row>
    <row r="53">
      <c r="A53" s="4" t="s">
        <v>196</v>
      </c>
      <c r="B53" s="4" t="s">
        <v>33</v>
      </c>
      <c r="C53" s="12" t="s">
        <v>197</v>
      </c>
      <c r="D53" s="5" t="s">
        <v>198</v>
      </c>
      <c r="E53" s="4"/>
      <c r="F53" s="4"/>
      <c r="G53" s="4"/>
      <c r="H53" s="4" t="s">
        <v>21</v>
      </c>
      <c r="I53" s="6">
        <v>0.0</v>
      </c>
      <c r="J53" s="6">
        <v>0.0</v>
      </c>
      <c r="K53" s="7"/>
      <c r="L53" s="4"/>
    </row>
    <row r="54">
      <c r="A54" s="4" t="s">
        <v>199</v>
      </c>
      <c r="B54" s="4" t="s">
        <v>33</v>
      </c>
      <c r="C54" s="12" t="s">
        <v>197</v>
      </c>
      <c r="D54" s="10" t="s">
        <v>200</v>
      </c>
      <c r="E54" s="4"/>
      <c r="F54" s="4"/>
      <c r="G54" s="4"/>
      <c r="H54" s="4" t="s">
        <v>8</v>
      </c>
      <c r="I54" s="6">
        <v>0.0</v>
      </c>
      <c r="J54" s="6">
        <v>0.0</v>
      </c>
      <c r="K54" s="7"/>
      <c r="L54" s="4" t="s">
        <v>201</v>
      </c>
    </row>
    <row r="55">
      <c r="A55" s="4" t="s">
        <v>202</v>
      </c>
      <c r="B55" s="4" t="s">
        <v>33</v>
      </c>
      <c r="C55" s="12" t="s">
        <v>197</v>
      </c>
      <c r="D55" s="8" t="s">
        <v>203</v>
      </c>
      <c r="E55" s="4"/>
      <c r="F55" s="4"/>
      <c r="G55" s="4"/>
      <c r="H55" s="4" t="s">
        <v>6</v>
      </c>
      <c r="I55" s="6">
        <v>10.0</v>
      </c>
      <c r="J55" s="6">
        <v>1.0</v>
      </c>
      <c r="K55" s="7"/>
      <c r="L55" s="4" t="s">
        <v>204</v>
      </c>
    </row>
    <row r="56">
      <c r="A56" s="4" t="s">
        <v>205</v>
      </c>
      <c r="B56" s="4" t="s">
        <v>33</v>
      </c>
      <c r="C56" s="12" t="s">
        <v>197</v>
      </c>
      <c r="D56" s="8" t="s">
        <v>206</v>
      </c>
      <c r="E56" s="4"/>
      <c r="F56" s="4"/>
      <c r="G56" s="4"/>
      <c r="H56" s="4" t="s">
        <v>6</v>
      </c>
      <c r="I56" s="6">
        <v>5.0</v>
      </c>
      <c r="J56" s="6">
        <v>1.0</v>
      </c>
      <c r="K56" s="7"/>
      <c r="L56" s="4" t="s">
        <v>207</v>
      </c>
    </row>
    <row r="57">
      <c r="A57" s="4" t="s">
        <v>208</v>
      </c>
      <c r="B57" s="4" t="s">
        <v>33</v>
      </c>
      <c r="C57" s="11"/>
      <c r="D57" s="5" t="s">
        <v>209</v>
      </c>
      <c r="E57" s="4"/>
      <c r="F57" s="4"/>
      <c r="G57" s="4"/>
      <c r="H57" s="4" t="s">
        <v>21</v>
      </c>
      <c r="I57" s="6">
        <v>0.0</v>
      </c>
      <c r="J57" s="6">
        <v>0.0</v>
      </c>
      <c r="K57" s="7"/>
      <c r="L57" s="4" t="s">
        <v>210</v>
      </c>
    </row>
    <row r="58">
      <c r="A58" s="4" t="s">
        <v>211</v>
      </c>
      <c r="B58" s="4" t="s">
        <v>33</v>
      </c>
      <c r="C58" s="4"/>
      <c r="D58" s="8" t="s">
        <v>212</v>
      </c>
      <c r="E58" s="4"/>
      <c r="F58" s="4"/>
      <c r="G58" s="4"/>
      <c r="H58" s="4" t="s">
        <v>2</v>
      </c>
      <c r="I58" s="6">
        <v>3.0</v>
      </c>
      <c r="J58" s="6">
        <v>1.0</v>
      </c>
      <c r="K58" s="7"/>
      <c r="L58" s="4" t="s">
        <v>213</v>
      </c>
    </row>
    <row r="59">
      <c r="A59" s="4" t="s">
        <v>214</v>
      </c>
      <c r="B59" s="4" t="s">
        <v>33</v>
      </c>
      <c r="C59" s="11" t="s">
        <v>215</v>
      </c>
      <c r="D59" s="8" t="s">
        <v>216</v>
      </c>
      <c r="E59" s="4"/>
      <c r="F59" s="4"/>
      <c r="G59" s="4"/>
      <c r="H59" s="4" t="s">
        <v>2</v>
      </c>
      <c r="I59" s="6">
        <v>4.0</v>
      </c>
      <c r="J59" s="6">
        <v>1.0</v>
      </c>
      <c r="K59" s="7"/>
      <c r="L59" s="4" t="s">
        <v>217</v>
      </c>
    </row>
    <row r="60">
      <c r="A60" s="4" t="s">
        <v>218</v>
      </c>
      <c r="B60" s="4" t="s">
        <v>33</v>
      </c>
      <c r="C60" s="11" t="s">
        <v>215</v>
      </c>
      <c r="D60" s="8" t="s">
        <v>219</v>
      </c>
      <c r="E60" s="4"/>
      <c r="F60" s="4"/>
      <c r="G60" s="4"/>
      <c r="H60" s="4" t="s">
        <v>2</v>
      </c>
      <c r="I60" s="6">
        <v>5.0</v>
      </c>
      <c r="J60" s="6">
        <v>1.0</v>
      </c>
      <c r="K60" s="7"/>
      <c r="L60" s="4" t="s">
        <v>220</v>
      </c>
    </row>
    <row r="61">
      <c r="A61" s="4" t="s">
        <v>221</v>
      </c>
      <c r="B61" s="4" t="s">
        <v>33</v>
      </c>
      <c r="C61" s="11" t="s">
        <v>215</v>
      </c>
      <c r="D61" s="8" t="s">
        <v>222</v>
      </c>
      <c r="E61" s="4"/>
      <c r="F61" s="4"/>
      <c r="G61" s="4"/>
      <c r="H61" s="4" t="s">
        <v>17</v>
      </c>
      <c r="I61" s="6">
        <v>3.0</v>
      </c>
      <c r="J61" s="6">
        <v>1.0</v>
      </c>
      <c r="K61" s="7"/>
      <c r="L61" s="4" t="s">
        <v>223</v>
      </c>
    </row>
    <row r="62">
      <c r="A62" s="4" t="s">
        <v>224</v>
      </c>
      <c r="B62" s="4" t="s">
        <v>33</v>
      </c>
      <c r="C62" s="11"/>
      <c r="D62" s="5" t="s">
        <v>225</v>
      </c>
      <c r="E62" s="7"/>
      <c r="F62" s="7"/>
      <c r="G62" s="7"/>
      <c r="H62" s="4" t="s">
        <v>21</v>
      </c>
      <c r="I62" s="6">
        <v>0.0</v>
      </c>
      <c r="J62" s="6">
        <v>0.0</v>
      </c>
      <c r="K62" s="7"/>
      <c r="L62" s="4" t="s">
        <v>226</v>
      </c>
    </row>
    <row r="63">
      <c r="A63" s="4" t="s">
        <v>227</v>
      </c>
      <c r="B63" s="4" t="s">
        <v>33</v>
      </c>
      <c r="C63" s="4"/>
      <c r="D63" s="8" t="s">
        <v>228</v>
      </c>
      <c r="E63" s="4"/>
      <c r="F63" s="4"/>
      <c r="G63" s="4"/>
      <c r="H63" s="4" t="s">
        <v>2</v>
      </c>
      <c r="I63" s="6">
        <v>3.0</v>
      </c>
      <c r="J63" s="6">
        <v>1.0</v>
      </c>
      <c r="K63" s="7"/>
      <c r="L63" s="4" t="s">
        <v>229</v>
      </c>
    </row>
    <row r="64">
      <c r="A64" s="4" t="s">
        <v>230</v>
      </c>
      <c r="B64" s="4" t="s">
        <v>33</v>
      </c>
      <c r="C64" s="11" t="s">
        <v>231</v>
      </c>
      <c r="D64" s="8" t="s">
        <v>232</v>
      </c>
      <c r="E64" s="4"/>
      <c r="F64" s="4"/>
      <c r="G64" s="4"/>
      <c r="H64" s="4" t="s">
        <v>2</v>
      </c>
      <c r="I64" s="6">
        <v>4.0</v>
      </c>
      <c r="J64" s="6">
        <v>1.0</v>
      </c>
      <c r="K64" s="7"/>
      <c r="L64" s="4" t="s">
        <v>233</v>
      </c>
    </row>
    <row r="65">
      <c r="A65" s="4" t="s">
        <v>234</v>
      </c>
      <c r="B65" s="4" t="s">
        <v>33</v>
      </c>
      <c r="C65" s="11" t="s">
        <v>231</v>
      </c>
      <c r="D65" s="8" t="s">
        <v>235</v>
      </c>
      <c r="E65" s="4"/>
      <c r="F65" s="4"/>
      <c r="G65" s="4"/>
      <c r="H65" s="4" t="s">
        <v>2</v>
      </c>
      <c r="I65" s="6">
        <v>5.0</v>
      </c>
      <c r="J65" s="6">
        <v>1.0</v>
      </c>
      <c r="K65" s="7"/>
      <c r="L65" s="4" t="s">
        <v>236</v>
      </c>
    </row>
    <row r="66">
      <c r="A66" s="4" t="s">
        <v>237</v>
      </c>
      <c r="B66" s="2" t="s">
        <v>33</v>
      </c>
      <c r="C66" s="11" t="s">
        <v>231</v>
      </c>
      <c r="D66" s="2" t="s">
        <v>238</v>
      </c>
      <c r="G66" s="2" t="s">
        <v>131</v>
      </c>
      <c r="H66" s="2" t="s">
        <v>12</v>
      </c>
      <c r="I66" s="2">
        <v>10.0</v>
      </c>
      <c r="J66" s="2">
        <v>4.0</v>
      </c>
      <c r="K66" s="13"/>
      <c r="L66" s="2" t="s">
        <v>239</v>
      </c>
    </row>
    <row r="67">
      <c r="A67" s="4" t="s">
        <v>240</v>
      </c>
      <c r="B67" s="2" t="s">
        <v>33</v>
      </c>
      <c r="C67" s="12"/>
      <c r="D67" s="14" t="s">
        <v>241</v>
      </c>
      <c r="H67" s="2" t="s">
        <v>21</v>
      </c>
      <c r="I67" s="2">
        <v>0.0</v>
      </c>
      <c r="J67" s="2">
        <v>0.0</v>
      </c>
      <c r="K67" s="13"/>
    </row>
    <row r="68">
      <c r="A68" s="4" t="s">
        <v>242</v>
      </c>
      <c r="B68" s="2" t="s">
        <v>33</v>
      </c>
      <c r="C68" s="2" t="s">
        <v>243</v>
      </c>
      <c r="D68" s="8" t="s">
        <v>244</v>
      </c>
      <c r="E68" s="4"/>
      <c r="F68" s="4" t="s">
        <v>245</v>
      </c>
      <c r="G68" s="4"/>
      <c r="H68" s="4" t="s">
        <v>6</v>
      </c>
      <c r="I68" s="6">
        <v>15.0</v>
      </c>
      <c r="J68" s="6">
        <v>1.0</v>
      </c>
      <c r="K68" s="7"/>
      <c r="L68" s="4" t="s">
        <v>246</v>
      </c>
    </row>
    <row r="69">
      <c r="A69" s="4" t="s">
        <v>247</v>
      </c>
      <c r="B69" s="2" t="s">
        <v>33</v>
      </c>
      <c r="C69" s="2" t="s">
        <v>243</v>
      </c>
      <c r="D69" s="15" t="s">
        <v>248</v>
      </c>
      <c r="H69" s="2" t="s">
        <v>8</v>
      </c>
      <c r="I69" s="2">
        <v>0.0</v>
      </c>
      <c r="J69" s="2">
        <v>0.0</v>
      </c>
      <c r="K69" s="13"/>
      <c r="L69" s="2" t="s">
        <v>249</v>
      </c>
    </row>
    <row r="70">
      <c r="A70" s="4" t="s">
        <v>250</v>
      </c>
      <c r="B70" s="2" t="s">
        <v>33</v>
      </c>
      <c r="C70" s="2" t="s">
        <v>243</v>
      </c>
      <c r="D70" s="2" t="s">
        <v>251</v>
      </c>
      <c r="H70" s="2" t="s">
        <v>6</v>
      </c>
      <c r="I70" s="2">
        <v>12.0</v>
      </c>
      <c r="J70" s="2">
        <v>1.0</v>
      </c>
      <c r="K70" s="13"/>
      <c r="L70" s="2" t="s">
        <v>252</v>
      </c>
    </row>
    <row r="71">
      <c r="A71" s="4" t="s">
        <v>253</v>
      </c>
      <c r="B71" s="2" t="s">
        <v>33</v>
      </c>
      <c r="C71" s="2" t="s">
        <v>243</v>
      </c>
      <c r="D71" s="2" t="s">
        <v>254</v>
      </c>
      <c r="H71" s="2" t="s">
        <v>17</v>
      </c>
      <c r="I71" s="2">
        <v>5.0</v>
      </c>
      <c r="J71" s="2">
        <v>1.0</v>
      </c>
      <c r="K71" s="13"/>
      <c r="L71" s="2" t="s">
        <v>255</v>
      </c>
    </row>
    <row r="72">
      <c r="A72" s="4" t="s">
        <v>256</v>
      </c>
      <c r="B72" s="2" t="s">
        <v>33</v>
      </c>
      <c r="C72" s="2" t="s">
        <v>243</v>
      </c>
      <c r="D72" s="15" t="s">
        <v>257</v>
      </c>
      <c r="H72" s="2" t="s">
        <v>8</v>
      </c>
      <c r="I72" s="2">
        <v>0.0</v>
      </c>
      <c r="J72" s="2">
        <v>0.0</v>
      </c>
      <c r="K72" s="13"/>
      <c r="L72" s="2" t="s">
        <v>258</v>
      </c>
    </row>
    <row r="73">
      <c r="A73" s="4" t="s">
        <v>259</v>
      </c>
      <c r="B73" s="2" t="s">
        <v>33</v>
      </c>
      <c r="C73" s="2" t="s">
        <v>243</v>
      </c>
      <c r="D73" s="2" t="s">
        <v>260</v>
      </c>
      <c r="H73" s="2" t="s">
        <v>6</v>
      </c>
      <c r="I73" s="2">
        <v>7.0</v>
      </c>
      <c r="J73" s="2">
        <v>1.0</v>
      </c>
      <c r="K73" s="13"/>
      <c r="L73" s="2" t="s">
        <v>261</v>
      </c>
    </row>
    <row r="74">
      <c r="A74" s="4" t="s">
        <v>262</v>
      </c>
      <c r="B74" s="2" t="s">
        <v>33</v>
      </c>
      <c r="C74" s="2" t="s">
        <v>243</v>
      </c>
      <c r="D74" s="2" t="s">
        <v>263</v>
      </c>
      <c r="H74" s="2" t="s">
        <v>6</v>
      </c>
      <c r="I74" s="2">
        <v>14.0</v>
      </c>
      <c r="J74" s="2">
        <v>1.0</v>
      </c>
      <c r="K74" s="13"/>
      <c r="L74" s="2" t="s">
        <v>264</v>
      </c>
    </row>
    <row r="75">
      <c r="A75" s="4"/>
      <c r="B75" s="13"/>
      <c r="D75" s="13"/>
      <c r="H75" s="13"/>
      <c r="K75" s="13"/>
    </row>
    <row r="76">
      <c r="A76" s="4"/>
      <c r="B76" s="13"/>
      <c r="D76" s="13"/>
      <c r="H76" s="13"/>
      <c r="K76" s="13"/>
    </row>
    <row r="77">
      <c r="A77" s="4"/>
      <c r="B77" s="13"/>
      <c r="D77" s="13"/>
      <c r="H77" s="13"/>
      <c r="K77" s="13"/>
    </row>
    <row r="78">
      <c r="A78" s="4"/>
      <c r="B78" s="13"/>
      <c r="D78" s="13"/>
      <c r="H78" s="13"/>
      <c r="K78" s="13"/>
    </row>
    <row r="79">
      <c r="A79" s="4"/>
      <c r="B79" s="13"/>
      <c r="D79" s="13"/>
      <c r="H79" s="13"/>
      <c r="K79" s="13"/>
    </row>
    <row r="80">
      <c r="A80" s="4"/>
      <c r="B80" s="13"/>
      <c r="D80" s="13"/>
      <c r="H80" s="13"/>
      <c r="K80" s="13"/>
    </row>
    <row r="81">
      <c r="A81" s="4"/>
      <c r="B81" s="13"/>
      <c r="D81" s="13"/>
      <c r="H81" s="13"/>
      <c r="K81" s="13"/>
    </row>
    <row r="82">
      <c r="A82" s="4"/>
      <c r="B82" s="13"/>
      <c r="D82" s="13"/>
      <c r="H82" s="13"/>
      <c r="K82" s="13"/>
    </row>
    <row r="83">
      <c r="A83" s="4"/>
      <c r="B83" s="13"/>
      <c r="D83" s="13"/>
      <c r="H83" s="13"/>
      <c r="K83" s="13"/>
    </row>
    <row r="84">
      <c r="A84" s="4"/>
      <c r="B84" s="13"/>
      <c r="D84" s="13"/>
      <c r="H84" s="13"/>
      <c r="K84" s="13"/>
    </row>
    <row r="85">
      <c r="A85" s="4"/>
      <c r="B85" s="13"/>
      <c r="D85" s="13"/>
      <c r="H85" s="13"/>
      <c r="K85" s="13"/>
    </row>
    <row r="86">
      <c r="A86" s="4"/>
      <c r="B86" s="13"/>
      <c r="D86" s="13"/>
      <c r="H86" s="13"/>
      <c r="K86" s="13"/>
    </row>
    <row r="87">
      <c r="A87" s="4"/>
      <c r="B87" s="13"/>
      <c r="D87" s="13"/>
      <c r="H87" s="13"/>
      <c r="K87" s="13"/>
    </row>
    <row r="88">
      <c r="A88" s="4"/>
      <c r="B88" s="13"/>
      <c r="D88" s="13"/>
      <c r="H88" s="13"/>
      <c r="K88" s="13"/>
    </row>
    <row r="89">
      <c r="A89" s="4"/>
      <c r="B89" s="13"/>
      <c r="D89" s="13"/>
      <c r="H89" s="13"/>
      <c r="K89" s="13"/>
    </row>
    <row r="90">
      <c r="A90" s="4"/>
      <c r="B90" s="13"/>
      <c r="D90" s="13"/>
      <c r="H90" s="13"/>
      <c r="K90" s="13"/>
    </row>
    <row r="91">
      <c r="A91" s="4"/>
      <c r="B91" s="13"/>
      <c r="D91" s="13"/>
      <c r="H91" s="13"/>
      <c r="K91" s="13"/>
    </row>
    <row r="92">
      <c r="A92" s="4"/>
      <c r="B92" s="13"/>
      <c r="D92" s="13"/>
      <c r="H92" s="13"/>
      <c r="K92" s="13"/>
    </row>
    <row r="93">
      <c r="A93" s="4"/>
      <c r="B93" s="13"/>
      <c r="D93" s="13"/>
      <c r="H93" s="13"/>
      <c r="K93" s="13"/>
    </row>
    <row r="94">
      <c r="B94" s="13"/>
      <c r="D94" s="13"/>
      <c r="H94" s="13"/>
      <c r="K94" s="13"/>
    </row>
    <row r="95">
      <c r="B95" s="13"/>
      <c r="D95" s="13"/>
      <c r="H95" s="13"/>
      <c r="K95" s="13"/>
    </row>
    <row r="96">
      <c r="B96" s="13"/>
      <c r="D96" s="13"/>
      <c r="H96" s="13"/>
      <c r="K96" s="13"/>
    </row>
    <row r="97">
      <c r="B97" s="13"/>
      <c r="D97" s="13"/>
      <c r="H97" s="13"/>
      <c r="K97" s="13"/>
    </row>
    <row r="98">
      <c r="B98" s="13"/>
      <c r="D98" s="13"/>
      <c r="H98" s="13"/>
      <c r="K98" s="13"/>
    </row>
    <row r="99">
      <c r="B99" s="13"/>
      <c r="D99" s="13"/>
      <c r="H99" s="13"/>
      <c r="K99" s="13"/>
    </row>
    <row r="100">
      <c r="B100" s="13"/>
      <c r="D100" s="13"/>
      <c r="H100" s="13"/>
      <c r="K100" s="13"/>
    </row>
    <row r="101">
      <c r="B101" s="13"/>
      <c r="D101" s="13"/>
      <c r="H101" s="13"/>
      <c r="K101" s="13"/>
    </row>
    <row r="102">
      <c r="B102" s="13"/>
      <c r="D102" s="13"/>
      <c r="H102" s="13"/>
      <c r="K102" s="13"/>
    </row>
    <row r="103">
      <c r="B103" s="13"/>
      <c r="D103" s="13"/>
      <c r="H103" s="13"/>
      <c r="K103" s="13"/>
    </row>
    <row r="104">
      <c r="B104" s="13"/>
      <c r="D104" s="13"/>
      <c r="H104" s="13"/>
      <c r="K104" s="13"/>
    </row>
    <row r="105">
      <c r="B105" s="13"/>
      <c r="D105" s="13"/>
      <c r="H105" s="13"/>
      <c r="K105" s="13"/>
    </row>
    <row r="106">
      <c r="B106" s="13"/>
      <c r="D106" s="13"/>
      <c r="H106" s="13"/>
      <c r="K106" s="13"/>
    </row>
    <row r="107">
      <c r="B107" s="13"/>
      <c r="D107" s="13"/>
      <c r="H107" s="13"/>
      <c r="K107" s="13"/>
    </row>
    <row r="108">
      <c r="B108" s="13"/>
      <c r="D108" s="13"/>
      <c r="H108" s="13"/>
      <c r="K108" s="13"/>
    </row>
    <row r="109">
      <c r="B109" s="13"/>
      <c r="D109" s="13"/>
      <c r="H109" s="13"/>
      <c r="K109" s="13"/>
    </row>
    <row r="110">
      <c r="B110" s="13"/>
      <c r="D110" s="13"/>
      <c r="H110" s="13"/>
      <c r="K110" s="13"/>
    </row>
    <row r="111">
      <c r="B111" s="13"/>
      <c r="D111" s="13"/>
      <c r="H111" s="13"/>
      <c r="K111" s="13"/>
    </row>
    <row r="112">
      <c r="B112" s="13"/>
      <c r="D112" s="13"/>
      <c r="H112" s="13"/>
      <c r="K112" s="13"/>
    </row>
    <row r="113">
      <c r="B113" s="13"/>
      <c r="D113" s="13"/>
      <c r="H113" s="13"/>
      <c r="K113" s="13"/>
    </row>
    <row r="114">
      <c r="B114" s="13"/>
      <c r="D114" s="13"/>
      <c r="H114" s="13"/>
      <c r="K114" s="13"/>
    </row>
    <row r="115">
      <c r="B115" s="13"/>
      <c r="D115" s="13"/>
      <c r="H115" s="13"/>
      <c r="K115" s="13"/>
    </row>
    <row r="116">
      <c r="B116" s="13"/>
      <c r="D116" s="13"/>
      <c r="H116" s="13"/>
      <c r="K116" s="13"/>
    </row>
    <row r="117">
      <c r="B117" s="13"/>
      <c r="D117" s="13"/>
      <c r="H117" s="13"/>
      <c r="K117" s="13"/>
    </row>
    <row r="118">
      <c r="B118" s="13"/>
      <c r="D118" s="13"/>
      <c r="H118" s="13"/>
      <c r="K118" s="13"/>
    </row>
    <row r="119">
      <c r="B119" s="13"/>
      <c r="D119" s="13"/>
      <c r="H119" s="13"/>
      <c r="K119" s="13"/>
    </row>
    <row r="120">
      <c r="B120" s="13"/>
      <c r="D120" s="13"/>
      <c r="H120" s="13"/>
      <c r="K120" s="13"/>
    </row>
    <row r="121">
      <c r="B121" s="13"/>
      <c r="D121" s="13"/>
      <c r="H121" s="13"/>
      <c r="K121" s="13"/>
    </row>
    <row r="122">
      <c r="B122" s="13"/>
      <c r="D122" s="13"/>
      <c r="H122" s="13"/>
      <c r="K122" s="13"/>
    </row>
    <row r="123">
      <c r="B123" s="13"/>
      <c r="D123" s="13"/>
      <c r="H123" s="13"/>
      <c r="K123" s="13"/>
    </row>
    <row r="124">
      <c r="B124" s="13"/>
      <c r="D124" s="13"/>
      <c r="H124" s="13"/>
      <c r="K124" s="13"/>
    </row>
    <row r="125">
      <c r="B125" s="13"/>
      <c r="D125" s="13"/>
      <c r="H125" s="13"/>
      <c r="K125" s="13"/>
    </row>
    <row r="126">
      <c r="B126" s="13"/>
      <c r="D126" s="13"/>
      <c r="H126" s="13"/>
      <c r="K126" s="13"/>
    </row>
    <row r="127">
      <c r="B127" s="13"/>
      <c r="D127" s="13"/>
      <c r="H127" s="13"/>
      <c r="K127" s="13"/>
    </row>
    <row r="128">
      <c r="B128" s="13"/>
      <c r="D128" s="13"/>
      <c r="H128" s="13"/>
      <c r="K128" s="13"/>
    </row>
    <row r="129">
      <c r="B129" s="13"/>
      <c r="D129" s="13"/>
      <c r="H129" s="13"/>
      <c r="K129" s="13"/>
    </row>
    <row r="130">
      <c r="B130" s="13"/>
      <c r="D130" s="13"/>
      <c r="H130" s="13"/>
      <c r="K130" s="13"/>
    </row>
    <row r="131">
      <c r="B131" s="13"/>
      <c r="D131" s="13"/>
      <c r="H131" s="13"/>
      <c r="K131" s="13"/>
    </row>
    <row r="132">
      <c r="B132" s="13"/>
      <c r="D132" s="13"/>
      <c r="H132" s="13"/>
      <c r="K132" s="13"/>
    </row>
    <row r="133">
      <c r="B133" s="13"/>
      <c r="D133" s="13"/>
      <c r="H133" s="13"/>
      <c r="K133" s="13"/>
    </row>
    <row r="134">
      <c r="B134" s="13"/>
      <c r="D134" s="13"/>
      <c r="H134" s="13"/>
      <c r="K134" s="13"/>
    </row>
    <row r="135">
      <c r="B135" s="13"/>
      <c r="D135" s="13"/>
      <c r="H135" s="13"/>
      <c r="K135" s="13"/>
    </row>
    <row r="136">
      <c r="B136" s="13"/>
      <c r="D136" s="13"/>
      <c r="H136" s="13"/>
      <c r="K136" s="13"/>
    </row>
    <row r="137">
      <c r="B137" s="13"/>
      <c r="D137" s="13"/>
      <c r="H137" s="13"/>
      <c r="K137" s="13"/>
    </row>
    <row r="138">
      <c r="B138" s="13"/>
      <c r="D138" s="13"/>
      <c r="H138" s="13"/>
      <c r="K138" s="13"/>
    </row>
    <row r="139">
      <c r="B139" s="13"/>
      <c r="D139" s="13"/>
      <c r="H139" s="13"/>
      <c r="K139" s="13"/>
    </row>
    <row r="140">
      <c r="B140" s="13"/>
      <c r="D140" s="13"/>
      <c r="H140" s="13"/>
      <c r="K140" s="13"/>
    </row>
    <row r="141">
      <c r="B141" s="13"/>
      <c r="D141" s="13"/>
      <c r="H141" s="13"/>
      <c r="K141" s="13"/>
    </row>
    <row r="142">
      <c r="B142" s="13"/>
      <c r="D142" s="13"/>
      <c r="H142" s="13"/>
      <c r="K142" s="13"/>
    </row>
    <row r="143">
      <c r="B143" s="13"/>
      <c r="D143" s="13"/>
      <c r="H143" s="13"/>
      <c r="K143" s="13"/>
    </row>
    <row r="144">
      <c r="B144" s="13"/>
      <c r="D144" s="13"/>
      <c r="H144" s="13"/>
      <c r="K144" s="13"/>
    </row>
    <row r="145">
      <c r="B145" s="13"/>
      <c r="D145" s="13"/>
      <c r="H145" s="13"/>
      <c r="K145" s="13"/>
    </row>
    <row r="146">
      <c r="B146" s="13"/>
      <c r="D146" s="13"/>
      <c r="H146" s="13"/>
      <c r="K146" s="13"/>
    </row>
    <row r="147">
      <c r="B147" s="13"/>
      <c r="D147" s="13"/>
      <c r="H147" s="13"/>
      <c r="K147" s="13"/>
    </row>
    <row r="148">
      <c r="B148" s="13"/>
      <c r="D148" s="13"/>
      <c r="H148" s="13"/>
      <c r="K148" s="13"/>
    </row>
    <row r="149">
      <c r="B149" s="13"/>
      <c r="D149" s="13"/>
      <c r="H149" s="13"/>
      <c r="K149" s="13"/>
    </row>
    <row r="150">
      <c r="B150" s="13"/>
      <c r="D150" s="13"/>
      <c r="H150" s="13"/>
      <c r="K150" s="13"/>
    </row>
    <row r="151">
      <c r="B151" s="13"/>
      <c r="D151" s="13"/>
      <c r="H151" s="13"/>
      <c r="K151" s="13"/>
    </row>
    <row r="152">
      <c r="B152" s="13"/>
      <c r="D152" s="13"/>
      <c r="H152" s="13"/>
      <c r="K152" s="13"/>
    </row>
    <row r="153">
      <c r="B153" s="13"/>
      <c r="D153" s="13"/>
      <c r="H153" s="13"/>
      <c r="K153" s="13"/>
    </row>
    <row r="154">
      <c r="B154" s="13"/>
      <c r="D154" s="13"/>
      <c r="H154" s="13"/>
      <c r="K154" s="13"/>
    </row>
    <row r="155">
      <c r="B155" s="13"/>
      <c r="D155" s="13"/>
      <c r="H155" s="13"/>
      <c r="K155" s="13"/>
    </row>
    <row r="156">
      <c r="B156" s="13"/>
      <c r="D156" s="13"/>
      <c r="H156" s="13"/>
      <c r="K156" s="13"/>
    </row>
    <row r="157">
      <c r="B157" s="13"/>
      <c r="D157" s="13"/>
      <c r="H157" s="13"/>
      <c r="K157" s="13"/>
    </row>
    <row r="158">
      <c r="B158" s="13"/>
      <c r="D158" s="13"/>
      <c r="H158" s="13"/>
      <c r="K158" s="13"/>
    </row>
    <row r="159">
      <c r="B159" s="13"/>
      <c r="D159" s="13"/>
      <c r="H159" s="13"/>
      <c r="K159" s="13"/>
    </row>
    <row r="160">
      <c r="B160" s="13"/>
      <c r="D160" s="13"/>
      <c r="H160" s="13"/>
      <c r="K160" s="13"/>
    </row>
    <row r="161">
      <c r="B161" s="13"/>
      <c r="D161" s="13"/>
      <c r="H161" s="13"/>
      <c r="K161" s="13"/>
    </row>
    <row r="162">
      <c r="B162" s="13"/>
      <c r="D162" s="13"/>
      <c r="H162" s="13"/>
      <c r="K162" s="13"/>
    </row>
    <row r="163">
      <c r="B163" s="13"/>
      <c r="D163" s="13"/>
      <c r="H163" s="13"/>
      <c r="K163" s="13"/>
    </row>
    <row r="164">
      <c r="B164" s="13"/>
      <c r="D164" s="13"/>
      <c r="H164" s="13"/>
      <c r="K164" s="13"/>
    </row>
    <row r="165">
      <c r="B165" s="13"/>
      <c r="D165" s="13"/>
      <c r="H165" s="13"/>
      <c r="K165" s="13"/>
    </row>
    <row r="166">
      <c r="B166" s="13"/>
      <c r="D166" s="13"/>
      <c r="H166" s="13"/>
      <c r="K166" s="13"/>
    </row>
    <row r="167">
      <c r="B167" s="13"/>
      <c r="D167" s="13"/>
      <c r="H167" s="13"/>
      <c r="K167" s="13"/>
    </row>
    <row r="168">
      <c r="B168" s="13"/>
      <c r="D168" s="13"/>
      <c r="H168" s="13"/>
      <c r="K168" s="13"/>
    </row>
    <row r="169">
      <c r="B169" s="13"/>
      <c r="D169" s="13"/>
      <c r="H169" s="13"/>
      <c r="K169" s="13"/>
    </row>
    <row r="170">
      <c r="B170" s="13"/>
      <c r="D170" s="13"/>
      <c r="H170" s="13"/>
      <c r="K170" s="13"/>
    </row>
    <row r="171">
      <c r="B171" s="13"/>
      <c r="D171" s="13"/>
      <c r="H171" s="13"/>
      <c r="K171" s="13"/>
    </row>
    <row r="172">
      <c r="B172" s="13"/>
      <c r="D172" s="13"/>
      <c r="H172" s="13"/>
      <c r="K172" s="13"/>
    </row>
    <row r="173">
      <c r="B173" s="13"/>
      <c r="D173" s="13"/>
      <c r="H173" s="13"/>
      <c r="K173" s="13"/>
    </row>
    <row r="174">
      <c r="B174" s="13"/>
      <c r="D174" s="13"/>
      <c r="H174" s="13"/>
      <c r="K174" s="13"/>
    </row>
    <row r="175">
      <c r="B175" s="13"/>
      <c r="D175" s="13"/>
      <c r="H175" s="13"/>
      <c r="K175" s="13"/>
    </row>
    <row r="176">
      <c r="B176" s="13"/>
      <c r="D176" s="13"/>
      <c r="H176" s="13"/>
      <c r="K176" s="13"/>
    </row>
    <row r="177">
      <c r="B177" s="13"/>
      <c r="D177" s="13"/>
      <c r="H177" s="13"/>
      <c r="K177" s="13"/>
    </row>
    <row r="178">
      <c r="B178" s="13"/>
      <c r="D178" s="13"/>
      <c r="H178" s="13"/>
      <c r="K178" s="13"/>
    </row>
    <row r="179">
      <c r="B179" s="13"/>
      <c r="D179" s="13"/>
      <c r="H179" s="13"/>
      <c r="K179" s="13"/>
    </row>
    <row r="180">
      <c r="B180" s="13"/>
      <c r="D180" s="13"/>
      <c r="H180" s="13"/>
      <c r="K180" s="13"/>
    </row>
    <row r="181">
      <c r="B181" s="13"/>
      <c r="D181" s="13"/>
      <c r="H181" s="13"/>
      <c r="K181" s="13"/>
    </row>
    <row r="182">
      <c r="B182" s="13"/>
      <c r="D182" s="13"/>
      <c r="H182" s="13"/>
      <c r="K182" s="13"/>
    </row>
    <row r="183">
      <c r="B183" s="13"/>
      <c r="D183" s="13"/>
      <c r="H183" s="13"/>
      <c r="K183" s="13"/>
    </row>
    <row r="184">
      <c r="B184" s="13"/>
      <c r="D184" s="13"/>
      <c r="H184" s="13"/>
      <c r="K184" s="13"/>
    </row>
    <row r="185">
      <c r="B185" s="13"/>
      <c r="D185" s="13"/>
      <c r="H185" s="13"/>
      <c r="K185" s="13"/>
    </row>
    <row r="186">
      <c r="B186" s="13"/>
      <c r="D186" s="13"/>
      <c r="H186" s="13"/>
      <c r="K186" s="13"/>
    </row>
    <row r="187">
      <c r="B187" s="13"/>
      <c r="D187" s="13"/>
      <c r="H187" s="13"/>
      <c r="K187" s="13"/>
    </row>
    <row r="188">
      <c r="B188" s="13"/>
      <c r="D188" s="13"/>
      <c r="H188" s="13"/>
      <c r="K188" s="13"/>
    </row>
    <row r="189">
      <c r="B189" s="13"/>
      <c r="D189" s="13"/>
      <c r="H189" s="13"/>
      <c r="K189" s="13"/>
    </row>
    <row r="190">
      <c r="B190" s="13"/>
      <c r="D190" s="13"/>
      <c r="H190" s="13"/>
      <c r="K190" s="13"/>
    </row>
    <row r="191">
      <c r="B191" s="13"/>
      <c r="D191" s="13"/>
      <c r="H191" s="13"/>
      <c r="K191" s="13"/>
    </row>
    <row r="192">
      <c r="B192" s="13"/>
      <c r="D192" s="13"/>
      <c r="H192" s="13"/>
      <c r="K192" s="13"/>
    </row>
    <row r="193">
      <c r="B193" s="13"/>
      <c r="D193" s="13"/>
      <c r="H193" s="13"/>
      <c r="K193" s="13"/>
    </row>
    <row r="194">
      <c r="B194" s="13"/>
      <c r="D194" s="13"/>
      <c r="H194" s="13"/>
      <c r="K194" s="13"/>
    </row>
    <row r="195">
      <c r="B195" s="13"/>
      <c r="D195" s="13"/>
      <c r="H195" s="13"/>
      <c r="K195" s="13"/>
    </row>
    <row r="196">
      <c r="B196" s="13"/>
      <c r="D196" s="13"/>
      <c r="H196" s="13"/>
      <c r="K196" s="13"/>
    </row>
    <row r="197">
      <c r="B197" s="13"/>
      <c r="D197" s="13"/>
      <c r="H197" s="13"/>
      <c r="K197" s="13"/>
    </row>
    <row r="198">
      <c r="B198" s="13"/>
      <c r="D198" s="13"/>
      <c r="H198" s="13"/>
      <c r="K198" s="13"/>
    </row>
    <row r="199">
      <c r="B199" s="13"/>
      <c r="D199" s="13"/>
      <c r="H199" s="13"/>
      <c r="K199" s="13"/>
    </row>
    <row r="200">
      <c r="B200" s="13"/>
      <c r="D200" s="13"/>
      <c r="H200" s="13"/>
      <c r="K200" s="13"/>
    </row>
    <row r="201">
      <c r="B201" s="13"/>
      <c r="D201" s="13"/>
      <c r="H201" s="13"/>
      <c r="K201" s="13"/>
    </row>
    <row r="202">
      <c r="B202" s="13"/>
      <c r="D202" s="13"/>
      <c r="H202" s="13"/>
      <c r="K202" s="13"/>
    </row>
    <row r="203">
      <c r="B203" s="13"/>
      <c r="D203" s="13"/>
      <c r="H203" s="13"/>
      <c r="K203" s="13"/>
    </row>
    <row r="204">
      <c r="B204" s="13"/>
      <c r="D204" s="13"/>
      <c r="H204" s="13"/>
      <c r="K204" s="13"/>
    </row>
    <row r="205">
      <c r="B205" s="13"/>
      <c r="D205" s="13"/>
      <c r="H205" s="13"/>
      <c r="K205" s="13"/>
    </row>
    <row r="206">
      <c r="B206" s="13"/>
      <c r="D206" s="13"/>
      <c r="H206" s="13"/>
      <c r="K206" s="13"/>
    </row>
    <row r="207">
      <c r="B207" s="13"/>
      <c r="D207" s="13"/>
      <c r="H207" s="13"/>
      <c r="K207" s="13"/>
    </row>
    <row r="208">
      <c r="B208" s="13"/>
      <c r="D208" s="13"/>
      <c r="H208" s="13"/>
      <c r="K208" s="13"/>
    </row>
    <row r="209">
      <c r="B209" s="13"/>
      <c r="D209" s="13"/>
      <c r="H209" s="13"/>
      <c r="K209" s="13"/>
    </row>
    <row r="210">
      <c r="B210" s="13"/>
      <c r="D210" s="13"/>
      <c r="H210" s="13"/>
      <c r="K210" s="13"/>
    </row>
    <row r="211">
      <c r="B211" s="13"/>
      <c r="D211" s="13"/>
      <c r="H211" s="13"/>
      <c r="K211" s="13"/>
    </row>
    <row r="212">
      <c r="B212" s="13"/>
      <c r="D212" s="13"/>
      <c r="H212" s="13"/>
      <c r="K212" s="13"/>
    </row>
    <row r="213">
      <c r="B213" s="13"/>
      <c r="D213" s="13"/>
      <c r="H213" s="13"/>
      <c r="K213" s="13"/>
    </row>
    <row r="214">
      <c r="B214" s="13"/>
      <c r="D214" s="13"/>
      <c r="H214" s="13"/>
      <c r="K214" s="13"/>
    </row>
    <row r="215">
      <c r="B215" s="13"/>
      <c r="D215" s="13"/>
      <c r="H215" s="13"/>
      <c r="K215" s="13"/>
    </row>
    <row r="216">
      <c r="B216" s="13"/>
      <c r="D216" s="13"/>
      <c r="H216" s="13"/>
      <c r="K216" s="13"/>
    </row>
    <row r="217">
      <c r="B217" s="13"/>
      <c r="D217" s="13"/>
      <c r="H217" s="13"/>
      <c r="K217" s="13"/>
    </row>
    <row r="218">
      <c r="B218" s="13"/>
      <c r="D218" s="13"/>
      <c r="H218" s="13"/>
      <c r="K218" s="13"/>
    </row>
    <row r="219">
      <c r="B219" s="13"/>
      <c r="D219" s="13"/>
      <c r="H219" s="13"/>
      <c r="K219" s="13"/>
    </row>
    <row r="220">
      <c r="B220" s="13"/>
      <c r="D220" s="13"/>
      <c r="H220" s="13"/>
      <c r="K220" s="13"/>
    </row>
    <row r="221">
      <c r="B221" s="13"/>
      <c r="D221" s="13"/>
      <c r="H221" s="13"/>
      <c r="K221" s="13"/>
    </row>
    <row r="222">
      <c r="B222" s="13"/>
      <c r="D222" s="13"/>
      <c r="H222" s="13"/>
      <c r="K222" s="13"/>
    </row>
    <row r="223">
      <c r="B223" s="13"/>
      <c r="D223" s="13"/>
      <c r="H223" s="13"/>
      <c r="K223" s="13"/>
    </row>
    <row r="224">
      <c r="B224" s="13"/>
      <c r="D224" s="13"/>
      <c r="H224" s="13"/>
      <c r="K224" s="13"/>
    </row>
    <row r="225">
      <c r="B225" s="13"/>
      <c r="D225" s="13"/>
      <c r="H225" s="13"/>
      <c r="K225" s="13"/>
    </row>
    <row r="226">
      <c r="B226" s="13"/>
      <c r="D226" s="13"/>
      <c r="H226" s="13"/>
      <c r="K226" s="13"/>
    </row>
    <row r="227">
      <c r="B227" s="13"/>
      <c r="D227" s="13"/>
      <c r="H227" s="13"/>
      <c r="K227" s="13"/>
    </row>
    <row r="228">
      <c r="B228" s="13"/>
      <c r="D228" s="13"/>
      <c r="H228" s="13"/>
      <c r="K228" s="13"/>
    </row>
    <row r="229">
      <c r="B229" s="13"/>
      <c r="D229" s="13"/>
      <c r="H229" s="13"/>
      <c r="K229" s="13"/>
    </row>
    <row r="230">
      <c r="B230" s="13"/>
      <c r="D230" s="13"/>
      <c r="H230" s="13"/>
      <c r="K230" s="13"/>
    </row>
    <row r="231">
      <c r="B231" s="13"/>
      <c r="D231" s="13"/>
      <c r="H231" s="13"/>
      <c r="K231" s="13"/>
    </row>
    <row r="232">
      <c r="B232" s="13"/>
      <c r="D232" s="13"/>
      <c r="H232" s="13"/>
      <c r="K232" s="13"/>
    </row>
    <row r="233">
      <c r="B233" s="13"/>
      <c r="D233" s="13"/>
      <c r="H233" s="13"/>
      <c r="K233" s="13"/>
    </row>
    <row r="234">
      <c r="B234" s="13"/>
      <c r="D234" s="13"/>
      <c r="H234" s="13"/>
      <c r="K234" s="13"/>
    </row>
    <row r="235">
      <c r="B235" s="13"/>
      <c r="D235" s="13"/>
      <c r="H235" s="13"/>
      <c r="K235" s="13"/>
    </row>
    <row r="236">
      <c r="B236" s="13"/>
      <c r="D236" s="13"/>
      <c r="H236" s="13"/>
      <c r="K236" s="13"/>
    </row>
    <row r="237">
      <c r="B237" s="13"/>
      <c r="D237" s="13"/>
      <c r="H237" s="13"/>
      <c r="K237" s="13"/>
    </row>
    <row r="238">
      <c r="B238" s="13"/>
      <c r="D238" s="13"/>
      <c r="H238" s="13"/>
      <c r="K238" s="13"/>
    </row>
    <row r="239">
      <c r="B239" s="13"/>
      <c r="D239" s="13"/>
      <c r="H239" s="13"/>
      <c r="K239" s="13"/>
    </row>
    <row r="240">
      <c r="B240" s="13"/>
      <c r="D240" s="13"/>
      <c r="H240" s="13"/>
      <c r="K240" s="13"/>
    </row>
    <row r="241">
      <c r="B241" s="13"/>
      <c r="D241" s="13"/>
      <c r="H241" s="13"/>
      <c r="K241" s="13"/>
    </row>
    <row r="242">
      <c r="B242" s="13"/>
      <c r="D242" s="13"/>
      <c r="H242" s="13"/>
      <c r="K242" s="13"/>
    </row>
    <row r="243">
      <c r="B243" s="13"/>
      <c r="D243" s="13"/>
      <c r="H243" s="13"/>
      <c r="K243" s="13"/>
    </row>
    <row r="244">
      <c r="B244" s="13"/>
      <c r="D244" s="13"/>
      <c r="H244" s="13"/>
      <c r="K244" s="13"/>
    </row>
    <row r="245">
      <c r="B245" s="13"/>
      <c r="D245" s="13"/>
      <c r="H245" s="13"/>
      <c r="K245" s="13"/>
    </row>
    <row r="246">
      <c r="B246" s="13"/>
      <c r="D246" s="13"/>
      <c r="H246" s="13"/>
      <c r="K246" s="13"/>
    </row>
    <row r="247">
      <c r="B247" s="13"/>
      <c r="D247" s="13"/>
      <c r="H247" s="13"/>
      <c r="K247" s="13"/>
    </row>
    <row r="248">
      <c r="B248" s="13"/>
      <c r="D248" s="13"/>
      <c r="H248" s="13"/>
      <c r="K248" s="13"/>
    </row>
    <row r="249">
      <c r="B249" s="13"/>
      <c r="D249" s="13"/>
      <c r="H249" s="13"/>
      <c r="K249" s="13"/>
    </row>
    <row r="250">
      <c r="B250" s="13"/>
      <c r="D250" s="13"/>
      <c r="H250" s="13"/>
      <c r="K250" s="13"/>
    </row>
    <row r="251">
      <c r="B251" s="13"/>
      <c r="D251" s="13"/>
      <c r="H251" s="13"/>
      <c r="K251" s="13"/>
    </row>
    <row r="252">
      <c r="B252" s="13"/>
      <c r="D252" s="13"/>
      <c r="H252" s="13"/>
      <c r="K252" s="13"/>
    </row>
    <row r="253">
      <c r="B253" s="13"/>
      <c r="D253" s="13"/>
      <c r="H253" s="13"/>
      <c r="K253" s="13"/>
    </row>
    <row r="254">
      <c r="B254" s="13"/>
      <c r="D254" s="13"/>
      <c r="H254" s="13"/>
      <c r="K254" s="13"/>
    </row>
    <row r="255">
      <c r="B255" s="13"/>
      <c r="D255" s="13"/>
      <c r="H255" s="13"/>
      <c r="K255" s="13"/>
    </row>
    <row r="256">
      <c r="B256" s="13"/>
      <c r="D256" s="13"/>
      <c r="H256" s="13"/>
      <c r="K256" s="13"/>
    </row>
    <row r="257">
      <c r="B257" s="13"/>
      <c r="D257" s="13"/>
      <c r="H257" s="13"/>
      <c r="K257" s="13"/>
    </row>
    <row r="258">
      <c r="B258" s="13"/>
      <c r="D258" s="13"/>
      <c r="H258" s="13"/>
      <c r="K258" s="13"/>
    </row>
    <row r="259">
      <c r="B259" s="13"/>
      <c r="D259" s="13"/>
      <c r="H259" s="13"/>
      <c r="K259" s="13"/>
    </row>
    <row r="260">
      <c r="B260" s="13"/>
      <c r="D260" s="13"/>
      <c r="H260" s="13"/>
      <c r="K260" s="13"/>
    </row>
    <row r="261">
      <c r="B261" s="13"/>
      <c r="D261" s="13"/>
      <c r="H261" s="13"/>
      <c r="K261" s="13"/>
    </row>
    <row r="262">
      <c r="B262" s="13"/>
      <c r="D262" s="13"/>
      <c r="H262" s="13"/>
      <c r="K262" s="13"/>
    </row>
    <row r="263">
      <c r="B263" s="13"/>
      <c r="D263" s="13"/>
      <c r="H263" s="13"/>
      <c r="K263" s="13"/>
    </row>
    <row r="264">
      <c r="B264" s="13"/>
      <c r="D264" s="13"/>
      <c r="H264" s="13"/>
      <c r="K264" s="13"/>
    </row>
    <row r="265">
      <c r="B265" s="13"/>
      <c r="D265" s="13"/>
      <c r="H265" s="13"/>
      <c r="K265" s="13"/>
    </row>
    <row r="266">
      <c r="B266" s="13"/>
      <c r="D266" s="13"/>
      <c r="H266" s="13"/>
      <c r="K266" s="13"/>
    </row>
    <row r="267">
      <c r="B267" s="13"/>
      <c r="D267" s="13"/>
      <c r="H267" s="13"/>
      <c r="K267" s="13"/>
    </row>
    <row r="268">
      <c r="B268" s="13"/>
      <c r="D268" s="13"/>
      <c r="H268" s="13"/>
      <c r="K268" s="13"/>
    </row>
    <row r="269">
      <c r="B269" s="13"/>
      <c r="D269" s="13"/>
      <c r="H269" s="13"/>
      <c r="K269" s="13"/>
    </row>
    <row r="270">
      <c r="B270" s="13"/>
      <c r="D270" s="13"/>
      <c r="H270" s="13"/>
      <c r="K270" s="13"/>
    </row>
    <row r="271">
      <c r="B271" s="13"/>
      <c r="D271" s="13"/>
      <c r="H271" s="13"/>
      <c r="K271" s="13"/>
    </row>
    <row r="272">
      <c r="B272" s="13"/>
      <c r="D272" s="13"/>
      <c r="H272" s="13"/>
      <c r="K272" s="13"/>
    </row>
    <row r="273">
      <c r="B273" s="13"/>
      <c r="D273" s="13"/>
      <c r="H273" s="13"/>
      <c r="K273" s="13"/>
    </row>
    <row r="274">
      <c r="B274" s="13"/>
      <c r="D274" s="13"/>
      <c r="H274" s="13"/>
      <c r="K274" s="13"/>
    </row>
    <row r="275">
      <c r="B275" s="13"/>
      <c r="D275" s="13"/>
      <c r="H275" s="13"/>
      <c r="K275" s="13"/>
    </row>
    <row r="276">
      <c r="B276" s="13"/>
      <c r="D276" s="13"/>
      <c r="H276" s="13"/>
      <c r="K276" s="13"/>
    </row>
    <row r="277">
      <c r="B277" s="13"/>
      <c r="D277" s="13"/>
      <c r="H277" s="13"/>
      <c r="K277" s="13"/>
    </row>
    <row r="278">
      <c r="B278" s="13"/>
      <c r="D278" s="13"/>
      <c r="H278" s="13"/>
      <c r="K278" s="13"/>
    </row>
    <row r="279">
      <c r="B279" s="13"/>
      <c r="D279" s="13"/>
      <c r="H279" s="13"/>
      <c r="K279" s="13"/>
    </row>
    <row r="280">
      <c r="B280" s="13"/>
      <c r="D280" s="13"/>
      <c r="H280" s="13"/>
      <c r="K280" s="13"/>
    </row>
    <row r="281">
      <c r="B281" s="13"/>
      <c r="D281" s="13"/>
      <c r="H281" s="13"/>
      <c r="K281" s="13"/>
    </row>
    <row r="282">
      <c r="B282" s="13"/>
      <c r="D282" s="13"/>
      <c r="H282" s="13"/>
      <c r="K282" s="13"/>
    </row>
    <row r="283">
      <c r="B283" s="13"/>
      <c r="D283" s="13"/>
      <c r="H283" s="13"/>
      <c r="K283" s="13"/>
    </row>
    <row r="284">
      <c r="B284" s="13"/>
      <c r="D284" s="13"/>
      <c r="H284" s="13"/>
      <c r="K284" s="13"/>
    </row>
    <row r="285">
      <c r="B285" s="13"/>
      <c r="D285" s="13"/>
      <c r="H285" s="13"/>
      <c r="K285" s="13"/>
    </row>
    <row r="286">
      <c r="B286" s="13"/>
      <c r="D286" s="13"/>
      <c r="H286" s="13"/>
      <c r="K286" s="13"/>
    </row>
    <row r="287">
      <c r="B287" s="13"/>
      <c r="D287" s="13"/>
      <c r="H287" s="13"/>
      <c r="K287" s="13"/>
    </row>
    <row r="288">
      <c r="B288" s="13"/>
      <c r="D288" s="13"/>
      <c r="H288" s="13"/>
      <c r="K288" s="13"/>
    </row>
    <row r="289">
      <c r="B289" s="13"/>
      <c r="D289" s="13"/>
      <c r="H289" s="13"/>
      <c r="K289" s="13"/>
    </row>
    <row r="290">
      <c r="B290" s="13"/>
      <c r="D290" s="13"/>
      <c r="H290" s="13"/>
      <c r="K290" s="13"/>
    </row>
    <row r="291">
      <c r="B291" s="13"/>
      <c r="D291" s="13"/>
      <c r="H291" s="13"/>
      <c r="K291" s="13"/>
    </row>
    <row r="292">
      <c r="B292" s="13"/>
      <c r="D292" s="13"/>
      <c r="H292" s="13"/>
      <c r="K292" s="13"/>
    </row>
    <row r="293">
      <c r="B293" s="13"/>
      <c r="D293" s="13"/>
      <c r="H293" s="13"/>
      <c r="K293" s="13"/>
    </row>
    <row r="294">
      <c r="B294" s="13"/>
      <c r="D294" s="13"/>
      <c r="H294" s="13"/>
      <c r="K294" s="13"/>
    </row>
    <row r="295">
      <c r="B295" s="13"/>
      <c r="D295" s="13"/>
      <c r="H295" s="13"/>
      <c r="K295" s="13"/>
    </row>
    <row r="296">
      <c r="B296" s="13"/>
      <c r="D296" s="13"/>
      <c r="H296" s="13"/>
      <c r="K296" s="13"/>
    </row>
    <row r="297">
      <c r="B297" s="13"/>
      <c r="D297" s="13"/>
      <c r="H297" s="13"/>
      <c r="K297" s="13"/>
    </row>
    <row r="298">
      <c r="B298" s="13"/>
      <c r="D298" s="13"/>
      <c r="H298" s="13"/>
      <c r="K298" s="13"/>
    </row>
    <row r="299">
      <c r="B299" s="13"/>
      <c r="D299" s="13"/>
      <c r="H299" s="13"/>
      <c r="K299" s="13"/>
    </row>
    <row r="300">
      <c r="B300" s="13"/>
      <c r="D300" s="13"/>
      <c r="H300" s="13"/>
      <c r="K300" s="13"/>
    </row>
    <row r="301">
      <c r="B301" s="13"/>
      <c r="D301" s="13"/>
      <c r="H301" s="13"/>
      <c r="K301" s="13"/>
    </row>
    <row r="302">
      <c r="B302" s="13"/>
      <c r="D302" s="13"/>
      <c r="H302" s="13"/>
      <c r="K302" s="13"/>
    </row>
    <row r="303">
      <c r="B303" s="13"/>
      <c r="D303" s="13"/>
      <c r="H303" s="13"/>
      <c r="K303" s="13"/>
    </row>
    <row r="304">
      <c r="B304" s="13"/>
      <c r="D304" s="13"/>
      <c r="H304" s="13"/>
      <c r="K304" s="13"/>
    </row>
    <row r="305">
      <c r="B305" s="13"/>
      <c r="D305" s="13"/>
      <c r="H305" s="13"/>
      <c r="K305" s="13"/>
    </row>
    <row r="306">
      <c r="B306" s="13"/>
      <c r="D306" s="13"/>
      <c r="H306" s="13"/>
      <c r="K306" s="13"/>
    </row>
    <row r="307">
      <c r="B307" s="13"/>
      <c r="D307" s="13"/>
      <c r="H307" s="13"/>
      <c r="K307" s="13"/>
    </row>
    <row r="308">
      <c r="B308" s="13"/>
      <c r="D308" s="13"/>
      <c r="H308" s="13"/>
      <c r="K308" s="13"/>
    </row>
    <row r="309">
      <c r="B309" s="13"/>
      <c r="D309" s="13"/>
      <c r="H309" s="13"/>
      <c r="K309" s="13"/>
    </row>
    <row r="310">
      <c r="B310" s="13"/>
      <c r="D310" s="13"/>
      <c r="H310" s="13"/>
      <c r="K310" s="13"/>
    </row>
    <row r="311">
      <c r="B311" s="13"/>
      <c r="D311" s="13"/>
      <c r="H311" s="13"/>
      <c r="K311" s="13"/>
    </row>
    <row r="312">
      <c r="B312" s="13"/>
      <c r="D312" s="13"/>
      <c r="H312" s="13"/>
      <c r="K312" s="13"/>
    </row>
    <row r="313">
      <c r="B313" s="13"/>
      <c r="D313" s="13"/>
      <c r="H313" s="13"/>
      <c r="K313" s="13"/>
    </row>
    <row r="314">
      <c r="B314" s="13"/>
      <c r="D314" s="13"/>
      <c r="H314" s="13"/>
      <c r="K314" s="13"/>
    </row>
    <row r="315">
      <c r="B315" s="13"/>
      <c r="D315" s="13"/>
      <c r="H315" s="13"/>
      <c r="K315" s="13"/>
    </row>
    <row r="316">
      <c r="B316" s="13"/>
      <c r="D316" s="13"/>
      <c r="H316" s="13"/>
      <c r="K316" s="13"/>
    </row>
    <row r="317">
      <c r="B317" s="13"/>
      <c r="D317" s="13"/>
      <c r="H317" s="13"/>
      <c r="K317" s="13"/>
    </row>
    <row r="318">
      <c r="B318" s="13"/>
      <c r="D318" s="13"/>
      <c r="H318" s="13"/>
      <c r="K318" s="13"/>
    </row>
    <row r="319">
      <c r="B319" s="13"/>
      <c r="D319" s="13"/>
      <c r="H319" s="13"/>
      <c r="K319" s="13"/>
    </row>
    <row r="320">
      <c r="B320" s="13"/>
      <c r="D320" s="13"/>
      <c r="H320" s="13"/>
      <c r="K320" s="13"/>
    </row>
    <row r="321">
      <c r="B321" s="13"/>
      <c r="D321" s="13"/>
      <c r="H321" s="13"/>
      <c r="K321" s="13"/>
    </row>
    <row r="322">
      <c r="B322" s="13"/>
      <c r="D322" s="13"/>
      <c r="H322" s="13"/>
      <c r="K322" s="13"/>
    </row>
    <row r="323">
      <c r="B323" s="13"/>
      <c r="D323" s="13"/>
      <c r="H323" s="13"/>
      <c r="K323" s="13"/>
    </row>
    <row r="324">
      <c r="B324" s="13"/>
      <c r="D324" s="13"/>
      <c r="H324" s="13"/>
      <c r="K324" s="13"/>
    </row>
    <row r="325">
      <c r="B325" s="13"/>
      <c r="D325" s="13"/>
      <c r="H325" s="13"/>
      <c r="K325" s="13"/>
    </row>
    <row r="326">
      <c r="B326" s="13"/>
      <c r="D326" s="13"/>
      <c r="H326" s="13"/>
      <c r="K326" s="13"/>
    </row>
    <row r="327">
      <c r="B327" s="13"/>
      <c r="D327" s="13"/>
      <c r="H327" s="13"/>
      <c r="K327" s="13"/>
    </row>
    <row r="328">
      <c r="B328" s="13"/>
      <c r="D328" s="13"/>
      <c r="H328" s="13"/>
      <c r="K328" s="13"/>
    </row>
    <row r="329">
      <c r="B329" s="13"/>
      <c r="D329" s="13"/>
      <c r="H329" s="13"/>
      <c r="K329" s="13"/>
    </row>
    <row r="330">
      <c r="B330" s="13"/>
      <c r="D330" s="13"/>
      <c r="H330" s="13"/>
      <c r="K330" s="13"/>
    </row>
    <row r="331">
      <c r="B331" s="13"/>
      <c r="D331" s="13"/>
      <c r="H331" s="13"/>
      <c r="K331" s="13"/>
    </row>
    <row r="332">
      <c r="B332" s="13"/>
      <c r="D332" s="13"/>
      <c r="H332" s="13"/>
      <c r="K332" s="13"/>
    </row>
    <row r="333">
      <c r="B333" s="13"/>
      <c r="D333" s="13"/>
      <c r="H333" s="13"/>
      <c r="K333" s="13"/>
    </row>
    <row r="334">
      <c r="B334" s="13"/>
      <c r="D334" s="13"/>
      <c r="H334" s="13"/>
      <c r="K334" s="13"/>
    </row>
    <row r="335">
      <c r="B335" s="13"/>
      <c r="D335" s="13"/>
      <c r="H335" s="13"/>
      <c r="K335" s="13"/>
    </row>
    <row r="336">
      <c r="B336" s="13"/>
      <c r="D336" s="13"/>
      <c r="H336" s="13"/>
      <c r="K336" s="13"/>
    </row>
    <row r="337">
      <c r="B337" s="13"/>
      <c r="D337" s="13"/>
      <c r="H337" s="13"/>
      <c r="K337" s="13"/>
    </row>
    <row r="338">
      <c r="B338" s="13"/>
      <c r="D338" s="13"/>
      <c r="H338" s="13"/>
      <c r="K338" s="13"/>
    </row>
    <row r="339">
      <c r="B339" s="13"/>
      <c r="D339" s="13"/>
      <c r="H339" s="13"/>
      <c r="K339" s="13"/>
    </row>
    <row r="340">
      <c r="B340" s="13"/>
      <c r="D340" s="13"/>
      <c r="H340" s="13"/>
      <c r="K340" s="13"/>
    </row>
    <row r="341">
      <c r="B341" s="13"/>
      <c r="D341" s="13"/>
      <c r="H341" s="13"/>
      <c r="K341" s="13"/>
    </row>
    <row r="342">
      <c r="B342" s="13"/>
      <c r="D342" s="13"/>
      <c r="H342" s="13"/>
      <c r="K342" s="13"/>
    </row>
    <row r="343">
      <c r="B343" s="13"/>
      <c r="D343" s="13"/>
      <c r="H343" s="13"/>
      <c r="K343" s="13"/>
    </row>
    <row r="344">
      <c r="B344" s="13"/>
      <c r="D344" s="13"/>
      <c r="H344" s="13"/>
      <c r="K344" s="13"/>
    </row>
    <row r="345">
      <c r="B345" s="13"/>
      <c r="D345" s="13"/>
      <c r="H345" s="13"/>
      <c r="K345" s="13"/>
    </row>
    <row r="346">
      <c r="B346" s="13"/>
      <c r="D346" s="13"/>
      <c r="H346" s="13"/>
      <c r="K346" s="13"/>
    </row>
    <row r="347">
      <c r="B347" s="13"/>
      <c r="D347" s="13"/>
      <c r="H347" s="13"/>
      <c r="K347" s="13"/>
    </row>
    <row r="348">
      <c r="B348" s="13"/>
      <c r="D348" s="13"/>
      <c r="H348" s="13"/>
      <c r="K348" s="13"/>
    </row>
    <row r="349">
      <c r="B349" s="13"/>
      <c r="D349" s="13"/>
      <c r="H349" s="13"/>
      <c r="K349" s="13"/>
    </row>
    <row r="350">
      <c r="B350" s="13"/>
      <c r="D350" s="13"/>
      <c r="H350" s="13"/>
      <c r="K350" s="13"/>
    </row>
    <row r="351">
      <c r="B351" s="13"/>
      <c r="D351" s="13"/>
      <c r="H351" s="13"/>
      <c r="K351" s="13"/>
    </row>
    <row r="352">
      <c r="B352" s="13"/>
      <c r="D352" s="13"/>
      <c r="H352" s="13"/>
      <c r="K352" s="13"/>
    </row>
    <row r="353">
      <c r="B353" s="13"/>
      <c r="D353" s="13"/>
      <c r="H353" s="13"/>
      <c r="K353" s="13"/>
    </row>
    <row r="354">
      <c r="B354" s="13"/>
      <c r="D354" s="13"/>
      <c r="H354" s="13"/>
      <c r="K354" s="13"/>
    </row>
    <row r="355">
      <c r="B355" s="13"/>
      <c r="D355" s="13"/>
      <c r="H355" s="13"/>
      <c r="K355" s="13"/>
    </row>
    <row r="356">
      <c r="B356" s="13"/>
      <c r="D356" s="13"/>
      <c r="H356" s="13"/>
      <c r="K356" s="13"/>
    </row>
    <row r="357">
      <c r="B357" s="13"/>
      <c r="D357" s="13"/>
      <c r="H357" s="13"/>
      <c r="K357" s="13"/>
    </row>
    <row r="358">
      <c r="B358" s="13"/>
      <c r="D358" s="13"/>
      <c r="H358" s="13"/>
      <c r="K358" s="13"/>
    </row>
    <row r="359">
      <c r="B359" s="13"/>
      <c r="D359" s="13"/>
      <c r="H359" s="13"/>
      <c r="K359" s="13"/>
    </row>
    <row r="360">
      <c r="B360" s="13"/>
      <c r="D360" s="13"/>
      <c r="H360" s="13"/>
      <c r="K360" s="13"/>
    </row>
    <row r="361">
      <c r="B361" s="13"/>
      <c r="D361" s="13"/>
      <c r="H361" s="13"/>
      <c r="K361" s="13"/>
    </row>
    <row r="362">
      <c r="B362" s="13"/>
      <c r="D362" s="13"/>
      <c r="H362" s="13"/>
      <c r="K362" s="13"/>
    </row>
    <row r="363">
      <c r="B363" s="13"/>
      <c r="D363" s="13"/>
      <c r="H363" s="13"/>
      <c r="K363" s="13"/>
    </row>
    <row r="364">
      <c r="B364" s="13"/>
      <c r="D364" s="13"/>
      <c r="H364" s="13"/>
      <c r="K364" s="13"/>
    </row>
    <row r="365">
      <c r="B365" s="13"/>
      <c r="D365" s="13"/>
      <c r="H365" s="13"/>
      <c r="K365" s="13"/>
    </row>
    <row r="366">
      <c r="B366" s="13"/>
      <c r="D366" s="13"/>
      <c r="H366" s="13"/>
      <c r="K366" s="13"/>
    </row>
    <row r="367">
      <c r="B367" s="13"/>
      <c r="D367" s="13"/>
      <c r="H367" s="13"/>
      <c r="K367" s="13"/>
    </row>
    <row r="368">
      <c r="B368" s="13"/>
      <c r="D368" s="13"/>
      <c r="H368" s="13"/>
      <c r="K368" s="13"/>
    </row>
    <row r="369">
      <c r="B369" s="13"/>
      <c r="D369" s="13"/>
      <c r="H369" s="13"/>
      <c r="K369" s="13"/>
    </row>
    <row r="370">
      <c r="B370" s="13"/>
      <c r="D370" s="13"/>
      <c r="H370" s="13"/>
      <c r="K370" s="13"/>
    </row>
    <row r="371">
      <c r="B371" s="13"/>
      <c r="D371" s="13"/>
      <c r="H371" s="13"/>
      <c r="K371" s="13"/>
    </row>
    <row r="372">
      <c r="B372" s="13"/>
      <c r="D372" s="13"/>
      <c r="H372" s="13"/>
      <c r="K372" s="13"/>
    </row>
    <row r="373">
      <c r="B373" s="13"/>
      <c r="D373" s="13"/>
      <c r="H373" s="13"/>
      <c r="K373" s="13"/>
    </row>
    <row r="374">
      <c r="B374" s="13"/>
      <c r="D374" s="13"/>
      <c r="H374" s="13"/>
      <c r="K374" s="13"/>
    </row>
    <row r="375">
      <c r="B375" s="13"/>
      <c r="D375" s="13"/>
      <c r="H375" s="13"/>
      <c r="K375" s="13"/>
    </row>
    <row r="376">
      <c r="B376" s="13"/>
      <c r="D376" s="13"/>
      <c r="H376" s="13"/>
      <c r="K376" s="13"/>
    </row>
    <row r="377">
      <c r="B377" s="13"/>
      <c r="D377" s="13"/>
      <c r="H377" s="13"/>
      <c r="K377" s="13"/>
    </row>
    <row r="378">
      <c r="B378" s="13"/>
      <c r="D378" s="13"/>
      <c r="H378" s="13"/>
      <c r="K378" s="13"/>
    </row>
    <row r="379">
      <c r="B379" s="13"/>
      <c r="D379" s="13"/>
      <c r="H379" s="13"/>
      <c r="K379" s="13"/>
    </row>
    <row r="380">
      <c r="B380" s="13"/>
      <c r="D380" s="13"/>
      <c r="H380" s="13"/>
      <c r="K380" s="13"/>
    </row>
    <row r="381">
      <c r="B381" s="13"/>
      <c r="D381" s="13"/>
      <c r="H381" s="13"/>
      <c r="K381" s="13"/>
    </row>
    <row r="382">
      <c r="B382" s="13"/>
      <c r="D382" s="13"/>
      <c r="H382" s="13"/>
      <c r="K382" s="13"/>
    </row>
    <row r="383">
      <c r="B383" s="13"/>
      <c r="D383" s="13"/>
      <c r="H383" s="13"/>
      <c r="K383" s="13"/>
    </row>
    <row r="384">
      <c r="B384" s="13"/>
      <c r="D384" s="13"/>
      <c r="H384" s="13"/>
      <c r="K384" s="13"/>
    </row>
    <row r="385">
      <c r="B385" s="13"/>
      <c r="D385" s="13"/>
      <c r="H385" s="13"/>
      <c r="K385" s="13"/>
    </row>
    <row r="386">
      <c r="B386" s="13"/>
      <c r="D386" s="13"/>
      <c r="H386" s="13"/>
      <c r="K386" s="13"/>
    </row>
    <row r="387">
      <c r="B387" s="13"/>
      <c r="D387" s="13"/>
      <c r="H387" s="13"/>
      <c r="K387" s="13"/>
    </row>
    <row r="388">
      <c r="B388" s="13"/>
      <c r="D388" s="13"/>
      <c r="H388" s="13"/>
      <c r="K388" s="13"/>
    </row>
    <row r="389">
      <c r="B389" s="13"/>
      <c r="D389" s="13"/>
      <c r="H389" s="13"/>
      <c r="K389" s="13"/>
    </row>
    <row r="390">
      <c r="B390" s="13"/>
      <c r="D390" s="13"/>
      <c r="H390" s="13"/>
      <c r="K390" s="13"/>
    </row>
    <row r="391">
      <c r="B391" s="13"/>
      <c r="D391" s="13"/>
      <c r="H391" s="13"/>
      <c r="K391" s="13"/>
    </row>
    <row r="392">
      <c r="B392" s="13"/>
      <c r="D392" s="13"/>
      <c r="H392" s="13"/>
      <c r="K392" s="13"/>
    </row>
    <row r="393">
      <c r="B393" s="13"/>
      <c r="D393" s="13"/>
      <c r="H393" s="13"/>
      <c r="K393" s="13"/>
    </row>
    <row r="394">
      <c r="B394" s="13"/>
      <c r="D394" s="13"/>
      <c r="H394" s="13"/>
      <c r="K394" s="13"/>
    </row>
    <row r="395">
      <c r="B395" s="13"/>
      <c r="D395" s="13"/>
      <c r="H395" s="13"/>
      <c r="K395" s="13"/>
    </row>
    <row r="396">
      <c r="B396" s="13"/>
      <c r="D396" s="13"/>
      <c r="H396" s="13"/>
      <c r="K396" s="13"/>
    </row>
    <row r="397">
      <c r="B397" s="13"/>
      <c r="D397" s="13"/>
      <c r="H397" s="13"/>
      <c r="K397" s="13"/>
    </row>
    <row r="398">
      <c r="B398" s="13"/>
      <c r="D398" s="13"/>
      <c r="H398" s="13"/>
      <c r="K398" s="13"/>
    </row>
    <row r="399">
      <c r="B399" s="13"/>
      <c r="D399" s="13"/>
      <c r="H399" s="13"/>
      <c r="K399" s="13"/>
    </row>
    <row r="400">
      <c r="B400" s="13"/>
      <c r="D400" s="13"/>
      <c r="H400" s="13"/>
      <c r="K400" s="13"/>
    </row>
    <row r="401">
      <c r="B401" s="13"/>
      <c r="D401" s="13"/>
      <c r="H401" s="13"/>
      <c r="K401" s="13"/>
    </row>
    <row r="402">
      <c r="B402" s="13"/>
      <c r="D402" s="13"/>
      <c r="H402" s="13"/>
      <c r="K402" s="13"/>
    </row>
    <row r="403">
      <c r="B403" s="13"/>
      <c r="D403" s="13"/>
      <c r="H403" s="13"/>
      <c r="K403" s="13"/>
    </row>
    <row r="404">
      <c r="B404" s="13"/>
      <c r="D404" s="13"/>
      <c r="H404" s="13"/>
      <c r="K404" s="13"/>
    </row>
    <row r="405">
      <c r="B405" s="13"/>
      <c r="D405" s="13"/>
      <c r="H405" s="13"/>
      <c r="K405" s="13"/>
    </row>
    <row r="406">
      <c r="B406" s="13"/>
      <c r="D406" s="13"/>
      <c r="H406" s="13"/>
      <c r="K406" s="13"/>
    </row>
    <row r="407">
      <c r="B407" s="13"/>
      <c r="D407" s="13"/>
      <c r="H407" s="13"/>
      <c r="K407" s="13"/>
    </row>
    <row r="408">
      <c r="B408" s="13"/>
      <c r="D408" s="13"/>
      <c r="H408" s="13"/>
      <c r="K408" s="13"/>
    </row>
    <row r="409">
      <c r="B409" s="13"/>
      <c r="D409" s="13"/>
      <c r="H409" s="13"/>
      <c r="K409" s="13"/>
    </row>
    <row r="410">
      <c r="B410" s="13"/>
      <c r="D410" s="13"/>
      <c r="H410" s="13"/>
      <c r="K410" s="13"/>
    </row>
    <row r="411">
      <c r="B411" s="13"/>
      <c r="D411" s="13"/>
      <c r="H411" s="13"/>
      <c r="K411" s="13"/>
    </row>
    <row r="412">
      <c r="B412" s="13"/>
      <c r="D412" s="13"/>
      <c r="H412" s="13"/>
      <c r="K412" s="13"/>
    </row>
    <row r="413">
      <c r="B413" s="13"/>
      <c r="D413" s="13"/>
      <c r="H413" s="13"/>
      <c r="K413" s="13"/>
    </row>
    <row r="414">
      <c r="B414" s="13"/>
      <c r="D414" s="13"/>
      <c r="H414" s="13"/>
      <c r="K414" s="13"/>
    </row>
    <row r="415">
      <c r="B415" s="13"/>
      <c r="D415" s="13"/>
      <c r="H415" s="13"/>
      <c r="K415" s="13"/>
    </row>
    <row r="416">
      <c r="B416" s="13"/>
      <c r="D416" s="13"/>
      <c r="H416" s="13"/>
      <c r="K416" s="13"/>
    </row>
    <row r="417">
      <c r="B417" s="13"/>
      <c r="D417" s="13"/>
      <c r="H417" s="13"/>
      <c r="K417" s="13"/>
    </row>
    <row r="418">
      <c r="B418" s="13"/>
      <c r="D418" s="13"/>
      <c r="H418" s="13"/>
      <c r="K418" s="13"/>
    </row>
    <row r="419">
      <c r="B419" s="13"/>
      <c r="D419" s="13"/>
      <c r="H419" s="13"/>
      <c r="K419" s="13"/>
    </row>
    <row r="420">
      <c r="B420" s="13"/>
      <c r="D420" s="13"/>
      <c r="H420" s="13"/>
      <c r="K420" s="13"/>
    </row>
    <row r="421">
      <c r="B421" s="13"/>
      <c r="D421" s="13"/>
      <c r="H421" s="13"/>
      <c r="K421" s="13"/>
    </row>
    <row r="422">
      <c r="B422" s="13"/>
      <c r="D422" s="13"/>
      <c r="H422" s="13"/>
      <c r="K422" s="13"/>
    </row>
    <row r="423">
      <c r="B423" s="13"/>
      <c r="D423" s="13"/>
      <c r="H423" s="13"/>
      <c r="K423" s="13"/>
    </row>
    <row r="424">
      <c r="B424" s="13"/>
      <c r="D424" s="13"/>
      <c r="H424" s="13"/>
      <c r="K424" s="13"/>
    </row>
    <row r="425">
      <c r="B425" s="13"/>
      <c r="D425" s="13"/>
      <c r="H425" s="13"/>
      <c r="K425" s="13"/>
    </row>
    <row r="426">
      <c r="B426" s="13"/>
      <c r="D426" s="13"/>
      <c r="H426" s="13"/>
      <c r="K426" s="13"/>
    </row>
    <row r="427">
      <c r="B427" s="13"/>
      <c r="D427" s="13"/>
      <c r="H427" s="13"/>
      <c r="K427" s="13"/>
    </row>
    <row r="428">
      <c r="B428" s="13"/>
      <c r="D428" s="13"/>
      <c r="H428" s="13"/>
      <c r="K428" s="13"/>
    </row>
    <row r="429">
      <c r="B429" s="13"/>
      <c r="D429" s="13"/>
      <c r="H429" s="13"/>
      <c r="K429" s="13"/>
    </row>
    <row r="430">
      <c r="B430" s="13"/>
      <c r="D430" s="13"/>
      <c r="H430" s="13"/>
      <c r="K430" s="13"/>
    </row>
    <row r="431">
      <c r="B431" s="13"/>
      <c r="D431" s="13"/>
      <c r="H431" s="13"/>
      <c r="K431" s="13"/>
    </row>
    <row r="432">
      <c r="B432" s="13"/>
      <c r="D432" s="13"/>
      <c r="H432" s="13"/>
      <c r="K432" s="13"/>
    </row>
    <row r="433">
      <c r="B433" s="13"/>
      <c r="D433" s="13"/>
      <c r="H433" s="13"/>
      <c r="K433" s="13"/>
    </row>
    <row r="434">
      <c r="B434" s="13"/>
      <c r="D434" s="13"/>
      <c r="H434" s="13"/>
      <c r="K434" s="13"/>
    </row>
    <row r="435">
      <c r="B435" s="13"/>
      <c r="D435" s="13"/>
      <c r="H435" s="13"/>
      <c r="K435" s="13"/>
    </row>
    <row r="436">
      <c r="B436" s="13"/>
      <c r="D436" s="13"/>
      <c r="H436" s="13"/>
      <c r="K436" s="13"/>
    </row>
    <row r="437">
      <c r="B437" s="13"/>
      <c r="D437" s="13"/>
      <c r="H437" s="13"/>
      <c r="K437" s="13"/>
    </row>
    <row r="438">
      <c r="B438" s="13"/>
      <c r="D438" s="13"/>
      <c r="H438" s="13"/>
      <c r="K438" s="13"/>
    </row>
    <row r="439">
      <c r="B439" s="13"/>
      <c r="D439" s="13"/>
      <c r="H439" s="13"/>
      <c r="K439" s="13"/>
    </row>
    <row r="440">
      <c r="B440" s="13"/>
      <c r="D440" s="13"/>
      <c r="H440" s="13"/>
      <c r="K440" s="13"/>
    </row>
    <row r="441">
      <c r="B441" s="13"/>
      <c r="D441" s="13"/>
      <c r="H441" s="13"/>
      <c r="K441" s="13"/>
    </row>
    <row r="442">
      <c r="B442" s="13"/>
      <c r="D442" s="13"/>
      <c r="H442" s="13"/>
      <c r="K442" s="13"/>
    </row>
    <row r="443">
      <c r="B443" s="13"/>
      <c r="D443" s="13"/>
      <c r="H443" s="13"/>
      <c r="K443" s="13"/>
    </row>
    <row r="444">
      <c r="B444" s="13"/>
      <c r="D444" s="13"/>
      <c r="H444" s="13"/>
      <c r="K444" s="13"/>
    </row>
    <row r="445">
      <c r="B445" s="13"/>
      <c r="D445" s="13"/>
      <c r="H445" s="13"/>
      <c r="K445" s="13"/>
    </row>
    <row r="446">
      <c r="B446" s="13"/>
      <c r="D446" s="13"/>
      <c r="H446" s="13"/>
      <c r="K446" s="13"/>
    </row>
    <row r="447">
      <c r="B447" s="13"/>
      <c r="D447" s="13"/>
      <c r="H447" s="13"/>
      <c r="K447" s="13"/>
    </row>
    <row r="448">
      <c r="B448" s="13"/>
      <c r="D448" s="13"/>
      <c r="H448" s="13"/>
      <c r="K448" s="13"/>
    </row>
    <row r="449">
      <c r="B449" s="13"/>
      <c r="D449" s="13"/>
      <c r="H449" s="13"/>
      <c r="K449" s="13"/>
    </row>
    <row r="450">
      <c r="B450" s="13"/>
      <c r="D450" s="13"/>
      <c r="H450" s="13"/>
      <c r="K450" s="13"/>
    </row>
    <row r="451">
      <c r="B451" s="13"/>
      <c r="D451" s="13"/>
      <c r="H451" s="13"/>
      <c r="K451" s="13"/>
    </row>
    <row r="452">
      <c r="B452" s="13"/>
      <c r="D452" s="13"/>
      <c r="H452" s="13"/>
      <c r="K452" s="13"/>
    </row>
    <row r="453">
      <c r="B453" s="13"/>
      <c r="D453" s="13"/>
      <c r="H453" s="13"/>
      <c r="K453" s="13"/>
    </row>
    <row r="454">
      <c r="B454" s="13"/>
      <c r="D454" s="13"/>
      <c r="H454" s="13"/>
      <c r="K454" s="13"/>
    </row>
    <row r="455">
      <c r="B455" s="13"/>
      <c r="D455" s="13"/>
      <c r="H455" s="13"/>
      <c r="K455" s="13"/>
    </row>
    <row r="456">
      <c r="B456" s="13"/>
      <c r="D456" s="13"/>
      <c r="H456" s="13"/>
      <c r="K456" s="13"/>
    </row>
    <row r="457">
      <c r="B457" s="13"/>
      <c r="D457" s="13"/>
      <c r="H457" s="13"/>
      <c r="K457" s="13"/>
    </row>
    <row r="458">
      <c r="B458" s="13"/>
      <c r="D458" s="13"/>
      <c r="H458" s="13"/>
      <c r="K458" s="13"/>
    </row>
    <row r="459">
      <c r="B459" s="13"/>
      <c r="D459" s="13"/>
      <c r="H459" s="13"/>
      <c r="K459" s="13"/>
    </row>
    <row r="460">
      <c r="B460" s="13"/>
      <c r="D460" s="13"/>
      <c r="H460" s="13"/>
      <c r="K460" s="13"/>
    </row>
    <row r="461">
      <c r="B461" s="13"/>
      <c r="D461" s="13"/>
      <c r="H461" s="13"/>
      <c r="K461" s="13"/>
    </row>
    <row r="462">
      <c r="B462" s="13"/>
      <c r="D462" s="13"/>
      <c r="H462" s="13"/>
      <c r="K462" s="13"/>
    </row>
    <row r="463">
      <c r="B463" s="13"/>
      <c r="D463" s="13"/>
      <c r="H463" s="13"/>
      <c r="K463" s="13"/>
    </row>
    <row r="464">
      <c r="B464" s="13"/>
      <c r="D464" s="13"/>
      <c r="H464" s="13"/>
      <c r="K464" s="13"/>
    </row>
    <row r="465">
      <c r="B465" s="13"/>
      <c r="D465" s="13"/>
      <c r="H465" s="13"/>
      <c r="K465" s="13"/>
    </row>
    <row r="466">
      <c r="B466" s="13"/>
      <c r="D466" s="13"/>
      <c r="H466" s="13"/>
      <c r="K466" s="13"/>
    </row>
    <row r="467">
      <c r="B467" s="13"/>
      <c r="D467" s="13"/>
      <c r="H467" s="13"/>
      <c r="K467" s="13"/>
    </row>
    <row r="468">
      <c r="B468" s="13"/>
      <c r="D468" s="13"/>
      <c r="H468" s="13"/>
      <c r="K468" s="13"/>
    </row>
    <row r="469">
      <c r="B469" s="13"/>
      <c r="D469" s="13"/>
      <c r="H469" s="13"/>
      <c r="K469" s="13"/>
    </row>
    <row r="470">
      <c r="B470" s="13"/>
      <c r="D470" s="13"/>
      <c r="H470" s="13"/>
      <c r="K470" s="13"/>
    </row>
    <row r="471">
      <c r="B471" s="13"/>
      <c r="D471" s="13"/>
      <c r="H471" s="13"/>
      <c r="K471" s="13"/>
    </row>
    <row r="472">
      <c r="B472" s="13"/>
      <c r="D472" s="13"/>
      <c r="H472" s="13"/>
      <c r="K472" s="13"/>
    </row>
    <row r="473">
      <c r="B473" s="13"/>
      <c r="D473" s="13"/>
      <c r="H473" s="13"/>
      <c r="K473" s="13"/>
    </row>
    <row r="474">
      <c r="B474" s="13"/>
      <c r="D474" s="13"/>
      <c r="H474" s="13"/>
      <c r="K474" s="13"/>
    </row>
    <row r="475">
      <c r="B475" s="13"/>
      <c r="D475" s="13"/>
      <c r="H475" s="13"/>
      <c r="K475" s="13"/>
    </row>
    <row r="476">
      <c r="B476" s="13"/>
      <c r="D476" s="13"/>
      <c r="H476" s="13"/>
      <c r="K476" s="13"/>
    </row>
    <row r="477">
      <c r="B477" s="13"/>
      <c r="D477" s="13"/>
      <c r="H477" s="13"/>
      <c r="K477" s="13"/>
    </row>
    <row r="478">
      <c r="B478" s="13"/>
      <c r="D478" s="13"/>
      <c r="H478" s="13"/>
      <c r="K478" s="13"/>
    </row>
    <row r="479">
      <c r="B479" s="13"/>
      <c r="D479" s="13"/>
      <c r="H479" s="13"/>
      <c r="K479" s="13"/>
    </row>
    <row r="480">
      <c r="B480" s="13"/>
      <c r="D480" s="13"/>
      <c r="H480" s="13"/>
      <c r="K480" s="13"/>
    </row>
    <row r="481">
      <c r="B481" s="13"/>
      <c r="D481" s="13"/>
      <c r="H481" s="13"/>
      <c r="K481" s="13"/>
    </row>
    <row r="482">
      <c r="B482" s="13"/>
      <c r="D482" s="13"/>
      <c r="H482" s="13"/>
      <c r="K482" s="13"/>
    </row>
    <row r="483">
      <c r="B483" s="13"/>
      <c r="D483" s="13"/>
      <c r="H483" s="13"/>
      <c r="K483" s="13"/>
    </row>
    <row r="484">
      <c r="B484" s="13"/>
      <c r="D484" s="13"/>
      <c r="H484" s="13"/>
      <c r="K484" s="13"/>
    </row>
    <row r="485">
      <c r="B485" s="13"/>
      <c r="D485" s="13"/>
      <c r="H485" s="13"/>
      <c r="K485" s="13"/>
    </row>
    <row r="486">
      <c r="B486" s="13"/>
      <c r="D486" s="13"/>
      <c r="H486" s="13"/>
      <c r="K486" s="13"/>
    </row>
    <row r="487">
      <c r="B487" s="13"/>
      <c r="D487" s="13"/>
      <c r="H487" s="13"/>
      <c r="K487" s="13"/>
    </row>
    <row r="488">
      <c r="B488" s="13"/>
      <c r="D488" s="13"/>
      <c r="H488" s="13"/>
      <c r="K488" s="13"/>
    </row>
    <row r="489">
      <c r="B489" s="13"/>
      <c r="D489" s="13"/>
      <c r="H489" s="13"/>
      <c r="K489" s="13"/>
    </row>
    <row r="490">
      <c r="B490" s="13"/>
      <c r="D490" s="13"/>
      <c r="H490" s="13"/>
      <c r="K490" s="13"/>
    </row>
    <row r="491">
      <c r="B491" s="13"/>
      <c r="D491" s="13"/>
      <c r="H491" s="13"/>
      <c r="K491" s="13"/>
    </row>
    <row r="492">
      <c r="B492" s="13"/>
      <c r="D492" s="13"/>
      <c r="H492" s="13"/>
      <c r="K492" s="13"/>
    </row>
    <row r="493">
      <c r="B493" s="13"/>
      <c r="D493" s="13"/>
      <c r="H493" s="13"/>
      <c r="K493" s="13"/>
    </row>
    <row r="494">
      <c r="B494" s="13"/>
      <c r="D494" s="13"/>
      <c r="H494" s="13"/>
      <c r="K494" s="13"/>
    </row>
    <row r="495">
      <c r="B495" s="13"/>
      <c r="D495" s="13"/>
      <c r="H495" s="13"/>
      <c r="K495" s="13"/>
    </row>
    <row r="496">
      <c r="B496" s="13"/>
      <c r="D496" s="13"/>
      <c r="H496" s="13"/>
      <c r="K496" s="13"/>
    </row>
    <row r="497">
      <c r="B497" s="13"/>
      <c r="D497" s="13"/>
      <c r="H497" s="13"/>
      <c r="K497" s="13"/>
    </row>
    <row r="498">
      <c r="B498" s="13"/>
      <c r="D498" s="13"/>
      <c r="H498" s="13"/>
      <c r="K498" s="13"/>
    </row>
    <row r="499">
      <c r="B499" s="13"/>
      <c r="D499" s="13"/>
      <c r="H499" s="13"/>
      <c r="K499" s="13"/>
    </row>
    <row r="500">
      <c r="B500" s="13"/>
      <c r="D500" s="13"/>
      <c r="H500" s="13"/>
      <c r="K500" s="13"/>
    </row>
    <row r="501">
      <c r="B501" s="13"/>
      <c r="D501" s="13"/>
      <c r="H501" s="13"/>
      <c r="K501" s="13"/>
    </row>
    <row r="502">
      <c r="B502" s="13"/>
      <c r="D502" s="13"/>
      <c r="H502" s="13"/>
      <c r="K502" s="13"/>
    </row>
    <row r="503">
      <c r="B503" s="13"/>
      <c r="D503" s="13"/>
      <c r="H503" s="13"/>
      <c r="K503" s="13"/>
    </row>
    <row r="504">
      <c r="B504" s="13"/>
      <c r="D504" s="13"/>
      <c r="H504" s="13"/>
      <c r="K504" s="13"/>
    </row>
    <row r="505">
      <c r="B505" s="13"/>
      <c r="D505" s="13"/>
      <c r="H505" s="13"/>
      <c r="K505" s="13"/>
    </row>
    <row r="506">
      <c r="B506" s="13"/>
      <c r="D506" s="13"/>
      <c r="H506" s="13"/>
      <c r="K506" s="13"/>
    </row>
    <row r="507">
      <c r="B507" s="13"/>
      <c r="D507" s="13"/>
      <c r="H507" s="13"/>
      <c r="K507" s="13"/>
    </row>
    <row r="508">
      <c r="B508" s="13"/>
      <c r="D508" s="13"/>
      <c r="H508" s="13"/>
      <c r="K508" s="13"/>
    </row>
    <row r="509">
      <c r="B509" s="13"/>
      <c r="D509" s="13"/>
      <c r="H509" s="13"/>
      <c r="K509" s="13"/>
    </row>
    <row r="510">
      <c r="B510" s="13"/>
      <c r="D510" s="13"/>
      <c r="H510" s="13"/>
      <c r="K510" s="13"/>
    </row>
    <row r="511">
      <c r="B511" s="13"/>
      <c r="D511" s="13"/>
      <c r="H511" s="13"/>
      <c r="K511" s="13"/>
    </row>
    <row r="512">
      <c r="B512" s="13"/>
      <c r="D512" s="13"/>
      <c r="H512" s="13"/>
      <c r="K512" s="13"/>
    </row>
    <row r="513">
      <c r="B513" s="13"/>
      <c r="D513" s="13"/>
      <c r="H513" s="13"/>
      <c r="K513" s="13"/>
    </row>
    <row r="514">
      <c r="B514" s="13"/>
      <c r="D514" s="13"/>
      <c r="H514" s="13"/>
      <c r="K514" s="13"/>
    </row>
    <row r="515">
      <c r="B515" s="13"/>
      <c r="D515" s="13"/>
      <c r="H515" s="13"/>
      <c r="K515" s="13"/>
    </row>
    <row r="516">
      <c r="B516" s="13"/>
      <c r="D516" s="13"/>
      <c r="H516" s="13"/>
      <c r="K516" s="13"/>
    </row>
    <row r="517">
      <c r="B517" s="13"/>
      <c r="D517" s="13"/>
      <c r="H517" s="13"/>
      <c r="K517" s="13"/>
    </row>
    <row r="518">
      <c r="B518" s="13"/>
      <c r="D518" s="13"/>
      <c r="H518" s="13"/>
      <c r="K518" s="13"/>
    </row>
    <row r="519">
      <c r="B519" s="13"/>
      <c r="D519" s="13"/>
      <c r="H519" s="13"/>
      <c r="K519" s="13"/>
    </row>
    <row r="520">
      <c r="B520" s="13"/>
      <c r="D520" s="13"/>
      <c r="H520" s="13"/>
      <c r="K520" s="13"/>
    </row>
    <row r="521">
      <c r="B521" s="13"/>
      <c r="D521" s="13"/>
      <c r="H521" s="13"/>
      <c r="K521" s="13"/>
    </row>
    <row r="522">
      <c r="B522" s="13"/>
      <c r="D522" s="13"/>
      <c r="H522" s="13"/>
      <c r="K522" s="13"/>
    </row>
    <row r="523">
      <c r="B523" s="13"/>
      <c r="D523" s="13"/>
      <c r="H523" s="13"/>
      <c r="K523" s="13"/>
    </row>
    <row r="524">
      <c r="B524" s="13"/>
      <c r="D524" s="13"/>
      <c r="H524" s="13"/>
      <c r="K524" s="13"/>
    </row>
    <row r="525">
      <c r="B525" s="13"/>
      <c r="D525" s="13"/>
      <c r="H525" s="13"/>
      <c r="K525" s="13"/>
    </row>
    <row r="526">
      <c r="B526" s="13"/>
      <c r="D526" s="13"/>
      <c r="H526" s="13"/>
      <c r="K526" s="13"/>
    </row>
    <row r="527">
      <c r="B527" s="13"/>
      <c r="D527" s="13"/>
      <c r="H527" s="13"/>
      <c r="K527" s="13"/>
    </row>
    <row r="528">
      <c r="B528" s="13"/>
      <c r="D528" s="13"/>
      <c r="H528" s="13"/>
      <c r="K528" s="13"/>
    </row>
    <row r="529">
      <c r="B529" s="13"/>
      <c r="D529" s="13"/>
      <c r="H529" s="13"/>
      <c r="K529" s="13"/>
    </row>
    <row r="530">
      <c r="B530" s="13"/>
      <c r="D530" s="13"/>
      <c r="H530" s="13"/>
      <c r="K530" s="13"/>
    </row>
    <row r="531">
      <c r="B531" s="13"/>
      <c r="D531" s="13"/>
      <c r="H531" s="13"/>
      <c r="K531" s="13"/>
    </row>
    <row r="532">
      <c r="B532" s="13"/>
      <c r="D532" s="13"/>
      <c r="H532" s="13"/>
      <c r="K532" s="13"/>
    </row>
    <row r="533">
      <c r="B533" s="13"/>
      <c r="D533" s="13"/>
      <c r="H533" s="13"/>
      <c r="K533" s="13"/>
    </row>
    <row r="534">
      <c r="B534" s="13"/>
      <c r="D534" s="13"/>
      <c r="H534" s="13"/>
      <c r="K534" s="13"/>
    </row>
    <row r="535">
      <c r="B535" s="13"/>
      <c r="D535" s="13"/>
      <c r="H535" s="13"/>
      <c r="K535" s="13"/>
    </row>
    <row r="536">
      <c r="B536" s="13"/>
      <c r="D536" s="13"/>
      <c r="H536" s="13"/>
      <c r="K536" s="13"/>
    </row>
    <row r="537">
      <c r="B537" s="13"/>
      <c r="D537" s="13"/>
      <c r="H537" s="13"/>
      <c r="K537" s="13"/>
    </row>
    <row r="538">
      <c r="B538" s="13"/>
      <c r="D538" s="13"/>
      <c r="H538" s="13"/>
      <c r="K538" s="13"/>
    </row>
    <row r="539">
      <c r="B539" s="13"/>
      <c r="D539" s="13"/>
      <c r="H539" s="13"/>
      <c r="K539" s="13"/>
    </row>
    <row r="540">
      <c r="B540" s="13"/>
      <c r="D540" s="13"/>
      <c r="H540" s="13"/>
      <c r="K540" s="13"/>
    </row>
    <row r="541">
      <c r="B541" s="13"/>
      <c r="D541" s="13"/>
      <c r="H541" s="13"/>
      <c r="K541" s="13"/>
    </row>
    <row r="542">
      <c r="B542" s="13"/>
      <c r="D542" s="13"/>
      <c r="H542" s="13"/>
      <c r="K542" s="13"/>
    </row>
    <row r="543">
      <c r="B543" s="13"/>
      <c r="D543" s="13"/>
      <c r="H543" s="13"/>
      <c r="K543" s="13"/>
    </row>
    <row r="544">
      <c r="B544" s="13"/>
      <c r="D544" s="13"/>
      <c r="H544" s="13"/>
      <c r="K544" s="13"/>
    </row>
    <row r="545">
      <c r="B545" s="13"/>
      <c r="D545" s="13"/>
      <c r="H545" s="13"/>
      <c r="K545" s="13"/>
    </row>
    <row r="546">
      <c r="B546" s="13"/>
      <c r="D546" s="13"/>
      <c r="H546" s="13"/>
      <c r="K546" s="13"/>
    </row>
    <row r="547">
      <c r="B547" s="13"/>
      <c r="D547" s="13"/>
      <c r="H547" s="13"/>
      <c r="K547" s="13"/>
    </row>
    <row r="548">
      <c r="B548" s="13"/>
      <c r="D548" s="13"/>
      <c r="H548" s="13"/>
      <c r="K548" s="13"/>
    </row>
    <row r="549">
      <c r="B549" s="13"/>
      <c r="D549" s="13"/>
      <c r="H549" s="13"/>
      <c r="K549" s="13"/>
    </row>
    <row r="550">
      <c r="B550" s="13"/>
      <c r="D550" s="13"/>
      <c r="H550" s="13"/>
      <c r="K550" s="13"/>
    </row>
    <row r="551">
      <c r="B551" s="13"/>
      <c r="D551" s="13"/>
      <c r="H551" s="13"/>
      <c r="K551" s="13"/>
    </row>
    <row r="552">
      <c r="B552" s="13"/>
      <c r="D552" s="13"/>
      <c r="H552" s="13"/>
      <c r="K552" s="13"/>
    </row>
    <row r="553">
      <c r="B553" s="13"/>
      <c r="D553" s="13"/>
      <c r="H553" s="13"/>
      <c r="K553" s="13"/>
    </row>
    <row r="554">
      <c r="B554" s="13"/>
      <c r="D554" s="13"/>
      <c r="H554" s="13"/>
      <c r="K554" s="13"/>
    </row>
    <row r="555">
      <c r="B555" s="13"/>
      <c r="D555" s="13"/>
      <c r="H555" s="13"/>
      <c r="K555" s="13"/>
    </row>
    <row r="556">
      <c r="B556" s="13"/>
      <c r="D556" s="13"/>
      <c r="H556" s="13"/>
      <c r="K556" s="13"/>
    </row>
    <row r="557">
      <c r="B557" s="13"/>
      <c r="D557" s="13"/>
      <c r="H557" s="13"/>
      <c r="K557" s="13"/>
    </row>
    <row r="558">
      <c r="B558" s="13"/>
      <c r="D558" s="13"/>
      <c r="H558" s="13"/>
      <c r="K558" s="13"/>
    </row>
    <row r="559">
      <c r="B559" s="13"/>
      <c r="D559" s="13"/>
      <c r="H559" s="13"/>
      <c r="K559" s="13"/>
    </row>
    <row r="560">
      <c r="B560" s="13"/>
      <c r="D560" s="13"/>
      <c r="H560" s="13"/>
      <c r="K560" s="13"/>
    </row>
    <row r="561">
      <c r="B561" s="13"/>
      <c r="D561" s="13"/>
      <c r="H561" s="13"/>
      <c r="K561" s="13"/>
    </row>
    <row r="562">
      <c r="B562" s="13"/>
      <c r="D562" s="13"/>
      <c r="H562" s="13"/>
      <c r="K562" s="13"/>
    </row>
    <row r="563">
      <c r="B563" s="13"/>
      <c r="D563" s="13"/>
      <c r="H563" s="13"/>
      <c r="K563" s="13"/>
    </row>
    <row r="564">
      <c r="B564" s="13"/>
      <c r="D564" s="13"/>
      <c r="H564" s="13"/>
      <c r="K564" s="13"/>
    </row>
    <row r="565">
      <c r="B565" s="13"/>
      <c r="D565" s="13"/>
      <c r="H565" s="13"/>
      <c r="K565" s="13"/>
    </row>
    <row r="566">
      <c r="B566" s="13"/>
      <c r="D566" s="13"/>
      <c r="H566" s="13"/>
      <c r="K566" s="13"/>
    </row>
    <row r="567">
      <c r="B567" s="13"/>
      <c r="D567" s="13"/>
      <c r="H567" s="13"/>
      <c r="K567" s="13"/>
    </row>
    <row r="568">
      <c r="B568" s="13"/>
      <c r="D568" s="13"/>
      <c r="H568" s="13"/>
      <c r="K568" s="13"/>
    </row>
    <row r="569">
      <c r="B569" s="13"/>
      <c r="D569" s="13"/>
      <c r="H569" s="13"/>
      <c r="K569" s="13"/>
    </row>
    <row r="570">
      <c r="B570" s="13"/>
      <c r="D570" s="13"/>
      <c r="H570" s="13"/>
      <c r="K570" s="13"/>
    </row>
    <row r="571">
      <c r="B571" s="13"/>
      <c r="D571" s="13"/>
      <c r="H571" s="13"/>
      <c r="K571" s="13"/>
    </row>
    <row r="572">
      <c r="B572" s="13"/>
      <c r="D572" s="13"/>
      <c r="H572" s="13"/>
      <c r="K572" s="13"/>
    </row>
    <row r="573">
      <c r="B573" s="13"/>
      <c r="D573" s="13"/>
      <c r="H573" s="13"/>
      <c r="K573" s="13"/>
    </row>
    <row r="574">
      <c r="B574" s="13"/>
      <c r="D574" s="13"/>
      <c r="H574" s="13"/>
      <c r="K574" s="13"/>
    </row>
    <row r="575">
      <c r="B575" s="13"/>
      <c r="D575" s="13"/>
      <c r="H575" s="13"/>
      <c r="K575" s="13"/>
    </row>
    <row r="576">
      <c r="B576" s="13"/>
      <c r="D576" s="13"/>
      <c r="H576" s="13"/>
      <c r="K576" s="13"/>
    </row>
    <row r="577">
      <c r="B577" s="13"/>
      <c r="D577" s="13"/>
      <c r="H577" s="13"/>
      <c r="K577" s="13"/>
    </row>
    <row r="578">
      <c r="B578" s="13"/>
      <c r="D578" s="13"/>
      <c r="H578" s="13"/>
      <c r="K578" s="13"/>
    </row>
    <row r="579">
      <c r="B579" s="13"/>
      <c r="D579" s="13"/>
      <c r="H579" s="13"/>
      <c r="K579" s="13"/>
    </row>
    <row r="580">
      <c r="B580" s="13"/>
      <c r="D580" s="13"/>
      <c r="H580" s="13"/>
      <c r="K580" s="13"/>
    </row>
    <row r="581">
      <c r="B581" s="13"/>
      <c r="D581" s="13"/>
      <c r="H581" s="13"/>
      <c r="K581" s="13"/>
    </row>
    <row r="582">
      <c r="B582" s="13"/>
      <c r="D582" s="13"/>
      <c r="H582" s="13"/>
      <c r="K582" s="13"/>
    </row>
    <row r="583">
      <c r="B583" s="13"/>
      <c r="D583" s="13"/>
      <c r="H583" s="13"/>
      <c r="K583" s="13"/>
    </row>
    <row r="584">
      <c r="B584" s="13"/>
      <c r="D584" s="13"/>
      <c r="H584" s="13"/>
      <c r="K584" s="13"/>
    </row>
    <row r="585">
      <c r="B585" s="13"/>
      <c r="D585" s="13"/>
      <c r="H585" s="13"/>
      <c r="K585" s="13"/>
    </row>
    <row r="586">
      <c r="B586" s="13"/>
      <c r="D586" s="13"/>
      <c r="H586" s="13"/>
      <c r="K586" s="13"/>
    </row>
    <row r="587">
      <c r="B587" s="13"/>
      <c r="D587" s="13"/>
      <c r="H587" s="13"/>
      <c r="K587" s="13"/>
    </row>
    <row r="588">
      <c r="B588" s="13"/>
      <c r="D588" s="13"/>
      <c r="H588" s="13"/>
      <c r="K588" s="13"/>
    </row>
    <row r="589">
      <c r="B589" s="13"/>
      <c r="D589" s="13"/>
      <c r="H589" s="13"/>
      <c r="K589" s="13"/>
    </row>
    <row r="590">
      <c r="B590" s="13"/>
      <c r="D590" s="13"/>
      <c r="H590" s="13"/>
      <c r="K590" s="13"/>
    </row>
    <row r="591">
      <c r="B591" s="13"/>
      <c r="D591" s="13"/>
      <c r="H591" s="13"/>
      <c r="K591" s="13"/>
    </row>
    <row r="592">
      <c r="B592" s="13"/>
      <c r="D592" s="13"/>
      <c r="H592" s="13"/>
      <c r="K592" s="13"/>
    </row>
    <row r="593">
      <c r="B593" s="13"/>
      <c r="D593" s="13"/>
      <c r="H593" s="13"/>
      <c r="K593" s="13"/>
    </row>
    <row r="594">
      <c r="B594" s="13"/>
      <c r="D594" s="13"/>
      <c r="H594" s="13"/>
      <c r="K594" s="13"/>
    </row>
    <row r="595">
      <c r="B595" s="13"/>
      <c r="D595" s="13"/>
      <c r="H595" s="13"/>
      <c r="K595" s="13"/>
    </row>
    <row r="596">
      <c r="B596" s="13"/>
      <c r="D596" s="13"/>
      <c r="H596" s="13"/>
      <c r="K596" s="13"/>
    </row>
    <row r="597">
      <c r="B597" s="13"/>
      <c r="D597" s="13"/>
      <c r="H597" s="13"/>
      <c r="K597" s="13"/>
    </row>
    <row r="598">
      <c r="B598" s="13"/>
      <c r="D598" s="13"/>
      <c r="H598" s="13"/>
      <c r="K598" s="13"/>
    </row>
    <row r="599">
      <c r="B599" s="13"/>
      <c r="D599" s="13"/>
      <c r="H599" s="13"/>
      <c r="K599" s="13"/>
    </row>
    <row r="600">
      <c r="B600" s="13"/>
      <c r="D600" s="13"/>
      <c r="H600" s="13"/>
      <c r="K600" s="13"/>
    </row>
    <row r="601">
      <c r="B601" s="13"/>
      <c r="D601" s="13"/>
      <c r="H601" s="13"/>
      <c r="K601" s="13"/>
    </row>
    <row r="602">
      <c r="B602" s="13"/>
      <c r="D602" s="13"/>
      <c r="H602" s="13"/>
      <c r="K602" s="13"/>
    </row>
    <row r="603">
      <c r="B603" s="13"/>
      <c r="D603" s="13"/>
      <c r="H603" s="13"/>
      <c r="K603" s="13"/>
    </row>
    <row r="604">
      <c r="B604" s="13"/>
      <c r="D604" s="13"/>
      <c r="H604" s="13"/>
      <c r="K604" s="13"/>
    </row>
    <row r="605">
      <c r="B605" s="13"/>
      <c r="D605" s="13"/>
      <c r="H605" s="13"/>
      <c r="K605" s="13"/>
    </row>
    <row r="606">
      <c r="B606" s="13"/>
      <c r="D606" s="13"/>
      <c r="H606" s="13"/>
      <c r="K606" s="13"/>
    </row>
    <row r="607">
      <c r="B607" s="13"/>
      <c r="D607" s="13"/>
      <c r="H607" s="13"/>
      <c r="K607" s="13"/>
    </row>
    <row r="608">
      <c r="B608" s="13"/>
      <c r="D608" s="13"/>
      <c r="H608" s="13"/>
      <c r="K608" s="13"/>
    </row>
    <row r="609">
      <c r="B609" s="13"/>
      <c r="D609" s="13"/>
      <c r="H609" s="13"/>
      <c r="K609" s="13"/>
    </row>
    <row r="610">
      <c r="B610" s="13"/>
      <c r="D610" s="13"/>
      <c r="H610" s="13"/>
      <c r="K610" s="13"/>
    </row>
    <row r="611">
      <c r="B611" s="13"/>
      <c r="D611" s="13"/>
      <c r="H611" s="13"/>
      <c r="K611" s="13"/>
    </row>
    <row r="612">
      <c r="B612" s="13"/>
      <c r="D612" s="13"/>
      <c r="H612" s="13"/>
      <c r="K612" s="13"/>
    </row>
    <row r="613">
      <c r="B613" s="13"/>
      <c r="D613" s="13"/>
      <c r="H613" s="13"/>
      <c r="K613" s="13"/>
    </row>
    <row r="614">
      <c r="B614" s="13"/>
      <c r="D614" s="13"/>
      <c r="H614" s="13"/>
      <c r="K614" s="13"/>
    </row>
    <row r="615">
      <c r="B615" s="13"/>
      <c r="D615" s="13"/>
      <c r="H615" s="13"/>
      <c r="K615" s="13"/>
    </row>
    <row r="616">
      <c r="B616" s="13"/>
      <c r="D616" s="13"/>
      <c r="H616" s="13"/>
      <c r="K616" s="13"/>
    </row>
    <row r="617">
      <c r="B617" s="13"/>
      <c r="D617" s="13"/>
      <c r="H617" s="13"/>
      <c r="K617" s="13"/>
    </row>
    <row r="618">
      <c r="B618" s="13"/>
      <c r="D618" s="13"/>
      <c r="H618" s="13"/>
      <c r="K618" s="13"/>
    </row>
    <row r="619">
      <c r="B619" s="13"/>
      <c r="D619" s="13"/>
      <c r="H619" s="13"/>
      <c r="K619" s="13"/>
    </row>
    <row r="620">
      <c r="B620" s="13"/>
      <c r="D620" s="13"/>
      <c r="H620" s="13"/>
      <c r="K620" s="13"/>
    </row>
    <row r="621">
      <c r="B621" s="13"/>
      <c r="D621" s="13"/>
      <c r="H621" s="13"/>
      <c r="K621" s="13"/>
    </row>
    <row r="622">
      <c r="B622" s="13"/>
      <c r="D622" s="13"/>
      <c r="H622" s="13"/>
      <c r="K622" s="13"/>
    </row>
    <row r="623">
      <c r="B623" s="13"/>
      <c r="D623" s="13"/>
      <c r="H623" s="13"/>
      <c r="K623" s="13"/>
    </row>
    <row r="624">
      <c r="B624" s="13"/>
      <c r="D624" s="13"/>
      <c r="H624" s="13"/>
      <c r="K624" s="13"/>
    </row>
    <row r="625">
      <c r="B625" s="13"/>
      <c r="D625" s="13"/>
      <c r="H625" s="13"/>
      <c r="K625" s="13"/>
    </row>
    <row r="626">
      <c r="B626" s="13"/>
      <c r="D626" s="13"/>
      <c r="H626" s="13"/>
      <c r="K626" s="13"/>
    </row>
    <row r="627">
      <c r="B627" s="13"/>
      <c r="D627" s="13"/>
      <c r="H627" s="13"/>
      <c r="K627" s="13"/>
    </row>
    <row r="628">
      <c r="B628" s="13"/>
      <c r="D628" s="13"/>
      <c r="H628" s="13"/>
      <c r="K628" s="13"/>
    </row>
    <row r="629">
      <c r="B629" s="13"/>
      <c r="D629" s="13"/>
      <c r="H629" s="13"/>
      <c r="K629" s="13"/>
    </row>
    <row r="630">
      <c r="B630" s="13"/>
      <c r="D630" s="13"/>
      <c r="H630" s="13"/>
      <c r="K630" s="13"/>
    </row>
    <row r="631">
      <c r="B631" s="13"/>
      <c r="D631" s="13"/>
      <c r="H631" s="13"/>
      <c r="K631" s="13"/>
    </row>
    <row r="632">
      <c r="B632" s="13"/>
      <c r="D632" s="13"/>
      <c r="H632" s="13"/>
      <c r="K632" s="13"/>
    </row>
    <row r="633">
      <c r="B633" s="13"/>
      <c r="D633" s="13"/>
      <c r="H633" s="13"/>
      <c r="K633" s="13"/>
    </row>
    <row r="634">
      <c r="B634" s="13"/>
      <c r="D634" s="13"/>
      <c r="H634" s="13"/>
      <c r="K634" s="13"/>
    </row>
    <row r="635">
      <c r="B635" s="13"/>
      <c r="D635" s="13"/>
      <c r="H635" s="13"/>
      <c r="K635" s="13"/>
    </row>
    <row r="636">
      <c r="B636" s="13"/>
      <c r="D636" s="13"/>
      <c r="H636" s="13"/>
      <c r="K636" s="13"/>
    </row>
    <row r="637">
      <c r="B637" s="13"/>
      <c r="D637" s="13"/>
      <c r="H637" s="13"/>
      <c r="K637" s="13"/>
    </row>
    <row r="638">
      <c r="B638" s="13"/>
      <c r="D638" s="13"/>
      <c r="H638" s="13"/>
      <c r="K638" s="13"/>
    </row>
    <row r="639">
      <c r="B639" s="13"/>
      <c r="D639" s="13"/>
      <c r="H639" s="13"/>
      <c r="K639" s="13"/>
    </row>
    <row r="640">
      <c r="B640" s="13"/>
      <c r="D640" s="13"/>
      <c r="H640" s="13"/>
      <c r="K640" s="13"/>
    </row>
    <row r="641">
      <c r="B641" s="13"/>
      <c r="D641" s="13"/>
      <c r="H641" s="13"/>
      <c r="K641" s="13"/>
    </row>
    <row r="642">
      <c r="B642" s="13"/>
      <c r="D642" s="13"/>
      <c r="H642" s="13"/>
      <c r="K642" s="13"/>
    </row>
    <row r="643">
      <c r="B643" s="13"/>
      <c r="D643" s="13"/>
      <c r="H643" s="13"/>
      <c r="K643" s="13"/>
    </row>
    <row r="644">
      <c r="B644" s="13"/>
      <c r="D644" s="13"/>
      <c r="H644" s="13"/>
      <c r="K644" s="13"/>
    </row>
    <row r="645">
      <c r="B645" s="13"/>
      <c r="D645" s="13"/>
      <c r="H645" s="13"/>
      <c r="K645" s="13"/>
    </row>
    <row r="646">
      <c r="B646" s="13"/>
      <c r="D646" s="13"/>
      <c r="H646" s="13"/>
      <c r="K646" s="13"/>
    </row>
    <row r="647">
      <c r="B647" s="13"/>
      <c r="D647" s="13"/>
      <c r="H647" s="13"/>
      <c r="K647" s="13"/>
    </row>
    <row r="648">
      <c r="B648" s="13"/>
      <c r="D648" s="13"/>
      <c r="H648" s="13"/>
      <c r="K648" s="13"/>
    </row>
    <row r="649">
      <c r="B649" s="13"/>
      <c r="D649" s="13"/>
      <c r="H649" s="13"/>
      <c r="K649" s="13"/>
    </row>
    <row r="650">
      <c r="B650" s="13"/>
      <c r="D650" s="13"/>
      <c r="H650" s="13"/>
      <c r="K650" s="13"/>
    </row>
    <row r="651">
      <c r="B651" s="13"/>
      <c r="D651" s="13"/>
      <c r="H651" s="13"/>
      <c r="K651" s="13"/>
    </row>
    <row r="652">
      <c r="B652" s="13"/>
      <c r="D652" s="13"/>
      <c r="H652" s="13"/>
      <c r="K652" s="13"/>
    </row>
    <row r="653">
      <c r="B653" s="13"/>
      <c r="D653" s="13"/>
      <c r="H653" s="13"/>
      <c r="K653" s="13"/>
    </row>
    <row r="654">
      <c r="B654" s="13"/>
      <c r="D654" s="13"/>
      <c r="H654" s="13"/>
      <c r="K654" s="13"/>
    </row>
    <row r="655">
      <c r="B655" s="13"/>
      <c r="D655" s="13"/>
      <c r="H655" s="13"/>
      <c r="K655" s="13"/>
    </row>
    <row r="656">
      <c r="B656" s="13"/>
      <c r="D656" s="13"/>
      <c r="H656" s="13"/>
      <c r="K656" s="13"/>
    </row>
    <row r="657">
      <c r="B657" s="13"/>
      <c r="D657" s="13"/>
      <c r="H657" s="13"/>
      <c r="K657" s="13"/>
    </row>
    <row r="658">
      <c r="B658" s="13"/>
      <c r="D658" s="13"/>
      <c r="H658" s="13"/>
      <c r="K658" s="13"/>
    </row>
    <row r="659">
      <c r="B659" s="13"/>
      <c r="D659" s="13"/>
      <c r="H659" s="13"/>
      <c r="K659" s="13"/>
    </row>
    <row r="660">
      <c r="B660" s="13"/>
      <c r="D660" s="13"/>
      <c r="H660" s="13"/>
      <c r="K660" s="13"/>
    </row>
    <row r="661">
      <c r="B661" s="13"/>
      <c r="D661" s="13"/>
      <c r="H661" s="13"/>
      <c r="K661" s="13"/>
    </row>
    <row r="662">
      <c r="B662" s="13"/>
      <c r="D662" s="13"/>
      <c r="H662" s="13"/>
      <c r="K662" s="13"/>
    </row>
    <row r="663">
      <c r="B663" s="13"/>
      <c r="D663" s="13"/>
      <c r="H663" s="13"/>
      <c r="K663" s="13"/>
    </row>
    <row r="664">
      <c r="B664" s="13"/>
      <c r="D664" s="13"/>
      <c r="H664" s="13"/>
      <c r="K664" s="13"/>
    </row>
    <row r="665">
      <c r="B665" s="13"/>
      <c r="D665" s="13"/>
      <c r="H665" s="13"/>
      <c r="K665" s="13"/>
    </row>
    <row r="666">
      <c r="B666" s="13"/>
      <c r="D666" s="13"/>
      <c r="H666" s="13"/>
      <c r="K666" s="13"/>
    </row>
    <row r="667">
      <c r="B667" s="13"/>
      <c r="D667" s="13"/>
      <c r="H667" s="13"/>
      <c r="K667" s="13"/>
    </row>
    <row r="668">
      <c r="B668" s="13"/>
      <c r="D668" s="13"/>
      <c r="H668" s="13"/>
      <c r="K668" s="13"/>
    </row>
    <row r="669">
      <c r="B669" s="13"/>
      <c r="D669" s="13"/>
      <c r="H669" s="13"/>
      <c r="K669" s="13"/>
    </row>
    <row r="670">
      <c r="B670" s="13"/>
      <c r="D670" s="13"/>
      <c r="H670" s="13"/>
      <c r="K670" s="13"/>
    </row>
    <row r="671">
      <c r="B671" s="13"/>
      <c r="D671" s="13"/>
      <c r="H671" s="13"/>
      <c r="K671" s="13"/>
    </row>
    <row r="672">
      <c r="B672" s="13"/>
      <c r="D672" s="13"/>
      <c r="H672" s="13"/>
      <c r="K672" s="13"/>
    </row>
    <row r="673">
      <c r="B673" s="13"/>
      <c r="D673" s="13"/>
      <c r="H673" s="13"/>
      <c r="K673" s="13"/>
    </row>
    <row r="674">
      <c r="B674" s="13"/>
      <c r="D674" s="13"/>
      <c r="H674" s="13"/>
      <c r="K674" s="13"/>
    </row>
    <row r="675">
      <c r="B675" s="13"/>
      <c r="D675" s="13"/>
      <c r="H675" s="13"/>
      <c r="K675" s="13"/>
    </row>
    <row r="676">
      <c r="B676" s="13"/>
      <c r="D676" s="13"/>
      <c r="H676" s="13"/>
      <c r="K676" s="13"/>
    </row>
    <row r="677">
      <c r="B677" s="13"/>
      <c r="D677" s="13"/>
      <c r="H677" s="13"/>
      <c r="K677" s="13"/>
    </row>
    <row r="678">
      <c r="B678" s="13"/>
      <c r="D678" s="13"/>
      <c r="H678" s="13"/>
      <c r="K678" s="13"/>
    </row>
    <row r="679">
      <c r="B679" s="13"/>
      <c r="D679" s="13"/>
      <c r="H679" s="13"/>
      <c r="K679" s="13"/>
    </row>
    <row r="680">
      <c r="B680" s="13"/>
      <c r="D680" s="13"/>
      <c r="H680" s="13"/>
      <c r="K680" s="13"/>
    </row>
    <row r="681">
      <c r="B681" s="13"/>
      <c r="D681" s="13"/>
      <c r="H681" s="13"/>
      <c r="K681" s="13"/>
    </row>
    <row r="682">
      <c r="B682" s="13"/>
      <c r="D682" s="13"/>
      <c r="H682" s="13"/>
      <c r="K682" s="13"/>
    </row>
    <row r="683">
      <c r="B683" s="13"/>
      <c r="D683" s="13"/>
      <c r="H683" s="13"/>
      <c r="K683" s="13"/>
    </row>
    <row r="684">
      <c r="B684" s="13"/>
      <c r="D684" s="13"/>
      <c r="H684" s="13"/>
      <c r="K684" s="13"/>
    </row>
    <row r="685">
      <c r="B685" s="13"/>
      <c r="D685" s="13"/>
      <c r="H685" s="13"/>
      <c r="K685" s="13"/>
    </row>
    <row r="686">
      <c r="B686" s="13"/>
      <c r="D686" s="13"/>
      <c r="H686" s="13"/>
      <c r="K686" s="13"/>
    </row>
    <row r="687">
      <c r="B687" s="13"/>
      <c r="D687" s="13"/>
      <c r="H687" s="13"/>
      <c r="K687" s="13"/>
    </row>
    <row r="688">
      <c r="B688" s="13"/>
      <c r="D688" s="13"/>
      <c r="H688" s="13"/>
      <c r="K688" s="13"/>
    </row>
    <row r="689">
      <c r="B689" s="13"/>
      <c r="D689" s="13"/>
      <c r="H689" s="13"/>
      <c r="K689" s="13"/>
    </row>
    <row r="690">
      <c r="B690" s="13"/>
      <c r="D690" s="13"/>
      <c r="H690" s="13"/>
      <c r="K690" s="13"/>
    </row>
    <row r="691">
      <c r="B691" s="13"/>
      <c r="D691" s="13"/>
      <c r="H691" s="13"/>
      <c r="K691" s="13"/>
    </row>
    <row r="692">
      <c r="B692" s="13"/>
      <c r="D692" s="13"/>
      <c r="H692" s="13"/>
      <c r="K692" s="13"/>
    </row>
    <row r="693">
      <c r="B693" s="13"/>
      <c r="D693" s="13"/>
      <c r="H693" s="13"/>
      <c r="K693" s="13"/>
    </row>
    <row r="694">
      <c r="B694" s="13"/>
      <c r="D694" s="13"/>
      <c r="H694" s="13"/>
      <c r="K694" s="13"/>
    </row>
    <row r="695">
      <c r="B695" s="13"/>
      <c r="D695" s="13"/>
      <c r="H695" s="13"/>
      <c r="K695" s="13"/>
    </row>
    <row r="696">
      <c r="B696" s="13"/>
      <c r="D696" s="13"/>
      <c r="H696" s="13"/>
      <c r="K696" s="13"/>
    </row>
    <row r="697">
      <c r="B697" s="13"/>
      <c r="D697" s="13"/>
      <c r="H697" s="13"/>
      <c r="K697" s="13"/>
    </row>
    <row r="698">
      <c r="B698" s="13"/>
      <c r="D698" s="13"/>
      <c r="H698" s="13"/>
      <c r="K698" s="13"/>
    </row>
    <row r="699">
      <c r="B699" s="13"/>
      <c r="D699" s="13"/>
      <c r="H699" s="13"/>
      <c r="K699" s="13"/>
    </row>
    <row r="700">
      <c r="B700" s="13"/>
      <c r="D700" s="13"/>
      <c r="H700" s="13"/>
      <c r="K700" s="13"/>
    </row>
    <row r="701">
      <c r="B701" s="13"/>
      <c r="D701" s="13"/>
      <c r="H701" s="13"/>
      <c r="K701" s="13"/>
    </row>
    <row r="702">
      <c r="B702" s="13"/>
      <c r="D702" s="13"/>
      <c r="H702" s="13"/>
      <c r="K702" s="13"/>
    </row>
    <row r="703">
      <c r="B703" s="13"/>
      <c r="D703" s="13"/>
      <c r="H703" s="13"/>
      <c r="K703" s="13"/>
    </row>
    <row r="704">
      <c r="B704" s="13"/>
      <c r="D704" s="13"/>
      <c r="H704" s="13"/>
      <c r="K704" s="13"/>
    </row>
    <row r="705">
      <c r="B705" s="13"/>
      <c r="D705" s="13"/>
      <c r="H705" s="13"/>
      <c r="K705" s="13"/>
    </row>
    <row r="706">
      <c r="B706" s="13"/>
      <c r="D706" s="13"/>
      <c r="H706" s="13"/>
      <c r="K706" s="13"/>
    </row>
    <row r="707">
      <c r="B707" s="13"/>
      <c r="D707" s="13"/>
      <c r="H707" s="13"/>
      <c r="K707" s="13"/>
    </row>
    <row r="708">
      <c r="B708" s="13"/>
      <c r="D708" s="13"/>
      <c r="H708" s="13"/>
      <c r="K708" s="13"/>
    </row>
    <row r="709">
      <c r="B709" s="13"/>
      <c r="D709" s="13"/>
      <c r="H709" s="13"/>
      <c r="K709" s="13"/>
    </row>
    <row r="710">
      <c r="B710" s="13"/>
      <c r="D710" s="13"/>
      <c r="H710" s="13"/>
      <c r="K710" s="13"/>
    </row>
    <row r="711">
      <c r="B711" s="13"/>
      <c r="D711" s="13"/>
      <c r="H711" s="13"/>
      <c r="K711" s="13"/>
    </row>
    <row r="712">
      <c r="B712" s="13"/>
      <c r="D712" s="13"/>
      <c r="H712" s="13"/>
      <c r="K712" s="13"/>
    </row>
    <row r="713">
      <c r="B713" s="13"/>
      <c r="D713" s="13"/>
      <c r="H713" s="13"/>
      <c r="K713" s="13"/>
    </row>
    <row r="714">
      <c r="B714" s="13"/>
      <c r="D714" s="13"/>
      <c r="H714" s="13"/>
      <c r="K714" s="13"/>
    </row>
    <row r="715">
      <c r="B715" s="13"/>
      <c r="D715" s="13"/>
      <c r="H715" s="13"/>
      <c r="K715" s="13"/>
    </row>
    <row r="716">
      <c r="B716" s="13"/>
      <c r="D716" s="13"/>
      <c r="H716" s="13"/>
      <c r="K716" s="13"/>
    </row>
    <row r="717">
      <c r="B717" s="13"/>
      <c r="D717" s="13"/>
      <c r="H717" s="13"/>
      <c r="K717" s="13"/>
    </row>
    <row r="718">
      <c r="B718" s="13"/>
      <c r="D718" s="13"/>
      <c r="H718" s="13"/>
      <c r="K718" s="13"/>
    </row>
    <row r="719">
      <c r="B719" s="13"/>
      <c r="D719" s="13"/>
      <c r="H719" s="13"/>
      <c r="K719" s="13"/>
    </row>
    <row r="720">
      <c r="B720" s="13"/>
      <c r="D720" s="13"/>
      <c r="H720" s="13"/>
      <c r="K720" s="13"/>
    </row>
    <row r="721">
      <c r="B721" s="13"/>
      <c r="D721" s="13"/>
      <c r="H721" s="13"/>
      <c r="K721" s="13"/>
    </row>
    <row r="722">
      <c r="B722" s="13"/>
      <c r="D722" s="13"/>
      <c r="H722" s="13"/>
      <c r="K722" s="13"/>
    </row>
    <row r="723">
      <c r="B723" s="13"/>
      <c r="D723" s="13"/>
      <c r="H723" s="13"/>
      <c r="K723" s="13"/>
    </row>
    <row r="724">
      <c r="B724" s="13"/>
      <c r="D724" s="13"/>
      <c r="H724" s="13"/>
      <c r="K724" s="13"/>
    </row>
    <row r="725">
      <c r="B725" s="13"/>
      <c r="D725" s="13"/>
      <c r="H725" s="13"/>
      <c r="K725" s="13"/>
    </row>
    <row r="726">
      <c r="B726" s="13"/>
      <c r="D726" s="13"/>
      <c r="H726" s="13"/>
      <c r="K726" s="13"/>
    </row>
    <row r="727">
      <c r="B727" s="13"/>
      <c r="D727" s="13"/>
      <c r="H727" s="13"/>
      <c r="K727" s="13"/>
    </row>
    <row r="728">
      <c r="B728" s="13"/>
      <c r="D728" s="13"/>
      <c r="H728" s="13"/>
      <c r="K728" s="13"/>
    </row>
    <row r="729">
      <c r="B729" s="13"/>
      <c r="D729" s="13"/>
      <c r="H729" s="13"/>
      <c r="K729" s="13"/>
    </row>
    <row r="730">
      <c r="B730" s="13"/>
      <c r="D730" s="13"/>
      <c r="H730" s="13"/>
      <c r="K730" s="13"/>
    </row>
    <row r="731">
      <c r="B731" s="13"/>
      <c r="D731" s="13"/>
      <c r="H731" s="13"/>
      <c r="K731" s="13"/>
    </row>
    <row r="732">
      <c r="B732" s="13"/>
      <c r="D732" s="13"/>
      <c r="H732" s="13"/>
      <c r="K732" s="13"/>
    </row>
    <row r="733">
      <c r="B733" s="13"/>
      <c r="D733" s="13"/>
      <c r="H733" s="13"/>
      <c r="K733" s="13"/>
    </row>
    <row r="734">
      <c r="B734" s="13"/>
      <c r="D734" s="13"/>
      <c r="H734" s="13"/>
      <c r="K734" s="13"/>
    </row>
    <row r="735">
      <c r="B735" s="13"/>
      <c r="D735" s="13"/>
      <c r="H735" s="13"/>
      <c r="K735" s="13"/>
    </row>
    <row r="736">
      <c r="B736" s="13"/>
      <c r="D736" s="13"/>
      <c r="H736" s="13"/>
      <c r="K736" s="13"/>
    </row>
    <row r="737">
      <c r="B737" s="13"/>
      <c r="D737" s="13"/>
      <c r="H737" s="13"/>
      <c r="K737" s="13"/>
    </row>
    <row r="738">
      <c r="B738" s="13"/>
      <c r="D738" s="13"/>
      <c r="H738" s="13"/>
      <c r="K738" s="13"/>
    </row>
    <row r="739">
      <c r="B739" s="13"/>
      <c r="D739" s="13"/>
      <c r="H739" s="13"/>
      <c r="K739" s="13"/>
    </row>
    <row r="740">
      <c r="B740" s="13"/>
      <c r="D740" s="13"/>
      <c r="H740" s="13"/>
      <c r="K740" s="13"/>
    </row>
    <row r="741">
      <c r="B741" s="13"/>
      <c r="D741" s="13"/>
      <c r="H741" s="13"/>
      <c r="K741" s="13"/>
    </row>
    <row r="742">
      <c r="B742" s="13"/>
      <c r="D742" s="13"/>
      <c r="H742" s="13"/>
      <c r="K742" s="13"/>
    </row>
    <row r="743">
      <c r="B743" s="13"/>
      <c r="D743" s="13"/>
      <c r="H743" s="13"/>
      <c r="K743" s="13"/>
    </row>
    <row r="744">
      <c r="B744" s="13"/>
      <c r="D744" s="13"/>
      <c r="H744" s="13"/>
      <c r="K744" s="13"/>
    </row>
    <row r="745">
      <c r="B745" s="13"/>
      <c r="D745" s="13"/>
      <c r="H745" s="13"/>
      <c r="K745" s="13"/>
    </row>
    <row r="746">
      <c r="B746" s="13"/>
      <c r="D746" s="13"/>
      <c r="H746" s="13"/>
      <c r="K746" s="13"/>
    </row>
    <row r="747">
      <c r="B747" s="13"/>
      <c r="D747" s="13"/>
      <c r="H747" s="13"/>
      <c r="K747" s="13"/>
    </row>
    <row r="748">
      <c r="B748" s="13"/>
      <c r="D748" s="13"/>
      <c r="H748" s="13"/>
      <c r="K748" s="13"/>
    </row>
    <row r="749">
      <c r="B749" s="13"/>
      <c r="D749" s="13"/>
      <c r="H749" s="13"/>
      <c r="K749" s="13"/>
    </row>
    <row r="750">
      <c r="B750" s="13"/>
      <c r="D750" s="13"/>
      <c r="H750" s="13"/>
      <c r="K750" s="13"/>
    </row>
    <row r="751">
      <c r="B751" s="13"/>
      <c r="D751" s="13"/>
      <c r="H751" s="13"/>
      <c r="K751" s="13"/>
    </row>
    <row r="752">
      <c r="B752" s="13"/>
      <c r="D752" s="13"/>
      <c r="H752" s="13"/>
      <c r="K752" s="13"/>
    </row>
    <row r="753">
      <c r="B753" s="13"/>
      <c r="D753" s="13"/>
      <c r="H753" s="13"/>
      <c r="K753" s="13"/>
    </row>
    <row r="754">
      <c r="B754" s="13"/>
      <c r="D754" s="13"/>
      <c r="H754" s="13"/>
      <c r="K754" s="13"/>
    </row>
    <row r="755">
      <c r="B755" s="13"/>
      <c r="D755" s="13"/>
      <c r="H755" s="13"/>
      <c r="K755" s="13"/>
    </row>
    <row r="756">
      <c r="B756" s="13"/>
      <c r="D756" s="13"/>
      <c r="H756" s="13"/>
      <c r="K756" s="13"/>
    </row>
    <row r="757">
      <c r="B757" s="13"/>
      <c r="D757" s="13"/>
      <c r="H757" s="13"/>
      <c r="K757" s="13"/>
    </row>
    <row r="758">
      <c r="B758" s="13"/>
      <c r="D758" s="13"/>
      <c r="H758" s="13"/>
      <c r="K758" s="13"/>
    </row>
    <row r="759">
      <c r="B759" s="13"/>
      <c r="D759" s="13"/>
      <c r="H759" s="13"/>
      <c r="K759" s="13"/>
    </row>
    <row r="760">
      <c r="B760" s="13"/>
      <c r="D760" s="13"/>
      <c r="H760" s="13"/>
      <c r="K760" s="13"/>
    </row>
    <row r="761">
      <c r="B761" s="13"/>
      <c r="D761" s="13"/>
      <c r="H761" s="13"/>
      <c r="K761" s="13"/>
    </row>
    <row r="762">
      <c r="B762" s="13"/>
      <c r="D762" s="13"/>
      <c r="H762" s="13"/>
      <c r="K762" s="13"/>
    </row>
    <row r="763">
      <c r="B763" s="13"/>
      <c r="D763" s="13"/>
      <c r="H763" s="13"/>
      <c r="K763" s="13"/>
    </row>
    <row r="764">
      <c r="B764" s="13"/>
      <c r="D764" s="13"/>
      <c r="H764" s="13"/>
      <c r="K764" s="13"/>
    </row>
    <row r="765">
      <c r="B765" s="13"/>
      <c r="D765" s="13"/>
      <c r="H765" s="13"/>
      <c r="K765" s="13"/>
    </row>
    <row r="766">
      <c r="B766" s="13"/>
      <c r="D766" s="13"/>
      <c r="H766" s="13"/>
      <c r="K766" s="13"/>
    </row>
    <row r="767">
      <c r="B767" s="13"/>
      <c r="D767" s="13"/>
      <c r="H767" s="13"/>
      <c r="K767" s="13"/>
    </row>
    <row r="768">
      <c r="B768" s="13"/>
      <c r="D768" s="13"/>
      <c r="H768" s="13"/>
      <c r="K768" s="13"/>
    </row>
    <row r="769">
      <c r="B769" s="13"/>
      <c r="D769" s="13"/>
      <c r="H769" s="13"/>
      <c r="K769" s="13"/>
    </row>
    <row r="770">
      <c r="B770" s="13"/>
      <c r="D770" s="13"/>
      <c r="H770" s="13"/>
      <c r="K770" s="13"/>
    </row>
    <row r="771">
      <c r="B771" s="13"/>
      <c r="D771" s="13"/>
      <c r="H771" s="13"/>
      <c r="K771" s="13"/>
    </row>
    <row r="772">
      <c r="B772" s="13"/>
      <c r="D772" s="13"/>
      <c r="H772" s="13"/>
      <c r="K772" s="13"/>
    </row>
    <row r="773">
      <c r="B773" s="13"/>
      <c r="D773" s="13"/>
      <c r="H773" s="13"/>
      <c r="K773" s="13"/>
    </row>
    <row r="774">
      <c r="B774" s="13"/>
      <c r="D774" s="13"/>
      <c r="H774" s="13"/>
      <c r="K774" s="13"/>
    </row>
    <row r="775">
      <c r="B775" s="13"/>
      <c r="D775" s="13"/>
      <c r="H775" s="13"/>
      <c r="K775" s="13"/>
    </row>
    <row r="776">
      <c r="B776" s="13"/>
      <c r="D776" s="13"/>
      <c r="H776" s="13"/>
      <c r="K776" s="13"/>
    </row>
    <row r="777">
      <c r="B777" s="13"/>
      <c r="D777" s="13"/>
      <c r="H777" s="13"/>
      <c r="K777" s="13"/>
    </row>
    <row r="778">
      <c r="B778" s="13"/>
      <c r="D778" s="13"/>
      <c r="H778" s="13"/>
      <c r="K778" s="13"/>
    </row>
    <row r="779">
      <c r="B779" s="13"/>
      <c r="D779" s="13"/>
      <c r="H779" s="13"/>
      <c r="K779" s="13"/>
    </row>
    <row r="780">
      <c r="B780" s="13"/>
      <c r="D780" s="13"/>
      <c r="H780" s="13"/>
      <c r="K780" s="13"/>
    </row>
    <row r="781">
      <c r="B781" s="13"/>
      <c r="D781" s="13"/>
      <c r="H781" s="13"/>
      <c r="K781" s="13"/>
    </row>
    <row r="782">
      <c r="B782" s="13"/>
      <c r="D782" s="13"/>
      <c r="H782" s="13"/>
      <c r="K782" s="13"/>
    </row>
    <row r="783">
      <c r="B783" s="13"/>
      <c r="D783" s="13"/>
      <c r="H783" s="13"/>
      <c r="K783" s="13"/>
    </row>
    <row r="784">
      <c r="B784" s="13"/>
      <c r="D784" s="13"/>
      <c r="H784" s="13"/>
      <c r="K784" s="13"/>
    </row>
    <row r="785">
      <c r="B785" s="13"/>
      <c r="D785" s="13"/>
      <c r="H785" s="13"/>
      <c r="K785" s="13"/>
    </row>
    <row r="786">
      <c r="B786" s="13"/>
      <c r="D786" s="13"/>
      <c r="H786" s="13"/>
      <c r="K786" s="13"/>
    </row>
    <row r="787">
      <c r="B787" s="13"/>
      <c r="D787" s="13"/>
      <c r="H787" s="13"/>
      <c r="K787" s="13"/>
    </row>
    <row r="788">
      <c r="B788" s="13"/>
      <c r="D788" s="13"/>
      <c r="H788" s="13"/>
      <c r="K788" s="13"/>
    </row>
    <row r="789">
      <c r="B789" s="13"/>
      <c r="D789" s="13"/>
      <c r="H789" s="13"/>
      <c r="K789" s="13"/>
    </row>
    <row r="790">
      <c r="B790" s="13"/>
      <c r="D790" s="13"/>
      <c r="H790" s="13"/>
      <c r="K790" s="13"/>
    </row>
    <row r="791">
      <c r="B791" s="13"/>
      <c r="D791" s="13"/>
      <c r="H791" s="13"/>
      <c r="K791" s="13"/>
    </row>
    <row r="792">
      <c r="B792" s="13"/>
      <c r="D792" s="13"/>
      <c r="H792" s="13"/>
      <c r="K792" s="13"/>
    </row>
    <row r="793">
      <c r="B793" s="13"/>
      <c r="D793" s="13"/>
      <c r="H793" s="13"/>
      <c r="K793" s="13"/>
    </row>
    <row r="794">
      <c r="B794" s="13"/>
      <c r="D794" s="13"/>
      <c r="H794" s="13"/>
      <c r="K794" s="13"/>
    </row>
    <row r="795">
      <c r="B795" s="13"/>
      <c r="D795" s="13"/>
      <c r="H795" s="13"/>
      <c r="K795" s="13"/>
    </row>
    <row r="796">
      <c r="B796" s="13"/>
      <c r="D796" s="13"/>
      <c r="H796" s="13"/>
      <c r="K796" s="13"/>
    </row>
    <row r="797">
      <c r="B797" s="13"/>
      <c r="D797" s="13"/>
      <c r="H797" s="13"/>
      <c r="K797" s="13"/>
    </row>
    <row r="798">
      <c r="B798" s="13"/>
      <c r="D798" s="13"/>
      <c r="H798" s="13"/>
      <c r="K798" s="13"/>
    </row>
    <row r="799">
      <c r="B799" s="13"/>
      <c r="D799" s="13"/>
      <c r="H799" s="13"/>
      <c r="K799" s="13"/>
    </row>
    <row r="800">
      <c r="B800" s="13"/>
      <c r="D800" s="13"/>
      <c r="H800" s="13"/>
      <c r="K800" s="13"/>
    </row>
    <row r="801">
      <c r="B801" s="13"/>
      <c r="D801" s="13"/>
      <c r="H801" s="13"/>
      <c r="K801" s="13"/>
    </row>
    <row r="802">
      <c r="B802" s="13"/>
      <c r="D802" s="13"/>
      <c r="H802" s="13"/>
      <c r="K802" s="13"/>
    </row>
    <row r="803">
      <c r="B803" s="13"/>
      <c r="D803" s="13"/>
      <c r="H803" s="13"/>
      <c r="K803" s="13"/>
    </row>
    <row r="804">
      <c r="B804" s="13"/>
      <c r="D804" s="13"/>
      <c r="H804" s="13"/>
      <c r="K804" s="13"/>
    </row>
    <row r="805">
      <c r="B805" s="13"/>
      <c r="D805" s="13"/>
      <c r="H805" s="13"/>
      <c r="K805" s="13"/>
    </row>
    <row r="806">
      <c r="B806" s="13"/>
      <c r="D806" s="13"/>
      <c r="H806" s="13"/>
      <c r="K806" s="13"/>
    </row>
    <row r="807">
      <c r="B807" s="13"/>
      <c r="D807" s="13"/>
      <c r="H807" s="13"/>
      <c r="K807" s="13"/>
    </row>
    <row r="808">
      <c r="B808" s="13"/>
      <c r="D808" s="13"/>
      <c r="H808" s="13"/>
      <c r="K808" s="13"/>
    </row>
    <row r="809">
      <c r="B809" s="13"/>
      <c r="D809" s="13"/>
      <c r="H809" s="13"/>
      <c r="K809" s="13"/>
    </row>
    <row r="810">
      <c r="B810" s="13"/>
      <c r="D810" s="13"/>
      <c r="H810" s="13"/>
      <c r="K810" s="13"/>
    </row>
    <row r="811">
      <c r="B811" s="13"/>
      <c r="D811" s="13"/>
      <c r="H811" s="13"/>
      <c r="K811" s="13"/>
    </row>
    <row r="812">
      <c r="B812" s="13"/>
      <c r="D812" s="13"/>
      <c r="H812" s="13"/>
      <c r="K812" s="13"/>
    </row>
    <row r="813">
      <c r="B813" s="13"/>
      <c r="D813" s="13"/>
      <c r="H813" s="13"/>
      <c r="K813" s="13"/>
    </row>
    <row r="814">
      <c r="B814" s="13"/>
      <c r="D814" s="13"/>
      <c r="H814" s="13"/>
      <c r="K814" s="13"/>
    </row>
    <row r="815">
      <c r="B815" s="13"/>
      <c r="D815" s="13"/>
      <c r="H815" s="13"/>
      <c r="K815" s="13"/>
    </row>
    <row r="816">
      <c r="B816" s="13"/>
      <c r="D816" s="13"/>
      <c r="H816" s="13"/>
      <c r="K816" s="13"/>
    </row>
    <row r="817">
      <c r="B817" s="13"/>
      <c r="D817" s="13"/>
      <c r="H817" s="13"/>
      <c r="K817" s="13"/>
    </row>
    <row r="818">
      <c r="B818" s="13"/>
      <c r="D818" s="13"/>
      <c r="H818" s="13"/>
      <c r="K818" s="13"/>
    </row>
    <row r="819">
      <c r="B819" s="13"/>
      <c r="D819" s="13"/>
      <c r="H819" s="13"/>
      <c r="K819" s="13"/>
    </row>
    <row r="820">
      <c r="B820" s="13"/>
      <c r="D820" s="13"/>
      <c r="H820" s="13"/>
      <c r="K820" s="13"/>
    </row>
    <row r="821">
      <c r="B821" s="13"/>
      <c r="D821" s="13"/>
      <c r="H821" s="13"/>
      <c r="K821" s="13"/>
    </row>
    <row r="822">
      <c r="B822" s="13"/>
      <c r="D822" s="13"/>
      <c r="H822" s="13"/>
      <c r="K822" s="13"/>
    </row>
    <row r="823">
      <c r="B823" s="13"/>
      <c r="D823" s="13"/>
      <c r="H823" s="13"/>
      <c r="K823" s="13"/>
    </row>
    <row r="824">
      <c r="B824" s="13"/>
      <c r="D824" s="13"/>
      <c r="H824" s="13"/>
      <c r="K824" s="13"/>
    </row>
    <row r="825">
      <c r="B825" s="13"/>
      <c r="D825" s="13"/>
      <c r="H825" s="13"/>
      <c r="K825" s="13"/>
    </row>
    <row r="826">
      <c r="B826" s="13"/>
      <c r="D826" s="13"/>
      <c r="H826" s="13"/>
      <c r="K826" s="13"/>
    </row>
    <row r="827">
      <c r="B827" s="13"/>
      <c r="D827" s="13"/>
      <c r="H827" s="13"/>
      <c r="K827" s="13"/>
    </row>
    <row r="828">
      <c r="B828" s="13"/>
      <c r="D828" s="13"/>
      <c r="H828" s="13"/>
      <c r="K828" s="13"/>
    </row>
    <row r="829">
      <c r="B829" s="13"/>
      <c r="D829" s="13"/>
      <c r="H829" s="13"/>
      <c r="K829" s="13"/>
    </row>
    <row r="830">
      <c r="B830" s="13"/>
      <c r="D830" s="13"/>
      <c r="H830" s="13"/>
      <c r="K830" s="13"/>
    </row>
    <row r="831">
      <c r="B831" s="13"/>
      <c r="D831" s="13"/>
      <c r="H831" s="13"/>
      <c r="K831" s="13"/>
    </row>
    <row r="832">
      <c r="B832" s="13"/>
      <c r="D832" s="13"/>
      <c r="H832" s="13"/>
      <c r="K832" s="13"/>
    </row>
    <row r="833">
      <c r="B833" s="13"/>
      <c r="D833" s="13"/>
      <c r="H833" s="13"/>
      <c r="K833" s="13"/>
    </row>
    <row r="834">
      <c r="B834" s="13"/>
      <c r="D834" s="13"/>
      <c r="H834" s="13"/>
      <c r="K834" s="13"/>
    </row>
    <row r="835">
      <c r="B835" s="13"/>
      <c r="D835" s="13"/>
      <c r="H835" s="13"/>
      <c r="K835" s="13"/>
    </row>
    <row r="836">
      <c r="B836" s="13"/>
      <c r="D836" s="13"/>
      <c r="H836" s="13"/>
      <c r="K836" s="13"/>
    </row>
    <row r="837">
      <c r="B837" s="13"/>
      <c r="D837" s="13"/>
      <c r="H837" s="13"/>
      <c r="K837" s="13"/>
    </row>
    <row r="838">
      <c r="B838" s="13"/>
      <c r="D838" s="13"/>
      <c r="H838" s="13"/>
      <c r="K838" s="13"/>
    </row>
    <row r="839">
      <c r="B839" s="13"/>
      <c r="D839" s="13"/>
      <c r="H839" s="13"/>
      <c r="K839" s="13"/>
    </row>
    <row r="840">
      <c r="B840" s="13"/>
      <c r="D840" s="13"/>
      <c r="H840" s="13"/>
      <c r="K840" s="13"/>
    </row>
    <row r="841">
      <c r="B841" s="13"/>
      <c r="D841" s="13"/>
      <c r="H841" s="13"/>
      <c r="K841" s="13"/>
    </row>
    <row r="842">
      <c r="B842" s="13"/>
      <c r="D842" s="13"/>
      <c r="H842" s="13"/>
      <c r="K842" s="13"/>
    </row>
    <row r="843">
      <c r="B843" s="13"/>
      <c r="D843" s="13"/>
      <c r="H843" s="13"/>
      <c r="K843" s="13"/>
    </row>
    <row r="844">
      <c r="B844" s="13"/>
      <c r="D844" s="13"/>
      <c r="H844" s="13"/>
      <c r="K844" s="13"/>
    </row>
    <row r="845">
      <c r="B845" s="13"/>
      <c r="D845" s="13"/>
      <c r="H845" s="13"/>
      <c r="K845" s="13"/>
    </row>
    <row r="846">
      <c r="B846" s="13"/>
      <c r="D846" s="13"/>
      <c r="H846" s="13"/>
      <c r="K846" s="13"/>
    </row>
    <row r="847">
      <c r="B847" s="13"/>
      <c r="D847" s="13"/>
      <c r="H847" s="13"/>
      <c r="K847" s="13"/>
    </row>
    <row r="848">
      <c r="B848" s="13"/>
      <c r="D848" s="13"/>
      <c r="H848" s="13"/>
      <c r="K848" s="13"/>
    </row>
    <row r="849">
      <c r="B849" s="13"/>
      <c r="D849" s="13"/>
      <c r="H849" s="13"/>
      <c r="K849" s="13"/>
    </row>
    <row r="850">
      <c r="B850" s="13"/>
      <c r="D850" s="13"/>
      <c r="H850" s="13"/>
      <c r="K850" s="13"/>
    </row>
    <row r="851">
      <c r="B851" s="13"/>
      <c r="D851" s="13"/>
      <c r="H851" s="13"/>
      <c r="K851" s="13"/>
    </row>
    <row r="852">
      <c r="B852" s="13"/>
      <c r="D852" s="13"/>
      <c r="H852" s="13"/>
      <c r="K852" s="13"/>
    </row>
    <row r="853">
      <c r="B853" s="13"/>
      <c r="D853" s="13"/>
      <c r="H853" s="13"/>
      <c r="K853" s="13"/>
    </row>
    <row r="854">
      <c r="B854" s="13"/>
      <c r="D854" s="13"/>
      <c r="H854" s="13"/>
      <c r="K854" s="13"/>
    </row>
    <row r="855">
      <c r="B855" s="13"/>
      <c r="D855" s="13"/>
      <c r="H855" s="13"/>
      <c r="K855" s="13"/>
    </row>
    <row r="856">
      <c r="B856" s="13"/>
      <c r="D856" s="13"/>
      <c r="H856" s="13"/>
      <c r="K856" s="13"/>
    </row>
    <row r="857">
      <c r="B857" s="13"/>
      <c r="D857" s="13"/>
      <c r="H857" s="13"/>
      <c r="K857" s="13"/>
    </row>
    <row r="858">
      <c r="B858" s="13"/>
      <c r="D858" s="13"/>
      <c r="H858" s="13"/>
      <c r="K858" s="13"/>
    </row>
    <row r="859">
      <c r="B859" s="13"/>
      <c r="D859" s="13"/>
      <c r="H859" s="13"/>
      <c r="K859" s="13"/>
    </row>
    <row r="860">
      <c r="B860" s="13"/>
      <c r="D860" s="13"/>
      <c r="H860" s="13"/>
      <c r="K860" s="13"/>
    </row>
    <row r="861">
      <c r="B861" s="13"/>
      <c r="D861" s="13"/>
      <c r="H861" s="13"/>
      <c r="K861" s="13"/>
    </row>
    <row r="862">
      <c r="B862" s="13"/>
      <c r="D862" s="13"/>
      <c r="H862" s="13"/>
      <c r="K862" s="13"/>
    </row>
    <row r="863">
      <c r="B863" s="13"/>
      <c r="D863" s="13"/>
      <c r="H863" s="13"/>
      <c r="K863" s="13"/>
    </row>
    <row r="864">
      <c r="B864" s="13"/>
      <c r="D864" s="13"/>
      <c r="H864" s="13"/>
      <c r="K864" s="13"/>
    </row>
    <row r="865">
      <c r="B865" s="13"/>
      <c r="D865" s="13"/>
      <c r="H865" s="13"/>
      <c r="K865" s="13"/>
    </row>
    <row r="866">
      <c r="B866" s="13"/>
      <c r="D866" s="13"/>
      <c r="H866" s="13"/>
      <c r="K866" s="13"/>
    </row>
    <row r="867">
      <c r="B867" s="13"/>
      <c r="D867" s="13"/>
      <c r="H867" s="13"/>
      <c r="K867" s="13"/>
    </row>
    <row r="868">
      <c r="B868" s="13"/>
      <c r="D868" s="13"/>
      <c r="H868" s="13"/>
      <c r="K868" s="13"/>
    </row>
    <row r="869">
      <c r="B869" s="13"/>
      <c r="D869" s="13"/>
      <c r="H869" s="13"/>
      <c r="K869" s="13"/>
    </row>
    <row r="870">
      <c r="B870" s="13"/>
      <c r="D870" s="13"/>
      <c r="H870" s="13"/>
      <c r="K870" s="13"/>
    </row>
    <row r="871">
      <c r="B871" s="13"/>
      <c r="D871" s="13"/>
      <c r="H871" s="13"/>
      <c r="K871" s="13"/>
    </row>
    <row r="872">
      <c r="B872" s="13"/>
      <c r="D872" s="13"/>
      <c r="H872" s="13"/>
      <c r="K872" s="13"/>
    </row>
    <row r="873">
      <c r="B873" s="13"/>
      <c r="D873" s="13"/>
      <c r="H873" s="13"/>
      <c r="K873" s="13"/>
    </row>
    <row r="874">
      <c r="B874" s="13"/>
      <c r="D874" s="13"/>
      <c r="H874" s="13"/>
      <c r="K874" s="13"/>
    </row>
    <row r="875">
      <c r="B875" s="13"/>
      <c r="D875" s="13"/>
      <c r="H875" s="13"/>
      <c r="K875" s="13"/>
    </row>
    <row r="876">
      <c r="B876" s="13"/>
      <c r="D876" s="13"/>
      <c r="H876" s="13"/>
      <c r="K876" s="13"/>
    </row>
    <row r="877">
      <c r="B877" s="13"/>
      <c r="D877" s="13"/>
      <c r="H877" s="13"/>
      <c r="K877" s="13"/>
    </row>
    <row r="878">
      <c r="B878" s="13"/>
      <c r="D878" s="13"/>
      <c r="H878" s="13"/>
      <c r="K878" s="13"/>
    </row>
    <row r="879">
      <c r="B879" s="13"/>
      <c r="D879" s="13"/>
      <c r="H879" s="13"/>
      <c r="K879" s="13"/>
    </row>
    <row r="880">
      <c r="B880" s="13"/>
      <c r="D880" s="13"/>
      <c r="H880" s="13"/>
      <c r="K880" s="13"/>
    </row>
    <row r="881">
      <c r="B881" s="13"/>
      <c r="D881" s="13"/>
      <c r="H881" s="13"/>
      <c r="K881" s="13"/>
    </row>
    <row r="882">
      <c r="B882" s="13"/>
      <c r="D882" s="13"/>
      <c r="H882" s="13"/>
      <c r="K882" s="13"/>
    </row>
    <row r="883">
      <c r="B883" s="13"/>
      <c r="D883" s="13"/>
      <c r="H883" s="13"/>
      <c r="K883" s="13"/>
    </row>
    <row r="884">
      <c r="B884" s="13"/>
      <c r="D884" s="13"/>
      <c r="H884" s="13"/>
      <c r="K884" s="13"/>
    </row>
    <row r="885">
      <c r="B885" s="13"/>
      <c r="D885" s="13"/>
      <c r="H885" s="13"/>
      <c r="K885" s="13"/>
    </row>
    <row r="886">
      <c r="B886" s="13"/>
      <c r="D886" s="13"/>
      <c r="H886" s="13"/>
      <c r="K886" s="13"/>
    </row>
    <row r="887">
      <c r="B887" s="13"/>
      <c r="D887" s="13"/>
      <c r="H887" s="13"/>
      <c r="K887" s="13"/>
    </row>
    <row r="888">
      <c r="B888" s="13"/>
      <c r="D888" s="13"/>
      <c r="H888" s="13"/>
      <c r="K888" s="13"/>
    </row>
    <row r="889">
      <c r="B889" s="13"/>
      <c r="D889" s="13"/>
      <c r="H889" s="13"/>
      <c r="K889" s="13"/>
    </row>
    <row r="890">
      <c r="B890" s="13"/>
      <c r="D890" s="13"/>
      <c r="H890" s="13"/>
      <c r="K890" s="13"/>
    </row>
    <row r="891">
      <c r="B891" s="13"/>
      <c r="D891" s="13"/>
      <c r="H891" s="13"/>
      <c r="K891" s="13"/>
    </row>
    <row r="892">
      <c r="B892" s="13"/>
      <c r="D892" s="13"/>
      <c r="H892" s="13"/>
      <c r="K892" s="13"/>
    </row>
    <row r="893">
      <c r="B893" s="13"/>
      <c r="D893" s="13"/>
      <c r="H893" s="13"/>
      <c r="K893" s="13"/>
    </row>
    <row r="894">
      <c r="B894" s="13"/>
      <c r="D894" s="13"/>
      <c r="H894" s="13"/>
      <c r="K894" s="13"/>
    </row>
    <row r="895">
      <c r="B895" s="13"/>
      <c r="D895" s="13"/>
      <c r="H895" s="13"/>
      <c r="K895" s="13"/>
    </row>
    <row r="896">
      <c r="B896" s="13"/>
      <c r="D896" s="13"/>
      <c r="H896" s="13"/>
      <c r="K896" s="13"/>
    </row>
    <row r="897">
      <c r="B897" s="13"/>
      <c r="D897" s="13"/>
      <c r="H897" s="13"/>
      <c r="K897" s="13"/>
    </row>
    <row r="898">
      <c r="B898" s="13"/>
      <c r="D898" s="13"/>
      <c r="H898" s="13"/>
      <c r="K898" s="13"/>
    </row>
    <row r="899">
      <c r="B899" s="13"/>
      <c r="D899" s="13"/>
      <c r="H899" s="13"/>
      <c r="K899" s="13"/>
    </row>
    <row r="900">
      <c r="B900" s="13"/>
      <c r="D900" s="13"/>
      <c r="H900" s="13"/>
      <c r="K900" s="13"/>
    </row>
    <row r="901">
      <c r="B901" s="13"/>
      <c r="D901" s="13"/>
      <c r="H901" s="13"/>
      <c r="K901" s="13"/>
    </row>
    <row r="902">
      <c r="B902" s="13"/>
      <c r="D902" s="13"/>
      <c r="H902" s="13"/>
      <c r="K902" s="13"/>
    </row>
    <row r="903">
      <c r="B903" s="13"/>
      <c r="D903" s="13"/>
      <c r="H903" s="13"/>
      <c r="K903" s="13"/>
    </row>
    <row r="904">
      <c r="B904" s="13"/>
      <c r="D904" s="13"/>
      <c r="H904" s="13"/>
      <c r="K904" s="13"/>
    </row>
    <row r="905">
      <c r="B905" s="13"/>
      <c r="D905" s="13"/>
      <c r="H905" s="13"/>
      <c r="K905" s="13"/>
    </row>
    <row r="906">
      <c r="B906" s="13"/>
      <c r="D906" s="13"/>
      <c r="H906" s="13"/>
      <c r="K906" s="13"/>
    </row>
    <row r="907">
      <c r="B907" s="13"/>
      <c r="D907" s="13"/>
      <c r="H907" s="13"/>
      <c r="K907" s="13"/>
    </row>
    <row r="908">
      <c r="B908" s="13"/>
      <c r="D908" s="13"/>
      <c r="H908" s="13"/>
      <c r="K908" s="13"/>
    </row>
    <row r="909">
      <c r="B909" s="13"/>
      <c r="D909" s="13"/>
      <c r="H909" s="13"/>
      <c r="K909" s="13"/>
    </row>
    <row r="910">
      <c r="B910" s="13"/>
      <c r="D910" s="13"/>
      <c r="H910" s="13"/>
      <c r="K910" s="13"/>
    </row>
    <row r="911">
      <c r="B911" s="13"/>
      <c r="D911" s="13"/>
      <c r="H911" s="13"/>
      <c r="K911" s="13"/>
    </row>
    <row r="912">
      <c r="B912" s="13"/>
      <c r="D912" s="13"/>
      <c r="H912" s="13"/>
      <c r="K912" s="13"/>
    </row>
    <row r="913">
      <c r="B913" s="13"/>
      <c r="D913" s="13"/>
      <c r="H913" s="13"/>
      <c r="K913" s="13"/>
    </row>
    <row r="914">
      <c r="B914" s="13"/>
      <c r="D914" s="13"/>
      <c r="H914" s="13"/>
      <c r="K914" s="13"/>
    </row>
    <row r="915">
      <c r="B915" s="13"/>
      <c r="D915" s="13"/>
      <c r="H915" s="13"/>
      <c r="K915" s="13"/>
    </row>
    <row r="916">
      <c r="B916" s="13"/>
      <c r="D916" s="13"/>
      <c r="H916" s="13"/>
      <c r="K916" s="13"/>
    </row>
    <row r="917">
      <c r="B917" s="13"/>
      <c r="D917" s="13"/>
      <c r="H917" s="13"/>
      <c r="K917" s="13"/>
    </row>
    <row r="918">
      <c r="B918" s="13"/>
      <c r="D918" s="13"/>
      <c r="H918" s="13"/>
      <c r="K918" s="13"/>
    </row>
    <row r="919">
      <c r="B919" s="13"/>
      <c r="D919" s="13"/>
      <c r="H919" s="13"/>
      <c r="K919" s="13"/>
    </row>
    <row r="920">
      <c r="B920" s="13"/>
      <c r="D920" s="13"/>
      <c r="H920" s="13"/>
      <c r="K920" s="13"/>
    </row>
    <row r="921">
      <c r="B921" s="13"/>
      <c r="D921" s="13"/>
      <c r="H921" s="13"/>
      <c r="K921" s="13"/>
    </row>
    <row r="922">
      <c r="B922" s="13"/>
      <c r="D922" s="13"/>
      <c r="H922" s="13"/>
      <c r="K922" s="13"/>
    </row>
    <row r="923">
      <c r="B923" s="13"/>
      <c r="D923" s="13"/>
      <c r="H923" s="13"/>
      <c r="K923" s="13"/>
    </row>
    <row r="924">
      <c r="B924" s="13"/>
      <c r="D924" s="13"/>
      <c r="H924" s="13"/>
      <c r="K924" s="13"/>
    </row>
    <row r="925">
      <c r="B925" s="13"/>
      <c r="D925" s="13"/>
      <c r="H925" s="13"/>
      <c r="K925" s="13"/>
    </row>
    <row r="926">
      <c r="B926" s="13"/>
      <c r="D926" s="13"/>
      <c r="H926" s="13"/>
      <c r="K926" s="13"/>
    </row>
    <row r="927">
      <c r="B927" s="13"/>
      <c r="D927" s="13"/>
      <c r="H927" s="13"/>
      <c r="K927" s="13"/>
    </row>
    <row r="928">
      <c r="B928" s="13"/>
      <c r="D928" s="13"/>
      <c r="H928" s="13"/>
      <c r="K928" s="13"/>
    </row>
    <row r="929">
      <c r="B929" s="13"/>
      <c r="D929" s="13"/>
      <c r="H929" s="13"/>
      <c r="K929" s="13"/>
    </row>
    <row r="930">
      <c r="B930" s="13"/>
      <c r="D930" s="13"/>
      <c r="H930" s="13"/>
      <c r="K930" s="13"/>
    </row>
    <row r="931">
      <c r="B931" s="13"/>
      <c r="D931" s="13"/>
      <c r="H931" s="13"/>
      <c r="K931" s="13"/>
    </row>
    <row r="932">
      <c r="B932" s="13"/>
      <c r="D932" s="13"/>
      <c r="H932" s="13"/>
      <c r="K932" s="13"/>
    </row>
    <row r="933">
      <c r="B933" s="13"/>
      <c r="D933" s="13"/>
      <c r="H933" s="13"/>
      <c r="K933" s="13"/>
    </row>
    <row r="934">
      <c r="B934" s="13"/>
      <c r="D934" s="13"/>
      <c r="H934" s="13"/>
      <c r="K934" s="13"/>
    </row>
    <row r="935">
      <c r="B935" s="13"/>
      <c r="D935" s="13"/>
      <c r="H935" s="13"/>
      <c r="K935" s="13"/>
    </row>
    <row r="936">
      <c r="B936" s="13"/>
      <c r="D936" s="13"/>
      <c r="H936" s="13"/>
      <c r="K936" s="13"/>
    </row>
    <row r="937">
      <c r="B937" s="13"/>
      <c r="D937" s="13"/>
      <c r="H937" s="13"/>
      <c r="K937" s="13"/>
    </row>
    <row r="938">
      <c r="B938" s="13"/>
      <c r="D938" s="13"/>
      <c r="H938" s="13"/>
      <c r="K938" s="13"/>
    </row>
    <row r="939">
      <c r="B939" s="13"/>
      <c r="D939" s="13"/>
      <c r="H939" s="13"/>
      <c r="K939" s="13"/>
    </row>
    <row r="940">
      <c r="B940" s="13"/>
      <c r="D940" s="13"/>
      <c r="H940" s="13"/>
      <c r="K940" s="13"/>
    </row>
    <row r="941">
      <c r="B941" s="13"/>
      <c r="D941" s="13"/>
      <c r="H941" s="13"/>
      <c r="K941" s="13"/>
    </row>
    <row r="942">
      <c r="B942" s="13"/>
      <c r="D942" s="13"/>
      <c r="H942" s="13"/>
      <c r="K942" s="13"/>
    </row>
    <row r="943">
      <c r="B943" s="13"/>
      <c r="D943" s="13"/>
      <c r="H943" s="13"/>
      <c r="K943" s="13"/>
    </row>
    <row r="944">
      <c r="B944" s="13"/>
      <c r="D944" s="13"/>
      <c r="H944" s="13"/>
      <c r="K944" s="13"/>
    </row>
    <row r="945">
      <c r="B945" s="13"/>
      <c r="D945" s="13"/>
      <c r="H945" s="13"/>
      <c r="K945" s="13"/>
    </row>
    <row r="946">
      <c r="B946" s="13"/>
      <c r="D946" s="13"/>
      <c r="H946" s="13"/>
      <c r="K946" s="13"/>
    </row>
    <row r="947">
      <c r="B947" s="13"/>
      <c r="D947" s="13"/>
      <c r="H947" s="13"/>
      <c r="K947" s="13"/>
    </row>
    <row r="948">
      <c r="B948" s="13"/>
      <c r="D948" s="13"/>
      <c r="H948" s="13"/>
      <c r="K948" s="13"/>
    </row>
    <row r="949">
      <c r="B949" s="13"/>
      <c r="D949" s="13"/>
      <c r="H949" s="13"/>
      <c r="K949" s="13"/>
    </row>
    <row r="950">
      <c r="B950" s="13"/>
      <c r="D950" s="13"/>
      <c r="H950" s="13"/>
      <c r="K950" s="13"/>
    </row>
    <row r="951">
      <c r="B951" s="13"/>
      <c r="D951" s="13"/>
      <c r="H951" s="13"/>
      <c r="K951" s="13"/>
    </row>
    <row r="952">
      <c r="B952" s="13"/>
      <c r="D952" s="13"/>
      <c r="H952" s="13"/>
      <c r="K952" s="13"/>
    </row>
    <row r="953">
      <c r="B953" s="13"/>
      <c r="D953" s="13"/>
      <c r="H953" s="13"/>
      <c r="K953" s="13"/>
    </row>
    <row r="954">
      <c r="B954" s="13"/>
      <c r="D954" s="13"/>
      <c r="H954" s="13"/>
      <c r="K954" s="13"/>
    </row>
    <row r="955">
      <c r="B955" s="13"/>
      <c r="D955" s="13"/>
      <c r="H955" s="13"/>
      <c r="K955" s="13"/>
    </row>
    <row r="956">
      <c r="B956" s="13"/>
      <c r="D956" s="13"/>
      <c r="H956" s="13"/>
      <c r="K956" s="13"/>
    </row>
    <row r="957">
      <c r="B957" s="13"/>
      <c r="D957" s="13"/>
      <c r="H957" s="13"/>
      <c r="K957" s="13"/>
    </row>
    <row r="958">
      <c r="B958" s="13"/>
      <c r="D958" s="13"/>
      <c r="H958" s="13"/>
      <c r="K958" s="13"/>
    </row>
    <row r="959">
      <c r="B959" s="13"/>
      <c r="D959" s="13"/>
      <c r="H959" s="13"/>
      <c r="K959" s="13"/>
    </row>
    <row r="960">
      <c r="B960" s="13"/>
      <c r="D960" s="13"/>
      <c r="H960" s="13"/>
      <c r="K960" s="13"/>
    </row>
    <row r="961">
      <c r="B961" s="13"/>
      <c r="D961" s="13"/>
      <c r="H961" s="13"/>
      <c r="K961" s="13"/>
    </row>
    <row r="962">
      <c r="B962" s="13"/>
      <c r="D962" s="13"/>
      <c r="H962" s="13"/>
      <c r="K962" s="13"/>
    </row>
    <row r="963">
      <c r="B963" s="13"/>
      <c r="D963" s="13"/>
      <c r="H963" s="13"/>
      <c r="K963" s="13"/>
    </row>
    <row r="964">
      <c r="B964" s="13"/>
      <c r="D964" s="13"/>
      <c r="H964" s="13"/>
      <c r="K964" s="13"/>
    </row>
    <row r="965">
      <c r="B965" s="13"/>
      <c r="D965" s="13"/>
      <c r="H965" s="13"/>
      <c r="K965" s="13"/>
    </row>
    <row r="966">
      <c r="B966" s="13"/>
      <c r="D966" s="13"/>
      <c r="H966" s="13"/>
      <c r="K966" s="13"/>
    </row>
    <row r="967">
      <c r="B967" s="13"/>
      <c r="D967" s="13"/>
      <c r="H967" s="13"/>
      <c r="K967" s="13"/>
    </row>
    <row r="968">
      <c r="B968" s="13"/>
      <c r="D968" s="13"/>
      <c r="H968" s="13"/>
      <c r="K968" s="13"/>
    </row>
    <row r="969">
      <c r="B969" s="13"/>
      <c r="D969" s="13"/>
      <c r="H969" s="13"/>
      <c r="K969" s="13"/>
    </row>
    <row r="970">
      <c r="B970" s="13"/>
      <c r="D970" s="13"/>
      <c r="H970" s="13"/>
      <c r="K970" s="13"/>
    </row>
    <row r="971">
      <c r="B971" s="13"/>
      <c r="D971" s="13"/>
      <c r="H971" s="13"/>
      <c r="K971" s="13"/>
    </row>
    <row r="972">
      <c r="B972" s="13"/>
      <c r="D972" s="13"/>
      <c r="H972" s="13"/>
      <c r="K972" s="13"/>
    </row>
    <row r="973">
      <c r="B973" s="13"/>
      <c r="D973" s="13"/>
      <c r="H973" s="13"/>
      <c r="K973" s="13"/>
    </row>
    <row r="974">
      <c r="B974" s="13"/>
      <c r="D974" s="13"/>
      <c r="H974" s="13"/>
      <c r="K974" s="13"/>
    </row>
    <row r="975">
      <c r="B975" s="13"/>
      <c r="D975" s="13"/>
      <c r="H975" s="13"/>
      <c r="K975" s="13"/>
    </row>
    <row r="976">
      <c r="B976" s="13"/>
      <c r="D976" s="13"/>
      <c r="H976" s="13"/>
      <c r="K976" s="13"/>
    </row>
    <row r="977">
      <c r="B977" s="13"/>
      <c r="D977" s="13"/>
      <c r="H977" s="13"/>
      <c r="K977" s="13"/>
    </row>
    <row r="978">
      <c r="B978" s="13"/>
      <c r="D978" s="13"/>
      <c r="H978" s="13"/>
      <c r="K978" s="13"/>
    </row>
    <row r="979">
      <c r="B979" s="13"/>
      <c r="D979" s="13"/>
      <c r="H979" s="13"/>
      <c r="K979" s="13"/>
    </row>
    <row r="980">
      <c r="B980" s="13"/>
      <c r="D980" s="13"/>
      <c r="H980" s="13"/>
      <c r="K980" s="13"/>
    </row>
    <row r="981">
      <c r="B981" s="13"/>
      <c r="D981" s="13"/>
      <c r="H981" s="13"/>
      <c r="K981" s="13"/>
    </row>
    <row r="982">
      <c r="B982" s="13"/>
      <c r="D982" s="13"/>
      <c r="H982" s="13"/>
      <c r="K982" s="13"/>
    </row>
    <row r="983">
      <c r="B983" s="13"/>
      <c r="D983" s="13"/>
      <c r="H983" s="13"/>
      <c r="K983" s="13"/>
    </row>
    <row r="984">
      <c r="B984" s="13"/>
      <c r="D984" s="13"/>
      <c r="H984" s="13"/>
      <c r="K984" s="13"/>
    </row>
    <row r="985">
      <c r="B985" s="13"/>
      <c r="D985" s="13"/>
      <c r="H985" s="13"/>
      <c r="K985" s="13"/>
    </row>
    <row r="986">
      <c r="B986" s="13"/>
      <c r="D986" s="13"/>
      <c r="H986" s="13"/>
      <c r="K986" s="13"/>
    </row>
    <row r="987">
      <c r="B987" s="13"/>
      <c r="D987" s="13"/>
      <c r="H987" s="13"/>
      <c r="K987" s="13"/>
    </row>
    <row r="988">
      <c r="B988" s="13"/>
      <c r="D988" s="13"/>
      <c r="H988" s="13"/>
      <c r="K988" s="13"/>
    </row>
    <row r="989">
      <c r="B989" s="13"/>
      <c r="D989" s="13"/>
      <c r="H989" s="13"/>
      <c r="K989" s="13"/>
    </row>
    <row r="990">
      <c r="B990" s="13"/>
      <c r="D990" s="13"/>
      <c r="H990" s="13"/>
      <c r="K990" s="13"/>
    </row>
    <row r="991">
      <c r="B991" s="13"/>
      <c r="D991" s="13"/>
      <c r="H991" s="13"/>
      <c r="K991" s="13"/>
    </row>
    <row r="992">
      <c r="B992" s="13"/>
      <c r="D992" s="13"/>
      <c r="H992" s="13"/>
      <c r="K992" s="13"/>
    </row>
    <row r="993">
      <c r="B993" s="13"/>
      <c r="D993" s="13"/>
      <c r="H993" s="13"/>
      <c r="K993" s="13"/>
    </row>
    <row r="994">
      <c r="B994" s="13"/>
      <c r="D994" s="13"/>
      <c r="H994" s="13"/>
      <c r="K994" s="13"/>
    </row>
    <row r="995">
      <c r="B995" s="13"/>
      <c r="D995" s="13"/>
      <c r="H995" s="13"/>
      <c r="K995" s="13"/>
    </row>
    <row r="996">
      <c r="B996" s="13"/>
      <c r="D996" s="13"/>
      <c r="H996" s="13"/>
      <c r="K996" s="13"/>
    </row>
    <row r="997">
      <c r="B997" s="13"/>
      <c r="D997" s="13"/>
      <c r="H997" s="13"/>
      <c r="K997" s="13"/>
    </row>
    <row r="998">
      <c r="B998" s="13"/>
      <c r="D998" s="13"/>
      <c r="H998" s="13"/>
      <c r="K998" s="13"/>
    </row>
    <row r="999">
      <c r="B999" s="13"/>
      <c r="D999" s="13"/>
      <c r="H999" s="13"/>
      <c r="K999" s="13"/>
    </row>
    <row r="1000">
      <c r="B1000" s="13"/>
      <c r="D1000" s="13"/>
      <c r="H1000" s="13"/>
      <c r="K1000" s="13"/>
    </row>
    <row r="1001">
      <c r="B1001" s="13"/>
      <c r="D1001" s="13"/>
      <c r="H1001" s="13"/>
      <c r="K1001" s="13"/>
    </row>
    <row r="1002">
      <c r="B1002" s="13"/>
      <c r="D1002" s="13"/>
      <c r="H1002" s="13"/>
      <c r="K1002" s="13"/>
    </row>
    <row r="1003">
      <c r="B1003" s="13"/>
      <c r="D1003" s="13"/>
      <c r="H1003" s="13"/>
      <c r="K1003" s="13"/>
    </row>
    <row r="1004">
      <c r="B1004" s="13"/>
      <c r="D1004" s="13"/>
      <c r="H1004" s="13"/>
      <c r="K1004" s="13"/>
    </row>
    <row r="1005">
      <c r="B1005" s="13"/>
      <c r="D1005" s="13"/>
      <c r="H1005" s="13"/>
      <c r="K1005" s="13"/>
    </row>
    <row r="1006">
      <c r="B1006" s="13"/>
      <c r="D1006" s="13"/>
      <c r="H1006" s="13"/>
      <c r="K1006" s="13"/>
    </row>
    <row r="1007">
      <c r="B1007" s="13"/>
      <c r="D1007" s="13"/>
      <c r="H1007" s="13"/>
      <c r="K1007" s="13"/>
    </row>
    <row r="1008">
      <c r="B1008" s="13"/>
      <c r="D1008" s="13"/>
      <c r="H1008" s="13"/>
      <c r="K1008" s="13"/>
    </row>
    <row r="1009">
      <c r="B1009" s="13"/>
      <c r="D1009" s="13"/>
      <c r="H1009" s="13"/>
      <c r="K1009" s="13"/>
    </row>
    <row r="1010">
      <c r="B1010" s="13"/>
      <c r="D1010" s="13"/>
      <c r="H1010" s="13"/>
      <c r="K1010" s="13"/>
    </row>
    <row r="1011">
      <c r="B1011" s="13"/>
      <c r="D1011" s="13"/>
      <c r="H1011" s="13"/>
      <c r="K1011" s="13"/>
    </row>
    <row r="1012">
      <c r="B1012" s="13"/>
      <c r="D1012" s="13"/>
      <c r="H1012" s="13"/>
      <c r="K1012" s="13"/>
    </row>
    <row r="1013">
      <c r="B1013" s="13"/>
      <c r="D1013" s="13"/>
      <c r="H1013" s="13"/>
      <c r="K1013" s="13"/>
    </row>
    <row r="1014">
      <c r="B1014" s="13"/>
      <c r="D1014" s="13"/>
      <c r="H1014" s="13"/>
      <c r="K1014" s="13"/>
    </row>
    <row r="1015">
      <c r="B1015" s="13"/>
      <c r="D1015" s="13"/>
      <c r="H1015" s="13"/>
      <c r="K1015" s="13"/>
    </row>
    <row r="1016">
      <c r="B1016" s="13"/>
      <c r="D1016" s="13"/>
      <c r="H1016" s="13"/>
      <c r="K1016" s="13"/>
    </row>
    <row r="1017">
      <c r="B1017" s="13"/>
      <c r="D1017" s="13"/>
      <c r="H1017" s="13"/>
      <c r="K1017" s="13"/>
    </row>
    <row r="1018">
      <c r="B1018" s="13"/>
      <c r="D1018" s="13"/>
      <c r="H1018" s="13"/>
      <c r="K1018" s="13"/>
    </row>
    <row r="1019">
      <c r="B1019" s="13"/>
      <c r="D1019" s="13"/>
      <c r="H1019" s="13"/>
      <c r="K1019" s="13"/>
    </row>
    <row r="1020">
      <c r="B1020" s="13"/>
      <c r="D1020" s="13"/>
      <c r="H1020" s="13"/>
      <c r="K1020" s="13"/>
    </row>
  </sheetData>
  <conditionalFormatting sqref="D1:D1020 H45:H56 H68">
    <cfRule type="containsBlanks" dxfId="0" priority="1">
      <formula>LEN(TRIM(D1))=0</formula>
    </cfRule>
  </conditionalFormatting>
  <conditionalFormatting sqref="H1:H1020">
    <cfRule type="containsBlanks" dxfId="0" priority="2">
      <formula>LEN(TRIM(H1))=0</formula>
    </cfRule>
  </conditionalFormatting>
  <conditionalFormatting sqref="K2:K1020 C45:C56 C67:C74">
    <cfRule type="notContainsBlanks" dxfId="1" priority="3">
      <formula>LEN(TRIM(K2))&gt;0</formula>
    </cfRule>
  </conditionalFormatting>
  <conditionalFormatting sqref="H1:H1020">
    <cfRule type="cellIs" dxfId="1" priority="4" operator="equal">
      <formula>"multiButton"</formula>
    </cfRule>
  </conditionalFormatting>
  <conditionalFormatting sqref="H1:H1020">
    <cfRule type="cellIs" dxfId="1" priority="5" operator="equal">
      <formula>"dropdown"</formula>
    </cfRule>
  </conditionalFormatting>
  <conditionalFormatting sqref="H1:H1020">
    <cfRule type="cellIs" dxfId="1" priority="6" operator="equal">
      <formula>"dropdownMultiSelect"</formula>
    </cfRule>
  </conditionalFormatting>
  <conditionalFormatting sqref="H1:H1020">
    <cfRule type="cellIs" dxfId="1" priority="7" operator="equal">
      <formula>"advancedDropDown"</formula>
    </cfRule>
  </conditionalFormatting>
  <conditionalFormatting sqref="H1:H1020">
    <cfRule type="cellIs" dxfId="1" priority="8" operator="equal">
      <formula>"openTextBoxWithSelection"</formula>
    </cfRule>
  </conditionalFormatting>
  <conditionalFormatting sqref="H1:H1020">
    <cfRule type="cellIs" dxfId="0" priority="9" operator="equal">
      <formula>"questionHeader"</formula>
    </cfRule>
  </conditionalFormatting>
  <conditionalFormatting sqref="C2:C1020">
    <cfRule type="notContainsBlanks" dxfId="1" priority="10">
      <formula>LEN(TRIM(C2))&gt;0</formula>
    </cfRule>
  </conditionalFormatting>
  <conditionalFormatting sqref="H1:H1020">
    <cfRule type="cellIs" dxfId="2" priority="11" operator="equal">
      <formula>"sectionHeader"</formula>
    </cfRule>
  </conditionalFormatting>
  <conditionalFormatting sqref="D1:D1020">
    <cfRule type="expression" dxfId="3" priority="12">
      <formula>SEARCH("sectionHeader", H1) &gt;= 0</formula>
    </cfRule>
  </conditionalFormatting>
  <conditionalFormatting sqref="D1:D1020">
    <cfRule type="expression" dxfId="4" priority="13">
      <formula>SEARCH("questionHeader", H1) &gt;= 0</formula>
    </cfRule>
  </conditionalFormatting>
  <dataValidations>
    <dataValidation type="list" allowBlank="1" showErrorMessage="1" sqref="H2:H1020">
      <formula1>legend!$A$2:$A$15</formula1>
    </dataValidation>
    <dataValidation type="list" allowBlank="1" showErrorMessage="1" sqref="K2:K1020">
      <formula1>legend!$B$2:$B$15</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14"/>
    <col customWidth="1" min="2" max="2" width="28.29"/>
    <col customWidth="1" min="5" max="5" width="63.29"/>
  </cols>
  <sheetData>
    <row r="1">
      <c r="A1" s="1" t="s">
        <v>25</v>
      </c>
      <c r="B1" s="1" t="s">
        <v>22</v>
      </c>
      <c r="C1" s="1" t="s">
        <v>265</v>
      </c>
      <c r="D1" s="1" t="s">
        <v>31</v>
      </c>
      <c r="E1" s="1" t="s">
        <v>266</v>
      </c>
      <c r="F1" s="1" t="s">
        <v>267</v>
      </c>
      <c r="G1" s="1" t="s">
        <v>268</v>
      </c>
      <c r="H1" s="16"/>
    </row>
    <row r="2">
      <c r="A2" s="2" t="s">
        <v>64</v>
      </c>
      <c r="B2" s="17" t="str">
        <f>IFERROR(__xludf.DUMMYFUNCTION("QUERY(driver!A:L, ""SELECT A, B, L where D contains '""&amp;A2&amp;""'"", 0)"),"driver-sex")</f>
        <v>driver-sex</v>
      </c>
      <c r="C2" s="13" t="str">
        <f>IFERROR(__xludf.DUMMYFUNCTION("""COMPUTED_VALUE"""),"driver")</f>
        <v>driver</v>
      </c>
      <c r="D2" s="13" t="str">
        <f>IFERROR(__xludf.DUMMYFUNCTION("""COMPUTED_VALUE"""),"P3")</f>
        <v>P3</v>
      </c>
      <c r="E2" s="4" t="s">
        <v>269</v>
      </c>
      <c r="F2" s="6">
        <v>0.0</v>
      </c>
      <c r="G2" s="2">
        <v>1.0</v>
      </c>
    </row>
    <row r="3">
      <c r="A3" s="2" t="s">
        <v>64</v>
      </c>
      <c r="B3" s="17" t="str">
        <f>IFERROR(__xludf.DUMMYFUNCTION("QUERY(driver!A:L, ""SELECT A, B, L where D contains '""&amp;A3&amp;""'"", 0)"),"driver-sex")</f>
        <v>driver-sex</v>
      </c>
      <c r="C3" s="13" t="str">
        <f>IFERROR(__xludf.DUMMYFUNCTION("""COMPUTED_VALUE"""),"driver")</f>
        <v>driver</v>
      </c>
      <c r="D3" s="13" t="str">
        <f>IFERROR(__xludf.DUMMYFUNCTION("""COMPUTED_VALUE"""),"P3")</f>
        <v>P3</v>
      </c>
      <c r="E3" s="4" t="s">
        <v>270</v>
      </c>
      <c r="F3" s="6">
        <v>1.0</v>
      </c>
      <c r="G3" s="2">
        <v>2.0</v>
      </c>
    </row>
    <row r="4">
      <c r="A4" s="2" t="s">
        <v>64</v>
      </c>
      <c r="B4" s="17" t="str">
        <f>IFERROR(__xludf.DUMMYFUNCTION("QUERY(driver!A:L, ""SELECT A, B, L where D contains '""&amp;A4&amp;""'"", 0)"),"driver-sex")</f>
        <v>driver-sex</v>
      </c>
      <c r="C4" s="13" t="str">
        <f>IFERROR(__xludf.DUMMYFUNCTION("""COMPUTED_VALUE"""),"driver")</f>
        <v>driver</v>
      </c>
      <c r="D4" s="13" t="str">
        <f>IFERROR(__xludf.DUMMYFUNCTION("""COMPUTED_VALUE"""),"P3")</f>
        <v>P3</v>
      </c>
      <c r="E4" s="4" t="s">
        <v>271</v>
      </c>
      <c r="F4" s="6">
        <v>2.0</v>
      </c>
      <c r="G4" s="2">
        <v>99.0</v>
      </c>
    </row>
    <row r="5">
      <c r="A5" s="2" t="s">
        <v>73</v>
      </c>
      <c r="B5" s="17" t="str">
        <f>IFERROR(__xludf.DUMMYFUNCTION("QUERY(driver!A:L, ""SELECT A, B, L where D matches '""&amp;A5&amp;""'"", 0)"),"driver-jurisidctionType")</f>
        <v>driver-jurisidctionType</v>
      </c>
      <c r="C5" s="13" t="str">
        <f>IFERROR(__xludf.DUMMYFUNCTION("""COMPUTED_VALUE"""),"driver")</f>
        <v>driver</v>
      </c>
      <c r="D5" s="13" t="str">
        <f>IFERROR(__xludf.DUMMYFUNCTION("""COMPUTED_VALUE"""),"P11-S1")</f>
        <v>P11-S1</v>
      </c>
      <c r="E5" s="2" t="s">
        <v>272</v>
      </c>
      <c r="F5" s="2">
        <v>0.0</v>
      </c>
      <c r="G5" s="2">
        <v>0.0</v>
      </c>
    </row>
    <row r="6">
      <c r="A6" s="2" t="s">
        <v>73</v>
      </c>
      <c r="B6" s="17" t="str">
        <f>IFERROR(__xludf.DUMMYFUNCTION("QUERY(driver!A:L, ""SELECT A, B, L where D matches '""&amp;A6&amp;""'"", 0)"),"driver-jurisidctionType")</f>
        <v>driver-jurisidctionType</v>
      </c>
      <c r="C6" s="13" t="str">
        <f>IFERROR(__xludf.DUMMYFUNCTION("""COMPUTED_VALUE"""),"driver")</f>
        <v>driver</v>
      </c>
      <c r="D6" s="13" t="str">
        <f>IFERROR(__xludf.DUMMYFUNCTION("""COMPUTED_VALUE"""),"P11-S1")</f>
        <v>P11-S1</v>
      </c>
      <c r="E6" s="2" t="s">
        <v>273</v>
      </c>
      <c r="F6" s="2">
        <v>1.0</v>
      </c>
      <c r="G6" s="2">
        <v>1.0</v>
      </c>
    </row>
    <row r="7">
      <c r="A7" s="2" t="s">
        <v>73</v>
      </c>
      <c r="B7" s="17" t="str">
        <f>IFERROR(__xludf.DUMMYFUNCTION("QUERY(driver!A:L, ""SELECT A, B, L where D matches '""&amp;A7&amp;""'"", 0)"),"driver-jurisidctionType")</f>
        <v>driver-jurisidctionType</v>
      </c>
      <c r="C7" s="13" t="str">
        <f>IFERROR(__xludf.DUMMYFUNCTION("""COMPUTED_VALUE"""),"driver")</f>
        <v>driver</v>
      </c>
      <c r="D7" s="13" t="str">
        <f>IFERROR(__xludf.DUMMYFUNCTION("""COMPUTED_VALUE"""),"P11-S1")</f>
        <v>P11-S1</v>
      </c>
      <c r="E7" s="2" t="s">
        <v>274</v>
      </c>
      <c r="F7" s="2">
        <v>2.0</v>
      </c>
      <c r="G7" s="2">
        <v>2.0</v>
      </c>
    </row>
    <row r="8">
      <c r="A8" s="2" t="s">
        <v>73</v>
      </c>
      <c r="B8" s="17" t="str">
        <f>IFERROR(__xludf.DUMMYFUNCTION("QUERY(driver!A:L, ""SELECT A, B, L where D matches '""&amp;A8&amp;""'"", 0)"),"driver-jurisidctionType")</f>
        <v>driver-jurisidctionType</v>
      </c>
      <c r="C8" s="13" t="str">
        <f>IFERROR(__xludf.DUMMYFUNCTION("""COMPUTED_VALUE"""),"driver")</f>
        <v>driver</v>
      </c>
      <c r="D8" s="13" t="str">
        <f>IFERROR(__xludf.DUMMYFUNCTION("""COMPUTED_VALUE"""),"P11-S1")</f>
        <v>P11-S1</v>
      </c>
      <c r="E8" s="2" t="s">
        <v>275</v>
      </c>
      <c r="F8" s="2">
        <v>3.0</v>
      </c>
      <c r="G8" s="2">
        <v>3.0</v>
      </c>
    </row>
    <row r="9">
      <c r="A9" s="2" t="s">
        <v>73</v>
      </c>
      <c r="B9" s="17" t="str">
        <f>IFERROR(__xludf.DUMMYFUNCTION("QUERY(driver!A:L, ""SELECT A, B, L where D matches '""&amp;A9&amp;""'"", 0)"),"driver-jurisidctionType")</f>
        <v>driver-jurisidctionType</v>
      </c>
      <c r="C9" s="13" t="str">
        <f>IFERROR(__xludf.DUMMYFUNCTION("""COMPUTED_VALUE"""),"driver")</f>
        <v>driver</v>
      </c>
      <c r="D9" s="13" t="str">
        <f>IFERROR(__xludf.DUMMYFUNCTION("""COMPUTED_VALUE"""),"P11-S1")</f>
        <v>P11-S1</v>
      </c>
      <c r="E9" s="2" t="s">
        <v>276</v>
      </c>
      <c r="F9" s="2">
        <v>4.0</v>
      </c>
      <c r="G9" s="2">
        <v>4.0</v>
      </c>
    </row>
    <row r="10">
      <c r="A10" s="2" t="s">
        <v>73</v>
      </c>
      <c r="B10" s="17" t="str">
        <f>IFERROR(__xludf.DUMMYFUNCTION("QUERY(driver!A:L, ""SELECT A, B, L where D matches '""&amp;A10&amp;""'"", 0)"),"driver-jurisidctionType")</f>
        <v>driver-jurisidctionType</v>
      </c>
      <c r="C10" s="13" t="str">
        <f>IFERROR(__xludf.DUMMYFUNCTION("""COMPUTED_VALUE"""),"driver")</f>
        <v>driver</v>
      </c>
      <c r="D10" s="13" t="str">
        <f>IFERROR(__xludf.DUMMYFUNCTION("""COMPUTED_VALUE"""),"P11-S1")</f>
        <v>P11-S1</v>
      </c>
      <c r="E10" s="2" t="s">
        <v>57</v>
      </c>
      <c r="F10" s="2">
        <v>5.0</v>
      </c>
      <c r="G10" s="2">
        <v>5.0</v>
      </c>
    </row>
    <row r="11">
      <c r="A11" s="2" t="s">
        <v>73</v>
      </c>
      <c r="B11" s="17" t="str">
        <f>IFERROR(__xludf.DUMMYFUNCTION("QUERY(driver!A:L, ""SELECT A, B, L where D matches '""&amp;A11&amp;""'"", 0)"),"driver-jurisidctionType")</f>
        <v>driver-jurisidctionType</v>
      </c>
      <c r="C11" s="13" t="str">
        <f>IFERROR(__xludf.DUMMYFUNCTION("""COMPUTED_VALUE"""),"driver")</f>
        <v>driver</v>
      </c>
      <c r="D11" s="13" t="str">
        <f>IFERROR(__xludf.DUMMYFUNCTION("""COMPUTED_VALUE"""),"P11-S1")</f>
        <v>P11-S1</v>
      </c>
      <c r="E11" s="2" t="s">
        <v>277</v>
      </c>
      <c r="F11" s="2">
        <v>6.0</v>
      </c>
      <c r="G11" s="2">
        <v>6.0</v>
      </c>
    </row>
    <row r="12">
      <c r="A12" s="2" t="s">
        <v>73</v>
      </c>
      <c r="B12" s="17" t="str">
        <f>IFERROR(__xludf.DUMMYFUNCTION("QUERY(driver!A:L, ""SELECT A, B, L where D matches '""&amp;A12&amp;""'"", 0)"),"driver-jurisidctionType")</f>
        <v>driver-jurisidctionType</v>
      </c>
      <c r="C12" s="13" t="str">
        <f>IFERROR(__xludf.DUMMYFUNCTION("""COMPUTED_VALUE"""),"driver")</f>
        <v>driver</v>
      </c>
      <c r="D12" s="13" t="str">
        <f>IFERROR(__xludf.DUMMYFUNCTION("""COMPUTED_VALUE"""),"P11-S1")</f>
        <v>P11-S1</v>
      </c>
      <c r="E12" s="2" t="s">
        <v>278</v>
      </c>
      <c r="F12" s="2">
        <v>7.0</v>
      </c>
      <c r="G12" s="2">
        <v>97.0</v>
      </c>
    </row>
    <row r="13">
      <c r="A13" s="2" t="s">
        <v>73</v>
      </c>
      <c r="B13" s="17" t="str">
        <f>IFERROR(__xludf.DUMMYFUNCTION("QUERY(driver!A:L, ""SELECT A, B, L where D matches '""&amp;A13&amp;""'"", 0)"),"driver-jurisidctionType")</f>
        <v>driver-jurisidctionType</v>
      </c>
      <c r="C13" s="13" t="str">
        <f>IFERROR(__xludf.DUMMYFUNCTION("""COMPUTED_VALUE"""),"driver")</f>
        <v>driver</v>
      </c>
      <c r="D13" s="13" t="str">
        <f>IFERROR(__xludf.DUMMYFUNCTION("""COMPUTED_VALUE"""),"P11-S1")</f>
        <v>P11-S1</v>
      </c>
      <c r="E13" s="2" t="s">
        <v>271</v>
      </c>
      <c r="F13" s="2">
        <v>8.0</v>
      </c>
      <c r="G13" s="2">
        <v>99.0</v>
      </c>
    </row>
    <row r="14">
      <c r="A14" s="2" t="s">
        <v>84</v>
      </c>
      <c r="B14" s="17" t="str">
        <f>IFERROR(__xludf.DUMMYFUNCTION("QUERY(driver!A:L, ""SELECT A, B, L where D contains '""&amp;A14&amp;""'"", 0)"),"driver-licenseClass")</f>
        <v>driver-licenseClass</v>
      </c>
      <c r="C14" s="13" t="str">
        <f>IFERROR(__xludf.DUMMYFUNCTION("""COMPUTED_VALUE"""),"driver")</f>
        <v>driver</v>
      </c>
      <c r="D14" s="13" t="str">
        <f>IFERROR(__xludf.DUMMYFUNCTION("""COMPUTED_VALUE"""),"P12-S2")</f>
        <v>P12-S2</v>
      </c>
      <c r="E14" s="4" t="s">
        <v>279</v>
      </c>
      <c r="F14" s="6">
        <v>0.0</v>
      </c>
      <c r="G14" s="2">
        <v>0.0</v>
      </c>
    </row>
    <row r="15">
      <c r="A15" s="2" t="s">
        <v>84</v>
      </c>
      <c r="B15" s="17" t="str">
        <f>IFERROR(__xludf.DUMMYFUNCTION("QUERY(driver!A:L, ""SELECT A, B, L where D contains '""&amp;A15&amp;""'"", 0)"),"driver-licenseClass")</f>
        <v>driver-licenseClass</v>
      </c>
      <c r="C15" s="13" t="str">
        <f>IFERROR(__xludf.DUMMYFUNCTION("""COMPUTED_VALUE"""),"driver")</f>
        <v>driver</v>
      </c>
      <c r="D15" s="13" t="str">
        <f>IFERROR(__xludf.DUMMYFUNCTION("""COMPUTED_VALUE"""),"P12-S2")</f>
        <v>P12-S2</v>
      </c>
      <c r="E15" s="4" t="s">
        <v>280</v>
      </c>
      <c r="F15" s="6">
        <v>1.0</v>
      </c>
      <c r="G15" s="2">
        <v>1.0</v>
      </c>
    </row>
    <row r="16">
      <c r="A16" s="2" t="s">
        <v>84</v>
      </c>
      <c r="B16" s="17" t="str">
        <f>IFERROR(__xludf.DUMMYFUNCTION("QUERY(driver!A:L, ""SELECT A, B, L where D contains '""&amp;A16&amp;""'"", 0)"),"driver-licenseClass")</f>
        <v>driver-licenseClass</v>
      </c>
      <c r="C16" s="13" t="str">
        <f>IFERROR(__xludf.DUMMYFUNCTION("""COMPUTED_VALUE"""),"driver")</f>
        <v>driver</v>
      </c>
      <c r="D16" s="13" t="str">
        <f>IFERROR(__xludf.DUMMYFUNCTION("""COMPUTED_VALUE"""),"P12-S2")</f>
        <v>P12-S2</v>
      </c>
      <c r="E16" s="4" t="s">
        <v>281</v>
      </c>
      <c r="F16" s="6">
        <v>2.0</v>
      </c>
      <c r="G16" s="2">
        <v>2.0</v>
      </c>
    </row>
    <row r="17">
      <c r="A17" s="2" t="s">
        <v>84</v>
      </c>
      <c r="B17" s="17" t="str">
        <f>IFERROR(__xludf.DUMMYFUNCTION("QUERY(driver!A:L, ""SELECT A, B, L where D contains '""&amp;A17&amp;""'"", 0)"),"driver-licenseClass")</f>
        <v>driver-licenseClass</v>
      </c>
      <c r="C17" s="13" t="str">
        <f>IFERROR(__xludf.DUMMYFUNCTION("""COMPUTED_VALUE"""),"driver")</f>
        <v>driver</v>
      </c>
      <c r="D17" s="13" t="str">
        <f>IFERROR(__xludf.DUMMYFUNCTION("""COMPUTED_VALUE"""),"P12-S2")</f>
        <v>P12-S2</v>
      </c>
      <c r="E17" s="4" t="s">
        <v>282</v>
      </c>
      <c r="F17" s="6">
        <v>3.0</v>
      </c>
      <c r="G17" s="2">
        <v>3.0</v>
      </c>
    </row>
    <row r="18">
      <c r="A18" s="2" t="s">
        <v>84</v>
      </c>
      <c r="B18" s="17" t="str">
        <f>IFERROR(__xludf.DUMMYFUNCTION("QUERY(driver!A:L, ""SELECT A, B, L where D contains '""&amp;A18&amp;""'"", 0)"),"driver-licenseClass")</f>
        <v>driver-licenseClass</v>
      </c>
      <c r="C18" s="13" t="str">
        <f>IFERROR(__xludf.DUMMYFUNCTION("""COMPUTED_VALUE"""),"driver")</f>
        <v>driver</v>
      </c>
      <c r="D18" s="13" t="str">
        <f>IFERROR(__xludf.DUMMYFUNCTION("""COMPUTED_VALUE"""),"P12-S2")</f>
        <v>P12-S2</v>
      </c>
      <c r="E18" s="4" t="s">
        <v>283</v>
      </c>
      <c r="F18" s="6">
        <v>4.0</v>
      </c>
      <c r="G18" s="2">
        <v>4.0</v>
      </c>
    </row>
    <row r="19">
      <c r="A19" s="2" t="s">
        <v>84</v>
      </c>
      <c r="B19" s="17" t="str">
        <f>IFERROR(__xludf.DUMMYFUNCTION("QUERY(driver!A:L, ""SELECT A, B, L where D contains '""&amp;A19&amp;""'"", 0)"),"driver-licenseClass")</f>
        <v>driver-licenseClass</v>
      </c>
      <c r="C19" s="13" t="str">
        <f>IFERROR(__xludf.DUMMYFUNCTION("""COMPUTED_VALUE"""),"driver")</f>
        <v>driver</v>
      </c>
      <c r="D19" s="13" t="str">
        <f>IFERROR(__xludf.DUMMYFUNCTION("""COMPUTED_VALUE"""),"P12-S2")</f>
        <v>P12-S2</v>
      </c>
      <c r="E19" s="4" t="s">
        <v>284</v>
      </c>
      <c r="F19" s="6">
        <v>5.0</v>
      </c>
      <c r="G19" s="2">
        <v>5.0</v>
      </c>
    </row>
    <row r="20">
      <c r="A20" s="2" t="s">
        <v>84</v>
      </c>
      <c r="B20" s="17" t="str">
        <f>IFERROR(__xludf.DUMMYFUNCTION("QUERY(driver!A:L, ""SELECT A, B, L where D contains '""&amp;A20&amp;""'"", 0)"),"driver-licenseClass")</f>
        <v>driver-licenseClass</v>
      </c>
      <c r="C20" s="13" t="str">
        <f>IFERROR(__xludf.DUMMYFUNCTION("""COMPUTED_VALUE"""),"driver")</f>
        <v>driver</v>
      </c>
      <c r="D20" s="13" t="str">
        <f>IFERROR(__xludf.DUMMYFUNCTION("""COMPUTED_VALUE"""),"P12-S2")</f>
        <v>P12-S2</v>
      </c>
      <c r="E20" s="4" t="s">
        <v>278</v>
      </c>
      <c r="F20" s="6">
        <v>6.0</v>
      </c>
      <c r="G20" s="2">
        <v>97.0</v>
      </c>
    </row>
    <row r="21">
      <c r="A21" s="2" t="s">
        <v>88</v>
      </c>
      <c r="B21" s="17" t="str">
        <f>IFERROR(__xludf.DUMMYFUNCTION("QUERY(driver!A:L, ""SELECT A, B, L where D contains '""&amp;A21&amp;""'"", 0)"),"driver-CDL")</f>
        <v>driver-CDL</v>
      </c>
      <c r="C21" s="13" t="str">
        <f>IFERROR(__xludf.DUMMYFUNCTION("""COMPUTED_VALUE"""),"driver")</f>
        <v>driver</v>
      </c>
      <c r="D21" s="13" t="str">
        <f>IFERROR(__xludf.DUMMYFUNCTION("""COMPUTED_VALUE"""),"P12-S3")</f>
        <v>P12-S3</v>
      </c>
      <c r="E21" s="2" t="s">
        <v>285</v>
      </c>
      <c r="F21" s="2">
        <v>0.0</v>
      </c>
      <c r="G21" s="2">
        <v>1.0</v>
      </c>
    </row>
    <row r="22">
      <c r="A22" s="2" t="s">
        <v>88</v>
      </c>
      <c r="B22" s="17" t="str">
        <f>IFERROR(__xludf.DUMMYFUNCTION("QUERY(driver!A:L, ""SELECT A, B, L where D contains '""&amp;A22&amp;""'"", 0)"),"driver-CDL")</f>
        <v>driver-CDL</v>
      </c>
      <c r="C22" s="13" t="str">
        <f>IFERROR(__xludf.DUMMYFUNCTION("""COMPUTED_VALUE"""),"driver")</f>
        <v>driver</v>
      </c>
      <c r="D22" s="13" t="str">
        <f>IFERROR(__xludf.DUMMYFUNCTION("""COMPUTED_VALUE"""),"P12-S3")</f>
        <v>P12-S3</v>
      </c>
      <c r="E22" s="2" t="s">
        <v>286</v>
      </c>
      <c r="F22" s="2">
        <v>1.0</v>
      </c>
      <c r="G22" s="2">
        <v>2.0</v>
      </c>
    </row>
    <row r="23">
      <c r="A23" s="2" t="s">
        <v>91</v>
      </c>
      <c r="B23" s="17" t="str">
        <f>IFERROR(__xludf.DUMMYFUNCTION("QUERY(driver!A:L, ""SELECT A, B, L where D matches '""&amp;A23&amp;""'"", 0)"),"driver-CDLEndorsements")</f>
        <v>driver-CDLEndorsements</v>
      </c>
      <c r="C23" s="13" t="str">
        <f>IFERROR(__xludf.DUMMYFUNCTION("""COMPUTED_VALUE"""),"driver")</f>
        <v>driver</v>
      </c>
      <c r="D23" s="13" t="str">
        <f>IFERROR(__xludf.DUMMYFUNCTION("""COMPUTED_VALUE"""),"P12-S4")</f>
        <v>P12-S4</v>
      </c>
      <c r="E23" s="2" t="s">
        <v>287</v>
      </c>
      <c r="F23" s="2">
        <v>0.0</v>
      </c>
      <c r="G23" s="2">
        <v>0.0</v>
      </c>
    </row>
    <row r="24">
      <c r="A24" s="2" t="s">
        <v>91</v>
      </c>
      <c r="B24" s="17" t="str">
        <f>IFERROR(__xludf.DUMMYFUNCTION("QUERY(driver!A:L, ""SELECT A, B, L where D matches '""&amp;A24&amp;""'"", 0)"),"driver-CDLEndorsements")</f>
        <v>driver-CDLEndorsements</v>
      </c>
      <c r="C24" s="13" t="str">
        <f>IFERROR(__xludf.DUMMYFUNCTION("""COMPUTED_VALUE"""),"driver")</f>
        <v>driver</v>
      </c>
      <c r="D24" s="13" t="str">
        <f>IFERROR(__xludf.DUMMYFUNCTION("""COMPUTED_VALUE"""),"P12-S4")</f>
        <v>P12-S4</v>
      </c>
      <c r="E24" s="2" t="s">
        <v>288</v>
      </c>
      <c r="F24" s="2">
        <v>1.0</v>
      </c>
      <c r="G24" s="2">
        <v>1.0</v>
      </c>
    </row>
    <row r="25">
      <c r="A25" s="2" t="s">
        <v>91</v>
      </c>
      <c r="B25" s="17" t="str">
        <f>IFERROR(__xludf.DUMMYFUNCTION("QUERY(driver!A:L, ""SELECT A, B, L where D matches '""&amp;A25&amp;""'"", 0)"),"driver-CDLEndorsements")</f>
        <v>driver-CDLEndorsements</v>
      </c>
      <c r="C25" s="13" t="str">
        <f>IFERROR(__xludf.DUMMYFUNCTION("""COMPUTED_VALUE"""),"driver")</f>
        <v>driver</v>
      </c>
      <c r="D25" s="13" t="str">
        <f>IFERROR(__xludf.DUMMYFUNCTION("""COMPUTED_VALUE"""),"P12-S4")</f>
        <v>P12-S4</v>
      </c>
      <c r="E25" s="2" t="s">
        <v>289</v>
      </c>
      <c r="F25" s="2">
        <v>2.0</v>
      </c>
      <c r="G25" s="2">
        <v>2.0</v>
      </c>
    </row>
    <row r="26">
      <c r="A26" s="2" t="s">
        <v>91</v>
      </c>
      <c r="B26" s="17" t="str">
        <f>IFERROR(__xludf.DUMMYFUNCTION("QUERY(driver!A:L, ""SELECT A, B, L where D matches '""&amp;A26&amp;""'"", 0)"),"driver-CDLEndorsements")</f>
        <v>driver-CDLEndorsements</v>
      </c>
      <c r="C26" s="13" t="str">
        <f>IFERROR(__xludf.DUMMYFUNCTION("""COMPUTED_VALUE"""),"driver")</f>
        <v>driver</v>
      </c>
      <c r="D26" s="13" t="str">
        <f>IFERROR(__xludf.DUMMYFUNCTION("""COMPUTED_VALUE"""),"P12-S4")</f>
        <v>P12-S4</v>
      </c>
      <c r="E26" s="2" t="s">
        <v>290</v>
      </c>
      <c r="F26" s="2">
        <v>3.0</v>
      </c>
      <c r="G26" s="2">
        <v>3.0</v>
      </c>
    </row>
    <row r="27">
      <c r="A27" s="2" t="s">
        <v>91</v>
      </c>
      <c r="B27" s="17" t="str">
        <f>IFERROR(__xludf.DUMMYFUNCTION("QUERY(driver!A:L, ""SELECT A, B, L where D matches '""&amp;A27&amp;""'"", 0)"),"driver-CDLEndorsements")</f>
        <v>driver-CDLEndorsements</v>
      </c>
      <c r="C27" s="13" t="str">
        <f>IFERROR(__xludf.DUMMYFUNCTION("""COMPUTED_VALUE"""),"driver")</f>
        <v>driver</v>
      </c>
      <c r="D27" s="13" t="str">
        <f>IFERROR(__xludf.DUMMYFUNCTION("""COMPUTED_VALUE"""),"P12-S4")</f>
        <v>P12-S4</v>
      </c>
      <c r="E27" s="2" t="s">
        <v>291</v>
      </c>
      <c r="F27" s="2">
        <v>4.0</v>
      </c>
      <c r="G27" s="2">
        <v>4.0</v>
      </c>
    </row>
    <row r="28">
      <c r="A28" s="2" t="s">
        <v>91</v>
      </c>
      <c r="B28" s="17" t="str">
        <f>IFERROR(__xludf.DUMMYFUNCTION("QUERY(driver!A:L, ""SELECT A, B, L where D matches '""&amp;A28&amp;""'"", 0)"),"driver-CDLEndorsements")</f>
        <v>driver-CDLEndorsements</v>
      </c>
      <c r="C28" s="13" t="str">
        <f>IFERROR(__xludf.DUMMYFUNCTION("""COMPUTED_VALUE"""),"driver")</f>
        <v>driver</v>
      </c>
      <c r="D28" s="13" t="str">
        <f>IFERROR(__xludf.DUMMYFUNCTION("""COMPUTED_VALUE"""),"P12-S4")</f>
        <v>P12-S4</v>
      </c>
      <c r="E28" s="2" t="s">
        <v>292</v>
      </c>
      <c r="F28" s="2">
        <v>5.0</v>
      </c>
      <c r="G28" s="2">
        <v>5.0</v>
      </c>
    </row>
    <row r="29">
      <c r="A29" s="2" t="s">
        <v>91</v>
      </c>
      <c r="B29" s="17" t="str">
        <f>IFERROR(__xludf.DUMMYFUNCTION("QUERY(driver!A:L, ""SELECT A, B, L where D matches '""&amp;A29&amp;""'"", 0)"),"driver-CDLEndorsements")</f>
        <v>driver-CDLEndorsements</v>
      </c>
      <c r="C29" s="13" t="str">
        <f>IFERROR(__xludf.DUMMYFUNCTION("""COMPUTED_VALUE"""),"driver")</f>
        <v>driver</v>
      </c>
      <c r="D29" s="13" t="str">
        <f>IFERROR(__xludf.DUMMYFUNCTION("""COMPUTED_VALUE"""),"P12-S4")</f>
        <v>P12-S4</v>
      </c>
      <c r="E29" s="2" t="s">
        <v>293</v>
      </c>
      <c r="F29" s="2">
        <v>6.0</v>
      </c>
      <c r="G29" s="2">
        <v>6.0</v>
      </c>
    </row>
    <row r="30">
      <c r="A30" s="2" t="s">
        <v>91</v>
      </c>
      <c r="B30" s="17" t="str">
        <f>IFERROR(__xludf.DUMMYFUNCTION("QUERY(driver!A:L, ""SELECT A, B, L where D matches '""&amp;A30&amp;""'"", 0)"),"driver-CDLEndorsements")</f>
        <v>driver-CDLEndorsements</v>
      </c>
      <c r="C30" s="13" t="str">
        <f>IFERROR(__xludf.DUMMYFUNCTION("""COMPUTED_VALUE"""),"driver")</f>
        <v>driver</v>
      </c>
      <c r="D30" s="13" t="str">
        <f>IFERROR(__xludf.DUMMYFUNCTION("""COMPUTED_VALUE"""),"P12-S4")</f>
        <v>P12-S4</v>
      </c>
      <c r="E30" s="2" t="s">
        <v>294</v>
      </c>
      <c r="F30" s="2">
        <v>7.0</v>
      </c>
      <c r="G30" s="2">
        <v>7.0</v>
      </c>
    </row>
    <row r="31">
      <c r="A31" s="2" t="s">
        <v>97</v>
      </c>
      <c r="B31" s="17" t="str">
        <f>IFERROR(__xludf.DUMMYFUNCTION("QUERY(driver!A:L, ""SELECT A, B, L where D contains '""&amp;A31&amp;""'"", 0)"),"driver-licenseRestrictions")</f>
        <v>driver-licenseRestrictions</v>
      </c>
      <c r="C31" s="13" t="str">
        <f>IFERROR(__xludf.DUMMYFUNCTION("""COMPUTED_VALUE"""),"driver")</f>
        <v>driver</v>
      </c>
      <c r="D31" s="13" t="str">
        <f>IFERROR(__xludf.DUMMYFUNCTION("""COMPUTED_VALUE"""),"P16-S1")</f>
        <v>P16-S1</v>
      </c>
      <c r="E31" s="2" t="s">
        <v>279</v>
      </c>
      <c r="F31" s="2">
        <v>0.0</v>
      </c>
      <c r="G31" s="2">
        <v>0.0</v>
      </c>
    </row>
    <row r="32">
      <c r="A32" s="2" t="s">
        <v>97</v>
      </c>
      <c r="B32" s="17" t="str">
        <f>IFERROR(__xludf.DUMMYFUNCTION("QUERY(driver!A:L, ""SELECT A, B, L where D contains '""&amp;A32&amp;""'"", 0)"),"driver-licenseRestrictions")</f>
        <v>driver-licenseRestrictions</v>
      </c>
      <c r="C32" s="13" t="str">
        <f>IFERROR(__xludf.DUMMYFUNCTION("""COMPUTED_VALUE"""),"driver")</f>
        <v>driver</v>
      </c>
      <c r="D32" s="13" t="str">
        <f>IFERROR(__xludf.DUMMYFUNCTION("""COMPUTED_VALUE"""),"P16-S1")</f>
        <v>P16-S1</v>
      </c>
      <c r="E32" s="2" t="s">
        <v>295</v>
      </c>
      <c r="F32" s="2">
        <v>1.0</v>
      </c>
      <c r="G32" s="2">
        <v>1.0</v>
      </c>
    </row>
    <row r="33">
      <c r="A33" s="2" t="s">
        <v>97</v>
      </c>
      <c r="B33" s="17" t="str">
        <f>IFERROR(__xludf.DUMMYFUNCTION("QUERY(driver!A:L, ""SELECT A, B, L where D contains '""&amp;A33&amp;""'"", 0)"),"driver-licenseRestrictions")</f>
        <v>driver-licenseRestrictions</v>
      </c>
      <c r="C33" s="13" t="str">
        <f>IFERROR(__xludf.DUMMYFUNCTION("""COMPUTED_VALUE"""),"driver")</f>
        <v>driver</v>
      </c>
      <c r="D33" s="13" t="str">
        <f>IFERROR(__xludf.DUMMYFUNCTION("""COMPUTED_VALUE"""),"P16-S1")</f>
        <v>P16-S1</v>
      </c>
      <c r="E33" s="2" t="s">
        <v>296</v>
      </c>
      <c r="F33" s="2">
        <v>2.0</v>
      </c>
      <c r="G33" s="2">
        <v>2.0</v>
      </c>
    </row>
    <row r="34">
      <c r="A34" s="2" t="s">
        <v>97</v>
      </c>
      <c r="B34" s="17" t="str">
        <f>IFERROR(__xludf.DUMMYFUNCTION("QUERY(driver!A:L, ""SELECT A, B, L where D contains '""&amp;A34&amp;""'"", 0)"),"driver-licenseRestrictions")</f>
        <v>driver-licenseRestrictions</v>
      </c>
      <c r="C34" s="13" t="str">
        <f>IFERROR(__xludf.DUMMYFUNCTION("""COMPUTED_VALUE"""),"driver")</f>
        <v>driver</v>
      </c>
      <c r="D34" s="13" t="str">
        <f>IFERROR(__xludf.DUMMYFUNCTION("""COMPUTED_VALUE"""),"P16-S1")</f>
        <v>P16-S1</v>
      </c>
      <c r="E34" s="2" t="s">
        <v>297</v>
      </c>
      <c r="F34" s="2">
        <v>3.0</v>
      </c>
      <c r="G34" s="2">
        <v>3.0</v>
      </c>
    </row>
    <row r="35">
      <c r="A35" s="2" t="s">
        <v>97</v>
      </c>
      <c r="B35" s="17" t="str">
        <f>IFERROR(__xludf.DUMMYFUNCTION("QUERY(driver!A:L, ""SELECT A, B, L where D contains '""&amp;A35&amp;""'"", 0)"),"driver-licenseRestrictions")</f>
        <v>driver-licenseRestrictions</v>
      </c>
      <c r="C35" s="13" t="str">
        <f>IFERROR(__xludf.DUMMYFUNCTION("""COMPUTED_VALUE"""),"driver")</f>
        <v>driver</v>
      </c>
      <c r="D35" s="13" t="str">
        <f>IFERROR(__xludf.DUMMYFUNCTION("""COMPUTED_VALUE"""),"P16-S1")</f>
        <v>P16-S1</v>
      </c>
      <c r="E35" s="2" t="s">
        <v>298</v>
      </c>
      <c r="F35" s="2">
        <v>4.0</v>
      </c>
      <c r="G35" s="2">
        <v>4.0</v>
      </c>
    </row>
    <row r="36">
      <c r="A36" s="2" t="s">
        <v>97</v>
      </c>
      <c r="B36" s="17" t="str">
        <f>IFERROR(__xludf.DUMMYFUNCTION("QUERY(driver!A:L, ""SELECT A, B, L where D contains '""&amp;A36&amp;""'"", 0)"),"driver-licenseRestrictions")</f>
        <v>driver-licenseRestrictions</v>
      </c>
      <c r="C36" s="13" t="str">
        <f>IFERROR(__xludf.DUMMYFUNCTION("""COMPUTED_VALUE"""),"driver")</f>
        <v>driver</v>
      </c>
      <c r="D36" s="13" t="str">
        <f>IFERROR(__xludf.DUMMYFUNCTION("""COMPUTED_VALUE"""),"P16-S1")</f>
        <v>P16-S1</v>
      </c>
      <c r="E36" s="2" t="s">
        <v>299</v>
      </c>
      <c r="F36" s="2">
        <v>5.0</v>
      </c>
      <c r="G36" s="2">
        <v>5.0</v>
      </c>
    </row>
    <row r="37">
      <c r="A37" s="2" t="s">
        <v>97</v>
      </c>
      <c r="B37" s="17" t="str">
        <f>IFERROR(__xludf.DUMMYFUNCTION("QUERY(driver!A:L, ""SELECT A, B, L where D contains '""&amp;A37&amp;""'"", 0)"),"driver-licenseRestrictions")</f>
        <v>driver-licenseRestrictions</v>
      </c>
      <c r="C37" s="13" t="str">
        <f>IFERROR(__xludf.DUMMYFUNCTION("""COMPUTED_VALUE"""),"driver")</f>
        <v>driver</v>
      </c>
      <c r="D37" s="13" t="str">
        <f>IFERROR(__xludf.DUMMYFUNCTION("""COMPUTED_VALUE"""),"P16-S1")</f>
        <v>P16-S1</v>
      </c>
      <c r="E37" s="2" t="s">
        <v>300</v>
      </c>
      <c r="F37" s="2">
        <v>6.0</v>
      </c>
      <c r="G37" s="2">
        <v>6.0</v>
      </c>
    </row>
    <row r="38">
      <c r="A38" s="2" t="s">
        <v>97</v>
      </c>
      <c r="B38" s="17" t="str">
        <f>IFERROR(__xludf.DUMMYFUNCTION("QUERY(driver!A:L, ""SELECT A, B, L where D contains '""&amp;A38&amp;""'"", 0)"),"driver-licenseRestrictions")</f>
        <v>driver-licenseRestrictions</v>
      </c>
      <c r="C38" s="13" t="str">
        <f>IFERROR(__xludf.DUMMYFUNCTION("""COMPUTED_VALUE"""),"driver")</f>
        <v>driver</v>
      </c>
      <c r="D38" s="13" t="str">
        <f>IFERROR(__xludf.DUMMYFUNCTION("""COMPUTED_VALUE"""),"P16-S1")</f>
        <v>P16-S1</v>
      </c>
      <c r="E38" s="2" t="s">
        <v>301</v>
      </c>
      <c r="F38" s="2">
        <v>7.0</v>
      </c>
      <c r="G38" s="2">
        <v>7.0</v>
      </c>
    </row>
    <row r="39">
      <c r="A39" s="2" t="s">
        <v>97</v>
      </c>
      <c r="B39" s="17" t="str">
        <f>IFERROR(__xludf.DUMMYFUNCTION("QUERY(driver!A:L, ""SELECT A, B, L where D contains '""&amp;A39&amp;""'"", 0)"),"driver-licenseRestrictions")</f>
        <v>driver-licenseRestrictions</v>
      </c>
      <c r="C39" s="13" t="str">
        <f>IFERROR(__xludf.DUMMYFUNCTION("""COMPUTED_VALUE"""),"driver")</f>
        <v>driver</v>
      </c>
      <c r="D39" s="13" t="str">
        <f>IFERROR(__xludf.DUMMYFUNCTION("""COMPUTED_VALUE"""),"P16-S1")</f>
        <v>P16-S1</v>
      </c>
      <c r="E39" s="2" t="s">
        <v>302</v>
      </c>
      <c r="F39" s="2">
        <v>8.0</v>
      </c>
      <c r="G39" s="2">
        <v>8.0</v>
      </c>
    </row>
    <row r="40">
      <c r="A40" s="2" t="s">
        <v>97</v>
      </c>
      <c r="B40" s="17" t="str">
        <f>IFERROR(__xludf.DUMMYFUNCTION("QUERY(driver!A:L, ""SELECT A, B, L where D contains '""&amp;A40&amp;""'"", 0)"),"driver-licenseRestrictions")</f>
        <v>driver-licenseRestrictions</v>
      </c>
      <c r="C40" s="13" t="str">
        <f>IFERROR(__xludf.DUMMYFUNCTION("""COMPUTED_VALUE"""),"driver")</f>
        <v>driver</v>
      </c>
      <c r="D40" s="13" t="str">
        <f>IFERROR(__xludf.DUMMYFUNCTION("""COMPUTED_VALUE"""),"P16-S1")</f>
        <v>P16-S1</v>
      </c>
      <c r="E40" s="2" t="s">
        <v>303</v>
      </c>
      <c r="F40" s="2">
        <v>9.0</v>
      </c>
      <c r="G40" s="2">
        <v>9.0</v>
      </c>
    </row>
    <row r="41">
      <c r="A41" s="2" t="s">
        <v>97</v>
      </c>
      <c r="B41" s="17" t="str">
        <f>IFERROR(__xludf.DUMMYFUNCTION("QUERY(driver!A:L, ""SELECT A, B, L where D contains '""&amp;A41&amp;""'"", 0)"),"driver-licenseRestrictions")</f>
        <v>driver-licenseRestrictions</v>
      </c>
      <c r="C41" s="13" t="str">
        <f>IFERROR(__xludf.DUMMYFUNCTION("""COMPUTED_VALUE"""),"driver")</f>
        <v>driver</v>
      </c>
      <c r="D41" s="13" t="str">
        <f>IFERROR(__xludf.DUMMYFUNCTION("""COMPUTED_VALUE"""),"P16-S1")</f>
        <v>P16-S1</v>
      </c>
      <c r="E41" s="2" t="s">
        <v>304</v>
      </c>
      <c r="F41" s="2">
        <v>10.0</v>
      </c>
      <c r="G41" s="2">
        <v>10.0</v>
      </c>
    </row>
    <row r="42">
      <c r="A42" s="2" t="s">
        <v>97</v>
      </c>
      <c r="B42" s="17" t="str">
        <f>IFERROR(__xludf.DUMMYFUNCTION("QUERY(driver!A:L, ""SELECT A, B, L where D contains '""&amp;A42&amp;""'"", 0)"),"driver-licenseRestrictions")</f>
        <v>driver-licenseRestrictions</v>
      </c>
      <c r="C42" s="13" t="str">
        <f>IFERROR(__xludf.DUMMYFUNCTION("""COMPUTED_VALUE"""),"driver")</f>
        <v>driver</v>
      </c>
      <c r="D42" s="13" t="str">
        <f>IFERROR(__xludf.DUMMYFUNCTION("""COMPUTED_VALUE"""),"P16-S1")</f>
        <v>P16-S1</v>
      </c>
      <c r="E42" s="2" t="s">
        <v>305</v>
      </c>
      <c r="F42" s="2">
        <v>11.0</v>
      </c>
      <c r="G42" s="2">
        <v>11.0</v>
      </c>
    </row>
    <row r="43">
      <c r="A43" s="2" t="s">
        <v>97</v>
      </c>
      <c r="B43" s="17" t="str">
        <f>IFERROR(__xludf.DUMMYFUNCTION("QUERY(driver!A:L, ""SELECT A, B, L where D contains '""&amp;A43&amp;""'"", 0)"),"driver-licenseRestrictions")</f>
        <v>driver-licenseRestrictions</v>
      </c>
      <c r="C43" s="13" t="str">
        <f>IFERROR(__xludf.DUMMYFUNCTION("""COMPUTED_VALUE"""),"driver")</f>
        <v>driver</v>
      </c>
      <c r="D43" s="13" t="str">
        <f>IFERROR(__xludf.DUMMYFUNCTION("""COMPUTED_VALUE"""),"P16-S1")</f>
        <v>P16-S1</v>
      </c>
      <c r="E43" s="2" t="s">
        <v>306</v>
      </c>
      <c r="F43" s="2">
        <v>12.0</v>
      </c>
      <c r="G43" s="2">
        <v>12.0</v>
      </c>
    </row>
    <row r="44">
      <c r="A44" s="2" t="s">
        <v>97</v>
      </c>
      <c r="B44" s="17" t="str">
        <f>IFERROR(__xludf.DUMMYFUNCTION("QUERY(driver!A:L, ""SELECT A, B, L where D contains '""&amp;A44&amp;""'"", 0)"),"driver-licenseRestrictions")</f>
        <v>driver-licenseRestrictions</v>
      </c>
      <c r="C44" s="13" t="str">
        <f>IFERROR(__xludf.DUMMYFUNCTION("""COMPUTED_VALUE"""),"driver")</f>
        <v>driver</v>
      </c>
      <c r="D44" s="13" t="str">
        <f>IFERROR(__xludf.DUMMYFUNCTION("""COMPUTED_VALUE"""),"P16-S1")</f>
        <v>P16-S1</v>
      </c>
      <c r="E44" s="2" t="s">
        <v>307</v>
      </c>
      <c r="F44" s="2">
        <v>13.0</v>
      </c>
      <c r="G44" s="2">
        <v>13.0</v>
      </c>
    </row>
    <row r="45">
      <c r="A45" s="2" t="s">
        <v>97</v>
      </c>
      <c r="B45" s="17" t="str">
        <f>IFERROR(__xludf.DUMMYFUNCTION("QUERY(driver!A:L, ""SELECT A, B, L where D contains '""&amp;A45&amp;""'"", 0)"),"driver-licenseRestrictions")</f>
        <v>driver-licenseRestrictions</v>
      </c>
      <c r="C45" s="13" t="str">
        <f>IFERROR(__xludf.DUMMYFUNCTION("""COMPUTED_VALUE"""),"driver")</f>
        <v>driver</v>
      </c>
      <c r="D45" s="13" t="str">
        <f>IFERROR(__xludf.DUMMYFUNCTION("""COMPUTED_VALUE"""),"P16-S1")</f>
        <v>P16-S1</v>
      </c>
      <c r="E45" s="2" t="s">
        <v>308</v>
      </c>
      <c r="F45" s="2">
        <v>14.0</v>
      </c>
      <c r="G45" s="2">
        <v>14.0</v>
      </c>
    </row>
    <row r="46">
      <c r="A46" s="2" t="s">
        <v>97</v>
      </c>
      <c r="B46" s="17" t="str">
        <f>IFERROR(__xludf.DUMMYFUNCTION("QUERY(driver!A:L, ""SELECT A, B, L where D contains '""&amp;A46&amp;""'"", 0)"),"driver-licenseRestrictions")</f>
        <v>driver-licenseRestrictions</v>
      </c>
      <c r="C46" s="13" t="str">
        <f>IFERROR(__xludf.DUMMYFUNCTION("""COMPUTED_VALUE"""),"driver")</f>
        <v>driver</v>
      </c>
      <c r="D46" s="13" t="str">
        <f>IFERROR(__xludf.DUMMYFUNCTION("""COMPUTED_VALUE"""),"P16-S1")</f>
        <v>P16-S1</v>
      </c>
      <c r="E46" s="2" t="s">
        <v>309</v>
      </c>
      <c r="F46" s="2">
        <v>15.0</v>
      </c>
      <c r="G46" s="2">
        <v>15.0</v>
      </c>
    </row>
    <row r="47">
      <c r="A47" s="2" t="s">
        <v>97</v>
      </c>
      <c r="B47" s="17" t="str">
        <f>IFERROR(__xludf.DUMMYFUNCTION("QUERY(driver!A:L, ""SELECT A, B, L where D contains '""&amp;A47&amp;""'"", 0)"),"driver-licenseRestrictions")</f>
        <v>driver-licenseRestrictions</v>
      </c>
      <c r="C47" s="13" t="str">
        <f>IFERROR(__xludf.DUMMYFUNCTION("""COMPUTED_VALUE"""),"driver")</f>
        <v>driver</v>
      </c>
      <c r="D47" s="13" t="str">
        <f>IFERROR(__xludf.DUMMYFUNCTION("""COMPUTED_VALUE"""),"P16-S1")</f>
        <v>P16-S1</v>
      </c>
      <c r="E47" s="2" t="s">
        <v>310</v>
      </c>
      <c r="F47" s="2">
        <v>16.0</v>
      </c>
      <c r="G47" s="2">
        <v>16.0</v>
      </c>
    </row>
    <row r="48">
      <c r="A48" s="2" t="s">
        <v>97</v>
      </c>
      <c r="B48" s="17" t="str">
        <f>IFERROR(__xludf.DUMMYFUNCTION("QUERY(driver!A:L, ""SELECT A, B, L where D contains '""&amp;A48&amp;""'"", 0)"),"driver-licenseRestrictions")</f>
        <v>driver-licenseRestrictions</v>
      </c>
      <c r="C48" s="13" t="str">
        <f>IFERROR(__xludf.DUMMYFUNCTION("""COMPUTED_VALUE"""),"driver")</f>
        <v>driver</v>
      </c>
      <c r="D48" s="13" t="str">
        <f>IFERROR(__xludf.DUMMYFUNCTION("""COMPUTED_VALUE"""),"P16-S1")</f>
        <v>P16-S1</v>
      </c>
      <c r="E48" s="2" t="s">
        <v>311</v>
      </c>
      <c r="F48" s="2">
        <v>17.0</v>
      </c>
      <c r="G48" s="2">
        <v>17.0</v>
      </c>
    </row>
    <row r="49">
      <c r="A49" s="2" t="s">
        <v>97</v>
      </c>
      <c r="B49" s="17" t="str">
        <f>IFERROR(__xludf.DUMMYFUNCTION("QUERY(driver!A:L, ""SELECT A, B, L where D contains '""&amp;A49&amp;""'"", 0)"),"driver-licenseRestrictions")</f>
        <v>driver-licenseRestrictions</v>
      </c>
      <c r="C49" s="13" t="str">
        <f>IFERROR(__xludf.DUMMYFUNCTION("""COMPUTED_VALUE"""),"driver")</f>
        <v>driver</v>
      </c>
      <c r="D49" s="13" t="str">
        <f>IFERROR(__xludf.DUMMYFUNCTION("""COMPUTED_VALUE"""),"P16-S1")</f>
        <v>P16-S1</v>
      </c>
      <c r="E49" s="2" t="s">
        <v>312</v>
      </c>
      <c r="F49" s="2">
        <v>18.0</v>
      </c>
      <c r="G49" s="2">
        <v>98.0</v>
      </c>
    </row>
    <row r="50">
      <c r="A50" s="2" t="s">
        <v>101</v>
      </c>
      <c r="B50" s="17" t="str">
        <f>IFERROR(__xludf.DUMMYFUNCTION("QUERY(driver!A:L, ""SELECT A, B, L where D contains '""&amp;A50&amp;""'"", 0)"),"driver-alcoholInterlock")</f>
        <v>driver-alcoholInterlock</v>
      </c>
      <c r="C50" s="13" t="str">
        <f>IFERROR(__xludf.DUMMYFUNCTION("""COMPUTED_VALUE"""),"driver")</f>
        <v>driver</v>
      </c>
      <c r="D50" s="13" t="str">
        <f>IFERROR(__xludf.DUMMYFUNCTION("""COMPUTED_VALUE"""),"P16-S2")</f>
        <v>P16-S2</v>
      </c>
      <c r="E50" s="2" t="s">
        <v>285</v>
      </c>
      <c r="F50" s="2">
        <v>0.0</v>
      </c>
      <c r="G50" s="2">
        <v>1.0</v>
      </c>
    </row>
    <row r="51">
      <c r="A51" s="2" t="s">
        <v>101</v>
      </c>
      <c r="B51" s="17" t="str">
        <f>IFERROR(__xludf.DUMMYFUNCTION("QUERY(driver!A:L, ""SELECT A, B, L where D contains '""&amp;A51&amp;""'"", 0)"),"driver-alcoholInterlock")</f>
        <v>driver-alcoholInterlock</v>
      </c>
      <c r="C51" s="13" t="str">
        <f>IFERROR(__xludf.DUMMYFUNCTION("""COMPUTED_VALUE"""),"driver")</f>
        <v>driver</v>
      </c>
      <c r="D51" s="13" t="str">
        <f>IFERROR(__xludf.DUMMYFUNCTION("""COMPUTED_VALUE"""),"P16-S2")</f>
        <v>P16-S2</v>
      </c>
      <c r="E51" s="2" t="s">
        <v>286</v>
      </c>
      <c r="F51" s="2">
        <v>1.0</v>
      </c>
      <c r="G51" s="2">
        <v>2.0</v>
      </c>
    </row>
    <row r="52">
      <c r="A52" s="2" t="s">
        <v>101</v>
      </c>
      <c r="B52" s="17" t="str">
        <f>IFERROR(__xludf.DUMMYFUNCTION("QUERY(driver!A:L, ""SELECT A, B, L where D contains '""&amp;A52&amp;""'"", 0)"),"driver-alcoholInterlock")</f>
        <v>driver-alcoholInterlock</v>
      </c>
      <c r="C52" s="13" t="str">
        <f>IFERROR(__xludf.DUMMYFUNCTION("""COMPUTED_VALUE"""),"driver")</f>
        <v>driver</v>
      </c>
      <c r="D52" s="13" t="str">
        <f>IFERROR(__xludf.DUMMYFUNCTION("""COMPUTED_VALUE"""),"P16-S2")</f>
        <v>P16-S2</v>
      </c>
      <c r="E52" s="2" t="s">
        <v>271</v>
      </c>
      <c r="F52" s="2">
        <v>2.0</v>
      </c>
      <c r="G52" s="2">
        <v>99.0</v>
      </c>
    </row>
    <row r="53">
      <c r="A53" s="2" t="s">
        <v>106</v>
      </c>
      <c r="B53" s="17" t="str">
        <f>IFERROR(__xludf.DUMMYFUNCTION("QUERY(driver!A:L, ""SELECT A, B, L where D contains '""&amp;A53&amp;""'"", 0)"),"driver-statusType")</f>
        <v>driver-statusType</v>
      </c>
      <c r="C53" s="13" t="str">
        <f>IFERROR(__xludf.DUMMYFUNCTION("""COMPUTED_VALUE"""),"driver")</f>
        <v>driver</v>
      </c>
      <c r="D53" s="13" t="str">
        <f>IFERROR(__xludf.DUMMYFUNCTION("""COMPUTED_VALUE"""),"P17-S1")</f>
        <v>P17-S1</v>
      </c>
      <c r="E53" s="2" t="s">
        <v>313</v>
      </c>
      <c r="F53" s="2">
        <v>0.0</v>
      </c>
      <c r="G53" s="2">
        <v>1.0</v>
      </c>
    </row>
    <row r="54">
      <c r="A54" s="2" t="s">
        <v>106</v>
      </c>
      <c r="B54" s="17" t="str">
        <f>IFERROR(__xludf.DUMMYFUNCTION("QUERY(driver!A:L, ""SELECT A, B, L where D contains '""&amp;A54&amp;""'"", 0)"),"driver-statusType")</f>
        <v>driver-statusType</v>
      </c>
      <c r="C54" s="13" t="str">
        <f>IFERROR(__xludf.DUMMYFUNCTION("""COMPUTED_VALUE"""),"driver")</f>
        <v>driver</v>
      </c>
      <c r="D54" s="13" t="str">
        <f>IFERROR(__xludf.DUMMYFUNCTION("""COMPUTED_VALUE"""),"P17-S1")</f>
        <v>P17-S1</v>
      </c>
      <c r="E54" s="2" t="s">
        <v>314</v>
      </c>
      <c r="F54" s="2">
        <v>1.0</v>
      </c>
      <c r="G54" s="2">
        <v>2.0</v>
      </c>
    </row>
    <row r="55">
      <c r="A55" s="2" t="s">
        <v>106</v>
      </c>
      <c r="B55" s="17" t="str">
        <f>IFERROR(__xludf.DUMMYFUNCTION("QUERY(driver!A:L, ""SELECT A, B, L where D contains '""&amp;A55&amp;""'"", 0)"),"driver-statusType")</f>
        <v>driver-statusType</v>
      </c>
      <c r="C55" s="13" t="str">
        <f>IFERROR(__xludf.DUMMYFUNCTION("""COMPUTED_VALUE"""),"driver")</f>
        <v>driver</v>
      </c>
      <c r="D55" s="13" t="str">
        <f>IFERROR(__xludf.DUMMYFUNCTION("""COMPUTED_VALUE"""),"P17-S1")</f>
        <v>P17-S1</v>
      </c>
      <c r="E55" s="2" t="s">
        <v>88</v>
      </c>
      <c r="F55" s="2">
        <v>2.0</v>
      </c>
      <c r="G55" s="2">
        <v>3.0</v>
      </c>
    </row>
    <row r="56">
      <c r="A56" s="2" t="s">
        <v>109</v>
      </c>
      <c r="B56" s="17" t="str">
        <f>IFERROR(__xludf.DUMMYFUNCTION("QUERY(driver!A:L, ""SELECT A, B, L where D matches '""&amp;A56&amp;""'"", 0)"),"driver-status")</f>
        <v>driver-status</v>
      </c>
      <c r="C56" s="13" t="str">
        <f>IFERROR(__xludf.DUMMYFUNCTION("""COMPUTED_VALUE"""),"driver")</f>
        <v>driver</v>
      </c>
      <c r="D56" s="13" t="str">
        <f>IFERROR(__xludf.DUMMYFUNCTION("""COMPUTED_VALUE"""),"P17-S2")</f>
        <v>P17-S2</v>
      </c>
      <c r="E56" s="2" t="s">
        <v>272</v>
      </c>
      <c r="F56" s="2">
        <v>0.0</v>
      </c>
      <c r="G56" s="2">
        <v>0.0</v>
      </c>
    </row>
    <row r="57">
      <c r="A57" s="2" t="s">
        <v>109</v>
      </c>
      <c r="B57" s="17" t="str">
        <f>IFERROR(__xludf.DUMMYFUNCTION("QUERY(driver!A:L, ""SELECT A, B, L where D matches '""&amp;A57&amp;""'"", 0)"),"driver-status")</f>
        <v>driver-status</v>
      </c>
      <c r="C57" s="13" t="str">
        <f>IFERROR(__xludf.DUMMYFUNCTION("""COMPUTED_VALUE"""),"driver")</f>
        <v>driver</v>
      </c>
      <c r="D57" s="13" t="str">
        <f>IFERROR(__xludf.DUMMYFUNCTION("""COMPUTED_VALUE"""),"P17-S2")</f>
        <v>P17-S2</v>
      </c>
      <c r="E57" s="2" t="s">
        <v>315</v>
      </c>
      <c r="F57" s="2">
        <v>1.0</v>
      </c>
      <c r="G57" s="2">
        <v>1.0</v>
      </c>
    </row>
    <row r="58">
      <c r="A58" s="2" t="s">
        <v>109</v>
      </c>
      <c r="B58" s="17" t="str">
        <f>IFERROR(__xludf.DUMMYFUNCTION("QUERY(driver!A:L, ""SELECT A, B, L where D matches '""&amp;A58&amp;""'"", 0)"),"driver-status")</f>
        <v>driver-status</v>
      </c>
      <c r="C58" s="13" t="str">
        <f>IFERROR(__xludf.DUMMYFUNCTION("""COMPUTED_VALUE"""),"driver")</f>
        <v>driver</v>
      </c>
      <c r="D58" s="13" t="str">
        <f>IFERROR(__xludf.DUMMYFUNCTION("""COMPUTED_VALUE"""),"P17-S2")</f>
        <v>P17-S2</v>
      </c>
      <c r="E58" s="2" t="s">
        <v>316</v>
      </c>
      <c r="F58" s="2">
        <v>2.0</v>
      </c>
      <c r="G58" s="2">
        <v>2.0</v>
      </c>
    </row>
    <row r="59">
      <c r="A59" s="2" t="s">
        <v>109</v>
      </c>
      <c r="B59" s="17" t="str">
        <f>IFERROR(__xludf.DUMMYFUNCTION("QUERY(driver!A:L, ""SELECT A, B, L where D matches '""&amp;A59&amp;""'"", 0)"),"driver-status")</f>
        <v>driver-status</v>
      </c>
      <c r="C59" s="13" t="str">
        <f>IFERROR(__xludf.DUMMYFUNCTION("""COMPUTED_VALUE"""),"driver")</f>
        <v>driver</v>
      </c>
      <c r="D59" s="13" t="str">
        <f>IFERROR(__xludf.DUMMYFUNCTION("""COMPUTED_VALUE"""),"P17-S2")</f>
        <v>P17-S2</v>
      </c>
      <c r="E59" s="2" t="s">
        <v>317</v>
      </c>
      <c r="F59" s="2">
        <v>3.0</v>
      </c>
      <c r="G59" s="2">
        <v>3.0</v>
      </c>
    </row>
    <row r="60">
      <c r="A60" s="2" t="s">
        <v>109</v>
      </c>
      <c r="B60" s="17" t="str">
        <f>IFERROR(__xludf.DUMMYFUNCTION("QUERY(driver!A:L, ""SELECT A, B, L where D matches '""&amp;A60&amp;""'"", 0)"),"driver-status")</f>
        <v>driver-status</v>
      </c>
      <c r="C60" s="13" t="str">
        <f>IFERROR(__xludf.DUMMYFUNCTION("""COMPUTED_VALUE"""),"driver")</f>
        <v>driver</v>
      </c>
      <c r="D60" s="13" t="str">
        <f>IFERROR(__xludf.DUMMYFUNCTION("""COMPUTED_VALUE"""),"P17-S2")</f>
        <v>P17-S2</v>
      </c>
      <c r="E60" s="2" t="s">
        <v>318</v>
      </c>
      <c r="F60" s="2">
        <v>4.0</v>
      </c>
      <c r="G60" s="2">
        <v>4.0</v>
      </c>
    </row>
    <row r="61">
      <c r="A61" s="2" t="s">
        <v>109</v>
      </c>
      <c r="B61" s="17" t="str">
        <f>IFERROR(__xludf.DUMMYFUNCTION("QUERY(driver!A:L, ""SELECT A, B, L where D matches '""&amp;A61&amp;""'"", 0)"),"driver-status")</f>
        <v>driver-status</v>
      </c>
      <c r="C61" s="13" t="str">
        <f>IFERROR(__xludf.DUMMYFUNCTION("""COMPUTED_VALUE"""),"driver")</f>
        <v>driver</v>
      </c>
      <c r="D61" s="13" t="str">
        <f>IFERROR(__xludf.DUMMYFUNCTION("""COMPUTED_VALUE"""),"P17-S2")</f>
        <v>P17-S2</v>
      </c>
      <c r="E61" s="2" t="s">
        <v>319</v>
      </c>
      <c r="F61" s="2">
        <v>5.0</v>
      </c>
      <c r="G61" s="2">
        <v>5.0</v>
      </c>
    </row>
    <row r="62">
      <c r="A62" s="2" t="s">
        <v>109</v>
      </c>
      <c r="B62" s="17" t="str">
        <f>IFERROR(__xludf.DUMMYFUNCTION("QUERY(driver!A:L, ""SELECT A, B, L where D matches '""&amp;A62&amp;""'"", 0)"),"driver-status")</f>
        <v>driver-status</v>
      </c>
      <c r="C62" s="13" t="str">
        <f>IFERROR(__xludf.DUMMYFUNCTION("""COMPUTED_VALUE"""),"driver")</f>
        <v>driver</v>
      </c>
      <c r="D62" s="13" t="str">
        <f>IFERROR(__xludf.DUMMYFUNCTION("""COMPUTED_VALUE"""),"P17-S2")</f>
        <v>P17-S2</v>
      </c>
      <c r="E62" s="2" t="s">
        <v>320</v>
      </c>
      <c r="F62" s="2">
        <v>6.0</v>
      </c>
      <c r="G62" s="2">
        <v>6.0</v>
      </c>
    </row>
    <row r="63">
      <c r="A63" s="2" t="s">
        <v>109</v>
      </c>
      <c r="B63" s="17" t="str">
        <f>IFERROR(__xludf.DUMMYFUNCTION("QUERY(driver!A:L, ""SELECT A, B, L where D matches '""&amp;A63&amp;""'"", 0)"),"driver-status")</f>
        <v>driver-status</v>
      </c>
      <c r="C63" s="13" t="str">
        <f>IFERROR(__xludf.DUMMYFUNCTION("""COMPUTED_VALUE"""),"driver")</f>
        <v>driver</v>
      </c>
      <c r="D63" s="13" t="str">
        <f>IFERROR(__xludf.DUMMYFUNCTION("""COMPUTED_VALUE"""),"P17-S2")</f>
        <v>P17-S2</v>
      </c>
      <c r="E63" s="2" t="s">
        <v>271</v>
      </c>
      <c r="F63" s="2">
        <v>7.0</v>
      </c>
      <c r="G63" s="2">
        <v>99.0</v>
      </c>
    </row>
    <row r="64">
      <c r="A64" s="2" t="s">
        <v>114</v>
      </c>
      <c r="B64" s="17" t="str">
        <f>IFERROR(__xludf.DUMMYFUNCTION("QUERY(driver!A:L, ""SELECT A, B, L where D contains '""&amp;A64&amp;""'"", 0)"),"driver-seatingPos")</f>
        <v>driver-seatingPos</v>
      </c>
      <c r="C64" s="13" t="str">
        <f>IFERROR(__xludf.DUMMYFUNCTION("""COMPUTED_VALUE"""),"driver")</f>
        <v>driver</v>
      </c>
      <c r="D64" s="13" t="str">
        <f>IFERROR(__xludf.DUMMYFUNCTION("""COMPUTED_VALUE"""),"P7")</f>
        <v>P7</v>
      </c>
      <c r="E64" s="4" t="s">
        <v>321</v>
      </c>
      <c r="F64" s="6">
        <v>0.0</v>
      </c>
      <c r="G64" s="2">
        <v>1.0</v>
      </c>
    </row>
    <row r="65">
      <c r="A65" s="2" t="s">
        <v>114</v>
      </c>
      <c r="B65" s="17" t="str">
        <f>IFERROR(__xludf.DUMMYFUNCTION("QUERY(driver!A:L, ""SELECT A, B, L where D contains '""&amp;A65&amp;""'"", 0)"),"driver-seatingPos")</f>
        <v>driver-seatingPos</v>
      </c>
      <c r="C65" s="13" t="str">
        <f>IFERROR(__xludf.DUMMYFUNCTION("""COMPUTED_VALUE"""),"driver")</f>
        <v>driver</v>
      </c>
      <c r="D65" s="13" t="str">
        <f>IFERROR(__xludf.DUMMYFUNCTION("""COMPUTED_VALUE"""),"P7")</f>
        <v>P7</v>
      </c>
      <c r="E65" s="4" t="s">
        <v>322</v>
      </c>
      <c r="F65" s="6">
        <v>1.0</v>
      </c>
      <c r="G65" s="2">
        <v>2.0</v>
      </c>
    </row>
    <row r="66">
      <c r="A66" s="2" t="s">
        <v>114</v>
      </c>
      <c r="B66" s="17" t="str">
        <f>IFERROR(__xludf.DUMMYFUNCTION("QUERY(driver!A:L, ""SELECT A, B, L where D contains '""&amp;A66&amp;""'"", 0)"),"driver-seatingPos")</f>
        <v>driver-seatingPos</v>
      </c>
      <c r="C66" s="13" t="str">
        <f>IFERROR(__xludf.DUMMYFUNCTION("""COMPUTED_VALUE"""),"driver")</f>
        <v>driver</v>
      </c>
      <c r="D66" s="13" t="str">
        <f>IFERROR(__xludf.DUMMYFUNCTION("""COMPUTED_VALUE"""),"P7")</f>
        <v>P7</v>
      </c>
      <c r="E66" s="4" t="s">
        <v>323</v>
      </c>
      <c r="F66" s="6">
        <v>2.0</v>
      </c>
      <c r="G66" s="2">
        <v>3.0</v>
      </c>
    </row>
    <row r="67">
      <c r="A67" s="2" t="s">
        <v>114</v>
      </c>
      <c r="B67" s="17" t="str">
        <f>IFERROR(__xludf.DUMMYFUNCTION("QUERY(driver!A:L, ""SELECT A, B, L where D contains '""&amp;A67&amp;""'"", 0)"),"driver-seatingPos")</f>
        <v>driver-seatingPos</v>
      </c>
      <c r="C67" s="13" t="str">
        <f>IFERROR(__xludf.DUMMYFUNCTION("""COMPUTED_VALUE"""),"driver")</f>
        <v>driver</v>
      </c>
      <c r="D67" s="13" t="str">
        <f>IFERROR(__xludf.DUMMYFUNCTION("""COMPUTED_VALUE"""),"P7")</f>
        <v>P7</v>
      </c>
      <c r="E67" s="4" t="s">
        <v>324</v>
      </c>
      <c r="F67" s="6">
        <v>3.0</v>
      </c>
      <c r="G67" s="2">
        <v>4.0</v>
      </c>
    </row>
    <row r="68">
      <c r="A68" s="2" t="s">
        <v>114</v>
      </c>
      <c r="B68" s="17" t="str">
        <f>IFERROR(__xludf.DUMMYFUNCTION("QUERY(driver!A:L, ""SELECT A, B, L where D contains '""&amp;A68&amp;""'"", 0)"),"driver-seatingPos")</f>
        <v>driver-seatingPos</v>
      </c>
      <c r="C68" s="13" t="str">
        <f>IFERROR(__xludf.DUMMYFUNCTION("""COMPUTED_VALUE"""),"driver")</f>
        <v>driver</v>
      </c>
      <c r="D68" s="13" t="str">
        <f>IFERROR(__xludf.DUMMYFUNCTION("""COMPUTED_VALUE"""),"P7")</f>
        <v>P7</v>
      </c>
      <c r="E68" s="4" t="s">
        <v>325</v>
      </c>
      <c r="F68" s="6">
        <v>4.0</v>
      </c>
      <c r="G68" s="2">
        <v>5.0</v>
      </c>
    </row>
    <row r="69">
      <c r="A69" s="2" t="s">
        <v>114</v>
      </c>
      <c r="B69" s="17" t="str">
        <f>IFERROR(__xludf.DUMMYFUNCTION("QUERY(driver!A:L, ""SELECT A, B, L where D contains '""&amp;A69&amp;""'"", 0)"),"driver-seatingPos")</f>
        <v>driver-seatingPos</v>
      </c>
      <c r="C69" s="13" t="str">
        <f>IFERROR(__xludf.DUMMYFUNCTION("""COMPUTED_VALUE"""),"driver")</f>
        <v>driver</v>
      </c>
      <c r="D69" s="13" t="str">
        <f>IFERROR(__xludf.DUMMYFUNCTION("""COMPUTED_VALUE"""),"P7")</f>
        <v>P7</v>
      </c>
      <c r="E69" s="4" t="s">
        <v>326</v>
      </c>
      <c r="F69" s="6">
        <v>5.0</v>
      </c>
      <c r="G69" s="2">
        <v>6.0</v>
      </c>
    </row>
    <row r="70">
      <c r="A70" s="2" t="s">
        <v>114</v>
      </c>
      <c r="B70" s="17" t="str">
        <f>IFERROR(__xludf.DUMMYFUNCTION("QUERY(driver!A:L, ""SELECT A, B, L where D contains '""&amp;A70&amp;""'"", 0)"),"driver-seatingPos")</f>
        <v>driver-seatingPos</v>
      </c>
      <c r="C70" s="13" t="str">
        <f>IFERROR(__xludf.DUMMYFUNCTION("""COMPUTED_VALUE"""),"driver")</f>
        <v>driver</v>
      </c>
      <c r="D70" s="13" t="str">
        <f>IFERROR(__xludf.DUMMYFUNCTION("""COMPUTED_VALUE"""),"P7")</f>
        <v>P7</v>
      </c>
      <c r="E70" s="4" t="s">
        <v>327</v>
      </c>
      <c r="F70" s="6">
        <v>6.0</v>
      </c>
      <c r="G70" s="2">
        <v>7.0</v>
      </c>
    </row>
    <row r="71">
      <c r="A71" s="2" t="s">
        <v>114</v>
      </c>
      <c r="B71" s="17" t="str">
        <f>IFERROR(__xludf.DUMMYFUNCTION("QUERY(driver!A:L, ""SELECT A, B, L where D contains '""&amp;A71&amp;""'"", 0)"),"driver-seatingPos")</f>
        <v>driver-seatingPos</v>
      </c>
      <c r="C71" s="13" t="str">
        <f>IFERROR(__xludf.DUMMYFUNCTION("""COMPUTED_VALUE"""),"driver")</f>
        <v>driver</v>
      </c>
      <c r="D71" s="13" t="str">
        <f>IFERROR(__xludf.DUMMYFUNCTION("""COMPUTED_VALUE"""),"P7")</f>
        <v>P7</v>
      </c>
      <c r="E71" s="4" t="s">
        <v>328</v>
      </c>
      <c r="F71" s="6">
        <v>7.0</v>
      </c>
      <c r="G71" s="2">
        <v>8.0</v>
      </c>
    </row>
    <row r="72">
      <c r="A72" s="2" t="s">
        <v>114</v>
      </c>
      <c r="B72" s="17" t="str">
        <f>IFERROR(__xludf.DUMMYFUNCTION("QUERY(driver!A:L, ""SELECT A, B, L where D contains '""&amp;A72&amp;""'"", 0)"),"driver-seatingPos")</f>
        <v>driver-seatingPos</v>
      </c>
      <c r="C72" s="13" t="str">
        <f>IFERROR(__xludf.DUMMYFUNCTION("""COMPUTED_VALUE"""),"driver")</f>
        <v>driver</v>
      </c>
      <c r="D72" s="13" t="str">
        <f>IFERROR(__xludf.DUMMYFUNCTION("""COMPUTED_VALUE"""),"P7")</f>
        <v>P7</v>
      </c>
      <c r="E72" s="4" t="s">
        <v>329</v>
      </c>
      <c r="F72" s="6">
        <v>8.0</v>
      </c>
      <c r="G72" s="2">
        <v>9.0</v>
      </c>
    </row>
    <row r="73">
      <c r="A73" s="2" t="s">
        <v>114</v>
      </c>
      <c r="B73" s="17" t="str">
        <f>IFERROR(__xludf.DUMMYFUNCTION("QUERY(driver!A:L, ""SELECT A, B, L where D contains '""&amp;A73&amp;""'"", 0)"),"driver-seatingPos")</f>
        <v>driver-seatingPos</v>
      </c>
      <c r="C73" s="13" t="str">
        <f>IFERROR(__xludf.DUMMYFUNCTION("""COMPUTED_VALUE"""),"driver")</f>
        <v>driver</v>
      </c>
      <c r="D73" s="13" t="str">
        <f>IFERROR(__xludf.DUMMYFUNCTION("""COMPUTED_VALUE"""),"P7")</f>
        <v>P7</v>
      </c>
      <c r="E73" s="4" t="s">
        <v>330</v>
      </c>
      <c r="F73" s="6">
        <v>9.0</v>
      </c>
      <c r="G73" s="2">
        <v>10.0</v>
      </c>
    </row>
    <row r="74">
      <c r="A74" s="2" t="s">
        <v>114</v>
      </c>
      <c r="B74" s="17" t="str">
        <f>IFERROR(__xludf.DUMMYFUNCTION("QUERY(driver!A:L, ""SELECT A, B, L where D contains '""&amp;A74&amp;""'"", 0)"),"driver-seatingPos")</f>
        <v>driver-seatingPos</v>
      </c>
      <c r="C74" s="13" t="str">
        <f>IFERROR(__xludf.DUMMYFUNCTION("""COMPUTED_VALUE"""),"driver")</f>
        <v>driver</v>
      </c>
      <c r="D74" s="13" t="str">
        <f>IFERROR(__xludf.DUMMYFUNCTION("""COMPUTED_VALUE"""),"P7")</f>
        <v>P7</v>
      </c>
      <c r="E74" s="4" t="s">
        <v>331</v>
      </c>
      <c r="F74" s="6">
        <v>10.0</v>
      </c>
      <c r="G74" s="2">
        <v>11.0</v>
      </c>
    </row>
    <row r="75">
      <c r="A75" s="2" t="s">
        <v>114</v>
      </c>
      <c r="B75" s="17" t="str">
        <f>IFERROR(__xludf.DUMMYFUNCTION("QUERY(driver!A:L, ""SELECT A, B, L where D contains '""&amp;A75&amp;""'"", 0)"),"driver-seatingPos")</f>
        <v>driver-seatingPos</v>
      </c>
      <c r="C75" s="13" t="str">
        <f>IFERROR(__xludf.DUMMYFUNCTION("""COMPUTED_VALUE"""),"driver")</f>
        <v>driver</v>
      </c>
      <c r="D75" s="13" t="str">
        <f>IFERROR(__xludf.DUMMYFUNCTION("""COMPUTED_VALUE"""),"P7")</f>
        <v>P7</v>
      </c>
      <c r="E75" s="4" t="s">
        <v>332</v>
      </c>
      <c r="F75" s="6">
        <v>11.0</v>
      </c>
      <c r="G75" s="2">
        <v>12.0</v>
      </c>
    </row>
    <row r="76">
      <c r="A76" s="2" t="s">
        <v>114</v>
      </c>
      <c r="B76" s="17" t="str">
        <f>IFERROR(__xludf.DUMMYFUNCTION("QUERY(driver!A:L, ""SELECT A, B, L where D contains '""&amp;A76&amp;""'"", 0)"),"driver-seatingPos")</f>
        <v>driver-seatingPos</v>
      </c>
      <c r="C76" s="13" t="str">
        <f>IFERROR(__xludf.DUMMYFUNCTION("""COMPUTED_VALUE"""),"driver")</f>
        <v>driver</v>
      </c>
      <c r="D76" s="13" t="str">
        <f>IFERROR(__xludf.DUMMYFUNCTION("""COMPUTED_VALUE"""),"P7")</f>
        <v>P7</v>
      </c>
      <c r="E76" s="4" t="s">
        <v>333</v>
      </c>
      <c r="F76" s="6">
        <v>12.0</v>
      </c>
      <c r="G76" s="2">
        <v>13.0</v>
      </c>
    </row>
    <row r="77">
      <c r="A77" s="2" t="s">
        <v>114</v>
      </c>
      <c r="B77" s="17" t="str">
        <f>IFERROR(__xludf.DUMMYFUNCTION("QUERY(driver!A:L, ""SELECT A, B, L where D contains '""&amp;A77&amp;""'"", 0)"),"driver-seatingPos")</f>
        <v>driver-seatingPos</v>
      </c>
      <c r="C77" s="13" t="str">
        <f>IFERROR(__xludf.DUMMYFUNCTION("""COMPUTED_VALUE"""),"driver")</f>
        <v>driver</v>
      </c>
      <c r="D77" s="13" t="str">
        <f>IFERROR(__xludf.DUMMYFUNCTION("""COMPUTED_VALUE"""),"P7")</f>
        <v>P7</v>
      </c>
      <c r="E77" s="4" t="s">
        <v>334</v>
      </c>
      <c r="F77" s="6">
        <v>13.0</v>
      </c>
      <c r="G77" s="2">
        <v>14.0</v>
      </c>
    </row>
    <row r="78">
      <c r="A78" s="2" t="s">
        <v>114</v>
      </c>
      <c r="B78" s="17" t="str">
        <f>IFERROR(__xludf.DUMMYFUNCTION("QUERY(driver!A:L, ""SELECT A, B, L where D contains '""&amp;A78&amp;""'"", 0)"),"driver-seatingPos")</f>
        <v>driver-seatingPos</v>
      </c>
      <c r="C78" s="13" t="str">
        <f>IFERROR(__xludf.DUMMYFUNCTION("""COMPUTED_VALUE"""),"driver")</f>
        <v>driver</v>
      </c>
      <c r="D78" s="13" t="str">
        <f>IFERROR(__xludf.DUMMYFUNCTION("""COMPUTED_VALUE"""),"P7")</f>
        <v>P7</v>
      </c>
      <c r="E78" s="4" t="s">
        <v>335</v>
      </c>
      <c r="F78" s="6">
        <v>14.0</v>
      </c>
      <c r="G78" s="2">
        <v>15.0</v>
      </c>
    </row>
    <row r="79">
      <c r="A79" s="2" t="s">
        <v>114</v>
      </c>
      <c r="B79" s="17" t="str">
        <f>IFERROR(__xludf.DUMMYFUNCTION("QUERY(driver!A:L, ""SELECT A, B, L where D contains '""&amp;A79&amp;""'"", 0)"),"driver-seatingPos")</f>
        <v>driver-seatingPos</v>
      </c>
      <c r="C79" s="13" t="str">
        <f>IFERROR(__xludf.DUMMYFUNCTION("""COMPUTED_VALUE"""),"driver")</f>
        <v>driver</v>
      </c>
      <c r="D79" s="13" t="str">
        <f>IFERROR(__xludf.DUMMYFUNCTION("""COMPUTED_VALUE"""),"P7")</f>
        <v>P7</v>
      </c>
      <c r="E79" s="4" t="s">
        <v>278</v>
      </c>
      <c r="F79" s="6">
        <v>15.0</v>
      </c>
      <c r="G79" s="2">
        <v>98.0</v>
      </c>
    </row>
    <row r="80">
      <c r="A80" s="2" t="s">
        <v>114</v>
      </c>
      <c r="B80" s="17" t="str">
        <f>IFERROR(__xludf.DUMMYFUNCTION("QUERY(driver!A:L, ""SELECT A, B, L where D contains '""&amp;A80&amp;""'"", 0)"),"driver-seatingPos")</f>
        <v>driver-seatingPos</v>
      </c>
      <c r="C80" s="13" t="str">
        <f>IFERROR(__xludf.DUMMYFUNCTION("""COMPUTED_VALUE"""),"driver")</f>
        <v>driver</v>
      </c>
      <c r="D80" s="13" t="str">
        <f>IFERROR(__xludf.DUMMYFUNCTION("""COMPUTED_VALUE"""),"P7")</f>
        <v>P7</v>
      </c>
      <c r="E80" s="4" t="s">
        <v>271</v>
      </c>
      <c r="F80" s="6">
        <v>16.0</v>
      </c>
      <c r="G80" s="2">
        <v>99.0</v>
      </c>
    </row>
    <row r="81">
      <c r="A81" s="2" t="s">
        <v>122</v>
      </c>
      <c r="B81" s="17" t="str">
        <f>IFERROR(__xludf.DUMMYFUNCTION("QUERY(driver!A:L, ""SELECT A, B, L where D contains '""&amp;A81&amp;""'"", 0)"),"driver-restraintInUse")</f>
        <v>driver-restraintInUse</v>
      </c>
      <c r="C81" s="13" t="str">
        <f>IFERROR(__xludf.DUMMYFUNCTION("""COMPUTED_VALUE"""),"driver")</f>
        <v>driver</v>
      </c>
      <c r="D81" s="13" t="str">
        <f>IFERROR(__xludf.DUMMYFUNCTION("""COMPUTED_VALUE"""),"P8-S1")</f>
        <v>P8-S1</v>
      </c>
      <c r="E81" s="4" t="s">
        <v>336</v>
      </c>
      <c r="F81" s="6">
        <v>0.0</v>
      </c>
      <c r="G81" s="2">
        <v>1.0</v>
      </c>
    </row>
    <row r="82">
      <c r="A82" s="2" t="s">
        <v>122</v>
      </c>
      <c r="B82" s="17" t="str">
        <f>IFERROR(__xludf.DUMMYFUNCTION("QUERY(driver!A:L, ""SELECT A, B, L where D contains '""&amp;A82&amp;""'"", 0)"),"driver-restraintInUse")</f>
        <v>driver-restraintInUse</v>
      </c>
      <c r="C82" s="13" t="str">
        <f>IFERROR(__xludf.DUMMYFUNCTION("""COMPUTED_VALUE"""),"driver")</f>
        <v>driver</v>
      </c>
      <c r="D82" s="13" t="str">
        <f>IFERROR(__xludf.DUMMYFUNCTION("""COMPUTED_VALUE"""),"P8-S1")</f>
        <v>P8-S1</v>
      </c>
      <c r="E82" s="4" t="s">
        <v>337</v>
      </c>
      <c r="F82" s="6">
        <v>1.0</v>
      </c>
      <c r="G82" s="2">
        <v>2.0</v>
      </c>
    </row>
    <row r="83">
      <c r="A83" s="2" t="s">
        <v>122</v>
      </c>
      <c r="B83" s="17" t="str">
        <f>IFERROR(__xludf.DUMMYFUNCTION("QUERY(driver!A:L, ""SELECT A, B, L where D contains '""&amp;A83&amp;""'"", 0)"),"driver-restraintInUse")</f>
        <v>driver-restraintInUse</v>
      </c>
      <c r="C83" s="13" t="str">
        <f>IFERROR(__xludf.DUMMYFUNCTION("""COMPUTED_VALUE"""),"driver")</f>
        <v>driver</v>
      </c>
      <c r="D83" s="13" t="str">
        <f>IFERROR(__xludf.DUMMYFUNCTION("""COMPUTED_VALUE"""),"P8-S1")</f>
        <v>P8-S1</v>
      </c>
      <c r="E83" s="4" t="s">
        <v>338</v>
      </c>
      <c r="F83" s="6">
        <v>2.0</v>
      </c>
      <c r="G83" s="2">
        <v>3.0</v>
      </c>
    </row>
    <row r="84">
      <c r="A84" s="2" t="s">
        <v>122</v>
      </c>
      <c r="B84" s="17" t="str">
        <f>IFERROR(__xludf.DUMMYFUNCTION("QUERY(driver!A:L, ""SELECT A, B, L where D contains '""&amp;A84&amp;""'"", 0)"),"driver-restraintInUse")</f>
        <v>driver-restraintInUse</v>
      </c>
      <c r="C84" s="13" t="str">
        <f>IFERROR(__xludf.DUMMYFUNCTION("""COMPUTED_VALUE"""),"driver")</f>
        <v>driver</v>
      </c>
      <c r="D84" s="13" t="str">
        <f>IFERROR(__xludf.DUMMYFUNCTION("""COMPUTED_VALUE"""),"P8-S1")</f>
        <v>P8-S1</v>
      </c>
      <c r="E84" s="4" t="s">
        <v>339</v>
      </c>
      <c r="F84" s="6">
        <v>3.0</v>
      </c>
      <c r="G84" s="2">
        <v>4.0</v>
      </c>
    </row>
    <row r="85">
      <c r="A85" s="2" t="s">
        <v>122</v>
      </c>
      <c r="B85" s="17" t="str">
        <f>IFERROR(__xludf.DUMMYFUNCTION("QUERY(driver!A:L, ""SELECT A, B, L where D contains '""&amp;A85&amp;""'"", 0)"),"driver-restraintInUse")</f>
        <v>driver-restraintInUse</v>
      </c>
      <c r="C85" s="13" t="str">
        <f>IFERROR(__xludf.DUMMYFUNCTION("""COMPUTED_VALUE"""),"driver")</f>
        <v>driver</v>
      </c>
      <c r="D85" s="13" t="str">
        <f>IFERROR(__xludf.DUMMYFUNCTION("""COMPUTED_VALUE"""),"P8-S1")</f>
        <v>P8-S1</v>
      </c>
      <c r="E85" s="4" t="s">
        <v>340</v>
      </c>
      <c r="F85" s="6">
        <v>4.0</v>
      </c>
      <c r="G85" s="2">
        <v>5.0</v>
      </c>
    </row>
    <row r="86">
      <c r="A86" s="2" t="s">
        <v>122</v>
      </c>
      <c r="B86" s="17" t="str">
        <f>IFERROR(__xludf.DUMMYFUNCTION("QUERY(driver!A:L, ""SELECT A, B, L where D contains '""&amp;A86&amp;""'"", 0)"),"driver-restraintInUse")</f>
        <v>driver-restraintInUse</v>
      </c>
      <c r="C86" s="13" t="str">
        <f>IFERROR(__xludf.DUMMYFUNCTION("""COMPUTED_VALUE"""),"driver")</f>
        <v>driver</v>
      </c>
      <c r="D86" s="13" t="str">
        <f>IFERROR(__xludf.DUMMYFUNCTION("""COMPUTED_VALUE"""),"P8-S1")</f>
        <v>P8-S1</v>
      </c>
      <c r="E86" s="4" t="s">
        <v>341</v>
      </c>
      <c r="F86" s="6">
        <v>5.0</v>
      </c>
      <c r="G86" s="2">
        <v>6.0</v>
      </c>
    </row>
    <row r="87">
      <c r="A87" s="2" t="s">
        <v>122</v>
      </c>
      <c r="B87" s="17" t="str">
        <f>IFERROR(__xludf.DUMMYFUNCTION("QUERY(driver!A:L, ""SELECT A, B, L where D contains '""&amp;A87&amp;""'"", 0)"),"driver-restraintInUse")</f>
        <v>driver-restraintInUse</v>
      </c>
      <c r="C87" s="13" t="str">
        <f>IFERROR(__xludf.DUMMYFUNCTION("""COMPUTED_VALUE"""),"driver")</f>
        <v>driver</v>
      </c>
      <c r="D87" s="13" t="str">
        <f>IFERROR(__xludf.DUMMYFUNCTION("""COMPUTED_VALUE"""),"P8-S1")</f>
        <v>P8-S1</v>
      </c>
      <c r="E87" s="4" t="s">
        <v>342</v>
      </c>
      <c r="F87" s="6">
        <v>6.0</v>
      </c>
      <c r="G87" s="2">
        <v>7.0</v>
      </c>
    </row>
    <row r="88">
      <c r="A88" s="2" t="s">
        <v>122</v>
      </c>
      <c r="B88" s="17" t="str">
        <f>IFERROR(__xludf.DUMMYFUNCTION("QUERY(driver!A:L, ""SELECT A, B, L where D contains '""&amp;A88&amp;""'"", 0)"),"driver-restraintInUse")</f>
        <v>driver-restraintInUse</v>
      </c>
      <c r="C88" s="13" t="str">
        <f>IFERROR(__xludf.DUMMYFUNCTION("""COMPUTED_VALUE"""),"driver")</f>
        <v>driver</v>
      </c>
      <c r="D88" s="13" t="str">
        <f>IFERROR(__xludf.DUMMYFUNCTION("""COMPUTED_VALUE"""),"P8-S1")</f>
        <v>P8-S1</v>
      </c>
      <c r="E88" s="4" t="s">
        <v>343</v>
      </c>
      <c r="F88" s="6">
        <v>7.0</v>
      </c>
      <c r="G88" s="2">
        <v>8.0</v>
      </c>
    </row>
    <row r="89">
      <c r="A89" s="2" t="s">
        <v>122</v>
      </c>
      <c r="B89" s="17" t="str">
        <f>IFERROR(__xludf.DUMMYFUNCTION("QUERY(driver!A:L, ""SELECT A, B, L where D contains '""&amp;A89&amp;""'"", 0)"),"driver-restraintInUse")</f>
        <v>driver-restraintInUse</v>
      </c>
      <c r="C89" s="13" t="str">
        <f>IFERROR(__xludf.DUMMYFUNCTION("""COMPUTED_VALUE"""),"driver")</f>
        <v>driver</v>
      </c>
      <c r="D89" s="13" t="str">
        <f>IFERROR(__xludf.DUMMYFUNCTION("""COMPUTED_VALUE"""),"P8-S1")</f>
        <v>P8-S1</v>
      </c>
      <c r="E89" s="4" t="s">
        <v>344</v>
      </c>
      <c r="F89" s="6">
        <v>8.0</v>
      </c>
      <c r="G89" s="2">
        <v>9.0</v>
      </c>
    </row>
    <row r="90">
      <c r="A90" s="2" t="s">
        <v>122</v>
      </c>
      <c r="B90" s="17" t="str">
        <f>IFERROR(__xludf.DUMMYFUNCTION("QUERY(driver!A:L, ""SELECT A, B, L where D contains '""&amp;A90&amp;""'"", 0)"),"driver-restraintInUse")</f>
        <v>driver-restraintInUse</v>
      </c>
      <c r="C90" s="13" t="str">
        <f>IFERROR(__xludf.DUMMYFUNCTION("""COMPUTED_VALUE"""),"driver")</f>
        <v>driver</v>
      </c>
      <c r="D90" s="13" t="str">
        <f>IFERROR(__xludf.DUMMYFUNCTION("""COMPUTED_VALUE"""),"P8-S1")</f>
        <v>P8-S1</v>
      </c>
      <c r="E90" s="4" t="s">
        <v>345</v>
      </c>
      <c r="F90" s="6">
        <v>9.0</v>
      </c>
      <c r="G90" s="2">
        <v>10.0</v>
      </c>
    </row>
    <row r="91">
      <c r="A91" s="2" t="s">
        <v>122</v>
      </c>
      <c r="B91" s="17" t="str">
        <f>IFERROR(__xludf.DUMMYFUNCTION("QUERY(driver!A:L, ""SELECT A, B, L where D contains '""&amp;A91&amp;""'"", 0)"),"driver-restraintInUse")</f>
        <v>driver-restraintInUse</v>
      </c>
      <c r="C91" s="13" t="str">
        <f>IFERROR(__xludf.DUMMYFUNCTION("""COMPUTED_VALUE"""),"driver")</f>
        <v>driver</v>
      </c>
      <c r="D91" s="13" t="str">
        <f>IFERROR(__xludf.DUMMYFUNCTION("""COMPUTED_VALUE"""),"P8-S1")</f>
        <v>P8-S1</v>
      </c>
      <c r="E91" s="4" t="s">
        <v>346</v>
      </c>
      <c r="F91" s="6">
        <v>10.0</v>
      </c>
      <c r="G91" s="2">
        <v>11.0</v>
      </c>
    </row>
    <row r="92">
      <c r="A92" s="2" t="s">
        <v>122</v>
      </c>
      <c r="B92" s="17" t="str">
        <f>IFERROR(__xludf.DUMMYFUNCTION("QUERY(driver!A:L, ""SELECT A, B, L where D contains '""&amp;A92&amp;""'"", 0)"),"driver-restraintInUse")</f>
        <v>driver-restraintInUse</v>
      </c>
      <c r="C92" s="13" t="str">
        <f>IFERROR(__xludf.DUMMYFUNCTION("""COMPUTED_VALUE"""),"driver")</f>
        <v>driver</v>
      </c>
      <c r="D92" s="13" t="str">
        <f>IFERROR(__xludf.DUMMYFUNCTION("""COMPUTED_VALUE"""),"P8-S1")</f>
        <v>P8-S1</v>
      </c>
      <c r="E92" s="4" t="s">
        <v>347</v>
      </c>
      <c r="F92" s="6">
        <v>11.0</v>
      </c>
      <c r="G92" s="2">
        <v>12.0</v>
      </c>
    </row>
    <row r="93">
      <c r="A93" s="2" t="s">
        <v>122</v>
      </c>
      <c r="B93" s="17" t="str">
        <f>IFERROR(__xludf.DUMMYFUNCTION("QUERY(driver!A:L, ""SELECT A, B, L where D contains '""&amp;A93&amp;""'"", 0)"),"driver-restraintInUse")</f>
        <v>driver-restraintInUse</v>
      </c>
      <c r="C93" s="13" t="str">
        <f>IFERROR(__xludf.DUMMYFUNCTION("""COMPUTED_VALUE"""),"driver")</f>
        <v>driver</v>
      </c>
      <c r="D93" s="13" t="str">
        <f>IFERROR(__xludf.DUMMYFUNCTION("""COMPUTED_VALUE"""),"P8-S1")</f>
        <v>P8-S1</v>
      </c>
      <c r="E93" s="4" t="s">
        <v>348</v>
      </c>
      <c r="F93" s="6">
        <v>12.0</v>
      </c>
      <c r="G93" s="2">
        <v>13.0</v>
      </c>
    </row>
    <row r="94">
      <c r="A94" s="2" t="s">
        <v>122</v>
      </c>
      <c r="B94" s="17" t="str">
        <f>IFERROR(__xludf.DUMMYFUNCTION("QUERY(driver!A:L, ""SELECT A, B, L where D contains '""&amp;A94&amp;""'"", 0)"),"driver-restraintInUse")</f>
        <v>driver-restraintInUse</v>
      </c>
      <c r="C94" s="13" t="str">
        <f>IFERROR(__xludf.DUMMYFUNCTION("""COMPUTED_VALUE"""),"driver")</f>
        <v>driver</v>
      </c>
      <c r="D94" s="13" t="str">
        <f>IFERROR(__xludf.DUMMYFUNCTION("""COMPUTED_VALUE"""),"P8-S1")</f>
        <v>P8-S1</v>
      </c>
      <c r="E94" s="4" t="s">
        <v>349</v>
      </c>
      <c r="F94" s="6">
        <v>13.0</v>
      </c>
      <c r="G94" s="2">
        <v>14.0</v>
      </c>
    </row>
    <row r="95">
      <c r="A95" s="2" t="s">
        <v>122</v>
      </c>
      <c r="B95" s="17" t="str">
        <f>IFERROR(__xludf.DUMMYFUNCTION("QUERY(driver!A:L, ""SELECT A, B, L where D contains '""&amp;A95&amp;""'"", 0)"),"driver-restraintInUse")</f>
        <v>driver-restraintInUse</v>
      </c>
      <c r="C95" s="13" t="str">
        <f>IFERROR(__xludf.DUMMYFUNCTION("""COMPUTED_VALUE"""),"driver")</f>
        <v>driver</v>
      </c>
      <c r="D95" s="13" t="str">
        <f>IFERROR(__xludf.DUMMYFUNCTION("""COMPUTED_VALUE"""),"P8-S1")</f>
        <v>P8-S1</v>
      </c>
      <c r="E95" s="4" t="s">
        <v>350</v>
      </c>
      <c r="F95" s="6">
        <v>14.0</v>
      </c>
      <c r="G95" s="2">
        <v>15.0</v>
      </c>
    </row>
    <row r="96">
      <c r="A96" s="2" t="s">
        <v>122</v>
      </c>
      <c r="B96" s="17" t="str">
        <f>IFERROR(__xludf.DUMMYFUNCTION("QUERY(driver!A:L, ""SELECT A, B, L where D contains '""&amp;A96&amp;""'"", 0)"),"driver-restraintInUse")</f>
        <v>driver-restraintInUse</v>
      </c>
      <c r="C96" s="13" t="str">
        <f>IFERROR(__xludf.DUMMYFUNCTION("""COMPUTED_VALUE"""),"driver")</f>
        <v>driver</v>
      </c>
      <c r="D96" s="13" t="str">
        <f>IFERROR(__xludf.DUMMYFUNCTION("""COMPUTED_VALUE"""),"P8-S1")</f>
        <v>P8-S1</v>
      </c>
      <c r="E96" s="4" t="s">
        <v>278</v>
      </c>
      <c r="F96" s="6">
        <v>15.0</v>
      </c>
      <c r="G96" s="2">
        <v>97.0</v>
      </c>
    </row>
    <row r="97">
      <c r="A97" s="2" t="s">
        <v>122</v>
      </c>
      <c r="B97" s="17" t="str">
        <f>IFERROR(__xludf.DUMMYFUNCTION("QUERY(driver!A:L, ""SELECT A, B, L where D contains '""&amp;A97&amp;""'"", 0)"),"driver-restraintInUse")</f>
        <v>driver-restraintInUse</v>
      </c>
      <c r="C97" s="13" t="str">
        <f>IFERROR(__xludf.DUMMYFUNCTION("""COMPUTED_VALUE"""),"driver")</f>
        <v>driver</v>
      </c>
      <c r="D97" s="13" t="str">
        <f>IFERROR(__xludf.DUMMYFUNCTION("""COMPUTED_VALUE"""),"P8-S1")</f>
        <v>P8-S1</v>
      </c>
      <c r="E97" s="4" t="s">
        <v>312</v>
      </c>
      <c r="F97" s="6">
        <v>16.0</v>
      </c>
      <c r="G97" s="2">
        <v>98.0</v>
      </c>
    </row>
    <row r="98">
      <c r="A98" s="2" t="s">
        <v>122</v>
      </c>
      <c r="B98" s="17" t="str">
        <f>IFERROR(__xludf.DUMMYFUNCTION("QUERY(driver!A:L, ""SELECT A, B, L where D contains '""&amp;A98&amp;""'"", 0)"),"driver-restraintInUse")</f>
        <v>driver-restraintInUse</v>
      </c>
      <c r="C98" s="13" t="str">
        <f>IFERROR(__xludf.DUMMYFUNCTION("""COMPUTED_VALUE"""),"driver")</f>
        <v>driver</v>
      </c>
      <c r="D98" s="13" t="str">
        <f>IFERROR(__xludf.DUMMYFUNCTION("""COMPUTED_VALUE"""),"P8-S1")</f>
        <v>P8-S1</v>
      </c>
      <c r="E98" s="4" t="s">
        <v>271</v>
      </c>
      <c r="F98" s="6">
        <v>17.0</v>
      </c>
      <c r="G98" s="2">
        <v>99.0</v>
      </c>
    </row>
    <row r="99">
      <c r="A99" s="2" t="s">
        <v>125</v>
      </c>
      <c r="B99" s="17" t="str">
        <f>IFERROR(__xludf.DUMMYFUNCTION("QUERY(driver!A:L, ""SELECT A, B, L where D contains '""&amp;A99&amp;""'"", 0)"),"driver-improperUse")</f>
        <v>driver-improperUse</v>
      </c>
      <c r="C99" s="13" t="str">
        <f>IFERROR(__xludf.DUMMYFUNCTION("""COMPUTED_VALUE"""),"driver")</f>
        <v>driver</v>
      </c>
      <c r="D99" s="13" t="str">
        <f>IFERROR(__xludf.DUMMYFUNCTION("""COMPUTED_VALUE"""),"P8-S2")</f>
        <v>P8-S2</v>
      </c>
      <c r="E99" s="2" t="s">
        <v>285</v>
      </c>
      <c r="F99" s="2">
        <v>0.0</v>
      </c>
      <c r="G99" s="2">
        <v>1.0</v>
      </c>
    </row>
    <row r="100">
      <c r="A100" s="2" t="s">
        <v>125</v>
      </c>
      <c r="B100" s="17" t="str">
        <f>IFERROR(__xludf.DUMMYFUNCTION("QUERY(driver!A:L, ""SELECT A, B, L where D contains '""&amp;A100&amp;""'"", 0)"),"driver-improperUse")</f>
        <v>driver-improperUse</v>
      </c>
      <c r="C100" s="13" t="str">
        <f>IFERROR(__xludf.DUMMYFUNCTION("""COMPUTED_VALUE"""),"driver")</f>
        <v>driver</v>
      </c>
      <c r="D100" s="13" t="str">
        <f>IFERROR(__xludf.DUMMYFUNCTION("""COMPUTED_VALUE"""),"P8-S2")</f>
        <v>P8-S2</v>
      </c>
      <c r="E100" s="2" t="s">
        <v>286</v>
      </c>
      <c r="F100" s="2">
        <v>1.0</v>
      </c>
      <c r="G100" s="2">
        <v>2.0</v>
      </c>
    </row>
    <row r="101">
      <c r="A101" s="2" t="s">
        <v>129</v>
      </c>
      <c r="B101" s="17" t="str">
        <f>IFERROR(__xludf.DUMMYFUNCTION("QUERY(driver!A:L, ""SELECT A, B, L where D contains '""&amp;A101&amp;""'"", 0)"),"driver-airbag")</f>
        <v>driver-airbag</v>
      </c>
      <c r="C101" s="13" t="str">
        <f>IFERROR(__xludf.DUMMYFUNCTION("""COMPUTED_VALUE"""),"driver")</f>
        <v>driver</v>
      </c>
      <c r="D101" s="13" t="str">
        <f>IFERROR(__xludf.DUMMYFUNCTION("""COMPUTED_VALUE"""),"P9")</f>
        <v>P9</v>
      </c>
      <c r="E101" s="4" t="s">
        <v>351</v>
      </c>
      <c r="F101" s="6">
        <v>0.0</v>
      </c>
      <c r="G101" s="2">
        <v>0.0</v>
      </c>
    </row>
    <row r="102">
      <c r="A102" s="2" t="s">
        <v>129</v>
      </c>
      <c r="B102" s="17" t="str">
        <f>IFERROR(__xludf.DUMMYFUNCTION("QUERY(driver!A:L, ""SELECT A, B, L where D contains '""&amp;A102&amp;""'"", 0)"),"driver-airbag")</f>
        <v>driver-airbag</v>
      </c>
      <c r="C102" s="13" t="str">
        <f>IFERROR(__xludf.DUMMYFUNCTION("""COMPUTED_VALUE"""),"driver")</f>
        <v>driver</v>
      </c>
      <c r="D102" s="13" t="str">
        <f>IFERROR(__xludf.DUMMYFUNCTION("""COMPUTED_VALUE"""),"P9")</f>
        <v>P9</v>
      </c>
      <c r="E102" s="4" t="s">
        <v>278</v>
      </c>
      <c r="F102" s="6">
        <v>1.0</v>
      </c>
      <c r="G102" s="2">
        <v>1.0</v>
      </c>
    </row>
    <row r="103">
      <c r="A103" s="2" t="s">
        <v>129</v>
      </c>
      <c r="B103" s="17" t="str">
        <f>IFERROR(__xludf.DUMMYFUNCTION("QUERY(driver!A:L, ""SELECT A, B, L where D contains '""&amp;A103&amp;""'"", 0)"),"driver-airbag")</f>
        <v>driver-airbag</v>
      </c>
      <c r="C103" s="13" t="str">
        <f>IFERROR(__xludf.DUMMYFUNCTION("""COMPUTED_VALUE"""),"driver")</f>
        <v>driver</v>
      </c>
      <c r="D103" s="13" t="str">
        <f>IFERROR(__xludf.DUMMYFUNCTION("""COMPUTED_VALUE"""),"P9")</f>
        <v>P9</v>
      </c>
      <c r="E103" s="4" t="s">
        <v>352</v>
      </c>
      <c r="F103" s="6">
        <v>2.0</v>
      </c>
      <c r="G103" s="2">
        <v>2.0</v>
      </c>
    </row>
    <row r="104">
      <c r="A104" s="2" t="s">
        <v>129</v>
      </c>
      <c r="B104" s="17" t="str">
        <f>IFERROR(__xludf.DUMMYFUNCTION("QUERY(driver!A:L, ""SELECT A, B, L where D contains '""&amp;A104&amp;""'"", 0)"),"driver-airbag")</f>
        <v>driver-airbag</v>
      </c>
      <c r="C104" s="13" t="str">
        <f>IFERROR(__xludf.DUMMYFUNCTION("""COMPUTED_VALUE"""),"driver")</f>
        <v>driver</v>
      </c>
      <c r="D104" s="13" t="str">
        <f>IFERROR(__xludf.DUMMYFUNCTION("""COMPUTED_VALUE"""),"P9")</f>
        <v>P9</v>
      </c>
      <c r="E104" s="4" t="s">
        <v>321</v>
      </c>
      <c r="F104" s="6">
        <v>3.0</v>
      </c>
      <c r="G104" s="2">
        <v>3.0</v>
      </c>
    </row>
    <row r="105">
      <c r="A105" s="2" t="s">
        <v>129</v>
      </c>
      <c r="B105" s="17" t="str">
        <f>IFERROR(__xludf.DUMMYFUNCTION("QUERY(driver!A:L, ""SELECT A, B, L where D contains '""&amp;A105&amp;""'"", 0)"),"driver-airbag")</f>
        <v>driver-airbag</v>
      </c>
      <c r="C105" s="13" t="str">
        <f>IFERROR(__xludf.DUMMYFUNCTION("""COMPUTED_VALUE"""),"driver")</f>
        <v>driver</v>
      </c>
      <c r="D105" s="13" t="str">
        <f>IFERROR(__xludf.DUMMYFUNCTION("""COMPUTED_VALUE"""),"P9")</f>
        <v>P9</v>
      </c>
      <c r="E105" s="4" t="s">
        <v>353</v>
      </c>
      <c r="F105" s="6">
        <v>4.0</v>
      </c>
      <c r="G105" s="2">
        <v>4.0</v>
      </c>
    </row>
    <row r="106">
      <c r="A106" s="2" t="s">
        <v>129</v>
      </c>
      <c r="B106" s="17" t="str">
        <f>IFERROR(__xludf.DUMMYFUNCTION("QUERY(driver!A:L, ""SELECT A, B, L where D contains '""&amp;A106&amp;""'"", 0)"),"driver-airbag")</f>
        <v>driver-airbag</v>
      </c>
      <c r="C106" s="13" t="str">
        <f>IFERROR(__xludf.DUMMYFUNCTION("""COMPUTED_VALUE"""),"driver")</f>
        <v>driver</v>
      </c>
      <c r="D106" s="13" t="str">
        <f>IFERROR(__xludf.DUMMYFUNCTION("""COMPUTED_VALUE"""),"P9")</f>
        <v>P9</v>
      </c>
      <c r="E106" s="4" t="s">
        <v>354</v>
      </c>
      <c r="F106" s="6">
        <v>5.0</v>
      </c>
      <c r="G106" s="2">
        <v>5.0</v>
      </c>
    </row>
    <row r="107">
      <c r="A107" s="2" t="s">
        <v>129</v>
      </c>
      <c r="B107" s="17" t="str">
        <f>IFERROR(__xludf.DUMMYFUNCTION("QUERY(driver!A:L, ""SELECT A, B, L where D contains '""&amp;A107&amp;""'"", 0)"),"driver-airbag")</f>
        <v>driver-airbag</v>
      </c>
      <c r="C107" s="13" t="str">
        <f>IFERROR(__xludf.DUMMYFUNCTION("""COMPUTED_VALUE"""),"driver")</f>
        <v>driver</v>
      </c>
      <c r="D107" s="13" t="str">
        <f>IFERROR(__xludf.DUMMYFUNCTION("""COMPUTED_VALUE"""),"P9")</f>
        <v>P9</v>
      </c>
      <c r="E107" s="4" t="s">
        <v>355</v>
      </c>
      <c r="F107" s="6">
        <v>6.0</v>
      </c>
      <c r="G107" s="2">
        <v>97.0</v>
      </c>
    </row>
    <row r="108">
      <c r="A108" s="2" t="s">
        <v>134</v>
      </c>
      <c r="B108" s="17" t="str">
        <f>IFERROR(__xludf.DUMMYFUNCTION("QUERY(driver!A:L, ""SELECT A, B, L where D contains '""&amp;A108&amp;""'"", 0)"),"driver-ejection")</f>
        <v>driver-ejection</v>
      </c>
      <c r="C108" s="13" t="str">
        <f>IFERROR(__xludf.DUMMYFUNCTION("""COMPUTED_VALUE"""),"driver")</f>
        <v>driver</v>
      </c>
      <c r="D108" s="13" t="str">
        <f>IFERROR(__xludf.DUMMYFUNCTION("""COMPUTED_VALUE"""),"P10")</f>
        <v>P10</v>
      </c>
      <c r="E108" s="2" t="s">
        <v>356</v>
      </c>
      <c r="F108" s="2">
        <v>0.0</v>
      </c>
      <c r="G108" s="2">
        <v>0.0</v>
      </c>
    </row>
    <row r="109">
      <c r="A109" s="2" t="s">
        <v>134</v>
      </c>
      <c r="B109" s="17" t="str">
        <f>IFERROR(__xludf.DUMMYFUNCTION("QUERY(driver!A:L, ""SELECT A, B, L where D contains '""&amp;A109&amp;""'"", 0)"),"driver-ejection")</f>
        <v>driver-ejection</v>
      </c>
      <c r="C109" s="13" t="str">
        <f>IFERROR(__xludf.DUMMYFUNCTION("""COMPUTED_VALUE"""),"driver")</f>
        <v>driver</v>
      </c>
      <c r="D109" s="13" t="str">
        <f>IFERROR(__xludf.DUMMYFUNCTION("""COMPUTED_VALUE"""),"P10")</f>
        <v>P10</v>
      </c>
      <c r="E109" s="2" t="s">
        <v>357</v>
      </c>
      <c r="F109" s="2">
        <v>1.0</v>
      </c>
      <c r="G109" s="2">
        <v>1.0</v>
      </c>
    </row>
    <row r="110">
      <c r="A110" s="2" t="s">
        <v>134</v>
      </c>
      <c r="B110" s="17" t="str">
        <f>IFERROR(__xludf.DUMMYFUNCTION("QUERY(driver!A:L, ""SELECT A, B, L where D contains '""&amp;A110&amp;""'"", 0)"),"driver-ejection")</f>
        <v>driver-ejection</v>
      </c>
      <c r="C110" s="13" t="str">
        <f>IFERROR(__xludf.DUMMYFUNCTION("""COMPUTED_VALUE"""),"driver")</f>
        <v>driver</v>
      </c>
      <c r="D110" s="13" t="str">
        <f>IFERROR(__xludf.DUMMYFUNCTION("""COMPUTED_VALUE"""),"P10")</f>
        <v>P10</v>
      </c>
      <c r="E110" s="2" t="s">
        <v>358</v>
      </c>
      <c r="F110" s="2">
        <v>2.0</v>
      </c>
      <c r="G110" s="2">
        <v>2.0</v>
      </c>
    </row>
    <row r="111">
      <c r="A111" s="2" t="s">
        <v>134</v>
      </c>
      <c r="B111" s="17" t="str">
        <f>IFERROR(__xludf.DUMMYFUNCTION("QUERY(driver!A:L, ""SELECT A, B, L where D contains '""&amp;A111&amp;""'"", 0)"),"driver-ejection")</f>
        <v>driver-ejection</v>
      </c>
      <c r="C111" s="13" t="str">
        <f>IFERROR(__xludf.DUMMYFUNCTION("""COMPUTED_VALUE"""),"driver")</f>
        <v>driver</v>
      </c>
      <c r="D111" s="13" t="str">
        <f>IFERROR(__xludf.DUMMYFUNCTION("""COMPUTED_VALUE"""),"P10")</f>
        <v>P10</v>
      </c>
      <c r="E111" s="2" t="s">
        <v>278</v>
      </c>
      <c r="F111" s="2">
        <v>3.0</v>
      </c>
      <c r="G111" s="2">
        <v>97.0</v>
      </c>
    </row>
    <row r="112">
      <c r="A112" s="2" t="s">
        <v>134</v>
      </c>
      <c r="B112" s="17" t="str">
        <f>IFERROR(__xludf.DUMMYFUNCTION("QUERY(driver!A:L, ""SELECT A, B, L where D contains '""&amp;A112&amp;""'"", 0)"),"driver-ejection")</f>
        <v>driver-ejection</v>
      </c>
      <c r="C112" s="13" t="str">
        <f>IFERROR(__xludf.DUMMYFUNCTION("""COMPUTED_VALUE"""),"driver")</f>
        <v>driver</v>
      </c>
      <c r="D112" s="13" t="str">
        <f>IFERROR(__xludf.DUMMYFUNCTION("""COMPUTED_VALUE"""),"P10")</f>
        <v>P10</v>
      </c>
      <c r="E112" s="2" t="s">
        <v>271</v>
      </c>
      <c r="F112" s="2">
        <v>4.0</v>
      </c>
      <c r="G112" s="2">
        <v>99.0</v>
      </c>
    </row>
    <row r="113">
      <c r="A113" s="2" t="s">
        <v>137</v>
      </c>
      <c r="B113" s="17" t="str">
        <f>IFERROR(__xludf.DUMMYFUNCTION("QUERY(driver!A:L, ""SELECT A, B, L where D contains '""&amp;A113&amp;""'"", 0)"),"driver-speeding")</f>
        <v>driver-speeding</v>
      </c>
      <c r="C113" s="13" t="str">
        <f>IFERROR(__xludf.DUMMYFUNCTION("""COMPUTED_VALUE"""),"driver")</f>
        <v>driver</v>
      </c>
      <c r="D113" s="13" t="str">
        <f>IFERROR(__xludf.DUMMYFUNCTION("""COMPUTED_VALUE"""),"P13")</f>
        <v>P13</v>
      </c>
      <c r="E113" s="2" t="s">
        <v>285</v>
      </c>
      <c r="F113" s="2">
        <v>0.0</v>
      </c>
      <c r="G113" s="2">
        <v>1.0</v>
      </c>
    </row>
    <row r="114">
      <c r="A114" s="2" t="s">
        <v>137</v>
      </c>
      <c r="B114" s="17" t="str">
        <f>IFERROR(__xludf.DUMMYFUNCTION("QUERY(driver!A:L, ""SELECT A, B, L where D contains '""&amp;A114&amp;""'"", 0)"),"driver-speeding")</f>
        <v>driver-speeding</v>
      </c>
      <c r="C114" s="13" t="str">
        <f>IFERROR(__xludf.DUMMYFUNCTION("""COMPUTED_VALUE"""),"driver")</f>
        <v>driver</v>
      </c>
      <c r="D114" s="13" t="str">
        <f>IFERROR(__xludf.DUMMYFUNCTION("""COMPUTED_VALUE"""),"P13")</f>
        <v>P13</v>
      </c>
      <c r="E114" s="2" t="s">
        <v>359</v>
      </c>
      <c r="F114" s="2">
        <v>1.0</v>
      </c>
      <c r="G114" s="2">
        <v>2.0</v>
      </c>
    </row>
    <row r="115">
      <c r="A115" s="2" t="s">
        <v>137</v>
      </c>
      <c r="B115" s="17" t="str">
        <f>IFERROR(__xludf.DUMMYFUNCTION("QUERY(driver!A:L, ""SELECT A, B, L where D contains '""&amp;A115&amp;""'"", 0)"),"driver-speeding")</f>
        <v>driver-speeding</v>
      </c>
      <c r="C115" s="13" t="str">
        <f>IFERROR(__xludf.DUMMYFUNCTION("""COMPUTED_VALUE"""),"driver")</f>
        <v>driver</v>
      </c>
      <c r="D115" s="13" t="str">
        <f>IFERROR(__xludf.DUMMYFUNCTION("""COMPUTED_VALUE"""),"P13")</f>
        <v>P13</v>
      </c>
      <c r="E115" s="2" t="s">
        <v>360</v>
      </c>
      <c r="F115" s="2">
        <v>2.0</v>
      </c>
      <c r="G115" s="2">
        <v>3.0</v>
      </c>
    </row>
    <row r="116">
      <c r="A116" s="2" t="s">
        <v>137</v>
      </c>
      <c r="B116" s="17" t="str">
        <f>IFERROR(__xludf.DUMMYFUNCTION("QUERY(driver!A:L, ""SELECT A, B, L where D contains '""&amp;A116&amp;""'"", 0)"),"driver-speeding")</f>
        <v>driver-speeding</v>
      </c>
      <c r="C116" s="13" t="str">
        <f>IFERROR(__xludf.DUMMYFUNCTION("""COMPUTED_VALUE"""),"driver")</f>
        <v>driver</v>
      </c>
      <c r="D116" s="13" t="str">
        <f>IFERROR(__xludf.DUMMYFUNCTION("""COMPUTED_VALUE"""),"P13")</f>
        <v>P13</v>
      </c>
      <c r="E116" s="2" t="s">
        <v>361</v>
      </c>
      <c r="F116" s="2">
        <v>3.0</v>
      </c>
      <c r="G116" s="2">
        <v>4.0</v>
      </c>
    </row>
    <row r="117">
      <c r="A117" s="2" t="s">
        <v>137</v>
      </c>
      <c r="B117" s="17" t="str">
        <f>IFERROR(__xludf.DUMMYFUNCTION("QUERY(driver!A:L, ""SELECT A, B, L where D contains '""&amp;A117&amp;""'"", 0)"),"driver-speeding")</f>
        <v>driver-speeding</v>
      </c>
      <c r="C117" s="13" t="str">
        <f>IFERROR(__xludf.DUMMYFUNCTION("""COMPUTED_VALUE"""),"driver")</f>
        <v>driver</v>
      </c>
      <c r="D117" s="13" t="str">
        <f>IFERROR(__xludf.DUMMYFUNCTION("""COMPUTED_VALUE"""),"P13")</f>
        <v>P13</v>
      </c>
      <c r="E117" s="2" t="s">
        <v>271</v>
      </c>
      <c r="F117" s="2">
        <v>4.0</v>
      </c>
      <c r="G117" s="2">
        <v>99.0</v>
      </c>
    </row>
    <row r="118">
      <c r="A118" s="2" t="s">
        <v>140</v>
      </c>
      <c r="B118" s="17" t="str">
        <f>IFERROR(__xludf.DUMMYFUNCTION("QUERY(driver!A:L, ""SELECT A, B, L where D contains '""&amp;A118&amp;""'"", 0)"),"driver-actions")</f>
        <v>driver-actions</v>
      </c>
      <c r="C118" s="13" t="str">
        <f>IFERROR(__xludf.DUMMYFUNCTION("""COMPUTED_VALUE"""),"driver")</f>
        <v>driver</v>
      </c>
      <c r="D118" s="13" t="str">
        <f>IFERROR(__xludf.DUMMYFUNCTION("""COMPUTED_VALUE"""),"P14")</f>
        <v>P14</v>
      </c>
      <c r="E118" s="4" t="s">
        <v>362</v>
      </c>
      <c r="F118" s="6">
        <v>0.0</v>
      </c>
      <c r="G118" s="2">
        <v>0.0</v>
      </c>
    </row>
    <row r="119">
      <c r="A119" s="2" t="s">
        <v>140</v>
      </c>
      <c r="B119" s="17" t="str">
        <f>IFERROR(__xludf.DUMMYFUNCTION("QUERY(driver!A:L, ""SELECT A, B, L where D contains '""&amp;A119&amp;""'"", 0)"),"driver-actions")</f>
        <v>driver-actions</v>
      </c>
      <c r="C119" s="13" t="str">
        <f>IFERROR(__xludf.DUMMYFUNCTION("""COMPUTED_VALUE"""),"driver")</f>
        <v>driver</v>
      </c>
      <c r="D119" s="13" t="str">
        <f>IFERROR(__xludf.DUMMYFUNCTION("""COMPUTED_VALUE"""),"P14")</f>
        <v>P14</v>
      </c>
      <c r="E119" s="4" t="s">
        <v>363</v>
      </c>
      <c r="F119" s="6">
        <v>1.0</v>
      </c>
      <c r="G119" s="2">
        <v>1.0</v>
      </c>
    </row>
    <row r="120">
      <c r="A120" s="2" t="s">
        <v>140</v>
      </c>
      <c r="B120" s="17" t="str">
        <f>IFERROR(__xludf.DUMMYFUNCTION("QUERY(driver!A:L, ""SELECT A, B, L where D contains '""&amp;A120&amp;""'"", 0)"),"driver-actions")</f>
        <v>driver-actions</v>
      </c>
      <c r="C120" s="13" t="str">
        <f>IFERROR(__xludf.DUMMYFUNCTION("""COMPUTED_VALUE"""),"driver")</f>
        <v>driver</v>
      </c>
      <c r="D120" s="13" t="str">
        <f>IFERROR(__xludf.DUMMYFUNCTION("""COMPUTED_VALUE"""),"P14")</f>
        <v>P14</v>
      </c>
      <c r="E120" s="4" t="s">
        <v>364</v>
      </c>
      <c r="F120" s="6">
        <v>2.0</v>
      </c>
      <c r="G120" s="2">
        <v>2.0</v>
      </c>
    </row>
    <row r="121">
      <c r="A121" s="2" t="s">
        <v>140</v>
      </c>
      <c r="B121" s="17" t="str">
        <f>IFERROR(__xludf.DUMMYFUNCTION("QUERY(driver!A:L, ""SELECT A, B, L where D contains '""&amp;A121&amp;""'"", 0)"),"driver-actions")</f>
        <v>driver-actions</v>
      </c>
      <c r="C121" s="13" t="str">
        <f>IFERROR(__xludf.DUMMYFUNCTION("""COMPUTED_VALUE"""),"driver")</f>
        <v>driver</v>
      </c>
      <c r="D121" s="13" t="str">
        <f>IFERROR(__xludf.DUMMYFUNCTION("""COMPUTED_VALUE"""),"P14")</f>
        <v>P14</v>
      </c>
      <c r="E121" s="4" t="s">
        <v>365</v>
      </c>
      <c r="F121" s="6">
        <v>3.0</v>
      </c>
      <c r="G121" s="2">
        <v>3.0</v>
      </c>
    </row>
    <row r="122">
      <c r="A122" s="2" t="s">
        <v>140</v>
      </c>
      <c r="B122" s="17" t="str">
        <f>IFERROR(__xludf.DUMMYFUNCTION("QUERY(driver!A:L, ""SELECT A, B, L where D contains '""&amp;A122&amp;""'"", 0)"),"driver-actions")</f>
        <v>driver-actions</v>
      </c>
      <c r="C122" s="13" t="str">
        <f>IFERROR(__xludf.DUMMYFUNCTION("""COMPUTED_VALUE"""),"driver")</f>
        <v>driver</v>
      </c>
      <c r="D122" s="13" t="str">
        <f>IFERROR(__xludf.DUMMYFUNCTION("""COMPUTED_VALUE"""),"P14")</f>
        <v>P14</v>
      </c>
      <c r="E122" s="4" t="s">
        <v>366</v>
      </c>
      <c r="F122" s="6">
        <v>4.0</v>
      </c>
      <c r="G122" s="2">
        <v>4.0</v>
      </c>
    </row>
    <row r="123">
      <c r="A123" s="2" t="s">
        <v>140</v>
      </c>
      <c r="B123" s="17" t="str">
        <f>IFERROR(__xludf.DUMMYFUNCTION("QUERY(driver!A:L, ""SELECT A, B, L where D contains '""&amp;A123&amp;""'"", 0)"),"driver-actions")</f>
        <v>driver-actions</v>
      </c>
      <c r="C123" s="13" t="str">
        <f>IFERROR(__xludf.DUMMYFUNCTION("""COMPUTED_VALUE"""),"driver")</f>
        <v>driver</v>
      </c>
      <c r="D123" s="13" t="str">
        <f>IFERROR(__xludf.DUMMYFUNCTION("""COMPUTED_VALUE"""),"P14")</f>
        <v>P14</v>
      </c>
      <c r="E123" s="4" t="s">
        <v>367</v>
      </c>
      <c r="F123" s="6">
        <v>5.0</v>
      </c>
      <c r="G123" s="2">
        <v>5.0</v>
      </c>
    </row>
    <row r="124">
      <c r="A124" s="2" t="s">
        <v>140</v>
      </c>
      <c r="B124" s="17" t="str">
        <f>IFERROR(__xludf.DUMMYFUNCTION("QUERY(driver!A:L, ""SELECT A, B, L where D contains '""&amp;A124&amp;""'"", 0)"),"driver-actions")</f>
        <v>driver-actions</v>
      </c>
      <c r="C124" s="13" t="str">
        <f>IFERROR(__xludf.DUMMYFUNCTION("""COMPUTED_VALUE"""),"driver")</f>
        <v>driver</v>
      </c>
      <c r="D124" s="13" t="str">
        <f>IFERROR(__xludf.DUMMYFUNCTION("""COMPUTED_VALUE"""),"P14")</f>
        <v>P14</v>
      </c>
      <c r="E124" s="4" t="s">
        <v>368</v>
      </c>
      <c r="F124" s="6">
        <v>6.0</v>
      </c>
      <c r="G124" s="2">
        <v>6.0</v>
      </c>
    </row>
    <row r="125">
      <c r="A125" s="2" t="s">
        <v>140</v>
      </c>
      <c r="B125" s="17" t="str">
        <f>IFERROR(__xludf.DUMMYFUNCTION("QUERY(driver!A:L, ""SELECT A, B, L where D contains '""&amp;A125&amp;""'"", 0)"),"driver-actions")</f>
        <v>driver-actions</v>
      </c>
      <c r="C125" s="13" t="str">
        <f>IFERROR(__xludf.DUMMYFUNCTION("""COMPUTED_VALUE"""),"driver")</f>
        <v>driver</v>
      </c>
      <c r="D125" s="13" t="str">
        <f>IFERROR(__xludf.DUMMYFUNCTION("""COMPUTED_VALUE"""),"P14")</f>
        <v>P14</v>
      </c>
      <c r="E125" s="4" t="s">
        <v>369</v>
      </c>
      <c r="F125" s="6">
        <v>7.0</v>
      </c>
      <c r="G125" s="2">
        <v>7.0</v>
      </c>
    </row>
    <row r="126">
      <c r="A126" s="2" t="s">
        <v>140</v>
      </c>
      <c r="B126" s="17" t="str">
        <f>IFERROR(__xludf.DUMMYFUNCTION("QUERY(driver!A:L, ""SELECT A, B, L where D contains '""&amp;A126&amp;""'"", 0)"),"driver-actions")</f>
        <v>driver-actions</v>
      </c>
      <c r="C126" s="13" t="str">
        <f>IFERROR(__xludf.DUMMYFUNCTION("""COMPUTED_VALUE"""),"driver")</f>
        <v>driver</v>
      </c>
      <c r="D126" s="13" t="str">
        <f>IFERROR(__xludf.DUMMYFUNCTION("""COMPUTED_VALUE"""),"P14")</f>
        <v>P14</v>
      </c>
      <c r="E126" s="4" t="s">
        <v>370</v>
      </c>
      <c r="F126" s="6">
        <v>8.0</v>
      </c>
      <c r="G126" s="2">
        <v>8.0</v>
      </c>
    </row>
    <row r="127">
      <c r="A127" s="2" t="s">
        <v>140</v>
      </c>
      <c r="B127" s="17" t="str">
        <f>IFERROR(__xludf.DUMMYFUNCTION("QUERY(driver!A:L, ""SELECT A, B, L where D contains '""&amp;A127&amp;""'"", 0)"),"driver-actions")</f>
        <v>driver-actions</v>
      </c>
      <c r="C127" s="13" t="str">
        <f>IFERROR(__xludf.DUMMYFUNCTION("""COMPUTED_VALUE"""),"driver")</f>
        <v>driver</v>
      </c>
      <c r="D127" s="13" t="str">
        <f>IFERROR(__xludf.DUMMYFUNCTION("""COMPUTED_VALUE"""),"P14")</f>
        <v>P14</v>
      </c>
      <c r="E127" s="4" t="s">
        <v>371</v>
      </c>
      <c r="F127" s="6">
        <v>9.0</v>
      </c>
      <c r="G127" s="2">
        <v>9.0</v>
      </c>
    </row>
    <row r="128">
      <c r="A128" s="2" t="s">
        <v>140</v>
      </c>
      <c r="B128" s="17" t="str">
        <f>IFERROR(__xludf.DUMMYFUNCTION("QUERY(driver!A:L, ""SELECT A, B, L where D contains '""&amp;A128&amp;""'"", 0)"),"driver-actions")</f>
        <v>driver-actions</v>
      </c>
      <c r="C128" s="13" t="str">
        <f>IFERROR(__xludf.DUMMYFUNCTION("""COMPUTED_VALUE"""),"driver")</f>
        <v>driver</v>
      </c>
      <c r="D128" s="13" t="str">
        <f>IFERROR(__xludf.DUMMYFUNCTION("""COMPUTED_VALUE"""),"P14")</f>
        <v>P14</v>
      </c>
      <c r="E128" s="4" t="s">
        <v>372</v>
      </c>
      <c r="F128" s="6">
        <v>10.0</v>
      </c>
      <c r="G128" s="2">
        <v>10.0</v>
      </c>
    </row>
    <row r="129">
      <c r="A129" s="2" t="s">
        <v>140</v>
      </c>
      <c r="B129" s="17" t="str">
        <f>IFERROR(__xludf.DUMMYFUNCTION("QUERY(driver!A:L, ""SELECT A, B, L where D contains '""&amp;A129&amp;""'"", 0)"),"driver-actions")</f>
        <v>driver-actions</v>
      </c>
      <c r="C129" s="13" t="str">
        <f>IFERROR(__xludf.DUMMYFUNCTION("""COMPUTED_VALUE"""),"driver")</f>
        <v>driver</v>
      </c>
      <c r="D129" s="13" t="str">
        <f>IFERROR(__xludf.DUMMYFUNCTION("""COMPUTED_VALUE"""),"P14")</f>
        <v>P14</v>
      </c>
      <c r="E129" s="4" t="s">
        <v>373</v>
      </c>
      <c r="F129" s="6">
        <v>11.0</v>
      </c>
      <c r="G129" s="2">
        <v>11.0</v>
      </c>
    </row>
    <row r="130">
      <c r="A130" s="2" t="s">
        <v>140</v>
      </c>
      <c r="B130" s="17" t="str">
        <f>IFERROR(__xludf.DUMMYFUNCTION("QUERY(driver!A:L, ""SELECT A, B, L where D contains '""&amp;A130&amp;""'"", 0)"),"driver-actions")</f>
        <v>driver-actions</v>
      </c>
      <c r="C130" s="13" t="str">
        <f>IFERROR(__xludf.DUMMYFUNCTION("""COMPUTED_VALUE"""),"driver")</f>
        <v>driver</v>
      </c>
      <c r="D130" s="13" t="str">
        <f>IFERROR(__xludf.DUMMYFUNCTION("""COMPUTED_VALUE"""),"P14")</f>
        <v>P14</v>
      </c>
      <c r="E130" s="4" t="s">
        <v>374</v>
      </c>
      <c r="F130" s="6">
        <v>12.0</v>
      </c>
      <c r="G130" s="2">
        <v>12.0</v>
      </c>
    </row>
    <row r="131">
      <c r="A131" s="2" t="s">
        <v>140</v>
      </c>
      <c r="B131" s="17" t="str">
        <f>IFERROR(__xludf.DUMMYFUNCTION("QUERY(driver!A:L, ""SELECT A, B, L where D contains '""&amp;A131&amp;""'"", 0)"),"driver-actions")</f>
        <v>driver-actions</v>
      </c>
      <c r="C131" s="13" t="str">
        <f>IFERROR(__xludf.DUMMYFUNCTION("""COMPUTED_VALUE"""),"driver")</f>
        <v>driver</v>
      </c>
      <c r="D131" s="13" t="str">
        <f>IFERROR(__xludf.DUMMYFUNCTION("""COMPUTED_VALUE"""),"P14")</f>
        <v>P14</v>
      </c>
      <c r="E131" s="4" t="s">
        <v>375</v>
      </c>
      <c r="F131" s="6">
        <v>13.0</v>
      </c>
      <c r="G131" s="2">
        <v>13.0</v>
      </c>
    </row>
    <row r="132">
      <c r="A132" s="2" t="s">
        <v>140</v>
      </c>
      <c r="B132" s="17" t="str">
        <f>IFERROR(__xludf.DUMMYFUNCTION("QUERY(driver!A:L, ""SELECT A, B, L where D contains '""&amp;A132&amp;""'"", 0)"),"driver-actions")</f>
        <v>driver-actions</v>
      </c>
      <c r="C132" s="13" t="str">
        <f>IFERROR(__xludf.DUMMYFUNCTION("""COMPUTED_VALUE"""),"driver")</f>
        <v>driver</v>
      </c>
      <c r="D132" s="13" t="str">
        <f>IFERROR(__xludf.DUMMYFUNCTION("""COMPUTED_VALUE"""),"P14")</f>
        <v>P14</v>
      </c>
      <c r="E132" s="4" t="s">
        <v>376</v>
      </c>
      <c r="F132" s="6">
        <v>14.0</v>
      </c>
      <c r="G132" s="2">
        <v>14.0</v>
      </c>
    </row>
    <row r="133">
      <c r="A133" s="2" t="s">
        <v>140</v>
      </c>
      <c r="B133" s="17" t="str">
        <f>IFERROR(__xludf.DUMMYFUNCTION("QUERY(driver!A:L, ""SELECT A, B, L where D contains '""&amp;A133&amp;""'"", 0)"),"driver-actions")</f>
        <v>driver-actions</v>
      </c>
      <c r="C133" s="13" t="str">
        <f>IFERROR(__xludf.DUMMYFUNCTION("""COMPUTED_VALUE"""),"driver")</f>
        <v>driver</v>
      </c>
      <c r="D133" s="13" t="str">
        <f>IFERROR(__xludf.DUMMYFUNCTION("""COMPUTED_VALUE"""),"P14")</f>
        <v>P14</v>
      </c>
      <c r="E133" s="4" t="s">
        <v>377</v>
      </c>
      <c r="F133" s="6">
        <v>15.0</v>
      </c>
      <c r="G133" s="2">
        <v>15.0</v>
      </c>
    </row>
    <row r="134">
      <c r="A134" s="2" t="s">
        <v>140</v>
      </c>
      <c r="B134" s="17" t="str">
        <f>IFERROR(__xludf.DUMMYFUNCTION("QUERY(driver!A:L, ""SELECT A, B, L where D contains '""&amp;A134&amp;""'"", 0)"),"driver-actions")</f>
        <v>driver-actions</v>
      </c>
      <c r="C134" s="13" t="str">
        <f>IFERROR(__xludf.DUMMYFUNCTION("""COMPUTED_VALUE"""),"driver")</f>
        <v>driver</v>
      </c>
      <c r="D134" s="13" t="str">
        <f>IFERROR(__xludf.DUMMYFUNCTION("""COMPUTED_VALUE"""),"P14")</f>
        <v>P14</v>
      </c>
      <c r="E134" s="4" t="s">
        <v>378</v>
      </c>
      <c r="F134" s="6">
        <v>16.0</v>
      </c>
      <c r="G134" s="2">
        <v>16.0</v>
      </c>
    </row>
    <row r="135">
      <c r="A135" s="2" t="s">
        <v>140</v>
      </c>
      <c r="B135" s="17" t="str">
        <f>IFERROR(__xludf.DUMMYFUNCTION("QUERY(driver!A:L, ""SELECT A, B, L where D contains '""&amp;A135&amp;""'"", 0)"),"driver-actions")</f>
        <v>driver-actions</v>
      </c>
      <c r="C135" s="13" t="str">
        <f>IFERROR(__xludf.DUMMYFUNCTION("""COMPUTED_VALUE"""),"driver")</f>
        <v>driver</v>
      </c>
      <c r="D135" s="13" t="str">
        <f>IFERROR(__xludf.DUMMYFUNCTION("""COMPUTED_VALUE"""),"P14")</f>
        <v>P14</v>
      </c>
      <c r="E135" s="4" t="s">
        <v>379</v>
      </c>
      <c r="F135" s="6">
        <v>17.0</v>
      </c>
      <c r="G135" s="2">
        <v>98.0</v>
      </c>
    </row>
    <row r="136">
      <c r="A136" s="2" t="s">
        <v>140</v>
      </c>
      <c r="B136" s="17" t="str">
        <f>IFERROR(__xludf.DUMMYFUNCTION("QUERY(driver!A:L, ""SELECT A, B, L where D contains '""&amp;A136&amp;""'"", 0)"),"driver-actions")</f>
        <v>driver-actions</v>
      </c>
      <c r="C136" s="13" t="str">
        <f>IFERROR(__xludf.DUMMYFUNCTION("""COMPUTED_VALUE"""),"driver")</f>
        <v>driver</v>
      </c>
      <c r="D136" s="13" t="str">
        <f>IFERROR(__xludf.DUMMYFUNCTION("""COMPUTED_VALUE"""),"P14")</f>
        <v>P14</v>
      </c>
      <c r="E136" s="4" t="s">
        <v>271</v>
      </c>
      <c r="F136" s="6">
        <v>18.0</v>
      </c>
      <c r="G136" s="2">
        <v>99.0</v>
      </c>
    </row>
    <row r="137">
      <c r="A137" s="2" t="s">
        <v>143</v>
      </c>
      <c r="B137" s="17" t="str">
        <f>IFERROR(__xludf.DUMMYFUNCTION("QUERY(driver!A:L, ""SELECT A, B, L where D contains '""&amp;A137&amp;""'"", 0)"),"driver-violationCodes")</f>
        <v>driver-violationCodes</v>
      </c>
      <c r="C137" s="13" t="str">
        <f>IFERROR(__xludf.DUMMYFUNCTION("""COMPUTED_VALUE"""),"driver")</f>
        <v>driver</v>
      </c>
      <c r="D137" s="13" t="str">
        <f>IFERROR(__xludf.DUMMYFUNCTION("""COMPUTED_VALUE"""),"P15")</f>
        <v>P15</v>
      </c>
      <c r="E137" s="2" t="s">
        <v>380</v>
      </c>
      <c r="F137" s="2">
        <v>0.0</v>
      </c>
      <c r="G137" s="2">
        <v>0.0</v>
      </c>
    </row>
    <row r="138">
      <c r="A138" s="2" t="s">
        <v>143</v>
      </c>
      <c r="B138" s="17" t="str">
        <f>IFERROR(__xludf.DUMMYFUNCTION("QUERY(driver!A:L, ""SELECT A, B, L where D contains '""&amp;A138&amp;""'"", 0)"),"driver-violationCodes")</f>
        <v>driver-violationCodes</v>
      </c>
      <c r="C138" s="13" t="str">
        <f>IFERROR(__xludf.DUMMYFUNCTION("""COMPUTED_VALUE"""),"driver")</f>
        <v>driver</v>
      </c>
      <c r="D138" s="13" t="str">
        <f>IFERROR(__xludf.DUMMYFUNCTION("""COMPUTED_VALUE"""),"P15")</f>
        <v>P15</v>
      </c>
      <c r="E138" s="2" t="s">
        <v>271</v>
      </c>
      <c r="F138" s="2">
        <v>1.0</v>
      </c>
      <c r="G138" s="2">
        <v>99.0</v>
      </c>
    </row>
    <row r="139">
      <c r="A139" s="2" t="s">
        <v>150</v>
      </c>
      <c r="B139" s="17" t="str">
        <f>IFERROR(__xludf.DUMMYFUNCTION("QUERY(driver!A:L, ""SELECT A, B, L where D matches '""&amp;A139&amp;""'"", 0)"),"driver-distractedAction")</f>
        <v>driver-distractedAction</v>
      </c>
      <c r="C139" s="13" t="str">
        <f>IFERROR(__xludf.DUMMYFUNCTION("""COMPUTED_VALUE"""),"driver")</f>
        <v>driver</v>
      </c>
      <c r="D139" s="13" t="str">
        <f>IFERROR(__xludf.DUMMYFUNCTION("""COMPUTED_VALUE"""),"P18-S1")</f>
        <v>P18-S1</v>
      </c>
      <c r="E139" s="4" t="s">
        <v>381</v>
      </c>
      <c r="F139" s="2">
        <v>0.0</v>
      </c>
      <c r="G139" s="2">
        <v>0.0</v>
      </c>
    </row>
    <row r="140">
      <c r="A140" s="2" t="s">
        <v>150</v>
      </c>
      <c r="B140" s="17" t="str">
        <f>IFERROR(__xludf.DUMMYFUNCTION("QUERY(driver!A:L, ""SELECT A, B, L where D matches '""&amp;A140&amp;""'"", 0)"),"driver-distractedAction")</f>
        <v>driver-distractedAction</v>
      </c>
      <c r="C140" s="13" t="str">
        <f>IFERROR(__xludf.DUMMYFUNCTION("""COMPUTED_VALUE"""),"driver")</f>
        <v>driver</v>
      </c>
      <c r="D140" s="13" t="str">
        <f>IFERROR(__xludf.DUMMYFUNCTION("""COMPUTED_VALUE"""),"P18-S1")</f>
        <v>P18-S1</v>
      </c>
      <c r="E140" s="4" t="s">
        <v>382</v>
      </c>
      <c r="F140" s="2">
        <v>1.0</v>
      </c>
      <c r="G140" s="2">
        <v>1.0</v>
      </c>
    </row>
    <row r="141">
      <c r="A141" s="2" t="s">
        <v>150</v>
      </c>
      <c r="B141" s="17" t="str">
        <f>IFERROR(__xludf.DUMMYFUNCTION("QUERY(driver!A:L, ""SELECT A, B, L where D matches '""&amp;A141&amp;""'"", 0)"),"driver-distractedAction")</f>
        <v>driver-distractedAction</v>
      </c>
      <c r="C141" s="13" t="str">
        <f>IFERROR(__xludf.DUMMYFUNCTION("""COMPUTED_VALUE"""),"driver")</f>
        <v>driver</v>
      </c>
      <c r="D141" s="13" t="str">
        <f>IFERROR(__xludf.DUMMYFUNCTION("""COMPUTED_VALUE"""),"P18-S1")</f>
        <v>P18-S1</v>
      </c>
      <c r="E141" s="4" t="s">
        <v>383</v>
      </c>
      <c r="F141" s="2">
        <v>2.0</v>
      </c>
      <c r="G141" s="2">
        <v>2.0</v>
      </c>
    </row>
    <row r="142">
      <c r="A142" s="2" t="s">
        <v>150</v>
      </c>
      <c r="B142" s="17" t="str">
        <f>IFERROR(__xludf.DUMMYFUNCTION("QUERY(driver!A:L, ""SELECT A, B, L where D matches '""&amp;A142&amp;""'"", 0)"),"driver-distractedAction")</f>
        <v>driver-distractedAction</v>
      </c>
      <c r="C142" s="13" t="str">
        <f>IFERROR(__xludf.DUMMYFUNCTION("""COMPUTED_VALUE"""),"driver")</f>
        <v>driver</v>
      </c>
      <c r="D142" s="13" t="str">
        <f>IFERROR(__xludf.DUMMYFUNCTION("""COMPUTED_VALUE"""),"P18-S1")</f>
        <v>P18-S1</v>
      </c>
      <c r="E142" s="4" t="s">
        <v>384</v>
      </c>
      <c r="F142" s="2">
        <v>3.0</v>
      </c>
      <c r="G142" s="2">
        <v>3.0</v>
      </c>
    </row>
    <row r="143">
      <c r="A143" s="2" t="s">
        <v>150</v>
      </c>
      <c r="B143" s="17" t="str">
        <f>IFERROR(__xludf.DUMMYFUNCTION("QUERY(driver!A:L, ""SELECT A, B, L where D matches '""&amp;A143&amp;""'"", 0)"),"driver-distractedAction")</f>
        <v>driver-distractedAction</v>
      </c>
      <c r="C143" s="13" t="str">
        <f>IFERROR(__xludf.DUMMYFUNCTION("""COMPUTED_VALUE"""),"driver")</f>
        <v>driver</v>
      </c>
      <c r="D143" s="13" t="str">
        <f>IFERROR(__xludf.DUMMYFUNCTION("""COMPUTED_VALUE"""),"P18-S1")</f>
        <v>P18-S1</v>
      </c>
      <c r="E143" s="4" t="s">
        <v>271</v>
      </c>
      <c r="F143" s="2">
        <v>4.0</v>
      </c>
      <c r="G143" s="2">
        <v>99.0</v>
      </c>
    </row>
    <row r="144">
      <c r="A144" s="2" t="s">
        <v>154</v>
      </c>
      <c r="B144" s="17" t="str">
        <f>IFERROR(__xludf.DUMMYFUNCTION("QUERY(driver!A:L, ""SELECT A, B, L where D matches '""&amp;A144&amp;""'"", 0)"),"driver-distractionSource")</f>
        <v>driver-distractionSource</v>
      </c>
      <c r="C144" s="13" t="str">
        <f>IFERROR(__xludf.DUMMYFUNCTION("""COMPUTED_VALUE"""),"driver")</f>
        <v>driver</v>
      </c>
      <c r="D144" s="13" t="str">
        <f>IFERROR(__xludf.DUMMYFUNCTION("""COMPUTED_VALUE"""),"P18-S2")</f>
        <v>P18-S2</v>
      </c>
      <c r="E144" s="4" t="s">
        <v>385</v>
      </c>
      <c r="F144" s="2">
        <v>0.0</v>
      </c>
      <c r="G144" s="2">
        <v>1.0</v>
      </c>
    </row>
    <row r="145">
      <c r="A145" s="2" t="s">
        <v>154</v>
      </c>
      <c r="B145" s="17" t="str">
        <f>IFERROR(__xludf.DUMMYFUNCTION("QUERY(driver!A:L, ""SELECT A, B, L where D matches '""&amp;A145&amp;""'"", 0)"),"driver-distractionSource")</f>
        <v>driver-distractionSource</v>
      </c>
      <c r="C145" s="13" t="str">
        <f>IFERROR(__xludf.DUMMYFUNCTION("""COMPUTED_VALUE"""),"driver")</f>
        <v>driver</v>
      </c>
      <c r="D145" s="13" t="str">
        <f>IFERROR(__xludf.DUMMYFUNCTION("""COMPUTED_VALUE"""),"P18-S2")</f>
        <v>P18-S2</v>
      </c>
      <c r="E145" s="4" t="s">
        <v>386</v>
      </c>
      <c r="F145" s="2">
        <v>1.0</v>
      </c>
      <c r="G145" s="2">
        <v>2.0</v>
      </c>
    </row>
    <row r="146">
      <c r="A146" s="2" t="s">
        <v>154</v>
      </c>
      <c r="B146" s="17" t="str">
        <f>IFERROR(__xludf.DUMMYFUNCTION("QUERY(driver!A:L, ""SELECT A, B, L where D matches '""&amp;A146&amp;""'"", 0)"),"driver-distractionSource")</f>
        <v>driver-distractionSource</v>
      </c>
      <c r="C146" s="13" t="str">
        <f>IFERROR(__xludf.DUMMYFUNCTION("""COMPUTED_VALUE"""),"driver")</f>
        <v>driver</v>
      </c>
      <c r="D146" s="13" t="str">
        <f>IFERROR(__xludf.DUMMYFUNCTION("""COMPUTED_VALUE"""),"P18-S2")</f>
        <v>P18-S2</v>
      </c>
      <c r="E146" s="4" t="s">
        <v>387</v>
      </c>
      <c r="F146" s="2">
        <v>2.0</v>
      </c>
      <c r="G146" s="2">
        <v>3.0</v>
      </c>
    </row>
    <row r="147">
      <c r="A147" s="2" t="s">
        <v>154</v>
      </c>
      <c r="B147" s="17" t="str">
        <f>IFERROR(__xludf.DUMMYFUNCTION("QUERY(driver!A:L, ""SELECT A, B, L where D matches '""&amp;A147&amp;""'"", 0)"),"driver-distractionSource")</f>
        <v>driver-distractionSource</v>
      </c>
      <c r="C147" s="13" t="str">
        <f>IFERROR(__xludf.DUMMYFUNCTION("""COMPUTED_VALUE"""),"driver")</f>
        <v>driver</v>
      </c>
      <c r="D147" s="13" t="str">
        <f>IFERROR(__xludf.DUMMYFUNCTION("""COMPUTED_VALUE"""),"P18-S2")</f>
        <v>P18-S2</v>
      </c>
      <c r="E147" s="4" t="s">
        <v>388</v>
      </c>
      <c r="F147" s="2">
        <v>3.0</v>
      </c>
      <c r="G147" s="2">
        <v>4.0</v>
      </c>
    </row>
    <row r="148">
      <c r="A148" s="2" t="s">
        <v>154</v>
      </c>
      <c r="B148" s="17" t="str">
        <f>IFERROR(__xludf.DUMMYFUNCTION("QUERY(driver!A:L, ""SELECT A, B, L where D matches '""&amp;A148&amp;""'"", 0)"),"driver-distractionSource")</f>
        <v>driver-distractionSource</v>
      </c>
      <c r="C148" s="13" t="str">
        <f>IFERROR(__xludf.DUMMYFUNCTION("""COMPUTED_VALUE"""),"driver")</f>
        <v>driver</v>
      </c>
      <c r="D148" s="13" t="str">
        <f>IFERROR(__xludf.DUMMYFUNCTION("""COMPUTED_VALUE"""),"P18-S2")</f>
        <v>P18-S2</v>
      </c>
      <c r="E148" s="4" t="s">
        <v>389</v>
      </c>
      <c r="F148" s="2">
        <v>4.0</v>
      </c>
      <c r="G148" s="2">
        <v>5.0</v>
      </c>
    </row>
    <row r="149">
      <c r="A149" s="2" t="s">
        <v>154</v>
      </c>
      <c r="B149" s="17" t="str">
        <f>IFERROR(__xludf.DUMMYFUNCTION("QUERY(driver!A:L, ""SELECT A, B, L where D matches '""&amp;A149&amp;""'"", 0)"),"driver-distractionSource")</f>
        <v>driver-distractionSource</v>
      </c>
      <c r="C149" s="13" t="str">
        <f>IFERROR(__xludf.DUMMYFUNCTION("""COMPUTED_VALUE"""),"driver")</f>
        <v>driver</v>
      </c>
      <c r="D149" s="13" t="str">
        <f>IFERROR(__xludf.DUMMYFUNCTION("""COMPUTED_VALUE"""),"P18-S2")</f>
        <v>P18-S2</v>
      </c>
      <c r="E149" s="4" t="s">
        <v>390</v>
      </c>
      <c r="F149" s="2">
        <v>5.0</v>
      </c>
      <c r="G149" s="2">
        <v>6.0</v>
      </c>
    </row>
    <row r="150">
      <c r="A150" s="2" t="s">
        <v>154</v>
      </c>
      <c r="B150" s="17" t="str">
        <f>IFERROR(__xludf.DUMMYFUNCTION("QUERY(driver!A:L, ""SELECT A, B, L where D matches '""&amp;A150&amp;""'"", 0)"),"driver-distractionSource")</f>
        <v>driver-distractionSource</v>
      </c>
      <c r="C150" s="13" t="str">
        <f>IFERROR(__xludf.DUMMYFUNCTION("""COMPUTED_VALUE"""),"driver")</f>
        <v>driver</v>
      </c>
      <c r="D150" s="13" t="str">
        <f>IFERROR(__xludf.DUMMYFUNCTION("""COMPUTED_VALUE"""),"P18-S2")</f>
        <v>P18-S2</v>
      </c>
      <c r="E150" s="4" t="s">
        <v>391</v>
      </c>
      <c r="F150" s="2">
        <v>6.0</v>
      </c>
      <c r="G150" s="2">
        <v>7.0</v>
      </c>
    </row>
    <row r="151">
      <c r="A151" s="2" t="s">
        <v>154</v>
      </c>
      <c r="B151" s="17" t="str">
        <f>IFERROR(__xludf.DUMMYFUNCTION("QUERY(driver!A:L, ""SELECT A, B, L where D matches '""&amp;A151&amp;""'"", 0)"),"driver-distractionSource")</f>
        <v>driver-distractionSource</v>
      </c>
      <c r="C151" s="13" t="str">
        <f>IFERROR(__xludf.DUMMYFUNCTION("""COMPUTED_VALUE"""),"driver")</f>
        <v>driver</v>
      </c>
      <c r="D151" s="13" t="str">
        <f>IFERROR(__xludf.DUMMYFUNCTION("""COMPUTED_VALUE"""),"P18-S2")</f>
        <v>P18-S2</v>
      </c>
      <c r="E151" s="4" t="s">
        <v>392</v>
      </c>
      <c r="F151" s="2">
        <v>7.0</v>
      </c>
      <c r="G151" s="2">
        <v>97.0</v>
      </c>
    </row>
    <row r="152">
      <c r="A152" s="2" t="s">
        <v>154</v>
      </c>
      <c r="B152" s="17" t="str">
        <f>IFERROR(__xludf.DUMMYFUNCTION("QUERY(driver!A:L, ""SELECT A, B, L where D matches '""&amp;A152&amp;""'"", 0)"),"driver-distractionSource")</f>
        <v>driver-distractionSource</v>
      </c>
      <c r="C152" s="13" t="str">
        <f>IFERROR(__xludf.DUMMYFUNCTION("""COMPUTED_VALUE"""),"driver")</f>
        <v>driver</v>
      </c>
      <c r="D152" s="13" t="str">
        <f>IFERROR(__xludf.DUMMYFUNCTION("""COMPUTED_VALUE"""),"P18-S2")</f>
        <v>P18-S2</v>
      </c>
      <c r="E152" s="4" t="s">
        <v>271</v>
      </c>
      <c r="F152" s="2">
        <v>8.0</v>
      </c>
      <c r="G152" s="2">
        <v>99.0</v>
      </c>
    </row>
    <row r="153">
      <c r="A153" s="2" t="s">
        <v>157</v>
      </c>
      <c r="B153" s="17" t="str">
        <f>IFERROR(__xludf.DUMMYFUNCTION("QUERY(driver!A:L, ""SELECT A, B, L where D contains '""&amp;A153&amp;""'"", 0)"),"driver-condition")</f>
        <v>driver-condition</v>
      </c>
      <c r="C153" s="13" t="str">
        <f>IFERROR(__xludf.DUMMYFUNCTION("""COMPUTED_VALUE"""),"driver")</f>
        <v>driver</v>
      </c>
      <c r="D153" s="13" t="str">
        <f>IFERROR(__xludf.DUMMYFUNCTION("""COMPUTED_VALUE"""),"P19")</f>
        <v>P19</v>
      </c>
      <c r="E153" s="2" t="s">
        <v>393</v>
      </c>
      <c r="F153" s="2">
        <v>0.0</v>
      </c>
      <c r="G153" s="2">
        <v>0.0</v>
      </c>
    </row>
    <row r="154">
      <c r="A154" s="2" t="s">
        <v>157</v>
      </c>
      <c r="B154" s="17" t="str">
        <f>IFERROR(__xludf.DUMMYFUNCTION("QUERY(driver!A:L, ""SELECT A, B, L where D contains '""&amp;A154&amp;""'"", 0)"),"driver-condition")</f>
        <v>driver-condition</v>
      </c>
      <c r="C154" s="13" t="str">
        <f>IFERROR(__xludf.DUMMYFUNCTION("""COMPUTED_VALUE"""),"driver")</f>
        <v>driver</v>
      </c>
      <c r="D154" s="13" t="str">
        <f>IFERROR(__xludf.DUMMYFUNCTION("""COMPUTED_VALUE"""),"P19")</f>
        <v>P19</v>
      </c>
      <c r="E154" s="2" t="s">
        <v>394</v>
      </c>
      <c r="F154" s="2">
        <v>1.0</v>
      </c>
      <c r="G154" s="2">
        <v>1.0</v>
      </c>
    </row>
    <row r="155">
      <c r="A155" s="2" t="s">
        <v>157</v>
      </c>
      <c r="B155" s="17" t="str">
        <f>IFERROR(__xludf.DUMMYFUNCTION("QUERY(driver!A:L, ""SELECT A, B, L where D contains '""&amp;A155&amp;""'"", 0)"),"driver-condition")</f>
        <v>driver-condition</v>
      </c>
      <c r="C155" s="13" t="str">
        <f>IFERROR(__xludf.DUMMYFUNCTION("""COMPUTED_VALUE"""),"driver")</f>
        <v>driver</v>
      </c>
      <c r="D155" s="13" t="str">
        <f>IFERROR(__xludf.DUMMYFUNCTION("""COMPUTED_VALUE"""),"P19")</f>
        <v>P19</v>
      </c>
      <c r="E155" s="2" t="s">
        <v>395</v>
      </c>
      <c r="F155" s="2">
        <v>2.0</v>
      </c>
      <c r="G155" s="2">
        <v>2.0</v>
      </c>
    </row>
    <row r="156">
      <c r="A156" s="2" t="s">
        <v>157</v>
      </c>
      <c r="B156" s="17" t="str">
        <f>IFERROR(__xludf.DUMMYFUNCTION("QUERY(driver!A:L, ""SELECT A, B, L where D contains '""&amp;A156&amp;""'"", 0)"),"driver-condition")</f>
        <v>driver-condition</v>
      </c>
      <c r="C156" s="13" t="str">
        <f>IFERROR(__xludf.DUMMYFUNCTION("""COMPUTED_VALUE"""),"driver")</f>
        <v>driver</v>
      </c>
      <c r="D156" s="13" t="str">
        <f>IFERROR(__xludf.DUMMYFUNCTION("""COMPUTED_VALUE"""),"P19")</f>
        <v>P19</v>
      </c>
      <c r="E156" s="2" t="s">
        <v>396</v>
      </c>
      <c r="F156" s="2">
        <v>3.0</v>
      </c>
      <c r="G156" s="2">
        <v>3.0</v>
      </c>
    </row>
    <row r="157">
      <c r="A157" s="2" t="s">
        <v>157</v>
      </c>
      <c r="B157" s="17" t="str">
        <f>IFERROR(__xludf.DUMMYFUNCTION("QUERY(driver!A:L, ""SELECT A, B, L where D contains '""&amp;A157&amp;""'"", 0)"),"driver-condition")</f>
        <v>driver-condition</v>
      </c>
      <c r="C157" s="13" t="str">
        <f>IFERROR(__xludf.DUMMYFUNCTION("""COMPUTED_VALUE"""),"driver")</f>
        <v>driver</v>
      </c>
      <c r="D157" s="13" t="str">
        <f>IFERROR(__xludf.DUMMYFUNCTION("""COMPUTED_VALUE"""),"P19")</f>
        <v>P19</v>
      </c>
      <c r="E157" s="2" t="s">
        <v>397</v>
      </c>
      <c r="F157" s="2">
        <v>4.0</v>
      </c>
      <c r="G157" s="2">
        <v>4.0</v>
      </c>
    </row>
    <row r="158">
      <c r="A158" s="2" t="s">
        <v>157</v>
      </c>
      <c r="B158" s="17" t="str">
        <f>IFERROR(__xludf.DUMMYFUNCTION("QUERY(driver!A:L, ""SELECT A, B, L where D contains '""&amp;A158&amp;""'"", 0)"),"driver-condition")</f>
        <v>driver-condition</v>
      </c>
      <c r="C158" s="13" t="str">
        <f>IFERROR(__xludf.DUMMYFUNCTION("""COMPUTED_VALUE"""),"driver")</f>
        <v>driver</v>
      </c>
      <c r="D158" s="13" t="str">
        <f>IFERROR(__xludf.DUMMYFUNCTION("""COMPUTED_VALUE"""),"P19")</f>
        <v>P19</v>
      </c>
      <c r="E158" s="2" t="s">
        <v>398</v>
      </c>
      <c r="F158" s="2">
        <v>5.0</v>
      </c>
      <c r="G158" s="2">
        <v>5.0</v>
      </c>
    </row>
    <row r="159">
      <c r="A159" s="2" t="s">
        <v>157</v>
      </c>
      <c r="B159" s="17" t="str">
        <f>IFERROR(__xludf.DUMMYFUNCTION("QUERY(driver!A:L, ""SELECT A, B, L where D contains '""&amp;A159&amp;""'"", 0)"),"driver-condition")</f>
        <v>driver-condition</v>
      </c>
      <c r="C159" s="13" t="str">
        <f>IFERROR(__xludf.DUMMYFUNCTION("""COMPUTED_VALUE"""),"driver")</f>
        <v>driver</v>
      </c>
      <c r="D159" s="13" t="str">
        <f>IFERROR(__xludf.DUMMYFUNCTION("""COMPUTED_VALUE"""),"P19")</f>
        <v>P19</v>
      </c>
      <c r="E159" s="2" t="s">
        <v>278</v>
      </c>
      <c r="F159" s="2">
        <v>6.0</v>
      </c>
      <c r="G159" s="2">
        <v>97.0</v>
      </c>
    </row>
    <row r="160">
      <c r="A160" s="2" t="s">
        <v>157</v>
      </c>
      <c r="B160" s="17" t="str">
        <f>IFERROR(__xludf.DUMMYFUNCTION("QUERY(driver!A:L, ""SELECT A, B, L where D contains '""&amp;A160&amp;""'"", 0)"),"driver-condition")</f>
        <v>driver-condition</v>
      </c>
      <c r="C160" s="13" t="str">
        <f>IFERROR(__xludf.DUMMYFUNCTION("""COMPUTED_VALUE"""),"driver")</f>
        <v>driver</v>
      </c>
      <c r="D160" s="13" t="str">
        <f>IFERROR(__xludf.DUMMYFUNCTION("""COMPUTED_VALUE"""),"P19")</f>
        <v>P19</v>
      </c>
      <c r="E160" s="2" t="s">
        <v>312</v>
      </c>
      <c r="F160" s="2">
        <v>7.0</v>
      </c>
      <c r="G160" s="2">
        <v>98.0</v>
      </c>
    </row>
    <row r="161">
      <c r="A161" s="2" t="s">
        <v>157</v>
      </c>
      <c r="B161" s="17" t="str">
        <f>IFERROR(__xludf.DUMMYFUNCTION("QUERY(driver!A:L, ""SELECT A, B, L where D contains '""&amp;A161&amp;""'"", 0)"),"driver-condition")</f>
        <v>driver-condition</v>
      </c>
      <c r="C161" s="13" t="str">
        <f>IFERROR(__xludf.DUMMYFUNCTION("""COMPUTED_VALUE"""),"driver")</f>
        <v>driver</v>
      </c>
      <c r="D161" s="13" t="str">
        <f>IFERROR(__xludf.DUMMYFUNCTION("""COMPUTED_VALUE"""),"P19")</f>
        <v>P19</v>
      </c>
      <c r="E161" s="2" t="s">
        <v>271</v>
      </c>
      <c r="F161" s="2">
        <v>8.0</v>
      </c>
      <c r="G161" s="2">
        <v>99.0</v>
      </c>
    </row>
    <row r="162">
      <c r="A162" s="2" t="s">
        <v>163</v>
      </c>
      <c r="B162" s="17" t="str">
        <f>IFERROR(__xludf.DUMMYFUNCTION("QUERY(driver!A:L, ""SELECT A, B, L where D contains '""&amp;A162&amp;""'"", 0)"),"driver-incidentResponder")</f>
        <v>driver-incidentResponder</v>
      </c>
      <c r="C162" s="13" t="str">
        <f>IFERROR(__xludf.DUMMYFUNCTION("""COMPUTED_VALUE"""),"driver")</f>
        <v>driver</v>
      </c>
      <c r="D162" s="13" t="str">
        <f>IFERROR(__xludf.DUMMYFUNCTION("""COMPUTED_VALUE"""),"P4-S3")</f>
        <v>P4-S3</v>
      </c>
      <c r="E162" s="4" t="s">
        <v>285</v>
      </c>
      <c r="F162" s="2">
        <v>0.0</v>
      </c>
      <c r="G162" s="2">
        <v>1.0</v>
      </c>
    </row>
    <row r="163">
      <c r="A163" s="2" t="s">
        <v>163</v>
      </c>
      <c r="B163" s="17" t="str">
        <f>IFERROR(__xludf.DUMMYFUNCTION("QUERY(driver!A:L, ""SELECT A, B, L where D contains '""&amp;A163&amp;""'"", 0)"),"driver-incidentResponder")</f>
        <v>driver-incidentResponder</v>
      </c>
      <c r="C163" s="13" t="str">
        <f>IFERROR(__xludf.DUMMYFUNCTION("""COMPUTED_VALUE"""),"driver")</f>
        <v>driver</v>
      </c>
      <c r="D163" s="13" t="str">
        <f>IFERROR(__xludf.DUMMYFUNCTION("""COMPUTED_VALUE"""),"P4-S3")</f>
        <v>P4-S3</v>
      </c>
      <c r="E163" s="4" t="s">
        <v>399</v>
      </c>
      <c r="F163" s="2">
        <v>1.0</v>
      </c>
      <c r="G163" s="2">
        <v>2.0</v>
      </c>
    </row>
    <row r="164">
      <c r="A164" s="2" t="s">
        <v>163</v>
      </c>
      <c r="B164" s="17" t="str">
        <f>IFERROR(__xludf.DUMMYFUNCTION("QUERY(driver!A:L, ""SELECT A, B, L where D contains '""&amp;A164&amp;""'"", 0)"),"driver-incidentResponder")</f>
        <v>driver-incidentResponder</v>
      </c>
      <c r="C164" s="13" t="str">
        <f>IFERROR(__xludf.DUMMYFUNCTION("""COMPUTED_VALUE"""),"driver")</f>
        <v>driver</v>
      </c>
      <c r="D164" s="13" t="str">
        <f>IFERROR(__xludf.DUMMYFUNCTION("""COMPUTED_VALUE"""),"P4-S3")</f>
        <v>P4-S3</v>
      </c>
      <c r="E164" s="4" t="s">
        <v>400</v>
      </c>
      <c r="F164" s="2">
        <v>2.0</v>
      </c>
      <c r="G164" s="2">
        <v>3.0</v>
      </c>
    </row>
    <row r="165">
      <c r="A165" s="2" t="s">
        <v>163</v>
      </c>
      <c r="B165" s="17" t="str">
        <f>IFERROR(__xludf.DUMMYFUNCTION("QUERY(driver!A:L, ""SELECT A, B, L where D contains '""&amp;A165&amp;""'"", 0)"),"driver-incidentResponder")</f>
        <v>driver-incidentResponder</v>
      </c>
      <c r="C165" s="13" t="str">
        <f>IFERROR(__xludf.DUMMYFUNCTION("""COMPUTED_VALUE"""),"driver")</f>
        <v>driver</v>
      </c>
      <c r="D165" s="13" t="str">
        <f>IFERROR(__xludf.DUMMYFUNCTION("""COMPUTED_VALUE"""),"P4-S3")</f>
        <v>P4-S3</v>
      </c>
      <c r="E165" s="4" t="s">
        <v>401</v>
      </c>
      <c r="F165" s="2">
        <v>3.0</v>
      </c>
      <c r="G165" s="2">
        <v>4.0</v>
      </c>
    </row>
    <row r="166">
      <c r="A166" s="2" t="s">
        <v>163</v>
      </c>
      <c r="B166" s="17" t="str">
        <f>IFERROR(__xludf.DUMMYFUNCTION("QUERY(driver!A:L, ""SELECT A, B, L where D contains '""&amp;A166&amp;""'"", 0)"),"driver-incidentResponder")</f>
        <v>driver-incidentResponder</v>
      </c>
      <c r="C166" s="13" t="str">
        <f>IFERROR(__xludf.DUMMYFUNCTION("""COMPUTED_VALUE"""),"driver")</f>
        <v>driver</v>
      </c>
      <c r="D166" s="13" t="str">
        <f>IFERROR(__xludf.DUMMYFUNCTION("""COMPUTED_VALUE"""),"P4-S3")</f>
        <v>P4-S3</v>
      </c>
      <c r="E166" s="4" t="s">
        <v>402</v>
      </c>
      <c r="F166" s="2">
        <v>4.0</v>
      </c>
      <c r="G166" s="2">
        <v>5.0</v>
      </c>
    </row>
    <row r="167">
      <c r="A167" s="2" t="s">
        <v>163</v>
      </c>
      <c r="B167" s="17" t="str">
        <f>IFERROR(__xludf.DUMMYFUNCTION("QUERY(driver!A:L, ""SELECT A, B, L where D contains '""&amp;A167&amp;""'"", 0)"),"driver-incidentResponder")</f>
        <v>driver-incidentResponder</v>
      </c>
      <c r="C167" s="13" t="str">
        <f>IFERROR(__xludf.DUMMYFUNCTION("""COMPUTED_VALUE"""),"driver")</f>
        <v>driver</v>
      </c>
      <c r="D167" s="13" t="str">
        <f>IFERROR(__xludf.DUMMYFUNCTION("""COMPUTED_VALUE"""),"P4-S3")</f>
        <v>P4-S3</v>
      </c>
      <c r="E167" s="4" t="s">
        <v>403</v>
      </c>
      <c r="F167" s="2">
        <v>5.0</v>
      </c>
      <c r="G167" s="2">
        <v>6.0</v>
      </c>
    </row>
    <row r="168">
      <c r="A168" s="2" t="s">
        <v>163</v>
      </c>
      <c r="B168" s="17" t="str">
        <f>IFERROR(__xludf.DUMMYFUNCTION("QUERY(driver!A:L, ""SELECT A, B, L where D contains '""&amp;A168&amp;""'"", 0)"),"driver-incidentResponder")</f>
        <v>driver-incidentResponder</v>
      </c>
      <c r="C168" s="13" t="str">
        <f>IFERROR(__xludf.DUMMYFUNCTION("""COMPUTED_VALUE"""),"driver")</f>
        <v>driver</v>
      </c>
      <c r="D168" s="13" t="str">
        <f>IFERROR(__xludf.DUMMYFUNCTION("""COMPUTED_VALUE"""),"P4-S3")</f>
        <v>P4-S3</v>
      </c>
      <c r="E168" s="4" t="s">
        <v>312</v>
      </c>
      <c r="F168" s="2">
        <v>6.0</v>
      </c>
      <c r="G168" s="2">
        <v>98.0</v>
      </c>
    </row>
    <row r="169">
      <c r="A169" s="2" t="s">
        <v>163</v>
      </c>
      <c r="B169" s="17" t="str">
        <f>IFERROR(__xludf.DUMMYFUNCTION("QUERY(driver!A:L, ""SELECT A, B, L where D contains '""&amp;A169&amp;""'"", 0)"),"driver-incidentResponder")</f>
        <v>driver-incidentResponder</v>
      </c>
      <c r="C169" s="13" t="str">
        <f>IFERROR(__xludf.DUMMYFUNCTION("""COMPUTED_VALUE"""),"driver")</f>
        <v>driver</v>
      </c>
      <c r="D169" s="13" t="str">
        <f>IFERROR(__xludf.DUMMYFUNCTION("""COMPUTED_VALUE"""),"P4-S3")</f>
        <v>P4-S3</v>
      </c>
      <c r="E169" s="4" t="s">
        <v>271</v>
      </c>
      <c r="F169" s="2">
        <v>7.0</v>
      </c>
      <c r="G169" s="2">
        <v>99.0</v>
      </c>
    </row>
    <row r="170">
      <c r="A170" s="2" t="s">
        <v>166</v>
      </c>
      <c r="B170" s="17" t="str">
        <f>IFERROR(__xludf.DUMMYFUNCTION("QUERY(driver!A:L, ""SELECT A, B, L where D contains '""&amp;A170&amp;""'"", 0)"),"driver-injuryStatus")</f>
        <v>driver-injuryStatus</v>
      </c>
      <c r="C170" s="13" t="str">
        <f>IFERROR(__xludf.DUMMYFUNCTION("""COMPUTED_VALUE"""),"driver")</f>
        <v>driver</v>
      </c>
      <c r="D170" s="13" t="str">
        <f>IFERROR(__xludf.DUMMYFUNCTION("""COMPUTED_VALUE"""),"P5")</f>
        <v>P5</v>
      </c>
      <c r="E170" s="4" t="s">
        <v>404</v>
      </c>
      <c r="F170" s="2">
        <v>0.0</v>
      </c>
      <c r="G170" s="2">
        <v>1.0</v>
      </c>
    </row>
    <row r="171">
      <c r="A171" s="2" t="s">
        <v>166</v>
      </c>
      <c r="B171" s="17" t="str">
        <f>IFERROR(__xludf.DUMMYFUNCTION("QUERY(driver!A:L, ""SELECT A, B, L where D contains '""&amp;A171&amp;""'"", 0)"),"driver-injuryStatus")</f>
        <v>driver-injuryStatus</v>
      </c>
      <c r="C171" s="13" t="str">
        <f>IFERROR(__xludf.DUMMYFUNCTION("""COMPUTED_VALUE"""),"driver")</f>
        <v>driver</v>
      </c>
      <c r="D171" s="13" t="str">
        <f>IFERROR(__xludf.DUMMYFUNCTION("""COMPUTED_VALUE"""),"P5")</f>
        <v>P5</v>
      </c>
      <c r="E171" s="4" t="s">
        <v>405</v>
      </c>
      <c r="F171" s="2">
        <v>1.0</v>
      </c>
      <c r="G171" s="2">
        <v>2.0</v>
      </c>
    </row>
    <row r="172">
      <c r="A172" s="2" t="s">
        <v>166</v>
      </c>
      <c r="B172" s="17" t="str">
        <f>IFERROR(__xludf.DUMMYFUNCTION("QUERY(driver!A:L, ""SELECT A, B, L where D contains '""&amp;A172&amp;""'"", 0)"),"driver-injuryStatus")</f>
        <v>driver-injuryStatus</v>
      </c>
      <c r="C172" s="13" t="str">
        <f>IFERROR(__xludf.DUMMYFUNCTION("""COMPUTED_VALUE"""),"driver")</f>
        <v>driver</v>
      </c>
      <c r="D172" s="13" t="str">
        <f>IFERROR(__xludf.DUMMYFUNCTION("""COMPUTED_VALUE"""),"P5")</f>
        <v>P5</v>
      </c>
      <c r="E172" s="4" t="s">
        <v>406</v>
      </c>
      <c r="F172" s="2">
        <v>2.0</v>
      </c>
      <c r="G172" s="2">
        <v>3.0</v>
      </c>
    </row>
    <row r="173">
      <c r="A173" s="2" t="s">
        <v>166</v>
      </c>
      <c r="B173" s="17" t="str">
        <f>IFERROR(__xludf.DUMMYFUNCTION("QUERY(driver!A:L, ""SELECT A, B, L where D contains '""&amp;A173&amp;""'"", 0)"),"driver-injuryStatus")</f>
        <v>driver-injuryStatus</v>
      </c>
      <c r="C173" s="13" t="str">
        <f>IFERROR(__xludf.DUMMYFUNCTION("""COMPUTED_VALUE"""),"driver")</f>
        <v>driver</v>
      </c>
      <c r="D173" s="13" t="str">
        <f>IFERROR(__xludf.DUMMYFUNCTION("""COMPUTED_VALUE"""),"P5")</f>
        <v>P5</v>
      </c>
      <c r="E173" s="4" t="s">
        <v>407</v>
      </c>
      <c r="F173" s="2">
        <v>3.0</v>
      </c>
      <c r="G173" s="2">
        <v>4.0</v>
      </c>
    </row>
    <row r="174">
      <c r="A174" s="2" t="s">
        <v>166</v>
      </c>
      <c r="B174" s="17" t="str">
        <f>IFERROR(__xludf.DUMMYFUNCTION("QUERY(driver!A:L, ""SELECT A, B, L where D contains '""&amp;A174&amp;""'"", 0)"),"driver-injuryStatus")</f>
        <v>driver-injuryStatus</v>
      </c>
      <c r="C174" s="13" t="str">
        <f>IFERROR(__xludf.DUMMYFUNCTION("""COMPUTED_VALUE"""),"driver")</f>
        <v>driver</v>
      </c>
      <c r="D174" s="13" t="str">
        <f>IFERROR(__xludf.DUMMYFUNCTION("""COMPUTED_VALUE"""),"P5")</f>
        <v>P5</v>
      </c>
      <c r="E174" s="4" t="s">
        <v>408</v>
      </c>
      <c r="F174" s="2">
        <v>4.0</v>
      </c>
      <c r="G174" s="2">
        <v>5.0</v>
      </c>
    </row>
    <row r="175">
      <c r="A175" s="2" t="s">
        <v>171</v>
      </c>
      <c r="B175" s="17" t="str">
        <f>IFERROR(__xludf.DUMMYFUNCTION("QUERY(driver!A:L, ""SELECT A, B, L where D contains '""&amp;A175&amp;""'"", 0)"),"driver-injuryArea")</f>
        <v>driver-injuryArea</v>
      </c>
      <c r="C175" s="13" t="str">
        <f>IFERROR(__xludf.DUMMYFUNCTION("""COMPUTED_VALUE"""),"driver")</f>
        <v>driver</v>
      </c>
      <c r="D175" s="13" t="str">
        <f>IFERROR(__xludf.DUMMYFUNCTION("""COMPUTED_VALUE"""),"P25")</f>
        <v>P25</v>
      </c>
      <c r="E175" s="2" t="s">
        <v>409</v>
      </c>
      <c r="F175" s="2">
        <v>0.0</v>
      </c>
      <c r="G175" s="2">
        <v>1.0</v>
      </c>
    </row>
    <row r="176">
      <c r="A176" s="2" t="s">
        <v>171</v>
      </c>
      <c r="B176" s="17" t="str">
        <f>IFERROR(__xludf.DUMMYFUNCTION("QUERY(driver!A:L, ""SELECT A, B, L where D contains '""&amp;A176&amp;""'"", 0)"),"driver-injuryArea")</f>
        <v>driver-injuryArea</v>
      </c>
      <c r="C176" s="13" t="str">
        <f>IFERROR(__xludf.DUMMYFUNCTION("""COMPUTED_VALUE"""),"driver")</f>
        <v>driver</v>
      </c>
      <c r="D176" s="13" t="str">
        <f>IFERROR(__xludf.DUMMYFUNCTION("""COMPUTED_VALUE"""),"P25")</f>
        <v>P25</v>
      </c>
      <c r="E176" s="2" t="s">
        <v>410</v>
      </c>
      <c r="F176" s="2">
        <v>1.0</v>
      </c>
      <c r="G176" s="2">
        <v>2.0</v>
      </c>
    </row>
    <row r="177">
      <c r="A177" s="2" t="s">
        <v>171</v>
      </c>
      <c r="B177" s="17" t="str">
        <f>IFERROR(__xludf.DUMMYFUNCTION("QUERY(driver!A:L, ""SELECT A, B, L where D contains '""&amp;A177&amp;""'"", 0)"),"driver-injuryArea")</f>
        <v>driver-injuryArea</v>
      </c>
      <c r="C177" s="13" t="str">
        <f>IFERROR(__xludf.DUMMYFUNCTION("""COMPUTED_VALUE"""),"driver")</f>
        <v>driver</v>
      </c>
      <c r="D177" s="13" t="str">
        <f>IFERROR(__xludf.DUMMYFUNCTION("""COMPUTED_VALUE"""),"P25")</f>
        <v>P25</v>
      </c>
      <c r="E177" s="2" t="s">
        <v>411</v>
      </c>
      <c r="F177" s="2">
        <v>2.0</v>
      </c>
      <c r="G177" s="2">
        <v>3.0</v>
      </c>
    </row>
    <row r="178">
      <c r="A178" s="2" t="s">
        <v>171</v>
      </c>
      <c r="B178" s="17" t="str">
        <f>IFERROR(__xludf.DUMMYFUNCTION("QUERY(driver!A:L, ""SELECT A, B, L where D contains '""&amp;A178&amp;""'"", 0)"),"driver-injuryArea")</f>
        <v>driver-injuryArea</v>
      </c>
      <c r="C178" s="13" t="str">
        <f>IFERROR(__xludf.DUMMYFUNCTION("""COMPUTED_VALUE"""),"driver")</f>
        <v>driver</v>
      </c>
      <c r="D178" s="13" t="str">
        <f>IFERROR(__xludf.DUMMYFUNCTION("""COMPUTED_VALUE"""),"P25")</f>
        <v>P25</v>
      </c>
      <c r="E178" s="2" t="s">
        <v>412</v>
      </c>
      <c r="F178" s="2">
        <v>3.0</v>
      </c>
      <c r="G178" s="2">
        <v>4.0</v>
      </c>
    </row>
    <row r="179">
      <c r="A179" s="2" t="s">
        <v>171</v>
      </c>
      <c r="B179" s="17" t="str">
        <f>IFERROR(__xludf.DUMMYFUNCTION("QUERY(driver!A:L, ""SELECT A, B, L where D contains '""&amp;A179&amp;""'"", 0)"),"driver-injuryArea")</f>
        <v>driver-injuryArea</v>
      </c>
      <c r="C179" s="13" t="str">
        <f>IFERROR(__xludf.DUMMYFUNCTION("""COMPUTED_VALUE"""),"driver")</f>
        <v>driver</v>
      </c>
      <c r="D179" s="13" t="str">
        <f>IFERROR(__xludf.DUMMYFUNCTION("""COMPUTED_VALUE"""),"P25")</f>
        <v>P25</v>
      </c>
      <c r="E179" s="2" t="s">
        <v>413</v>
      </c>
      <c r="F179" s="2">
        <v>4.0</v>
      </c>
      <c r="G179" s="2">
        <v>5.0</v>
      </c>
    </row>
    <row r="180">
      <c r="A180" s="2" t="s">
        <v>171</v>
      </c>
      <c r="B180" s="17" t="str">
        <f>IFERROR(__xludf.DUMMYFUNCTION("QUERY(driver!A:L, ""SELECT A, B, L where D contains '""&amp;A180&amp;""'"", 0)"),"driver-injuryArea")</f>
        <v>driver-injuryArea</v>
      </c>
      <c r="C180" s="13" t="str">
        <f>IFERROR(__xludf.DUMMYFUNCTION("""COMPUTED_VALUE"""),"driver")</f>
        <v>driver</v>
      </c>
      <c r="D180" s="13" t="str">
        <f>IFERROR(__xludf.DUMMYFUNCTION("""COMPUTED_VALUE"""),"P25")</f>
        <v>P25</v>
      </c>
      <c r="E180" s="2" t="s">
        <v>414</v>
      </c>
      <c r="F180" s="2">
        <v>5.0</v>
      </c>
      <c r="G180" s="2">
        <v>6.0</v>
      </c>
    </row>
    <row r="181">
      <c r="A181" s="2" t="s">
        <v>171</v>
      </c>
      <c r="B181" s="17" t="str">
        <f>IFERROR(__xludf.DUMMYFUNCTION("QUERY(driver!A:L, ""SELECT A, B, L where D contains '""&amp;A181&amp;""'"", 0)"),"driver-injuryArea")</f>
        <v>driver-injuryArea</v>
      </c>
      <c r="C181" s="13" t="str">
        <f>IFERROR(__xludf.DUMMYFUNCTION("""COMPUTED_VALUE"""),"driver")</f>
        <v>driver</v>
      </c>
      <c r="D181" s="13" t="str">
        <f>IFERROR(__xludf.DUMMYFUNCTION("""COMPUTED_VALUE"""),"P25")</f>
        <v>P25</v>
      </c>
      <c r="E181" s="2" t="s">
        <v>415</v>
      </c>
      <c r="F181" s="2">
        <v>6.0</v>
      </c>
      <c r="G181" s="2">
        <v>7.0</v>
      </c>
    </row>
    <row r="182">
      <c r="A182" s="2" t="s">
        <v>171</v>
      </c>
      <c r="B182" s="17" t="str">
        <f>IFERROR(__xludf.DUMMYFUNCTION("QUERY(driver!A:L, ""SELECT A, B, L where D contains '""&amp;A182&amp;""'"", 0)"),"driver-injuryArea")</f>
        <v>driver-injuryArea</v>
      </c>
      <c r="C182" s="13" t="str">
        <f>IFERROR(__xludf.DUMMYFUNCTION("""COMPUTED_VALUE"""),"driver")</f>
        <v>driver</v>
      </c>
      <c r="D182" s="13" t="str">
        <f>IFERROR(__xludf.DUMMYFUNCTION("""COMPUTED_VALUE"""),"P25")</f>
        <v>P25</v>
      </c>
      <c r="E182" s="2" t="s">
        <v>416</v>
      </c>
      <c r="F182" s="2">
        <v>7.0</v>
      </c>
      <c r="G182" s="2">
        <v>8.0</v>
      </c>
    </row>
    <row r="183">
      <c r="A183" s="2" t="s">
        <v>171</v>
      </c>
      <c r="B183" s="17" t="str">
        <f>IFERROR(__xludf.DUMMYFUNCTION("QUERY(driver!A:L, ""SELECT A, B, L where D contains '""&amp;A183&amp;""'"", 0)"),"driver-injuryArea")</f>
        <v>driver-injuryArea</v>
      </c>
      <c r="C183" s="13" t="str">
        <f>IFERROR(__xludf.DUMMYFUNCTION("""COMPUTED_VALUE"""),"driver")</f>
        <v>driver</v>
      </c>
      <c r="D183" s="13" t="str">
        <f>IFERROR(__xludf.DUMMYFUNCTION("""COMPUTED_VALUE"""),"P25")</f>
        <v>P25</v>
      </c>
      <c r="E183" s="2" t="s">
        <v>417</v>
      </c>
      <c r="F183" s="2">
        <v>8.0</v>
      </c>
      <c r="G183" s="2">
        <v>9.0</v>
      </c>
    </row>
    <row r="184">
      <c r="A184" s="2" t="s">
        <v>179</v>
      </c>
      <c r="B184" s="17" t="str">
        <f>IFERROR(__xludf.DUMMYFUNCTION("QUERY(driver!A:L, ""SELECT A, B, L where D contains '""&amp;A184&amp;""'"", 0)"),"driver-injurySeverity")</f>
        <v>driver-injurySeverity</v>
      </c>
      <c r="C184" s="13" t="str">
        <f>IFERROR(__xludf.DUMMYFUNCTION("""COMPUTED_VALUE"""),"driver")</f>
        <v>driver</v>
      </c>
      <c r="D184" s="13" t="str">
        <f>IFERROR(__xludf.DUMMYFUNCTION("""COMPUTED_VALUE"""),"P27")</f>
        <v>P27</v>
      </c>
      <c r="E184" s="2" t="s">
        <v>418</v>
      </c>
      <c r="F184" s="2">
        <v>0.0</v>
      </c>
      <c r="G184" s="2">
        <v>1.0</v>
      </c>
    </row>
    <row r="185">
      <c r="A185" s="2" t="s">
        <v>179</v>
      </c>
      <c r="B185" s="17" t="str">
        <f>IFERROR(__xludf.DUMMYFUNCTION("QUERY(driver!A:L, ""SELECT A, B, L where D contains '""&amp;A185&amp;""'"", 0)"),"driver-injurySeverity")</f>
        <v>driver-injurySeverity</v>
      </c>
      <c r="C185" s="13" t="str">
        <f>IFERROR(__xludf.DUMMYFUNCTION("""COMPUTED_VALUE"""),"driver")</f>
        <v>driver</v>
      </c>
      <c r="D185" s="13" t="str">
        <f>IFERROR(__xludf.DUMMYFUNCTION("""COMPUTED_VALUE"""),"P27")</f>
        <v>P27</v>
      </c>
      <c r="E185" s="2" t="s">
        <v>419</v>
      </c>
      <c r="F185" s="2">
        <v>1.0</v>
      </c>
      <c r="G185" s="2">
        <v>2.0</v>
      </c>
    </row>
    <row r="186">
      <c r="A186" s="2" t="s">
        <v>179</v>
      </c>
      <c r="B186" s="17" t="str">
        <f>IFERROR(__xludf.DUMMYFUNCTION("QUERY(driver!A:L, ""SELECT A, B, L where D contains '""&amp;A186&amp;""'"", 0)"),"driver-injurySeverity")</f>
        <v>driver-injurySeverity</v>
      </c>
      <c r="C186" s="13" t="str">
        <f>IFERROR(__xludf.DUMMYFUNCTION("""COMPUTED_VALUE"""),"driver")</f>
        <v>driver</v>
      </c>
      <c r="D186" s="13" t="str">
        <f>IFERROR(__xludf.DUMMYFUNCTION("""COMPUTED_VALUE"""),"P27")</f>
        <v>P27</v>
      </c>
      <c r="E186" s="2" t="s">
        <v>420</v>
      </c>
      <c r="F186" s="2">
        <v>2.0</v>
      </c>
      <c r="G186" s="2">
        <v>3.0</v>
      </c>
    </row>
    <row r="187">
      <c r="A187" s="2" t="s">
        <v>179</v>
      </c>
      <c r="B187" s="17" t="str">
        <f>IFERROR(__xludf.DUMMYFUNCTION("QUERY(driver!A:L, ""SELECT A, B, L where D contains '""&amp;A187&amp;""'"", 0)"),"driver-injurySeverity")</f>
        <v>driver-injurySeverity</v>
      </c>
      <c r="C187" s="13" t="str">
        <f>IFERROR(__xludf.DUMMYFUNCTION("""COMPUTED_VALUE"""),"driver")</f>
        <v>driver</v>
      </c>
      <c r="D187" s="13" t="str">
        <f>IFERROR(__xludf.DUMMYFUNCTION("""COMPUTED_VALUE"""),"P27")</f>
        <v>P27</v>
      </c>
      <c r="E187" s="2" t="s">
        <v>421</v>
      </c>
      <c r="F187" s="2">
        <v>3.0</v>
      </c>
      <c r="G187" s="2">
        <v>4.0</v>
      </c>
    </row>
    <row r="188">
      <c r="A188" s="2" t="s">
        <v>179</v>
      </c>
      <c r="B188" s="17" t="str">
        <f>IFERROR(__xludf.DUMMYFUNCTION("QUERY(driver!A:L, ""SELECT A, B, L where D contains '""&amp;A188&amp;""'"", 0)"),"driver-injurySeverity")</f>
        <v>driver-injurySeverity</v>
      </c>
      <c r="C188" s="13" t="str">
        <f>IFERROR(__xludf.DUMMYFUNCTION("""COMPUTED_VALUE"""),"driver")</f>
        <v>driver</v>
      </c>
      <c r="D188" s="13" t="str">
        <f>IFERROR(__xludf.DUMMYFUNCTION("""COMPUTED_VALUE"""),"P27")</f>
        <v>P27</v>
      </c>
      <c r="E188" s="2" t="s">
        <v>422</v>
      </c>
      <c r="F188" s="2">
        <v>4.0</v>
      </c>
      <c r="G188" s="2">
        <v>5.0</v>
      </c>
    </row>
    <row r="189">
      <c r="A189" s="2" t="s">
        <v>179</v>
      </c>
      <c r="B189" s="17" t="str">
        <f>IFERROR(__xludf.DUMMYFUNCTION("QUERY(driver!A:L, ""SELECT A, B, L where D contains '""&amp;A189&amp;""'"", 0)"),"driver-injurySeverity")</f>
        <v>driver-injurySeverity</v>
      </c>
      <c r="C189" s="13" t="str">
        <f>IFERROR(__xludf.DUMMYFUNCTION("""COMPUTED_VALUE"""),"driver")</f>
        <v>driver</v>
      </c>
      <c r="D189" s="13" t="str">
        <f>IFERROR(__xludf.DUMMYFUNCTION("""COMPUTED_VALUE"""),"P27")</f>
        <v>P27</v>
      </c>
      <c r="E189" s="2" t="s">
        <v>271</v>
      </c>
      <c r="F189" s="2">
        <v>5.0</v>
      </c>
      <c r="G189" s="2">
        <v>99.0</v>
      </c>
    </row>
    <row r="190">
      <c r="A190" s="2" t="s">
        <v>185</v>
      </c>
      <c r="B190" s="17" t="str">
        <f>IFERROR(__xludf.DUMMYFUNCTION("QUERY(driver!A:L, ""SELECT A, B, L where D contains '""&amp;A190&amp;""'"", 0)"),"driver-transportSource")</f>
        <v>driver-transportSource</v>
      </c>
      <c r="C190" s="13" t="str">
        <f>IFERROR(__xludf.DUMMYFUNCTION("""COMPUTED_VALUE"""),"driver")</f>
        <v>driver</v>
      </c>
      <c r="D190" s="13" t="str">
        <f>IFERROR(__xludf.DUMMYFUNCTION("""COMPUTED_VALUE"""),"P24-S1")</f>
        <v>P24-S1</v>
      </c>
      <c r="E190" s="18" t="s">
        <v>423</v>
      </c>
      <c r="F190" s="19">
        <v>0.0</v>
      </c>
      <c r="G190" s="2">
        <v>0.0</v>
      </c>
    </row>
    <row r="191">
      <c r="A191" s="2" t="s">
        <v>185</v>
      </c>
      <c r="B191" s="17" t="str">
        <f>IFERROR(__xludf.DUMMYFUNCTION("QUERY(driver!A:L, ""SELECT A, B, L where D contains '""&amp;A191&amp;""'"", 0)"),"driver-transportSource")</f>
        <v>driver-transportSource</v>
      </c>
      <c r="C191" s="13" t="str">
        <f>IFERROR(__xludf.DUMMYFUNCTION("""COMPUTED_VALUE"""),"driver")</f>
        <v>driver</v>
      </c>
      <c r="D191" s="13" t="str">
        <f>IFERROR(__xludf.DUMMYFUNCTION("""COMPUTED_VALUE"""),"P24-S1")</f>
        <v>P24-S1</v>
      </c>
      <c r="E191" s="18" t="s">
        <v>424</v>
      </c>
      <c r="F191" s="19">
        <v>1.0</v>
      </c>
      <c r="G191" s="2">
        <v>1.0</v>
      </c>
    </row>
    <row r="192">
      <c r="A192" s="2" t="s">
        <v>185</v>
      </c>
      <c r="B192" s="17" t="str">
        <f>IFERROR(__xludf.DUMMYFUNCTION("QUERY(driver!A:L, ""SELECT A, B, L where D contains '""&amp;A192&amp;""'"", 0)"),"driver-transportSource")</f>
        <v>driver-transportSource</v>
      </c>
      <c r="C192" s="13" t="str">
        <f>IFERROR(__xludf.DUMMYFUNCTION("""COMPUTED_VALUE"""),"driver")</f>
        <v>driver</v>
      </c>
      <c r="D192" s="13" t="str">
        <f>IFERROR(__xludf.DUMMYFUNCTION("""COMPUTED_VALUE"""),"P24-S1")</f>
        <v>P24-S1</v>
      </c>
      <c r="E192" s="18" t="s">
        <v>425</v>
      </c>
      <c r="F192" s="19">
        <v>2.0</v>
      </c>
      <c r="G192" s="2">
        <v>2.0</v>
      </c>
    </row>
    <row r="193">
      <c r="A193" s="2" t="s">
        <v>185</v>
      </c>
      <c r="B193" s="17" t="str">
        <f>IFERROR(__xludf.DUMMYFUNCTION("QUERY(driver!A:L, ""SELECT A, B, L where D contains '""&amp;A193&amp;""'"", 0)"),"driver-transportSource")</f>
        <v>driver-transportSource</v>
      </c>
      <c r="C193" s="13" t="str">
        <f>IFERROR(__xludf.DUMMYFUNCTION("""COMPUTED_VALUE"""),"driver")</f>
        <v>driver</v>
      </c>
      <c r="D193" s="13" t="str">
        <f>IFERROR(__xludf.DUMMYFUNCTION("""COMPUTED_VALUE"""),"P24-S1")</f>
        <v>P24-S1</v>
      </c>
      <c r="E193" s="18" t="s">
        <v>426</v>
      </c>
      <c r="F193" s="19">
        <v>3.0</v>
      </c>
      <c r="G193" s="2">
        <v>3.0</v>
      </c>
    </row>
    <row r="194">
      <c r="A194" s="2" t="s">
        <v>185</v>
      </c>
      <c r="B194" s="17" t="str">
        <f>IFERROR(__xludf.DUMMYFUNCTION("QUERY(driver!A:L, ""SELECT A, B, L where D contains '""&amp;A194&amp;""'"", 0)"),"driver-transportSource")</f>
        <v>driver-transportSource</v>
      </c>
      <c r="C194" s="13" t="str">
        <f>IFERROR(__xludf.DUMMYFUNCTION("""COMPUTED_VALUE"""),"driver")</f>
        <v>driver</v>
      </c>
      <c r="D194" s="13" t="str">
        <f>IFERROR(__xludf.DUMMYFUNCTION("""COMPUTED_VALUE"""),"P24-S1")</f>
        <v>P24-S1</v>
      </c>
      <c r="E194" s="18" t="s">
        <v>312</v>
      </c>
      <c r="F194" s="19">
        <v>4.0</v>
      </c>
      <c r="G194" s="2">
        <v>98.0</v>
      </c>
    </row>
    <row r="195">
      <c r="A195" s="2" t="s">
        <v>185</v>
      </c>
      <c r="B195" s="17" t="str">
        <f>IFERROR(__xludf.DUMMYFUNCTION("QUERY(driver!A:L, ""SELECT A, B, L where D contains '""&amp;A195&amp;""'"", 0)"),"driver-transportSource")</f>
        <v>driver-transportSource</v>
      </c>
      <c r="C195" s="13" t="str">
        <f>IFERROR(__xludf.DUMMYFUNCTION("""COMPUTED_VALUE"""),"driver")</f>
        <v>driver</v>
      </c>
      <c r="D195" s="13" t="str">
        <f>IFERROR(__xludf.DUMMYFUNCTION("""COMPUTED_VALUE"""),"P24-S1")</f>
        <v>P24-S1</v>
      </c>
      <c r="E195" s="18" t="s">
        <v>271</v>
      </c>
      <c r="F195" s="19">
        <v>5.0</v>
      </c>
      <c r="G195" s="2">
        <v>99.0</v>
      </c>
    </row>
    <row r="196">
      <c r="A196" s="2" t="s">
        <v>203</v>
      </c>
      <c r="B196" s="17" t="str">
        <f>IFERROR(__xludf.DUMMYFUNCTION("QUERY(driver!A:L, ""SELECT A, B, L where D matches '""&amp;A196&amp;""'"", 0)"),"driver-CMVStatus")</f>
        <v>driver-CMVStatus</v>
      </c>
      <c r="C196" s="13" t="str">
        <f>IFERROR(__xludf.DUMMYFUNCTION("""COMPUTED_VALUE"""),"driver")</f>
        <v>driver</v>
      </c>
      <c r="D196" s="13" t="str">
        <f>IFERROR(__xludf.DUMMYFUNCTION("""COMPUTED_VALUE"""),"LV1-S1")</f>
        <v>LV1-S1</v>
      </c>
      <c r="E196" s="4" t="s">
        <v>427</v>
      </c>
      <c r="F196" s="6">
        <v>0.0</v>
      </c>
      <c r="G196" s="2">
        <v>0.0</v>
      </c>
    </row>
    <row r="197">
      <c r="A197" s="2" t="s">
        <v>203</v>
      </c>
      <c r="B197" s="17" t="str">
        <f>IFERROR(__xludf.DUMMYFUNCTION("QUERY(driver!A:L, ""SELECT A, B, L where D matches '""&amp;A197&amp;""'"", 0)"),"driver-CMVStatus")</f>
        <v>driver-CMVStatus</v>
      </c>
      <c r="C197" s="13" t="str">
        <f>IFERROR(__xludf.DUMMYFUNCTION("""COMPUTED_VALUE"""),"driver")</f>
        <v>driver</v>
      </c>
      <c r="D197" s="13" t="str">
        <f>IFERROR(__xludf.DUMMYFUNCTION("""COMPUTED_VALUE"""),"LV1-S1")</f>
        <v>LV1-S1</v>
      </c>
      <c r="E197" s="4" t="s">
        <v>315</v>
      </c>
      <c r="F197" s="6">
        <v>1.0</v>
      </c>
      <c r="G197" s="2">
        <v>1.0</v>
      </c>
    </row>
    <row r="198">
      <c r="A198" s="2" t="s">
        <v>203</v>
      </c>
      <c r="B198" s="17" t="str">
        <f>IFERROR(__xludf.DUMMYFUNCTION("QUERY(driver!A:L, ""SELECT A, B, L where D matches '""&amp;A198&amp;""'"", 0)"),"driver-CMVStatus")</f>
        <v>driver-CMVStatus</v>
      </c>
      <c r="C198" s="13" t="str">
        <f>IFERROR(__xludf.DUMMYFUNCTION("""COMPUTED_VALUE"""),"driver")</f>
        <v>driver</v>
      </c>
      <c r="D198" s="13" t="str">
        <f>IFERROR(__xludf.DUMMYFUNCTION("""COMPUTED_VALUE"""),"LV1-S1")</f>
        <v>LV1-S1</v>
      </c>
      <c r="E198" s="4" t="s">
        <v>428</v>
      </c>
      <c r="F198" s="6">
        <v>2.0</v>
      </c>
      <c r="G198" s="2">
        <v>2.0</v>
      </c>
    </row>
    <row r="199">
      <c r="A199" s="2" t="s">
        <v>203</v>
      </c>
      <c r="B199" s="17" t="str">
        <f>IFERROR(__xludf.DUMMYFUNCTION("QUERY(driver!A:L, ""SELECT A, B, L where D matches '""&amp;A199&amp;""'"", 0)"),"driver-CMVStatus")</f>
        <v>driver-CMVStatus</v>
      </c>
      <c r="C199" s="13" t="str">
        <f>IFERROR(__xludf.DUMMYFUNCTION("""COMPUTED_VALUE"""),"driver")</f>
        <v>driver</v>
      </c>
      <c r="D199" s="13" t="str">
        <f>IFERROR(__xludf.DUMMYFUNCTION("""COMPUTED_VALUE"""),"LV1-S1")</f>
        <v>LV1-S1</v>
      </c>
      <c r="E199" s="4" t="s">
        <v>317</v>
      </c>
      <c r="F199" s="6">
        <v>3.0</v>
      </c>
      <c r="G199" s="2">
        <v>3.0</v>
      </c>
    </row>
    <row r="200">
      <c r="A200" s="2" t="s">
        <v>203</v>
      </c>
      <c r="B200" s="17" t="str">
        <f>IFERROR(__xludf.DUMMYFUNCTION("QUERY(driver!A:L, ""SELECT A, B, L where D matches '""&amp;A200&amp;""'"", 0)"),"driver-CMVStatus")</f>
        <v>driver-CMVStatus</v>
      </c>
      <c r="C200" s="13" t="str">
        <f>IFERROR(__xludf.DUMMYFUNCTION("""COMPUTED_VALUE"""),"driver")</f>
        <v>driver</v>
      </c>
      <c r="D200" s="13" t="str">
        <f>IFERROR(__xludf.DUMMYFUNCTION("""COMPUTED_VALUE"""),"LV1-S1")</f>
        <v>LV1-S1</v>
      </c>
      <c r="E200" s="4" t="s">
        <v>318</v>
      </c>
      <c r="F200" s="6">
        <v>4.0</v>
      </c>
      <c r="G200" s="2">
        <v>4.0</v>
      </c>
    </row>
    <row r="201">
      <c r="A201" s="2" t="s">
        <v>203</v>
      </c>
      <c r="B201" s="17" t="str">
        <f>IFERROR(__xludf.DUMMYFUNCTION("QUERY(driver!A:L, ""SELECT A, B, L where D matches '""&amp;A201&amp;""'"", 0)"),"driver-CMVStatus")</f>
        <v>driver-CMVStatus</v>
      </c>
      <c r="C201" s="13" t="str">
        <f>IFERROR(__xludf.DUMMYFUNCTION("""COMPUTED_VALUE"""),"driver")</f>
        <v>driver</v>
      </c>
      <c r="D201" s="13" t="str">
        <f>IFERROR(__xludf.DUMMYFUNCTION("""COMPUTED_VALUE"""),"LV1-S1")</f>
        <v>LV1-S1</v>
      </c>
      <c r="E201" s="4" t="s">
        <v>319</v>
      </c>
      <c r="F201" s="6">
        <v>5.0</v>
      </c>
      <c r="G201" s="2">
        <v>5.0</v>
      </c>
    </row>
    <row r="202">
      <c r="A202" s="2" t="s">
        <v>203</v>
      </c>
      <c r="B202" s="17" t="str">
        <f>IFERROR(__xludf.DUMMYFUNCTION("QUERY(driver!A:L, ""SELECT A, B, L where D matches '""&amp;A202&amp;""'"", 0)"),"driver-CMVStatus")</f>
        <v>driver-CMVStatus</v>
      </c>
      <c r="C202" s="13" t="str">
        <f>IFERROR(__xludf.DUMMYFUNCTION("""COMPUTED_VALUE"""),"driver")</f>
        <v>driver</v>
      </c>
      <c r="D202" s="13" t="str">
        <f>IFERROR(__xludf.DUMMYFUNCTION("""COMPUTED_VALUE"""),"LV1-S1")</f>
        <v>LV1-S1</v>
      </c>
      <c r="E202" s="4" t="s">
        <v>429</v>
      </c>
      <c r="F202" s="6">
        <v>6.0</v>
      </c>
      <c r="G202" s="2">
        <v>6.0</v>
      </c>
    </row>
    <row r="203">
      <c r="A203" s="2" t="s">
        <v>203</v>
      </c>
      <c r="B203" s="17" t="str">
        <f>IFERROR(__xludf.DUMMYFUNCTION("QUERY(driver!A:L, ""SELECT A, B, L where D matches '""&amp;A203&amp;""'"", 0)"),"driver-CMVStatus")</f>
        <v>driver-CMVStatus</v>
      </c>
      <c r="C203" s="13" t="str">
        <f>IFERROR(__xludf.DUMMYFUNCTION("""COMPUTED_VALUE"""),"driver")</f>
        <v>driver</v>
      </c>
      <c r="D203" s="13" t="str">
        <f>IFERROR(__xludf.DUMMYFUNCTION("""COMPUTED_VALUE"""),"LV1-S1")</f>
        <v>LV1-S1</v>
      </c>
      <c r="E203" s="4" t="s">
        <v>430</v>
      </c>
      <c r="F203" s="6">
        <v>7.0</v>
      </c>
      <c r="G203" s="2">
        <v>7.0</v>
      </c>
    </row>
    <row r="204">
      <c r="A204" s="2" t="s">
        <v>203</v>
      </c>
      <c r="B204" s="17" t="str">
        <f>IFERROR(__xludf.DUMMYFUNCTION("QUERY(driver!A:L, ""SELECT A, B, L where D matches '""&amp;A204&amp;""'"", 0)"),"driver-CMVStatus")</f>
        <v>driver-CMVStatus</v>
      </c>
      <c r="C204" s="13" t="str">
        <f>IFERROR(__xludf.DUMMYFUNCTION("""COMPUTED_VALUE"""),"driver")</f>
        <v>driver</v>
      </c>
      <c r="D204" s="13" t="str">
        <f>IFERROR(__xludf.DUMMYFUNCTION("""COMPUTED_VALUE"""),"LV1-S1")</f>
        <v>LV1-S1</v>
      </c>
      <c r="E204" s="4" t="s">
        <v>431</v>
      </c>
      <c r="F204" s="6">
        <v>8.0</v>
      </c>
      <c r="G204" s="2">
        <v>98.0</v>
      </c>
    </row>
    <row r="205">
      <c r="A205" s="2" t="s">
        <v>203</v>
      </c>
      <c r="B205" s="17" t="str">
        <f>IFERROR(__xludf.DUMMYFUNCTION("QUERY(driver!A:L, ""SELECT A, B, L where D matches '""&amp;A205&amp;""'"", 0)"),"driver-CMVStatus")</f>
        <v>driver-CMVStatus</v>
      </c>
      <c r="C205" s="13" t="str">
        <f>IFERROR(__xludf.DUMMYFUNCTION("""COMPUTED_VALUE"""),"driver")</f>
        <v>driver</v>
      </c>
      <c r="D205" s="13" t="str">
        <f>IFERROR(__xludf.DUMMYFUNCTION("""COMPUTED_VALUE"""),"LV1-S1")</f>
        <v>LV1-S1</v>
      </c>
      <c r="E205" s="4" t="s">
        <v>432</v>
      </c>
      <c r="F205" s="6">
        <v>9.0</v>
      </c>
      <c r="G205" s="2">
        <v>99.0</v>
      </c>
    </row>
    <row r="206">
      <c r="A206" s="2" t="s">
        <v>206</v>
      </c>
      <c r="B206" s="17" t="str">
        <f>IFERROR(__xludf.DUMMYFUNCTION("QUERY(driver!A:L, ""SELECT A, B, L where D contains '""&amp;A206&amp;""'"", 0)"),"driver-complianceCDL")</f>
        <v>driver-complianceCDL</v>
      </c>
      <c r="C206" s="13" t="str">
        <f>IFERROR(__xludf.DUMMYFUNCTION("""COMPUTED_VALUE"""),"driver")</f>
        <v>driver</v>
      </c>
      <c r="D206" s="13" t="str">
        <f>IFERROR(__xludf.DUMMYFUNCTION("""COMPUTED_VALUE"""),"LV1-S2")</f>
        <v>LV1-S2</v>
      </c>
      <c r="E206" s="4" t="s">
        <v>433</v>
      </c>
      <c r="F206" s="6">
        <v>0.0</v>
      </c>
      <c r="G206" s="2">
        <v>0.0</v>
      </c>
    </row>
    <row r="207">
      <c r="A207" s="2" t="s">
        <v>206</v>
      </c>
      <c r="B207" s="17" t="str">
        <f>IFERROR(__xludf.DUMMYFUNCTION("QUERY(driver!A:L, ""SELECT A, B, L where D contains '""&amp;A207&amp;""'"", 0)"),"driver-complianceCDL")</f>
        <v>driver-complianceCDL</v>
      </c>
      <c r="C207" s="13" t="str">
        <f>IFERROR(__xludf.DUMMYFUNCTION("""COMPUTED_VALUE"""),"driver")</f>
        <v>driver</v>
      </c>
      <c r="D207" s="13" t="str">
        <f>IFERROR(__xludf.DUMMYFUNCTION("""COMPUTED_VALUE"""),"LV1-S2")</f>
        <v>LV1-S2</v>
      </c>
      <c r="E207" s="4" t="s">
        <v>434</v>
      </c>
      <c r="F207" s="6">
        <v>1.0</v>
      </c>
      <c r="G207" s="2">
        <v>1.0</v>
      </c>
    </row>
    <row r="208">
      <c r="A208" s="2" t="s">
        <v>206</v>
      </c>
      <c r="B208" s="17" t="str">
        <f>IFERROR(__xludf.DUMMYFUNCTION("QUERY(driver!A:L, ""SELECT A, B, L where D contains '""&amp;A208&amp;""'"", 0)"),"driver-complianceCDL")</f>
        <v>driver-complianceCDL</v>
      </c>
      <c r="C208" s="13" t="str">
        <f>IFERROR(__xludf.DUMMYFUNCTION("""COMPUTED_VALUE"""),"driver")</f>
        <v>driver</v>
      </c>
      <c r="D208" s="13" t="str">
        <f>IFERROR(__xludf.DUMMYFUNCTION("""COMPUTED_VALUE"""),"LV1-S2")</f>
        <v>LV1-S2</v>
      </c>
      <c r="E208" s="4" t="s">
        <v>435</v>
      </c>
      <c r="F208" s="6">
        <v>2.0</v>
      </c>
      <c r="G208" s="2">
        <v>2.0</v>
      </c>
    </row>
    <row r="209">
      <c r="A209" s="2" t="s">
        <v>206</v>
      </c>
      <c r="B209" s="17" t="str">
        <f>IFERROR(__xludf.DUMMYFUNCTION("QUERY(driver!A:L, ""SELECT A, B, L where D contains '""&amp;A209&amp;""'"", 0)"),"driver-complianceCDL")</f>
        <v>driver-complianceCDL</v>
      </c>
      <c r="C209" s="13" t="str">
        <f>IFERROR(__xludf.DUMMYFUNCTION("""COMPUTED_VALUE"""),"driver")</f>
        <v>driver</v>
      </c>
      <c r="D209" s="13" t="str">
        <f>IFERROR(__xludf.DUMMYFUNCTION("""COMPUTED_VALUE"""),"LV1-S2")</f>
        <v>LV1-S2</v>
      </c>
      <c r="E209" s="4" t="s">
        <v>436</v>
      </c>
      <c r="F209" s="6">
        <v>3.0</v>
      </c>
      <c r="G209" s="2">
        <v>3.0</v>
      </c>
    </row>
    <row r="210">
      <c r="A210" s="2" t="s">
        <v>206</v>
      </c>
      <c r="B210" s="17" t="str">
        <f>IFERROR(__xludf.DUMMYFUNCTION("QUERY(driver!A:L, ""SELECT A, B, L where D contains '""&amp;A210&amp;""'"", 0)"),"driver-complianceCDL")</f>
        <v>driver-complianceCDL</v>
      </c>
      <c r="C210" s="13" t="str">
        <f>IFERROR(__xludf.DUMMYFUNCTION("""COMPUTED_VALUE"""),"driver")</f>
        <v>driver</v>
      </c>
      <c r="D210" s="13" t="str">
        <f>IFERROR(__xludf.DUMMYFUNCTION("""COMPUTED_VALUE"""),"LV1-S2")</f>
        <v>LV1-S2</v>
      </c>
      <c r="E210" s="4" t="s">
        <v>437</v>
      </c>
      <c r="F210" s="6">
        <v>4.0</v>
      </c>
      <c r="G210" s="2">
        <v>99.0</v>
      </c>
    </row>
    <row r="211">
      <c r="A211" s="2" t="s">
        <v>212</v>
      </c>
      <c r="B211" s="17" t="str">
        <f>IFERROR(__xludf.DUMMYFUNCTION("QUERY(driver!A:L, ""SELECT A, B, L where D contains '""&amp;A211&amp;""'"", 0)"),"driver-suspectedAlcohol")</f>
        <v>driver-suspectedAlcohol</v>
      </c>
      <c r="C211" s="13" t="str">
        <f>IFERROR(__xludf.DUMMYFUNCTION("""COMPUTED_VALUE"""),"driver")</f>
        <v>driver</v>
      </c>
      <c r="D211" s="13" t="str">
        <f>IFERROR(__xludf.DUMMYFUNCTION("""COMPUTED_VALUE"""),"P20")</f>
        <v>P20</v>
      </c>
      <c r="E211" s="2" t="s">
        <v>285</v>
      </c>
      <c r="F211" s="2">
        <v>0.0</v>
      </c>
      <c r="G211" s="2">
        <v>1.0</v>
      </c>
    </row>
    <row r="212">
      <c r="A212" s="2" t="s">
        <v>212</v>
      </c>
      <c r="B212" s="17" t="str">
        <f>IFERROR(__xludf.DUMMYFUNCTION("QUERY(driver!A:L, ""SELECT A, B, L where D contains '""&amp;A212&amp;""'"", 0)"),"driver-suspectedAlcohol")</f>
        <v>driver-suspectedAlcohol</v>
      </c>
      <c r="C212" s="13" t="str">
        <f>IFERROR(__xludf.DUMMYFUNCTION("""COMPUTED_VALUE"""),"driver")</f>
        <v>driver</v>
      </c>
      <c r="D212" s="13" t="str">
        <f>IFERROR(__xludf.DUMMYFUNCTION("""COMPUTED_VALUE"""),"P20")</f>
        <v>P20</v>
      </c>
      <c r="E212" s="2" t="s">
        <v>286</v>
      </c>
      <c r="F212" s="2">
        <v>1.0</v>
      </c>
      <c r="G212" s="2">
        <v>2.0</v>
      </c>
    </row>
    <row r="213">
      <c r="A213" s="2" t="s">
        <v>212</v>
      </c>
      <c r="B213" s="17" t="str">
        <f>IFERROR(__xludf.DUMMYFUNCTION("QUERY(driver!A:L, ""SELECT A, B, L where D contains '""&amp;A213&amp;""'"", 0)"),"driver-suspectedAlcohol")</f>
        <v>driver-suspectedAlcohol</v>
      </c>
      <c r="C213" s="13" t="str">
        <f>IFERROR(__xludf.DUMMYFUNCTION("""COMPUTED_VALUE"""),"driver")</f>
        <v>driver</v>
      </c>
      <c r="D213" s="13" t="str">
        <f>IFERROR(__xludf.DUMMYFUNCTION("""COMPUTED_VALUE"""),"P20")</f>
        <v>P20</v>
      </c>
      <c r="E213" s="2" t="s">
        <v>271</v>
      </c>
      <c r="F213" s="2">
        <v>2.0</v>
      </c>
      <c r="G213" s="2">
        <v>99.0</v>
      </c>
    </row>
    <row r="214">
      <c r="A214" s="2" t="s">
        <v>216</v>
      </c>
      <c r="B214" s="17" t="str">
        <f>IFERROR(__xludf.DUMMYFUNCTION("QUERY(driver!A:L, ""SELECT A, B, L where D contains '""&amp;A214&amp;""'"", 0)"),"driver-alcoholTestStatus")</f>
        <v>driver-alcoholTestStatus</v>
      </c>
      <c r="C214" s="13" t="str">
        <f>IFERROR(__xludf.DUMMYFUNCTION("""COMPUTED_VALUE"""),"driver")</f>
        <v>driver</v>
      </c>
      <c r="D214" s="13" t="str">
        <f>IFERROR(__xludf.DUMMYFUNCTION("""COMPUTED_VALUE"""),"P21-S1")</f>
        <v>P21-S1</v>
      </c>
      <c r="E214" s="4" t="s">
        <v>438</v>
      </c>
      <c r="F214" s="6">
        <v>0.0</v>
      </c>
      <c r="G214" s="2">
        <v>0.0</v>
      </c>
    </row>
    <row r="215">
      <c r="A215" s="2" t="s">
        <v>216</v>
      </c>
      <c r="B215" s="17" t="str">
        <f>IFERROR(__xludf.DUMMYFUNCTION("QUERY(driver!A:L, ""SELECT A, B, L where D contains '""&amp;A215&amp;""'"", 0)"),"driver-alcoholTestStatus")</f>
        <v>driver-alcoholTestStatus</v>
      </c>
      <c r="C215" s="13" t="str">
        <f>IFERROR(__xludf.DUMMYFUNCTION("""COMPUTED_VALUE"""),"driver")</f>
        <v>driver</v>
      </c>
      <c r="D215" s="13" t="str">
        <f>IFERROR(__xludf.DUMMYFUNCTION("""COMPUTED_VALUE"""),"P21-S1")</f>
        <v>P21-S1</v>
      </c>
      <c r="E215" s="4" t="s">
        <v>439</v>
      </c>
      <c r="F215" s="6">
        <v>1.0</v>
      </c>
      <c r="G215" s="2">
        <v>1.0</v>
      </c>
    </row>
    <row r="216">
      <c r="A216" s="2" t="s">
        <v>216</v>
      </c>
      <c r="B216" s="17" t="str">
        <f>IFERROR(__xludf.DUMMYFUNCTION("QUERY(driver!A:L, ""SELECT A, B, L where D contains '""&amp;A216&amp;""'"", 0)"),"driver-alcoholTestStatus")</f>
        <v>driver-alcoholTestStatus</v>
      </c>
      <c r="C216" s="13" t="str">
        <f>IFERROR(__xludf.DUMMYFUNCTION("""COMPUTED_VALUE"""),"driver")</f>
        <v>driver</v>
      </c>
      <c r="D216" s="13" t="str">
        <f>IFERROR(__xludf.DUMMYFUNCTION("""COMPUTED_VALUE"""),"P21-S1")</f>
        <v>P21-S1</v>
      </c>
      <c r="E216" s="4" t="s">
        <v>440</v>
      </c>
      <c r="F216" s="6">
        <v>2.0</v>
      </c>
      <c r="G216" s="2">
        <v>2.0</v>
      </c>
    </row>
    <row r="217">
      <c r="A217" s="2" t="s">
        <v>216</v>
      </c>
      <c r="B217" s="17" t="str">
        <f>IFERROR(__xludf.DUMMYFUNCTION("QUERY(driver!A:L, ""SELECT A, B, L where D contains '""&amp;A217&amp;""'"", 0)"),"driver-alcoholTestStatus")</f>
        <v>driver-alcoholTestStatus</v>
      </c>
      <c r="C217" s="13" t="str">
        <f>IFERROR(__xludf.DUMMYFUNCTION("""COMPUTED_VALUE"""),"driver")</f>
        <v>driver</v>
      </c>
      <c r="D217" s="13" t="str">
        <f>IFERROR(__xludf.DUMMYFUNCTION("""COMPUTED_VALUE"""),"P21-S1")</f>
        <v>P21-S1</v>
      </c>
      <c r="E217" s="4" t="s">
        <v>441</v>
      </c>
      <c r="F217" s="6">
        <v>3.0</v>
      </c>
      <c r="G217" s="2">
        <v>99.0</v>
      </c>
    </row>
    <row r="218">
      <c r="A218" s="2" t="s">
        <v>219</v>
      </c>
      <c r="B218" s="17" t="str">
        <f>IFERROR(__xludf.DUMMYFUNCTION("QUERY(driver!A:L, ""SELECT A, B, L where D contains '""&amp;A218&amp;""'"", 0)"),"driver-alcoholTestType")</f>
        <v>driver-alcoholTestType</v>
      </c>
      <c r="C218" s="13" t="str">
        <f>IFERROR(__xludf.DUMMYFUNCTION("""COMPUTED_VALUE"""),"driver")</f>
        <v>driver</v>
      </c>
      <c r="D218" s="13" t="str">
        <f>IFERROR(__xludf.DUMMYFUNCTION("""COMPUTED_VALUE"""),"P21-S2")</f>
        <v>P21-S2</v>
      </c>
      <c r="E218" s="4" t="s">
        <v>442</v>
      </c>
      <c r="F218" s="6">
        <v>0.0</v>
      </c>
      <c r="G218" s="2">
        <v>97.0</v>
      </c>
    </row>
    <row r="219">
      <c r="A219" s="2" t="s">
        <v>219</v>
      </c>
      <c r="B219" s="17" t="str">
        <f>IFERROR(__xludf.DUMMYFUNCTION("QUERY(driver!A:L, ""SELECT A, B, L where D contains '""&amp;A219&amp;""'"", 0)"),"driver-alcoholTestType")</f>
        <v>driver-alcoholTestType</v>
      </c>
      <c r="C219" s="13" t="str">
        <f>IFERROR(__xludf.DUMMYFUNCTION("""COMPUTED_VALUE"""),"driver")</f>
        <v>driver</v>
      </c>
      <c r="D219" s="13" t="str">
        <f>IFERROR(__xludf.DUMMYFUNCTION("""COMPUTED_VALUE"""),"P21-S2")</f>
        <v>P21-S2</v>
      </c>
      <c r="E219" s="4" t="s">
        <v>443</v>
      </c>
      <c r="F219" s="6">
        <v>1.0</v>
      </c>
      <c r="G219" s="2">
        <v>1.0</v>
      </c>
    </row>
    <row r="220">
      <c r="A220" s="2" t="s">
        <v>219</v>
      </c>
      <c r="B220" s="17" t="str">
        <f>IFERROR(__xludf.DUMMYFUNCTION("QUERY(driver!A:L, ""SELECT A, B, L where D contains '""&amp;A220&amp;""'"", 0)"),"driver-alcoholTestType")</f>
        <v>driver-alcoholTestType</v>
      </c>
      <c r="C220" s="13" t="str">
        <f>IFERROR(__xludf.DUMMYFUNCTION("""COMPUTED_VALUE"""),"driver")</f>
        <v>driver</v>
      </c>
      <c r="D220" s="13" t="str">
        <f>IFERROR(__xludf.DUMMYFUNCTION("""COMPUTED_VALUE"""),"P21-S2")</f>
        <v>P21-S2</v>
      </c>
      <c r="E220" s="4" t="s">
        <v>444</v>
      </c>
      <c r="F220" s="6">
        <v>2.0</v>
      </c>
      <c r="G220" s="2">
        <v>2.0</v>
      </c>
    </row>
    <row r="221">
      <c r="A221" s="2" t="s">
        <v>219</v>
      </c>
      <c r="B221" s="17" t="str">
        <f>IFERROR(__xludf.DUMMYFUNCTION("QUERY(driver!A:L, ""SELECT A, B, L where D contains '""&amp;A221&amp;""'"", 0)"),"driver-alcoholTestType")</f>
        <v>driver-alcoholTestType</v>
      </c>
      <c r="C221" s="13" t="str">
        <f>IFERROR(__xludf.DUMMYFUNCTION("""COMPUTED_VALUE"""),"driver")</f>
        <v>driver</v>
      </c>
      <c r="D221" s="13" t="str">
        <f>IFERROR(__xludf.DUMMYFUNCTION("""COMPUTED_VALUE"""),"P21-S2")</f>
        <v>P21-S2</v>
      </c>
      <c r="E221" s="4" t="s">
        <v>445</v>
      </c>
      <c r="F221" s="6">
        <v>3.0</v>
      </c>
      <c r="G221" s="2">
        <v>3.0</v>
      </c>
    </row>
    <row r="222">
      <c r="A222" s="2" t="s">
        <v>219</v>
      </c>
      <c r="B222" s="17" t="str">
        <f>IFERROR(__xludf.DUMMYFUNCTION("QUERY(driver!A:L, ""SELECT A, B, L where D contains '""&amp;A222&amp;""'"", 0)"),"driver-alcoholTestType")</f>
        <v>driver-alcoholTestType</v>
      </c>
      <c r="C222" s="13" t="str">
        <f>IFERROR(__xludf.DUMMYFUNCTION("""COMPUTED_VALUE"""),"driver")</f>
        <v>driver</v>
      </c>
      <c r="D222" s="13" t="str">
        <f>IFERROR(__xludf.DUMMYFUNCTION("""COMPUTED_VALUE"""),"P21-S2")</f>
        <v>P21-S2</v>
      </c>
      <c r="E222" s="4" t="s">
        <v>312</v>
      </c>
      <c r="F222" s="6">
        <v>4.0</v>
      </c>
      <c r="G222" s="2">
        <v>98.0</v>
      </c>
    </row>
    <row r="223">
      <c r="A223" s="2" t="s">
        <v>222</v>
      </c>
      <c r="B223" s="17" t="str">
        <f>IFERROR(__xludf.DUMMYFUNCTION("QUERY(driver!A:L, ""SELECT A, B, L where D contains '""&amp;A223&amp;""'"", 0)"),"driver-BACTestResult")</f>
        <v>driver-BACTestResult</v>
      </c>
      <c r="C223" s="13" t="str">
        <f>IFERROR(__xludf.DUMMYFUNCTION("""COMPUTED_VALUE"""),"driver")</f>
        <v>driver</v>
      </c>
      <c r="D223" s="13" t="str">
        <f>IFERROR(__xludf.DUMMYFUNCTION("""COMPUTED_VALUE"""),"P21-S3")</f>
        <v>P21-S3</v>
      </c>
      <c r="E223" s="4" t="s">
        <v>446</v>
      </c>
      <c r="F223" s="6">
        <v>0.0</v>
      </c>
      <c r="G223" s="2">
        <v>1.0</v>
      </c>
    </row>
    <row r="224">
      <c r="A224" s="2" t="s">
        <v>222</v>
      </c>
      <c r="B224" s="17" t="str">
        <f>IFERROR(__xludf.DUMMYFUNCTION("QUERY(driver!A:L, ""SELECT A, B, L where D contains '""&amp;A224&amp;""'"", 0)"),"driver-BACTestResult")</f>
        <v>driver-BACTestResult</v>
      </c>
      <c r="C224" s="13" t="str">
        <f>IFERROR(__xludf.DUMMYFUNCTION("""COMPUTED_VALUE"""),"driver")</f>
        <v>driver</v>
      </c>
      <c r="D224" s="13" t="str">
        <f>IFERROR(__xludf.DUMMYFUNCTION("""COMPUTED_VALUE"""),"P21-S3")</f>
        <v>P21-S3</v>
      </c>
      <c r="E224" s="2" t="s">
        <v>442</v>
      </c>
      <c r="F224" s="2">
        <v>1.0</v>
      </c>
      <c r="G224" s="2">
        <v>97.0</v>
      </c>
    </row>
    <row r="225">
      <c r="A225" s="2" t="s">
        <v>222</v>
      </c>
      <c r="B225" s="17" t="str">
        <f>IFERROR(__xludf.DUMMYFUNCTION("QUERY(driver!A:L, ""SELECT A, B, L where D contains '""&amp;A225&amp;""'"", 0)"),"driver-BACTestResult")</f>
        <v>driver-BACTestResult</v>
      </c>
      <c r="C225" s="13" t="str">
        <f>IFERROR(__xludf.DUMMYFUNCTION("""COMPUTED_VALUE"""),"driver")</f>
        <v>driver</v>
      </c>
      <c r="D225" s="13" t="str">
        <f>IFERROR(__xludf.DUMMYFUNCTION("""COMPUTED_VALUE"""),"P21-S3")</f>
        <v>P21-S3</v>
      </c>
      <c r="E225" s="2" t="s">
        <v>271</v>
      </c>
      <c r="F225" s="2">
        <v>2.0</v>
      </c>
      <c r="G225" s="2">
        <v>99.0</v>
      </c>
    </row>
    <row r="226">
      <c r="A226" s="2" t="s">
        <v>228</v>
      </c>
      <c r="B226" s="17" t="str">
        <f>IFERROR(__xludf.DUMMYFUNCTION("QUERY(driver!A:L, ""SELECT A, B, L where D contains '""&amp;A226&amp;""'"", 0)"),"driver-suspectedDrug")</f>
        <v>driver-suspectedDrug</v>
      </c>
      <c r="C226" s="13" t="str">
        <f>IFERROR(__xludf.DUMMYFUNCTION("""COMPUTED_VALUE"""),"driver")</f>
        <v>driver</v>
      </c>
      <c r="D226" s="13" t="str">
        <f>IFERROR(__xludf.DUMMYFUNCTION("""COMPUTED_VALUE"""),"P22")</f>
        <v>P22</v>
      </c>
      <c r="E226" s="2" t="s">
        <v>285</v>
      </c>
      <c r="F226" s="2">
        <v>0.0</v>
      </c>
      <c r="G226" s="2">
        <v>1.0</v>
      </c>
    </row>
    <row r="227">
      <c r="A227" s="2" t="s">
        <v>228</v>
      </c>
      <c r="B227" s="17" t="str">
        <f>IFERROR(__xludf.DUMMYFUNCTION("QUERY(driver!A:L, ""SELECT A, B, L where D contains '""&amp;A227&amp;""'"", 0)"),"driver-suspectedDrug")</f>
        <v>driver-suspectedDrug</v>
      </c>
      <c r="C227" s="13" t="str">
        <f>IFERROR(__xludf.DUMMYFUNCTION("""COMPUTED_VALUE"""),"driver")</f>
        <v>driver</v>
      </c>
      <c r="D227" s="13" t="str">
        <f>IFERROR(__xludf.DUMMYFUNCTION("""COMPUTED_VALUE"""),"P22")</f>
        <v>P22</v>
      </c>
      <c r="E227" s="2" t="s">
        <v>286</v>
      </c>
      <c r="F227" s="2">
        <v>1.0</v>
      </c>
      <c r="G227" s="2">
        <v>2.0</v>
      </c>
    </row>
    <row r="228">
      <c r="A228" s="2" t="s">
        <v>228</v>
      </c>
      <c r="B228" s="17" t="str">
        <f>IFERROR(__xludf.DUMMYFUNCTION("QUERY(driver!A:L, ""SELECT A, B, L where D contains '""&amp;A228&amp;""'"", 0)"),"driver-suspectedDrug")</f>
        <v>driver-suspectedDrug</v>
      </c>
      <c r="C228" s="13" t="str">
        <f>IFERROR(__xludf.DUMMYFUNCTION("""COMPUTED_VALUE"""),"driver")</f>
        <v>driver</v>
      </c>
      <c r="D228" s="13" t="str">
        <f>IFERROR(__xludf.DUMMYFUNCTION("""COMPUTED_VALUE"""),"P22")</f>
        <v>P22</v>
      </c>
      <c r="E228" s="2" t="s">
        <v>271</v>
      </c>
      <c r="F228" s="2">
        <v>2.0</v>
      </c>
      <c r="G228" s="2">
        <v>99.0</v>
      </c>
    </row>
    <row r="229">
      <c r="A229" s="2" t="s">
        <v>232</v>
      </c>
      <c r="B229" s="17" t="str">
        <f>IFERROR(__xludf.DUMMYFUNCTION("QUERY(driver!A:L, ""SELECT A, B, L where D contains '""&amp;A229&amp;""'"", 0)"),"driver-drugTestStatus")</f>
        <v>driver-drugTestStatus</v>
      </c>
      <c r="C229" s="13" t="str">
        <f>IFERROR(__xludf.DUMMYFUNCTION("""COMPUTED_VALUE"""),"driver")</f>
        <v>driver</v>
      </c>
      <c r="D229" s="13" t="str">
        <f>IFERROR(__xludf.DUMMYFUNCTION("""COMPUTED_VALUE"""),"P23-S1")</f>
        <v>P23-S1</v>
      </c>
      <c r="E229" s="2" t="s">
        <v>438</v>
      </c>
      <c r="F229" s="2">
        <v>0.0</v>
      </c>
      <c r="G229" s="2">
        <v>0.0</v>
      </c>
    </row>
    <row r="230">
      <c r="A230" s="2" t="s">
        <v>232</v>
      </c>
      <c r="B230" s="17" t="str">
        <f>IFERROR(__xludf.DUMMYFUNCTION("QUERY(driver!A:L, ""SELECT A, B, L where D contains '""&amp;A230&amp;""'"", 0)"),"driver-drugTestStatus")</f>
        <v>driver-drugTestStatus</v>
      </c>
      <c r="C230" s="13" t="str">
        <f>IFERROR(__xludf.DUMMYFUNCTION("""COMPUTED_VALUE"""),"driver")</f>
        <v>driver</v>
      </c>
      <c r="D230" s="13" t="str">
        <f>IFERROR(__xludf.DUMMYFUNCTION("""COMPUTED_VALUE"""),"P23-S1")</f>
        <v>P23-S1</v>
      </c>
      <c r="E230" s="2" t="s">
        <v>439</v>
      </c>
      <c r="F230" s="2">
        <v>1.0</v>
      </c>
      <c r="G230" s="2">
        <v>1.0</v>
      </c>
    </row>
    <row r="231">
      <c r="A231" s="2" t="s">
        <v>232</v>
      </c>
      <c r="B231" s="17" t="str">
        <f>IFERROR(__xludf.DUMMYFUNCTION("QUERY(driver!A:L, ""SELECT A, B, L where D contains '""&amp;A231&amp;""'"", 0)"),"driver-drugTestStatus")</f>
        <v>driver-drugTestStatus</v>
      </c>
      <c r="C231" s="13" t="str">
        <f>IFERROR(__xludf.DUMMYFUNCTION("""COMPUTED_VALUE"""),"driver")</f>
        <v>driver</v>
      </c>
      <c r="D231" s="13" t="str">
        <f>IFERROR(__xludf.DUMMYFUNCTION("""COMPUTED_VALUE"""),"P23-S1")</f>
        <v>P23-S1</v>
      </c>
      <c r="E231" s="2" t="s">
        <v>440</v>
      </c>
      <c r="F231" s="2">
        <v>2.0</v>
      </c>
      <c r="G231" s="2">
        <v>2.0</v>
      </c>
    </row>
    <row r="232">
      <c r="A232" s="2" t="s">
        <v>232</v>
      </c>
      <c r="B232" s="17" t="str">
        <f>IFERROR(__xludf.DUMMYFUNCTION("QUERY(driver!A:L, ""SELECT A, B, L where D contains '""&amp;A232&amp;""'"", 0)"),"driver-drugTestStatus")</f>
        <v>driver-drugTestStatus</v>
      </c>
      <c r="C232" s="13" t="str">
        <f>IFERROR(__xludf.DUMMYFUNCTION("""COMPUTED_VALUE"""),"driver")</f>
        <v>driver</v>
      </c>
      <c r="D232" s="13" t="str">
        <f>IFERROR(__xludf.DUMMYFUNCTION("""COMPUTED_VALUE"""),"P23-S1")</f>
        <v>P23-S1</v>
      </c>
      <c r="E232" s="2" t="s">
        <v>441</v>
      </c>
      <c r="F232" s="2">
        <v>3.0</v>
      </c>
      <c r="G232" s="2">
        <v>99.0</v>
      </c>
    </row>
    <row r="233">
      <c r="A233" s="2" t="s">
        <v>235</v>
      </c>
      <c r="B233" s="17" t="str">
        <f>IFERROR(__xludf.DUMMYFUNCTION("QUERY(driver!A:L, ""SELECT A, B, L where D contains '""&amp;A233&amp;""'"", 0)"),"driver-drugTestType")</f>
        <v>driver-drugTestType</v>
      </c>
      <c r="C233" s="13" t="str">
        <f>IFERROR(__xludf.DUMMYFUNCTION("""COMPUTED_VALUE"""),"driver")</f>
        <v>driver</v>
      </c>
      <c r="D233" s="13" t="str">
        <f>IFERROR(__xludf.DUMMYFUNCTION("""COMPUTED_VALUE"""),"P23-S2")</f>
        <v>P23-S2</v>
      </c>
      <c r="E233" s="2" t="s">
        <v>443</v>
      </c>
      <c r="F233" s="2">
        <v>0.0</v>
      </c>
      <c r="G233" s="2">
        <v>1.0</v>
      </c>
    </row>
    <row r="234">
      <c r="A234" s="2" t="s">
        <v>235</v>
      </c>
      <c r="B234" s="17" t="str">
        <f>IFERROR(__xludf.DUMMYFUNCTION("QUERY(driver!A:L, ""SELECT A, B, L where D contains '""&amp;A234&amp;""'"", 0)"),"driver-drugTestType")</f>
        <v>driver-drugTestType</v>
      </c>
      <c r="C234" s="13" t="str">
        <f>IFERROR(__xludf.DUMMYFUNCTION("""COMPUTED_VALUE"""),"driver")</f>
        <v>driver</v>
      </c>
      <c r="D234" s="13" t="str">
        <f>IFERROR(__xludf.DUMMYFUNCTION("""COMPUTED_VALUE"""),"P23-S2")</f>
        <v>P23-S2</v>
      </c>
      <c r="E234" s="2" t="s">
        <v>447</v>
      </c>
      <c r="F234" s="2">
        <v>1.0</v>
      </c>
      <c r="G234" s="2">
        <v>2.0</v>
      </c>
    </row>
    <row r="235">
      <c r="A235" s="2" t="s">
        <v>235</v>
      </c>
      <c r="B235" s="17" t="str">
        <f>IFERROR(__xludf.DUMMYFUNCTION("QUERY(driver!A:L, ""SELECT A, B, L where D contains '""&amp;A235&amp;""'"", 0)"),"driver-drugTestType")</f>
        <v>driver-drugTestType</v>
      </c>
      <c r="C235" s="13" t="str">
        <f>IFERROR(__xludf.DUMMYFUNCTION("""COMPUTED_VALUE"""),"driver")</f>
        <v>driver</v>
      </c>
      <c r="D235" s="13" t="str">
        <f>IFERROR(__xludf.DUMMYFUNCTION("""COMPUTED_VALUE"""),"P23-S2")</f>
        <v>P23-S2</v>
      </c>
      <c r="E235" s="2" t="s">
        <v>445</v>
      </c>
      <c r="F235" s="2">
        <v>2.0</v>
      </c>
      <c r="G235" s="2">
        <v>3.0</v>
      </c>
    </row>
    <row r="236">
      <c r="A236" s="2" t="s">
        <v>235</v>
      </c>
      <c r="B236" s="17" t="str">
        <f>IFERROR(__xludf.DUMMYFUNCTION("QUERY(driver!A:L, ""SELECT A, B, L where D contains '""&amp;A236&amp;""'"", 0)"),"driver-drugTestType")</f>
        <v>driver-drugTestType</v>
      </c>
      <c r="C236" s="13" t="str">
        <f>IFERROR(__xludf.DUMMYFUNCTION("""COMPUTED_VALUE"""),"driver")</f>
        <v>driver</v>
      </c>
      <c r="D236" s="13" t="str">
        <f>IFERROR(__xludf.DUMMYFUNCTION("""COMPUTED_VALUE"""),"P23-S2")</f>
        <v>P23-S2</v>
      </c>
      <c r="E236" s="2" t="s">
        <v>442</v>
      </c>
      <c r="F236" s="2">
        <v>3.0</v>
      </c>
      <c r="G236" s="2">
        <v>97.0</v>
      </c>
    </row>
    <row r="237">
      <c r="A237" s="2" t="s">
        <v>235</v>
      </c>
      <c r="B237" s="17" t="str">
        <f>IFERROR(__xludf.DUMMYFUNCTION("QUERY(driver!A:L, ""SELECT A, B, L where D contains '""&amp;A237&amp;""'"", 0)"),"driver-drugTestType")</f>
        <v>driver-drugTestType</v>
      </c>
      <c r="C237" s="13" t="str">
        <f>IFERROR(__xludf.DUMMYFUNCTION("""COMPUTED_VALUE"""),"driver")</f>
        <v>driver</v>
      </c>
      <c r="D237" s="13" t="str">
        <f>IFERROR(__xludf.DUMMYFUNCTION("""COMPUTED_VALUE"""),"P23-S2")</f>
        <v>P23-S2</v>
      </c>
      <c r="E237" s="2" t="s">
        <v>312</v>
      </c>
      <c r="F237" s="2">
        <v>4.0</v>
      </c>
      <c r="G237" s="2">
        <v>98.0</v>
      </c>
    </row>
    <row r="238">
      <c r="A238" s="2" t="s">
        <v>238</v>
      </c>
      <c r="B238" s="17" t="str">
        <f>IFERROR(__xludf.DUMMYFUNCTION("QUERY(driver!A:L, ""SELECT A, B, L where D contains '""&amp;A238&amp;""'"", 0)"),"driver-drugTestResult")</f>
        <v>driver-drugTestResult</v>
      </c>
      <c r="C238" s="13" t="str">
        <f>IFERROR(__xludf.DUMMYFUNCTION("""COMPUTED_VALUE"""),"driver")</f>
        <v>driver</v>
      </c>
      <c r="D238" s="13" t="str">
        <f>IFERROR(__xludf.DUMMYFUNCTION("""COMPUTED_VALUE"""),"P23-S3")</f>
        <v>P23-S3</v>
      </c>
      <c r="E238" s="2" t="s">
        <v>448</v>
      </c>
      <c r="F238" s="2">
        <v>0.0</v>
      </c>
      <c r="G238" s="2">
        <v>1.0</v>
      </c>
    </row>
    <row r="239">
      <c r="A239" s="2" t="s">
        <v>238</v>
      </c>
      <c r="B239" s="17" t="str">
        <f>IFERROR(__xludf.DUMMYFUNCTION("QUERY(driver!A:L, ""SELECT A, B, L where D contains '""&amp;A239&amp;""'"", 0)"),"driver-drugTestResult")</f>
        <v>driver-drugTestResult</v>
      </c>
      <c r="C239" s="13" t="str">
        <f>IFERROR(__xludf.DUMMYFUNCTION("""COMPUTED_VALUE"""),"driver")</f>
        <v>driver</v>
      </c>
      <c r="D239" s="13" t="str">
        <f>IFERROR(__xludf.DUMMYFUNCTION("""COMPUTED_VALUE"""),"P23-S3")</f>
        <v>P23-S3</v>
      </c>
      <c r="E239" s="2" t="s">
        <v>449</v>
      </c>
      <c r="F239" s="2">
        <v>1.0</v>
      </c>
      <c r="G239" s="2">
        <v>2.0</v>
      </c>
    </row>
    <row r="240">
      <c r="A240" s="2" t="s">
        <v>238</v>
      </c>
      <c r="B240" s="17" t="str">
        <f>IFERROR(__xludf.DUMMYFUNCTION("QUERY(driver!A:L, ""SELECT A, B, L where D contains '""&amp;A240&amp;""'"", 0)"),"driver-drugTestResult")</f>
        <v>driver-drugTestResult</v>
      </c>
      <c r="C240" s="13" t="str">
        <f>IFERROR(__xludf.DUMMYFUNCTION("""COMPUTED_VALUE"""),"driver")</f>
        <v>driver</v>
      </c>
      <c r="D240" s="13" t="str">
        <f>IFERROR(__xludf.DUMMYFUNCTION("""COMPUTED_VALUE"""),"P23-S3")</f>
        <v>P23-S3</v>
      </c>
      <c r="E240" s="2" t="s">
        <v>450</v>
      </c>
      <c r="F240" s="2">
        <v>2.0</v>
      </c>
      <c r="G240" s="2">
        <v>3.0</v>
      </c>
    </row>
    <row r="241">
      <c r="A241" s="2" t="s">
        <v>238</v>
      </c>
      <c r="B241" s="17" t="str">
        <f>IFERROR(__xludf.DUMMYFUNCTION("QUERY(driver!A:L, ""SELECT A, B, L where D contains '""&amp;A241&amp;""'"", 0)"),"driver-drugTestResult")</f>
        <v>driver-drugTestResult</v>
      </c>
      <c r="C241" s="13" t="str">
        <f>IFERROR(__xludf.DUMMYFUNCTION("""COMPUTED_VALUE"""),"driver")</f>
        <v>driver</v>
      </c>
      <c r="D241" s="13" t="str">
        <f>IFERROR(__xludf.DUMMYFUNCTION("""COMPUTED_VALUE"""),"P23-S3")</f>
        <v>P23-S3</v>
      </c>
      <c r="E241" s="2" t="s">
        <v>451</v>
      </c>
      <c r="F241" s="2">
        <v>3.0</v>
      </c>
      <c r="G241" s="2">
        <v>4.0</v>
      </c>
    </row>
    <row r="242">
      <c r="A242" s="2" t="s">
        <v>238</v>
      </c>
      <c r="B242" s="17" t="str">
        <f>IFERROR(__xludf.DUMMYFUNCTION("QUERY(driver!A:L, ""SELECT A, B, L where D contains '""&amp;A242&amp;""'"", 0)"),"driver-drugTestResult")</f>
        <v>driver-drugTestResult</v>
      </c>
      <c r="C242" s="13" t="str">
        <f>IFERROR(__xludf.DUMMYFUNCTION("""COMPUTED_VALUE"""),"driver")</f>
        <v>driver</v>
      </c>
      <c r="D242" s="13" t="str">
        <f>IFERROR(__xludf.DUMMYFUNCTION("""COMPUTED_VALUE"""),"P23-S3")</f>
        <v>P23-S3</v>
      </c>
      <c r="E242" s="2" t="s">
        <v>452</v>
      </c>
      <c r="F242" s="2">
        <v>4.0</v>
      </c>
      <c r="G242" s="2">
        <v>5.0</v>
      </c>
    </row>
    <row r="243">
      <c r="A243" s="2" t="s">
        <v>238</v>
      </c>
      <c r="B243" s="17" t="str">
        <f>IFERROR(__xludf.DUMMYFUNCTION("QUERY(driver!A:L, ""SELECT A, B, L where D contains '""&amp;A243&amp;""'"", 0)"),"driver-drugTestResult")</f>
        <v>driver-drugTestResult</v>
      </c>
      <c r="C243" s="13" t="str">
        <f>IFERROR(__xludf.DUMMYFUNCTION("""COMPUTED_VALUE"""),"driver")</f>
        <v>driver</v>
      </c>
      <c r="D243" s="13" t="str">
        <f>IFERROR(__xludf.DUMMYFUNCTION("""COMPUTED_VALUE"""),"P23-S3")</f>
        <v>P23-S3</v>
      </c>
      <c r="E243" s="2" t="s">
        <v>453</v>
      </c>
      <c r="F243" s="2">
        <v>5.0</v>
      </c>
      <c r="G243" s="2">
        <v>6.0</v>
      </c>
    </row>
    <row r="244">
      <c r="A244" s="2" t="s">
        <v>238</v>
      </c>
      <c r="B244" s="17" t="str">
        <f>IFERROR(__xludf.DUMMYFUNCTION("QUERY(driver!A:L, ""SELECT A, B, L where D contains '""&amp;A244&amp;""'"", 0)"),"driver-drugTestResult")</f>
        <v>driver-drugTestResult</v>
      </c>
      <c r="C244" s="13" t="str">
        <f>IFERROR(__xludf.DUMMYFUNCTION("""COMPUTED_VALUE"""),"driver")</f>
        <v>driver</v>
      </c>
      <c r="D244" s="13" t="str">
        <f>IFERROR(__xludf.DUMMYFUNCTION("""COMPUTED_VALUE"""),"P23-S3")</f>
        <v>P23-S3</v>
      </c>
      <c r="E244" s="2" t="s">
        <v>454</v>
      </c>
      <c r="F244" s="2">
        <v>6.0</v>
      </c>
      <c r="G244" s="2">
        <v>7.0</v>
      </c>
    </row>
    <row r="245">
      <c r="A245" s="2" t="s">
        <v>238</v>
      </c>
      <c r="B245" s="17" t="str">
        <f>IFERROR(__xludf.DUMMYFUNCTION("QUERY(driver!A:L, ""SELECT A, B, L where D contains '""&amp;A245&amp;""'"", 0)"),"driver-drugTestResult")</f>
        <v>driver-drugTestResult</v>
      </c>
      <c r="C245" s="13" t="str">
        <f>IFERROR(__xludf.DUMMYFUNCTION("""COMPUTED_VALUE"""),"driver")</f>
        <v>driver</v>
      </c>
      <c r="D245" s="13" t="str">
        <f>IFERROR(__xludf.DUMMYFUNCTION("""COMPUTED_VALUE"""),"P23-S3")</f>
        <v>P23-S3</v>
      </c>
      <c r="E245" s="2" t="s">
        <v>455</v>
      </c>
      <c r="F245" s="2">
        <v>7.0</v>
      </c>
      <c r="G245" s="2">
        <v>8.0</v>
      </c>
    </row>
    <row r="246">
      <c r="A246" s="2" t="s">
        <v>238</v>
      </c>
      <c r="B246" s="17" t="str">
        <f>IFERROR(__xludf.DUMMYFUNCTION("QUERY(driver!A:L, ""SELECT A, B, L where D contains '""&amp;A246&amp;""'"", 0)"),"driver-drugTestResult")</f>
        <v>driver-drugTestResult</v>
      </c>
      <c r="C246" s="13" t="str">
        <f>IFERROR(__xludf.DUMMYFUNCTION("""COMPUTED_VALUE"""),"driver")</f>
        <v>driver</v>
      </c>
      <c r="D246" s="13" t="str">
        <f>IFERROR(__xludf.DUMMYFUNCTION("""COMPUTED_VALUE"""),"P23-S3")</f>
        <v>P23-S3</v>
      </c>
      <c r="E246" s="2" t="s">
        <v>442</v>
      </c>
      <c r="F246" s="2">
        <v>8.0</v>
      </c>
      <c r="G246" s="2">
        <v>97.0</v>
      </c>
    </row>
    <row r="247">
      <c r="A247" s="2" t="s">
        <v>238</v>
      </c>
      <c r="B247" s="17" t="str">
        <f>IFERROR(__xludf.DUMMYFUNCTION("QUERY(driver!A:L, ""SELECT A, B, L where D contains '""&amp;A247&amp;""'"", 0)"),"driver-drugTestResult")</f>
        <v>driver-drugTestResult</v>
      </c>
      <c r="C247" s="13" t="str">
        <f>IFERROR(__xludf.DUMMYFUNCTION("""COMPUTED_VALUE"""),"driver")</f>
        <v>driver</v>
      </c>
      <c r="D247" s="13" t="str">
        <f>IFERROR(__xludf.DUMMYFUNCTION("""COMPUTED_VALUE"""),"P23-S3")</f>
        <v>P23-S3</v>
      </c>
      <c r="E247" s="2" t="s">
        <v>271</v>
      </c>
      <c r="F247" s="2">
        <v>9.0</v>
      </c>
      <c r="G247" s="2">
        <v>99.0</v>
      </c>
    </row>
    <row r="248">
      <c r="A248" s="2" t="s">
        <v>244</v>
      </c>
      <c r="B248" s="17" t="str">
        <f>IFERROR(__xludf.DUMMYFUNCTION("QUERY(driver!A:L, ""SELECT A, B, L where D contains '""&amp;A248&amp;""'"", 0)"),"driver-attemptedAvoidance")</f>
        <v>driver-attemptedAvoidance</v>
      </c>
      <c r="C248" s="13" t="str">
        <f>IFERROR(__xludf.DUMMYFUNCTION("""COMPUTED_VALUE"""),"driver")</f>
        <v>driver</v>
      </c>
      <c r="D248" s="13" t="str">
        <f>IFERROR(__xludf.DUMMYFUNCTION("""COMPUTED_VALUE"""),"F1")</f>
        <v>F1</v>
      </c>
      <c r="E248" s="4" t="s">
        <v>456</v>
      </c>
      <c r="F248" s="6">
        <v>0.0</v>
      </c>
      <c r="G248" s="2">
        <v>0.0</v>
      </c>
    </row>
    <row r="249">
      <c r="A249" s="2" t="s">
        <v>244</v>
      </c>
      <c r="B249" s="17" t="str">
        <f>IFERROR(__xludf.DUMMYFUNCTION("QUERY(driver!A:L, ""SELECT A, B, L where D contains '""&amp;A249&amp;""'"", 0)"),"driver-attemptedAvoidance")</f>
        <v>driver-attemptedAvoidance</v>
      </c>
      <c r="C249" s="13" t="str">
        <f>IFERROR(__xludf.DUMMYFUNCTION("""COMPUTED_VALUE"""),"driver")</f>
        <v>driver</v>
      </c>
      <c r="D249" s="13" t="str">
        <f>IFERROR(__xludf.DUMMYFUNCTION("""COMPUTED_VALUE"""),"F1")</f>
        <v>F1</v>
      </c>
      <c r="E249" s="4" t="s">
        <v>457</v>
      </c>
      <c r="F249" s="6">
        <v>1.0</v>
      </c>
      <c r="G249" s="2">
        <v>1.0</v>
      </c>
    </row>
    <row r="250">
      <c r="A250" s="2" t="s">
        <v>244</v>
      </c>
      <c r="B250" s="17" t="str">
        <f>IFERROR(__xludf.DUMMYFUNCTION("QUERY(driver!A:L, ""SELECT A, B, L where D contains '""&amp;A250&amp;""'"", 0)"),"driver-attemptedAvoidance")</f>
        <v>driver-attemptedAvoidance</v>
      </c>
      <c r="C250" s="13" t="str">
        <f>IFERROR(__xludf.DUMMYFUNCTION("""COMPUTED_VALUE"""),"driver")</f>
        <v>driver</v>
      </c>
      <c r="D250" s="13" t="str">
        <f>IFERROR(__xludf.DUMMYFUNCTION("""COMPUTED_VALUE"""),"F1")</f>
        <v>F1</v>
      </c>
      <c r="E250" s="4" t="s">
        <v>458</v>
      </c>
      <c r="F250" s="6">
        <v>2.0</v>
      </c>
      <c r="G250" s="2">
        <v>2.0</v>
      </c>
    </row>
    <row r="251">
      <c r="A251" s="2" t="s">
        <v>244</v>
      </c>
      <c r="B251" s="17" t="str">
        <f>IFERROR(__xludf.DUMMYFUNCTION("QUERY(driver!A:L, ""SELECT A, B, L where D contains '""&amp;A251&amp;""'"", 0)"),"driver-attemptedAvoidance")</f>
        <v>driver-attemptedAvoidance</v>
      </c>
      <c r="C251" s="13" t="str">
        <f>IFERROR(__xludf.DUMMYFUNCTION("""COMPUTED_VALUE"""),"driver")</f>
        <v>driver</v>
      </c>
      <c r="D251" s="13" t="str">
        <f>IFERROR(__xludf.DUMMYFUNCTION("""COMPUTED_VALUE"""),"F1")</f>
        <v>F1</v>
      </c>
      <c r="E251" s="4" t="s">
        <v>459</v>
      </c>
      <c r="F251" s="6">
        <v>3.0</v>
      </c>
      <c r="G251" s="2">
        <v>3.0</v>
      </c>
    </row>
    <row r="252">
      <c r="A252" s="2" t="s">
        <v>244</v>
      </c>
      <c r="B252" s="17" t="str">
        <f>IFERROR(__xludf.DUMMYFUNCTION("QUERY(driver!A:L, ""SELECT A, B, L where D contains '""&amp;A252&amp;""'"", 0)"),"driver-attemptedAvoidance")</f>
        <v>driver-attemptedAvoidance</v>
      </c>
      <c r="C252" s="13" t="str">
        <f>IFERROR(__xludf.DUMMYFUNCTION("""COMPUTED_VALUE"""),"driver")</f>
        <v>driver</v>
      </c>
      <c r="D252" s="13" t="str">
        <f>IFERROR(__xludf.DUMMYFUNCTION("""COMPUTED_VALUE"""),"F1")</f>
        <v>F1</v>
      </c>
      <c r="E252" s="4" t="s">
        <v>460</v>
      </c>
      <c r="F252" s="6">
        <v>4.0</v>
      </c>
      <c r="G252" s="2">
        <v>4.0</v>
      </c>
    </row>
    <row r="253">
      <c r="A253" s="2" t="s">
        <v>244</v>
      </c>
      <c r="B253" s="17" t="str">
        <f>IFERROR(__xludf.DUMMYFUNCTION("QUERY(driver!A:L, ""SELECT A, B, L where D contains '""&amp;A253&amp;""'"", 0)"),"driver-attemptedAvoidance")</f>
        <v>driver-attemptedAvoidance</v>
      </c>
      <c r="C253" s="13" t="str">
        <f>IFERROR(__xludf.DUMMYFUNCTION("""COMPUTED_VALUE"""),"driver")</f>
        <v>driver</v>
      </c>
      <c r="D253" s="13" t="str">
        <f>IFERROR(__xludf.DUMMYFUNCTION("""COMPUTED_VALUE"""),"F1")</f>
        <v>F1</v>
      </c>
      <c r="E253" s="4" t="s">
        <v>461</v>
      </c>
      <c r="F253" s="6">
        <v>5.0</v>
      </c>
      <c r="G253" s="2">
        <v>5.0</v>
      </c>
    </row>
    <row r="254">
      <c r="A254" s="2" t="s">
        <v>244</v>
      </c>
      <c r="B254" s="17" t="str">
        <f>IFERROR(__xludf.DUMMYFUNCTION("QUERY(driver!A:L, ""SELECT A, B, L where D contains '""&amp;A254&amp;""'"", 0)"),"driver-attemptedAvoidance")</f>
        <v>driver-attemptedAvoidance</v>
      </c>
      <c r="C254" s="13" t="str">
        <f>IFERROR(__xludf.DUMMYFUNCTION("""COMPUTED_VALUE"""),"driver")</f>
        <v>driver</v>
      </c>
      <c r="D254" s="13" t="str">
        <f>IFERROR(__xludf.DUMMYFUNCTION("""COMPUTED_VALUE"""),"F1")</f>
        <v>F1</v>
      </c>
      <c r="E254" s="4" t="s">
        <v>462</v>
      </c>
      <c r="F254" s="6">
        <v>6.0</v>
      </c>
      <c r="G254" s="2">
        <v>6.0</v>
      </c>
    </row>
    <row r="255">
      <c r="A255" s="2" t="s">
        <v>244</v>
      </c>
      <c r="B255" s="17" t="str">
        <f>IFERROR(__xludf.DUMMYFUNCTION("QUERY(driver!A:L, ""SELECT A, B, L where D contains '""&amp;A255&amp;""'"", 0)"),"driver-attemptedAvoidance")</f>
        <v>driver-attemptedAvoidance</v>
      </c>
      <c r="C255" s="13" t="str">
        <f>IFERROR(__xludf.DUMMYFUNCTION("""COMPUTED_VALUE"""),"driver")</f>
        <v>driver</v>
      </c>
      <c r="D255" s="13" t="str">
        <f>IFERROR(__xludf.DUMMYFUNCTION("""COMPUTED_VALUE"""),"F1")</f>
        <v>F1</v>
      </c>
      <c r="E255" s="4" t="s">
        <v>463</v>
      </c>
      <c r="F255" s="6">
        <v>7.0</v>
      </c>
      <c r="G255" s="2">
        <v>7.0</v>
      </c>
    </row>
    <row r="256">
      <c r="A256" s="2" t="s">
        <v>244</v>
      </c>
      <c r="B256" s="17" t="str">
        <f>IFERROR(__xludf.DUMMYFUNCTION("QUERY(driver!A:L, ""SELECT A, B, L where D contains '""&amp;A256&amp;""'"", 0)"),"driver-attemptedAvoidance")</f>
        <v>driver-attemptedAvoidance</v>
      </c>
      <c r="C256" s="13" t="str">
        <f>IFERROR(__xludf.DUMMYFUNCTION("""COMPUTED_VALUE"""),"driver")</f>
        <v>driver</v>
      </c>
      <c r="D256" s="13" t="str">
        <f>IFERROR(__xludf.DUMMYFUNCTION("""COMPUTED_VALUE"""),"F1")</f>
        <v>F1</v>
      </c>
      <c r="E256" s="4" t="s">
        <v>464</v>
      </c>
      <c r="F256" s="6">
        <v>8.0</v>
      </c>
      <c r="G256" s="2">
        <v>8.0</v>
      </c>
    </row>
    <row r="257">
      <c r="A257" s="2" t="s">
        <v>244</v>
      </c>
      <c r="B257" s="17" t="str">
        <f>IFERROR(__xludf.DUMMYFUNCTION("QUERY(driver!A:L, ""SELECT A, B, L where D contains '""&amp;A257&amp;""'"", 0)"),"driver-attemptedAvoidance")</f>
        <v>driver-attemptedAvoidance</v>
      </c>
      <c r="C257" s="13" t="str">
        <f>IFERROR(__xludf.DUMMYFUNCTION("""COMPUTED_VALUE"""),"driver")</f>
        <v>driver</v>
      </c>
      <c r="D257" s="13" t="str">
        <f>IFERROR(__xludf.DUMMYFUNCTION("""COMPUTED_VALUE"""),"F1")</f>
        <v>F1</v>
      </c>
      <c r="E257" s="4" t="s">
        <v>465</v>
      </c>
      <c r="F257" s="6">
        <v>9.0</v>
      </c>
      <c r="G257" s="2">
        <v>9.0</v>
      </c>
    </row>
    <row r="258">
      <c r="A258" s="2" t="s">
        <v>244</v>
      </c>
      <c r="B258" s="17" t="str">
        <f>IFERROR(__xludf.DUMMYFUNCTION("QUERY(driver!A:L, ""SELECT A, B, L where D contains '""&amp;A258&amp;""'"", 0)"),"driver-attemptedAvoidance")</f>
        <v>driver-attemptedAvoidance</v>
      </c>
      <c r="C258" s="13" t="str">
        <f>IFERROR(__xludf.DUMMYFUNCTION("""COMPUTED_VALUE"""),"driver")</f>
        <v>driver</v>
      </c>
      <c r="D258" s="13" t="str">
        <f>IFERROR(__xludf.DUMMYFUNCTION("""COMPUTED_VALUE"""),"F1")</f>
        <v>F1</v>
      </c>
      <c r="E258" s="4" t="s">
        <v>466</v>
      </c>
      <c r="F258" s="6">
        <v>10.0</v>
      </c>
      <c r="G258" s="2">
        <v>10.0</v>
      </c>
    </row>
    <row r="259">
      <c r="A259" s="2" t="s">
        <v>244</v>
      </c>
      <c r="B259" s="17" t="str">
        <f>IFERROR(__xludf.DUMMYFUNCTION("QUERY(driver!A:L, ""SELECT A, B, L where D contains '""&amp;A259&amp;""'"", 0)"),"driver-attemptedAvoidance")</f>
        <v>driver-attemptedAvoidance</v>
      </c>
      <c r="C259" s="13" t="str">
        <f>IFERROR(__xludf.DUMMYFUNCTION("""COMPUTED_VALUE"""),"driver")</f>
        <v>driver</v>
      </c>
      <c r="D259" s="13" t="str">
        <f>IFERROR(__xludf.DUMMYFUNCTION("""COMPUTED_VALUE"""),"F1")</f>
        <v>F1</v>
      </c>
      <c r="E259" s="4" t="s">
        <v>467</v>
      </c>
      <c r="F259" s="6">
        <v>11.0</v>
      </c>
      <c r="G259" s="2">
        <v>11.0</v>
      </c>
    </row>
    <row r="260">
      <c r="A260" s="2" t="s">
        <v>244</v>
      </c>
      <c r="B260" s="17" t="str">
        <f>IFERROR(__xludf.DUMMYFUNCTION("QUERY(driver!A:L, ""SELECT A, B, L where D contains '""&amp;A260&amp;""'"", 0)"),"driver-attemptedAvoidance")</f>
        <v>driver-attemptedAvoidance</v>
      </c>
      <c r="C260" s="13" t="str">
        <f>IFERROR(__xludf.DUMMYFUNCTION("""COMPUTED_VALUE"""),"driver")</f>
        <v>driver</v>
      </c>
      <c r="D260" s="13" t="str">
        <f>IFERROR(__xludf.DUMMYFUNCTION("""COMPUTED_VALUE"""),"F1")</f>
        <v>F1</v>
      </c>
      <c r="E260" s="4" t="s">
        <v>468</v>
      </c>
      <c r="F260" s="6">
        <v>12.0</v>
      </c>
      <c r="G260" s="2">
        <v>12.0</v>
      </c>
    </row>
    <row r="261">
      <c r="A261" s="2" t="s">
        <v>244</v>
      </c>
      <c r="B261" s="17" t="str">
        <f>IFERROR(__xludf.DUMMYFUNCTION("QUERY(driver!A:L, ""SELECT A, B, L where D contains '""&amp;A261&amp;""'"", 0)"),"driver-attemptedAvoidance")</f>
        <v>driver-attemptedAvoidance</v>
      </c>
      <c r="C261" s="13" t="str">
        <f>IFERROR(__xludf.DUMMYFUNCTION("""COMPUTED_VALUE"""),"driver")</f>
        <v>driver</v>
      </c>
      <c r="D261" s="13" t="str">
        <f>IFERROR(__xludf.DUMMYFUNCTION("""COMPUTED_VALUE"""),"F1")</f>
        <v>F1</v>
      </c>
      <c r="E261" s="4" t="s">
        <v>469</v>
      </c>
      <c r="F261" s="6">
        <v>13.0</v>
      </c>
      <c r="G261" s="2">
        <v>98.0</v>
      </c>
    </row>
    <row r="262">
      <c r="A262" s="2" t="s">
        <v>244</v>
      </c>
      <c r="B262" s="17" t="str">
        <f>IFERROR(__xludf.DUMMYFUNCTION("QUERY(driver!A:L, ""SELECT A, B, L where D contains '""&amp;A262&amp;""'"", 0)"),"driver-attemptedAvoidance")</f>
        <v>driver-attemptedAvoidance</v>
      </c>
      <c r="C262" s="13" t="str">
        <f>IFERROR(__xludf.DUMMYFUNCTION("""COMPUTED_VALUE"""),"driver")</f>
        <v>driver</v>
      </c>
      <c r="D262" s="13" t="str">
        <f>IFERROR(__xludf.DUMMYFUNCTION("""COMPUTED_VALUE"""),"F1")</f>
        <v>F1</v>
      </c>
      <c r="E262" s="4" t="s">
        <v>271</v>
      </c>
      <c r="F262" s="6">
        <v>14.0</v>
      </c>
      <c r="G262" s="2">
        <v>99.0</v>
      </c>
    </row>
    <row r="263">
      <c r="A263" s="2" t="s">
        <v>251</v>
      </c>
      <c r="B263" s="17" t="str">
        <f>IFERROR(__xludf.DUMMYFUNCTION("QUERY(driver!A:L, ""SELECT A, B, L where D contains '""&amp;A263&amp;""'"", 0)"),"driver-fatalAlcoholTest")</f>
        <v>driver-fatalAlcoholTest</v>
      </c>
      <c r="C263" s="13" t="str">
        <f>IFERROR(__xludf.DUMMYFUNCTION("""COMPUTED_VALUE"""),"driver")</f>
        <v>driver</v>
      </c>
      <c r="D263" s="13" t="str">
        <f>IFERROR(__xludf.DUMMYFUNCTION("""COMPUTED_VALUE"""),"F2-S1")</f>
        <v>F2-S1</v>
      </c>
      <c r="E263" s="2" t="s">
        <v>438</v>
      </c>
      <c r="F263" s="2">
        <v>0.0</v>
      </c>
      <c r="G263" s="2">
        <v>0.0</v>
      </c>
    </row>
    <row r="264">
      <c r="A264" s="2" t="s">
        <v>251</v>
      </c>
      <c r="B264" s="17" t="str">
        <f>IFERROR(__xludf.DUMMYFUNCTION("QUERY(driver!A:L, ""SELECT A, B, L where D contains '""&amp;A264&amp;""'"", 0)"),"driver-fatalAlcoholTest")</f>
        <v>driver-fatalAlcoholTest</v>
      </c>
      <c r="C264" s="13" t="str">
        <f>IFERROR(__xludf.DUMMYFUNCTION("""COMPUTED_VALUE"""),"driver")</f>
        <v>driver</v>
      </c>
      <c r="D264" s="13" t="str">
        <f>IFERROR(__xludf.DUMMYFUNCTION("""COMPUTED_VALUE"""),"F2-S1")</f>
        <v>F2-S1</v>
      </c>
      <c r="E264" s="2" t="s">
        <v>470</v>
      </c>
      <c r="F264" s="2">
        <v>1.0</v>
      </c>
      <c r="G264" s="2">
        <v>1.0</v>
      </c>
    </row>
    <row r="265">
      <c r="A265" s="2" t="s">
        <v>251</v>
      </c>
      <c r="B265" s="17" t="str">
        <f>IFERROR(__xludf.DUMMYFUNCTION("QUERY(driver!A:L, ""SELECT A, B, L where D contains '""&amp;A265&amp;""'"", 0)"),"driver-fatalAlcoholTest")</f>
        <v>driver-fatalAlcoholTest</v>
      </c>
      <c r="C265" s="13" t="str">
        <f>IFERROR(__xludf.DUMMYFUNCTION("""COMPUTED_VALUE"""),"driver")</f>
        <v>driver</v>
      </c>
      <c r="D265" s="13" t="str">
        <f>IFERROR(__xludf.DUMMYFUNCTION("""COMPUTED_VALUE"""),"F2-S1")</f>
        <v>F2-S1</v>
      </c>
      <c r="E265" s="2" t="s">
        <v>443</v>
      </c>
      <c r="F265" s="2">
        <v>2.0</v>
      </c>
      <c r="G265" s="2">
        <v>2.0</v>
      </c>
    </row>
    <row r="266">
      <c r="A266" s="2" t="s">
        <v>251</v>
      </c>
      <c r="B266" s="17" t="str">
        <f>IFERROR(__xludf.DUMMYFUNCTION("QUERY(driver!A:L, ""SELECT A, B, L where D contains '""&amp;A266&amp;""'"", 0)"),"driver-fatalAlcoholTest")</f>
        <v>driver-fatalAlcoholTest</v>
      </c>
      <c r="C266" s="13" t="str">
        <f>IFERROR(__xludf.DUMMYFUNCTION("""COMPUTED_VALUE"""),"driver")</f>
        <v>driver</v>
      </c>
      <c r="D266" s="13" t="str">
        <f>IFERROR(__xludf.DUMMYFUNCTION("""COMPUTED_VALUE"""),"F2-S1")</f>
        <v>F2-S1</v>
      </c>
      <c r="E266" s="2" t="s">
        <v>471</v>
      </c>
      <c r="F266" s="2">
        <v>3.0</v>
      </c>
      <c r="G266" s="2">
        <v>3.0</v>
      </c>
    </row>
    <row r="267">
      <c r="A267" s="2" t="s">
        <v>251</v>
      </c>
      <c r="B267" s="17" t="str">
        <f>IFERROR(__xludf.DUMMYFUNCTION("QUERY(driver!A:L, ""SELECT A, B, L where D contains '""&amp;A267&amp;""'"", 0)"),"driver-fatalAlcoholTest")</f>
        <v>driver-fatalAlcoholTest</v>
      </c>
      <c r="C267" s="13" t="str">
        <f>IFERROR(__xludf.DUMMYFUNCTION("""COMPUTED_VALUE"""),"driver")</f>
        <v>driver</v>
      </c>
      <c r="D267" s="13" t="str">
        <f>IFERROR(__xludf.DUMMYFUNCTION("""COMPUTED_VALUE"""),"F2-S1")</f>
        <v>F2-S1</v>
      </c>
      <c r="E267" s="2" t="s">
        <v>472</v>
      </c>
      <c r="F267" s="2">
        <v>4.0</v>
      </c>
      <c r="G267" s="2">
        <v>4.0</v>
      </c>
    </row>
    <row r="268">
      <c r="A268" s="2" t="s">
        <v>251</v>
      </c>
      <c r="B268" s="17" t="str">
        <f>IFERROR(__xludf.DUMMYFUNCTION("QUERY(driver!A:L, ""SELECT A, B, L where D contains '""&amp;A268&amp;""'"", 0)"),"driver-fatalAlcoholTest")</f>
        <v>driver-fatalAlcoholTest</v>
      </c>
      <c r="C268" s="13" t="str">
        <f>IFERROR(__xludf.DUMMYFUNCTION("""COMPUTED_VALUE"""),"driver")</f>
        <v>driver</v>
      </c>
      <c r="D268" s="13" t="str">
        <f>IFERROR(__xludf.DUMMYFUNCTION("""COMPUTED_VALUE"""),"F2-S1")</f>
        <v>F2-S1</v>
      </c>
      <c r="E268" s="2" t="s">
        <v>473</v>
      </c>
      <c r="F268" s="2">
        <v>5.0</v>
      </c>
      <c r="G268" s="2">
        <v>5.0</v>
      </c>
    </row>
    <row r="269">
      <c r="A269" s="2" t="s">
        <v>251</v>
      </c>
      <c r="B269" s="17" t="str">
        <f>IFERROR(__xludf.DUMMYFUNCTION("QUERY(driver!A:L, ""SELECT A, B, L where D contains '""&amp;A269&amp;""'"", 0)"),"driver-fatalAlcoholTest")</f>
        <v>driver-fatalAlcoholTest</v>
      </c>
      <c r="C269" s="13" t="str">
        <f>IFERROR(__xludf.DUMMYFUNCTION("""COMPUTED_VALUE"""),"driver")</f>
        <v>driver</v>
      </c>
      <c r="D269" s="13" t="str">
        <f>IFERROR(__xludf.DUMMYFUNCTION("""COMPUTED_VALUE"""),"F2-S1")</f>
        <v>F2-S1</v>
      </c>
      <c r="E269" s="2" t="s">
        <v>474</v>
      </c>
      <c r="F269" s="2">
        <v>6.0</v>
      </c>
      <c r="G269" s="2">
        <v>6.0</v>
      </c>
    </row>
    <row r="270">
      <c r="A270" s="2" t="s">
        <v>251</v>
      </c>
      <c r="B270" s="17" t="str">
        <f>IFERROR(__xludf.DUMMYFUNCTION("QUERY(driver!A:L, ""SELECT A, B, L where D contains '""&amp;A270&amp;""'"", 0)"),"driver-fatalAlcoholTest")</f>
        <v>driver-fatalAlcoholTest</v>
      </c>
      <c r="C270" s="13" t="str">
        <f>IFERROR(__xludf.DUMMYFUNCTION("""COMPUTED_VALUE"""),"driver")</f>
        <v>driver</v>
      </c>
      <c r="D270" s="13" t="str">
        <f>IFERROR(__xludf.DUMMYFUNCTION("""COMPUTED_VALUE"""),"F2-S1")</f>
        <v>F2-S1</v>
      </c>
      <c r="E270" s="2" t="s">
        <v>441</v>
      </c>
      <c r="F270" s="2">
        <v>7.0</v>
      </c>
      <c r="G270" s="2">
        <v>7.0</v>
      </c>
    </row>
    <row r="271">
      <c r="A271" s="2" t="s">
        <v>251</v>
      </c>
      <c r="B271" s="17" t="str">
        <f>IFERROR(__xludf.DUMMYFUNCTION("QUERY(driver!A:L, ""SELECT A, B, L where D contains '""&amp;A271&amp;""'"", 0)"),"driver-fatalAlcoholTest")</f>
        <v>driver-fatalAlcoholTest</v>
      </c>
      <c r="C271" s="13" t="str">
        <f>IFERROR(__xludf.DUMMYFUNCTION("""COMPUTED_VALUE"""),"driver")</f>
        <v>driver</v>
      </c>
      <c r="D271" s="13" t="str">
        <f>IFERROR(__xludf.DUMMYFUNCTION("""COMPUTED_VALUE"""),"F2-S1")</f>
        <v>F2-S1</v>
      </c>
      <c r="E271" s="2" t="s">
        <v>445</v>
      </c>
      <c r="F271" s="2">
        <v>8.0</v>
      </c>
      <c r="G271" s="2">
        <v>8.0</v>
      </c>
    </row>
    <row r="272">
      <c r="A272" s="2" t="s">
        <v>251</v>
      </c>
      <c r="B272" s="17" t="str">
        <f>IFERROR(__xludf.DUMMYFUNCTION("QUERY(driver!A:L, ""SELECT A, B, L where D contains '""&amp;A272&amp;""'"", 0)"),"driver-fatalAlcoholTest")</f>
        <v>driver-fatalAlcoholTest</v>
      </c>
      <c r="C272" s="13" t="str">
        <f>IFERROR(__xludf.DUMMYFUNCTION("""COMPUTED_VALUE"""),"driver")</f>
        <v>driver</v>
      </c>
      <c r="D272" s="13" t="str">
        <f>IFERROR(__xludf.DUMMYFUNCTION("""COMPUTED_VALUE"""),"F2-S1")</f>
        <v>F2-S1</v>
      </c>
      <c r="E272" s="2" t="s">
        <v>475</v>
      </c>
      <c r="F272" s="2">
        <v>9.0</v>
      </c>
      <c r="G272" s="2">
        <v>9.0</v>
      </c>
    </row>
    <row r="273">
      <c r="A273" s="2" t="s">
        <v>251</v>
      </c>
      <c r="B273" s="17" t="str">
        <f>IFERROR(__xludf.DUMMYFUNCTION("QUERY(driver!A:L, ""SELECT A, B, L where D contains '""&amp;A273&amp;""'"", 0)"),"driver-fatalAlcoholTest")</f>
        <v>driver-fatalAlcoholTest</v>
      </c>
      <c r="C273" s="13" t="str">
        <f>IFERROR(__xludf.DUMMYFUNCTION("""COMPUTED_VALUE"""),"driver")</f>
        <v>driver</v>
      </c>
      <c r="D273" s="13" t="str">
        <f>IFERROR(__xludf.DUMMYFUNCTION("""COMPUTED_VALUE"""),"F2-S1")</f>
        <v>F2-S1</v>
      </c>
      <c r="E273" s="2" t="s">
        <v>476</v>
      </c>
      <c r="F273" s="2">
        <v>10.0</v>
      </c>
      <c r="G273" s="2">
        <v>98.0</v>
      </c>
    </row>
    <row r="274">
      <c r="A274" s="2" t="s">
        <v>251</v>
      </c>
      <c r="B274" s="17" t="str">
        <f>IFERROR(__xludf.DUMMYFUNCTION("QUERY(driver!A:L, ""SELECT A, B, L where D contains '""&amp;A274&amp;""'"", 0)"),"driver-fatalAlcoholTest")</f>
        <v>driver-fatalAlcoholTest</v>
      </c>
      <c r="C274" s="13" t="str">
        <f>IFERROR(__xludf.DUMMYFUNCTION("""COMPUTED_VALUE"""),"driver")</f>
        <v>driver</v>
      </c>
      <c r="D274" s="13" t="str">
        <f>IFERROR(__xludf.DUMMYFUNCTION("""COMPUTED_VALUE"""),"F2-S1")</f>
        <v>F2-S1</v>
      </c>
      <c r="E274" s="2" t="s">
        <v>477</v>
      </c>
      <c r="F274" s="2">
        <v>11.0</v>
      </c>
      <c r="G274" s="2">
        <v>99.0</v>
      </c>
    </row>
    <row r="275">
      <c r="A275" s="2" t="s">
        <v>254</v>
      </c>
      <c r="B275" s="17" t="str">
        <f>IFERROR(__xludf.DUMMYFUNCTION("QUERY(driver!A:L, ""SELECT A, B, L where D contains '""&amp;A275&amp;""'"", 0)"),"driver-fatalAlcoholResult")</f>
        <v>driver-fatalAlcoholResult</v>
      </c>
      <c r="C275" s="13" t="str">
        <f>IFERROR(__xludf.DUMMYFUNCTION("""COMPUTED_VALUE"""),"driver")</f>
        <v>driver</v>
      </c>
      <c r="D275" s="13" t="str">
        <f>IFERROR(__xludf.DUMMYFUNCTION("""COMPUTED_VALUE"""),"F2-S2")</f>
        <v>F2-S2</v>
      </c>
      <c r="E275" s="2" t="s">
        <v>478</v>
      </c>
      <c r="F275" s="2">
        <v>0.0</v>
      </c>
      <c r="G275" s="2">
        <v>940.0</v>
      </c>
    </row>
    <row r="276">
      <c r="A276" s="2" t="s">
        <v>254</v>
      </c>
      <c r="B276" s="17" t="str">
        <f>IFERROR(__xludf.DUMMYFUNCTION("QUERY(driver!A:L, ""SELECT A, B, L where D contains '""&amp;A276&amp;""'"", 0)"),"driver-fatalAlcoholResult")</f>
        <v>driver-fatalAlcoholResult</v>
      </c>
      <c r="C276" s="13" t="str">
        <f>IFERROR(__xludf.DUMMYFUNCTION("""COMPUTED_VALUE"""),"driver")</f>
        <v>driver</v>
      </c>
      <c r="D276" s="13" t="str">
        <f>IFERROR(__xludf.DUMMYFUNCTION("""COMPUTED_VALUE"""),"F2-S2")</f>
        <v>F2-S2</v>
      </c>
      <c r="E276" s="2" t="s">
        <v>438</v>
      </c>
      <c r="F276" s="2">
        <v>1.0</v>
      </c>
      <c r="G276" s="2">
        <v>996.0</v>
      </c>
    </row>
    <row r="277">
      <c r="A277" s="2" t="s">
        <v>254</v>
      </c>
      <c r="B277" s="17" t="str">
        <f>IFERROR(__xludf.DUMMYFUNCTION("QUERY(driver!A:L, ""SELECT A, B, L where D contains '""&amp;A277&amp;""'"", 0)"),"driver-fatalAlcoholResult")</f>
        <v>driver-fatalAlcoholResult</v>
      </c>
      <c r="C277" s="13" t="str">
        <f>IFERROR(__xludf.DUMMYFUNCTION("""COMPUTED_VALUE"""),"driver")</f>
        <v>driver</v>
      </c>
      <c r="D277" s="13" t="str">
        <f>IFERROR(__xludf.DUMMYFUNCTION("""COMPUTED_VALUE"""),"F2-S2")</f>
        <v>F2-S2</v>
      </c>
      <c r="E277" s="2" t="s">
        <v>479</v>
      </c>
      <c r="F277" s="2">
        <v>2.0</v>
      </c>
      <c r="G277" s="2">
        <v>997.0</v>
      </c>
    </row>
    <row r="278">
      <c r="A278" s="2" t="s">
        <v>254</v>
      </c>
      <c r="B278" s="17" t="str">
        <f>IFERROR(__xludf.DUMMYFUNCTION("QUERY(driver!A:L, ""SELECT A, B, L where D contains '""&amp;A278&amp;""'"", 0)"),"driver-fatalAlcoholResult")</f>
        <v>driver-fatalAlcoholResult</v>
      </c>
      <c r="C278" s="13" t="str">
        <f>IFERROR(__xludf.DUMMYFUNCTION("""COMPUTED_VALUE"""),"driver")</f>
        <v>driver</v>
      </c>
      <c r="D278" s="13" t="str">
        <f>IFERROR(__xludf.DUMMYFUNCTION("""COMPUTED_VALUE"""),"F2-S2")</f>
        <v>F2-S2</v>
      </c>
      <c r="E278" s="2" t="s">
        <v>480</v>
      </c>
      <c r="F278" s="2">
        <v>3.0</v>
      </c>
      <c r="G278" s="2">
        <v>998.0</v>
      </c>
    </row>
    <row r="279">
      <c r="A279" s="2" t="s">
        <v>254</v>
      </c>
      <c r="B279" s="17" t="str">
        <f>IFERROR(__xludf.DUMMYFUNCTION("QUERY(driver!A:L, ""SELECT A, B, L where D contains '""&amp;A279&amp;""'"", 0)"),"driver-fatalAlcoholResult")</f>
        <v>driver-fatalAlcoholResult</v>
      </c>
      <c r="C279" s="13" t="str">
        <f>IFERROR(__xludf.DUMMYFUNCTION("""COMPUTED_VALUE"""),"driver")</f>
        <v>driver</v>
      </c>
      <c r="D279" s="13" t="str">
        <f>IFERROR(__xludf.DUMMYFUNCTION("""COMPUTED_VALUE"""),"F2-S2")</f>
        <v>F2-S2</v>
      </c>
      <c r="E279" s="2" t="s">
        <v>441</v>
      </c>
      <c r="F279" s="2">
        <v>4.0</v>
      </c>
      <c r="G279" s="2">
        <v>999.0</v>
      </c>
    </row>
    <row r="280">
      <c r="A280" s="2" t="s">
        <v>260</v>
      </c>
      <c r="B280" s="17" t="str">
        <f>IFERROR(__xludf.DUMMYFUNCTION("QUERY(driver!A:L, ""SELECT A, B, L where D contains '""&amp;A280&amp;""'"", 0)"),"driver-fatalDrugTest")</f>
        <v>driver-fatalDrugTest</v>
      </c>
      <c r="C280" s="13" t="str">
        <f>IFERROR(__xludf.DUMMYFUNCTION("""COMPUTED_VALUE"""),"driver")</f>
        <v>driver</v>
      </c>
      <c r="D280" s="13" t="str">
        <f>IFERROR(__xludf.DUMMYFUNCTION("""COMPUTED_VALUE"""),"F3-S1")</f>
        <v>F3-S1</v>
      </c>
      <c r="E280" s="2" t="s">
        <v>438</v>
      </c>
      <c r="F280" s="2">
        <v>0.0</v>
      </c>
      <c r="G280" s="2">
        <v>0.0</v>
      </c>
    </row>
    <row r="281">
      <c r="A281" s="2" t="s">
        <v>260</v>
      </c>
      <c r="B281" s="17" t="str">
        <f>IFERROR(__xludf.DUMMYFUNCTION("QUERY(driver!A:L, ""SELECT A, B, L where D contains '""&amp;A281&amp;""'"", 0)"),"driver-fatalDrugTest")</f>
        <v>driver-fatalDrugTest</v>
      </c>
      <c r="C281" s="13" t="str">
        <f>IFERROR(__xludf.DUMMYFUNCTION("""COMPUTED_VALUE"""),"driver")</f>
        <v>driver</v>
      </c>
      <c r="D281" s="13" t="str">
        <f>IFERROR(__xludf.DUMMYFUNCTION("""COMPUTED_VALUE"""),"F3-S1")</f>
        <v>F3-S1</v>
      </c>
      <c r="E281" s="2" t="s">
        <v>443</v>
      </c>
      <c r="F281" s="2">
        <v>1.0</v>
      </c>
      <c r="G281" s="2">
        <v>1.0</v>
      </c>
    </row>
    <row r="282">
      <c r="A282" s="2" t="s">
        <v>260</v>
      </c>
      <c r="B282" s="17" t="str">
        <f>IFERROR(__xludf.DUMMYFUNCTION("QUERY(driver!A:L, ""SELECT A, B, L where D contains '""&amp;A282&amp;""'"", 0)"),"driver-fatalDrugTest")</f>
        <v>driver-fatalDrugTest</v>
      </c>
      <c r="C282" s="13" t="str">
        <f>IFERROR(__xludf.DUMMYFUNCTION("""COMPUTED_VALUE"""),"driver")</f>
        <v>driver</v>
      </c>
      <c r="D282" s="13" t="str">
        <f>IFERROR(__xludf.DUMMYFUNCTION("""COMPUTED_VALUE"""),"F3-S1")</f>
        <v>F3-S1</v>
      </c>
      <c r="E282" s="2" t="s">
        <v>481</v>
      </c>
      <c r="F282" s="2">
        <v>2.0</v>
      </c>
      <c r="G282" s="2">
        <v>2.0</v>
      </c>
    </row>
    <row r="283">
      <c r="A283" s="2" t="s">
        <v>260</v>
      </c>
      <c r="B283" s="17" t="str">
        <f>IFERROR(__xludf.DUMMYFUNCTION("QUERY(driver!A:L, ""SELECT A, B, L where D contains '""&amp;A283&amp;""'"", 0)"),"driver-fatalDrugTest")</f>
        <v>driver-fatalDrugTest</v>
      </c>
      <c r="C283" s="13" t="str">
        <f>IFERROR(__xludf.DUMMYFUNCTION("""COMPUTED_VALUE"""),"driver")</f>
        <v>driver</v>
      </c>
      <c r="D283" s="13" t="str">
        <f>IFERROR(__xludf.DUMMYFUNCTION("""COMPUTED_VALUE"""),"F3-S1")</f>
        <v>F3-S1</v>
      </c>
      <c r="E283" s="2" t="s">
        <v>477</v>
      </c>
      <c r="F283" s="2">
        <v>3.0</v>
      </c>
      <c r="G283" s="2">
        <v>3.0</v>
      </c>
    </row>
    <row r="284">
      <c r="A284" s="2" t="s">
        <v>260</v>
      </c>
      <c r="B284" s="17" t="str">
        <f>IFERROR(__xludf.DUMMYFUNCTION("QUERY(driver!A:L, ""SELECT A, B, L where D contains '""&amp;A284&amp;""'"", 0)"),"driver-fatalDrugTest")</f>
        <v>driver-fatalDrugTest</v>
      </c>
      <c r="C284" s="13" t="str">
        <f>IFERROR(__xludf.DUMMYFUNCTION("""COMPUTED_VALUE"""),"driver")</f>
        <v>driver</v>
      </c>
      <c r="D284" s="13" t="str">
        <f>IFERROR(__xludf.DUMMYFUNCTION("""COMPUTED_VALUE"""),"F3-S1")</f>
        <v>F3-S1</v>
      </c>
      <c r="E284" s="2" t="s">
        <v>445</v>
      </c>
      <c r="F284" s="2">
        <v>4.0</v>
      </c>
      <c r="G284" s="2">
        <v>4.0</v>
      </c>
    </row>
    <row r="285">
      <c r="A285" s="2" t="s">
        <v>260</v>
      </c>
      <c r="B285" s="17" t="str">
        <f>IFERROR(__xludf.DUMMYFUNCTION("QUERY(driver!A:L, ""SELECT A, B, L where D contains '""&amp;A285&amp;""'"", 0)"),"driver-fatalDrugTest")</f>
        <v>driver-fatalDrugTest</v>
      </c>
      <c r="C285" s="13" t="str">
        <f>IFERROR(__xludf.DUMMYFUNCTION("""COMPUTED_VALUE"""),"driver")</f>
        <v>driver</v>
      </c>
      <c r="D285" s="13" t="str">
        <f>IFERROR(__xludf.DUMMYFUNCTION("""COMPUTED_VALUE"""),"F3-S1")</f>
        <v>F3-S1</v>
      </c>
      <c r="E285" s="2" t="s">
        <v>476</v>
      </c>
      <c r="F285" s="2">
        <v>5.0</v>
      </c>
      <c r="G285" s="2">
        <v>98.0</v>
      </c>
    </row>
    <row r="286">
      <c r="A286" s="2" t="s">
        <v>260</v>
      </c>
      <c r="B286" s="17" t="str">
        <f>IFERROR(__xludf.DUMMYFUNCTION("QUERY(driver!A:L, ""SELECT A, B, L where D contains '""&amp;A286&amp;""'"", 0)"),"driver-fatalDrugTest")</f>
        <v>driver-fatalDrugTest</v>
      </c>
      <c r="C286" s="13" t="str">
        <f>IFERROR(__xludf.DUMMYFUNCTION("""COMPUTED_VALUE"""),"driver")</f>
        <v>driver</v>
      </c>
      <c r="D286" s="13" t="str">
        <f>IFERROR(__xludf.DUMMYFUNCTION("""COMPUTED_VALUE"""),"F3-S1")</f>
        <v>F3-S1</v>
      </c>
      <c r="E286" s="2" t="s">
        <v>441</v>
      </c>
      <c r="F286" s="2">
        <v>6.0</v>
      </c>
      <c r="G286" s="2">
        <v>99.0</v>
      </c>
    </row>
    <row r="287">
      <c r="A287" s="2" t="s">
        <v>263</v>
      </c>
      <c r="B287" s="17" t="str">
        <f>IFERROR(__xludf.DUMMYFUNCTION("QUERY(driver!A:L, ""SELECT A, B, L where D contains '""&amp;A287&amp;""'"", 0)"),"driver-fatalDrugResult")</f>
        <v>driver-fatalDrugResult</v>
      </c>
      <c r="C287" s="13" t="str">
        <f>IFERROR(__xludf.DUMMYFUNCTION("""COMPUTED_VALUE"""),"driver")</f>
        <v>driver</v>
      </c>
      <c r="D287" s="13" t="str">
        <f>IFERROR(__xludf.DUMMYFUNCTION("""COMPUTED_VALUE"""),"F3-S2")</f>
        <v>F3-S2</v>
      </c>
      <c r="E287" s="2" t="s">
        <v>438</v>
      </c>
      <c r="F287" s="2">
        <v>0.0</v>
      </c>
      <c r="G287" s="2">
        <v>0.0</v>
      </c>
    </row>
    <row r="288">
      <c r="A288" s="2" t="s">
        <v>263</v>
      </c>
      <c r="B288" s="17" t="str">
        <f>IFERROR(__xludf.DUMMYFUNCTION("QUERY(driver!A:L, ""SELECT A, B, L where D contains '""&amp;A288&amp;""'"", 0)"),"driver-fatalDrugResult")</f>
        <v>driver-fatalDrugResult</v>
      </c>
      <c r="C288" s="13" t="str">
        <f>IFERROR(__xludf.DUMMYFUNCTION("""COMPUTED_VALUE"""),"driver")</f>
        <v>driver</v>
      </c>
      <c r="D288" s="13" t="str">
        <f>IFERROR(__xludf.DUMMYFUNCTION("""COMPUTED_VALUE"""),"F3-S2")</f>
        <v>F3-S2</v>
      </c>
      <c r="E288" s="2" t="s">
        <v>482</v>
      </c>
      <c r="F288" s="2">
        <v>1.0</v>
      </c>
      <c r="G288" s="2">
        <v>1.0</v>
      </c>
    </row>
    <row r="289">
      <c r="A289" s="2" t="s">
        <v>263</v>
      </c>
      <c r="B289" s="17" t="str">
        <f>IFERROR(__xludf.DUMMYFUNCTION("QUERY(driver!A:L, ""SELECT A, B, L where D contains '""&amp;A289&amp;""'"", 0)"),"driver-fatalDrugResult")</f>
        <v>driver-fatalDrugResult</v>
      </c>
      <c r="C289" s="13" t="str">
        <f>IFERROR(__xludf.DUMMYFUNCTION("""COMPUTED_VALUE"""),"driver")</f>
        <v>driver</v>
      </c>
      <c r="D289" s="13" t="str">
        <f>IFERROR(__xludf.DUMMYFUNCTION("""COMPUTED_VALUE"""),"F3-S2")</f>
        <v>F3-S2</v>
      </c>
      <c r="E289" s="2" t="s">
        <v>483</v>
      </c>
      <c r="F289" s="2">
        <v>2.0</v>
      </c>
      <c r="G289" s="2">
        <v>100.0</v>
      </c>
    </row>
    <row r="290">
      <c r="A290" s="2" t="s">
        <v>263</v>
      </c>
      <c r="B290" s="17" t="str">
        <f>IFERROR(__xludf.DUMMYFUNCTION("QUERY(driver!A:L, ""SELECT A, B, L where D contains '""&amp;A290&amp;""'"", 0)"),"driver-fatalDrugResult")</f>
        <v>driver-fatalDrugResult</v>
      </c>
      <c r="C290" s="13" t="str">
        <f>IFERROR(__xludf.DUMMYFUNCTION("""COMPUTED_VALUE"""),"driver")</f>
        <v>driver</v>
      </c>
      <c r="D290" s="13" t="str">
        <f>IFERROR(__xludf.DUMMYFUNCTION("""COMPUTED_VALUE"""),"F3-S2")</f>
        <v>F3-S2</v>
      </c>
      <c r="E290" s="2" t="s">
        <v>484</v>
      </c>
      <c r="F290" s="2">
        <v>3.0</v>
      </c>
      <c r="G290" s="2">
        <v>300.0</v>
      </c>
    </row>
    <row r="291">
      <c r="A291" s="2" t="s">
        <v>263</v>
      </c>
      <c r="B291" s="17" t="str">
        <f>IFERROR(__xludf.DUMMYFUNCTION("QUERY(driver!A:L, ""SELECT A, B, L where D contains '""&amp;A291&amp;""'"", 0)"),"driver-fatalDrugResult")</f>
        <v>driver-fatalDrugResult</v>
      </c>
      <c r="C291" s="13" t="str">
        <f>IFERROR(__xludf.DUMMYFUNCTION("""COMPUTED_VALUE"""),"driver")</f>
        <v>driver</v>
      </c>
      <c r="D291" s="13" t="str">
        <f>IFERROR(__xludf.DUMMYFUNCTION("""COMPUTED_VALUE"""),"F3-S2")</f>
        <v>F3-S2</v>
      </c>
      <c r="E291" s="2" t="s">
        <v>485</v>
      </c>
      <c r="F291" s="2">
        <v>4.0</v>
      </c>
      <c r="G291" s="2">
        <v>400.0</v>
      </c>
    </row>
    <row r="292">
      <c r="A292" s="2" t="s">
        <v>263</v>
      </c>
      <c r="B292" s="17" t="str">
        <f>IFERROR(__xludf.DUMMYFUNCTION("QUERY(driver!A:L, ""SELECT A, B, L where D contains '""&amp;A292&amp;""'"", 0)"),"driver-fatalDrugResult")</f>
        <v>driver-fatalDrugResult</v>
      </c>
      <c r="C292" s="13" t="str">
        <f>IFERROR(__xludf.DUMMYFUNCTION("""COMPUTED_VALUE"""),"driver")</f>
        <v>driver</v>
      </c>
      <c r="D292" s="13" t="str">
        <f>IFERROR(__xludf.DUMMYFUNCTION("""COMPUTED_VALUE"""),"F3-S2")</f>
        <v>F3-S2</v>
      </c>
      <c r="E292" s="2" t="s">
        <v>486</v>
      </c>
      <c r="F292" s="2">
        <v>5.0</v>
      </c>
      <c r="G292" s="2">
        <v>500.0</v>
      </c>
    </row>
    <row r="293">
      <c r="A293" s="2" t="s">
        <v>263</v>
      </c>
      <c r="B293" s="17" t="str">
        <f>IFERROR(__xludf.DUMMYFUNCTION("QUERY(driver!A:L, ""SELECT A, B, L where D contains '""&amp;A293&amp;""'"", 0)"),"driver-fatalDrugResult")</f>
        <v>driver-fatalDrugResult</v>
      </c>
      <c r="C293" s="13" t="str">
        <f>IFERROR(__xludf.DUMMYFUNCTION("""COMPUTED_VALUE"""),"driver")</f>
        <v>driver</v>
      </c>
      <c r="D293" s="13" t="str">
        <f>IFERROR(__xludf.DUMMYFUNCTION("""COMPUTED_VALUE"""),"F3-S2")</f>
        <v>F3-S2</v>
      </c>
      <c r="E293" s="2" t="s">
        <v>487</v>
      </c>
      <c r="F293" s="2">
        <v>6.0</v>
      </c>
      <c r="G293" s="2">
        <v>600.0</v>
      </c>
    </row>
    <row r="294">
      <c r="A294" s="2" t="s">
        <v>263</v>
      </c>
      <c r="B294" s="17" t="str">
        <f>IFERROR(__xludf.DUMMYFUNCTION("QUERY(driver!A:L, ""SELECT A, B, L where D contains '""&amp;A294&amp;""'"", 0)"),"driver-fatalDrugResult")</f>
        <v>driver-fatalDrugResult</v>
      </c>
      <c r="C294" s="13" t="str">
        <f>IFERROR(__xludf.DUMMYFUNCTION("""COMPUTED_VALUE"""),"driver")</f>
        <v>driver</v>
      </c>
      <c r="D294" s="13" t="str">
        <f>IFERROR(__xludf.DUMMYFUNCTION("""COMPUTED_VALUE"""),"F3-S2")</f>
        <v>F3-S2</v>
      </c>
      <c r="E294" s="2" t="s">
        <v>488</v>
      </c>
      <c r="F294" s="2">
        <v>7.0</v>
      </c>
      <c r="G294" s="2">
        <v>700.0</v>
      </c>
    </row>
    <row r="295">
      <c r="A295" s="2" t="s">
        <v>263</v>
      </c>
      <c r="B295" s="17" t="str">
        <f>IFERROR(__xludf.DUMMYFUNCTION("QUERY(driver!A:L, ""SELECT A, B, L where D contains '""&amp;A295&amp;""'"", 0)"),"driver-fatalDrugResult")</f>
        <v>driver-fatalDrugResult</v>
      </c>
      <c r="C295" s="13" t="str">
        <f>IFERROR(__xludf.DUMMYFUNCTION("""COMPUTED_VALUE"""),"driver")</f>
        <v>driver</v>
      </c>
      <c r="D295" s="13" t="str">
        <f>IFERROR(__xludf.DUMMYFUNCTION("""COMPUTED_VALUE"""),"F3-S2")</f>
        <v>F3-S2</v>
      </c>
      <c r="E295" s="2" t="s">
        <v>489</v>
      </c>
      <c r="F295" s="2">
        <v>8.0</v>
      </c>
      <c r="G295" s="2">
        <v>800.0</v>
      </c>
    </row>
    <row r="296">
      <c r="A296" s="2" t="s">
        <v>263</v>
      </c>
      <c r="B296" s="17" t="str">
        <f>IFERROR(__xludf.DUMMYFUNCTION("QUERY(driver!A:L, ""SELECT A, B, L where D contains '""&amp;A296&amp;""'"", 0)"),"driver-fatalDrugResult")</f>
        <v>driver-fatalDrugResult</v>
      </c>
      <c r="C296" s="13" t="str">
        <f>IFERROR(__xludf.DUMMYFUNCTION("""COMPUTED_VALUE"""),"driver")</f>
        <v>driver</v>
      </c>
      <c r="D296" s="13" t="str">
        <f>IFERROR(__xludf.DUMMYFUNCTION("""COMPUTED_VALUE"""),"F3-S2")</f>
        <v>F3-S2</v>
      </c>
      <c r="E296" s="2" t="s">
        <v>490</v>
      </c>
      <c r="F296" s="2">
        <v>9.0</v>
      </c>
      <c r="G296" s="2">
        <v>900.0</v>
      </c>
    </row>
    <row r="297">
      <c r="A297" s="2" t="s">
        <v>263</v>
      </c>
      <c r="B297" s="17" t="str">
        <f>IFERROR(__xludf.DUMMYFUNCTION("QUERY(driver!A:L, ""SELECT A, B, L where D contains '""&amp;A297&amp;""'"", 0)"),"driver-fatalDrugResult")</f>
        <v>driver-fatalDrugResult</v>
      </c>
      <c r="C297" s="13" t="str">
        <f>IFERROR(__xludf.DUMMYFUNCTION("""COMPUTED_VALUE"""),"driver")</f>
        <v>driver</v>
      </c>
      <c r="D297" s="13" t="str">
        <f>IFERROR(__xludf.DUMMYFUNCTION("""COMPUTED_VALUE"""),"F3-S2")</f>
        <v>F3-S2</v>
      </c>
      <c r="E297" s="2" t="s">
        <v>491</v>
      </c>
      <c r="F297" s="2">
        <v>10.0</v>
      </c>
      <c r="G297" s="2">
        <v>996.0</v>
      </c>
    </row>
    <row r="298">
      <c r="A298" s="2" t="s">
        <v>263</v>
      </c>
      <c r="B298" s="17" t="str">
        <f>IFERROR(__xludf.DUMMYFUNCTION("QUERY(driver!A:L, ""SELECT A, B, L where D contains '""&amp;A298&amp;""'"", 0)"),"driver-fatalDrugResult")</f>
        <v>driver-fatalDrugResult</v>
      </c>
      <c r="C298" s="13" t="str">
        <f>IFERROR(__xludf.DUMMYFUNCTION("""COMPUTED_VALUE"""),"driver")</f>
        <v>driver</v>
      </c>
      <c r="D298" s="13" t="str">
        <f>IFERROR(__xludf.DUMMYFUNCTION("""COMPUTED_VALUE"""),"F3-S2")</f>
        <v>F3-S2</v>
      </c>
      <c r="E298" s="2" t="s">
        <v>492</v>
      </c>
      <c r="F298" s="2">
        <v>11.0</v>
      </c>
      <c r="G298" s="2">
        <v>997.0</v>
      </c>
    </row>
    <row r="299">
      <c r="A299" s="2" t="s">
        <v>263</v>
      </c>
      <c r="B299" s="17" t="str">
        <f>IFERROR(__xludf.DUMMYFUNCTION("QUERY(driver!A:L, ""SELECT A, B, L where D contains '""&amp;A299&amp;""'"", 0)"),"driver-fatalDrugResult")</f>
        <v>driver-fatalDrugResult</v>
      </c>
      <c r="C299" s="13" t="str">
        <f>IFERROR(__xludf.DUMMYFUNCTION("""COMPUTED_VALUE"""),"driver")</f>
        <v>driver</v>
      </c>
      <c r="D299" s="13" t="str">
        <f>IFERROR(__xludf.DUMMYFUNCTION("""COMPUTED_VALUE"""),"F3-S2")</f>
        <v>F3-S2</v>
      </c>
      <c r="E299" s="2" t="s">
        <v>493</v>
      </c>
      <c r="F299" s="2">
        <v>12.0</v>
      </c>
      <c r="G299" s="2">
        <v>998.0</v>
      </c>
    </row>
    <row r="300">
      <c r="A300" s="2" t="s">
        <v>263</v>
      </c>
      <c r="B300" s="17" t="str">
        <f>IFERROR(__xludf.DUMMYFUNCTION("QUERY(driver!A:L, ""SELECT A, B, L where D contains '""&amp;A300&amp;""'"", 0)"),"driver-fatalDrugResult")</f>
        <v>driver-fatalDrugResult</v>
      </c>
      <c r="C300" s="13" t="str">
        <f>IFERROR(__xludf.DUMMYFUNCTION("""COMPUTED_VALUE"""),"driver")</f>
        <v>driver</v>
      </c>
      <c r="D300" s="13" t="str">
        <f>IFERROR(__xludf.DUMMYFUNCTION("""COMPUTED_VALUE"""),"F3-S2")</f>
        <v>F3-S2</v>
      </c>
      <c r="E300" s="2" t="s">
        <v>441</v>
      </c>
      <c r="F300" s="2">
        <v>13.0</v>
      </c>
      <c r="G300" s="2">
        <v>999.0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8.57"/>
    <col customWidth="1" min="2" max="2" width="14.14"/>
    <col customWidth="1" min="3" max="3" width="20.0"/>
    <col customWidth="1" min="4" max="4" width="46.29"/>
    <col customWidth="1" min="8" max="8" width="19.57"/>
    <col customWidth="1" min="9" max="9" width="11.57"/>
    <col customWidth="1" min="10" max="10" width="19.71"/>
    <col customWidth="1" min="11" max="11" width="18.86"/>
    <col customWidth="1" min="12" max="12" width="10.43"/>
  </cols>
  <sheetData>
    <row r="1">
      <c r="A1" s="4" t="s">
        <v>22</v>
      </c>
      <c r="B1" s="4" t="s">
        <v>23</v>
      </c>
      <c r="C1" s="4" t="s">
        <v>24</v>
      </c>
      <c r="D1" s="4" t="s">
        <v>25</v>
      </c>
      <c r="E1" s="4" t="s">
        <v>26</v>
      </c>
      <c r="F1" s="4" t="s">
        <v>27</v>
      </c>
      <c r="G1" s="4" t="s">
        <v>28</v>
      </c>
      <c r="H1" s="4" t="s">
        <v>0</v>
      </c>
      <c r="I1" s="4" t="s">
        <v>29</v>
      </c>
      <c r="J1" s="4" t="s">
        <v>30</v>
      </c>
      <c r="K1" s="4" t="s">
        <v>1</v>
      </c>
      <c r="L1" s="4" t="s">
        <v>31</v>
      </c>
    </row>
    <row r="2">
      <c r="A2" s="4" t="s">
        <v>494</v>
      </c>
      <c r="B2" s="4" t="s">
        <v>495</v>
      </c>
      <c r="C2" s="4"/>
      <c r="D2" s="5" t="s">
        <v>34</v>
      </c>
      <c r="E2" s="4"/>
      <c r="F2" s="4"/>
      <c r="G2" s="4"/>
      <c r="H2" s="4" t="s">
        <v>21</v>
      </c>
      <c r="I2" s="6">
        <v>0.0</v>
      </c>
      <c r="J2" s="6">
        <v>0.0</v>
      </c>
      <c r="K2" s="7"/>
      <c r="L2" s="4" t="s">
        <v>35</v>
      </c>
    </row>
    <row r="3">
      <c r="A3" s="4" t="s">
        <v>496</v>
      </c>
      <c r="B3" s="4" t="s">
        <v>495</v>
      </c>
      <c r="C3" s="4"/>
      <c r="D3" s="8" t="s">
        <v>37</v>
      </c>
      <c r="E3" s="4"/>
      <c r="F3" s="4"/>
      <c r="G3" s="4"/>
      <c r="H3" s="4" t="s">
        <v>4</v>
      </c>
      <c r="I3" s="6">
        <v>0.0</v>
      </c>
      <c r="J3" s="6">
        <v>0.0</v>
      </c>
      <c r="K3" s="7"/>
      <c r="L3" s="4" t="s">
        <v>38</v>
      </c>
    </row>
    <row r="4">
      <c r="A4" s="4" t="s">
        <v>497</v>
      </c>
      <c r="B4" s="4" t="s">
        <v>495</v>
      </c>
      <c r="C4" s="4"/>
      <c r="D4" s="8" t="s">
        <v>40</v>
      </c>
      <c r="E4" s="4"/>
      <c r="F4" s="4"/>
      <c r="G4" s="4"/>
      <c r="H4" s="4" t="s">
        <v>4</v>
      </c>
      <c r="I4" s="6">
        <v>0.0</v>
      </c>
      <c r="J4" s="6">
        <v>0.0</v>
      </c>
      <c r="K4" s="7"/>
      <c r="L4" s="4" t="s">
        <v>41</v>
      </c>
    </row>
    <row r="5">
      <c r="A5" s="4" t="s">
        <v>498</v>
      </c>
      <c r="B5" s="4" t="s">
        <v>495</v>
      </c>
      <c r="C5" s="4"/>
      <c r="D5" s="8" t="s">
        <v>43</v>
      </c>
      <c r="E5" s="4"/>
      <c r="F5" s="4"/>
      <c r="G5" s="4"/>
      <c r="H5" s="4" t="s">
        <v>4</v>
      </c>
      <c r="I5" s="6">
        <v>0.0</v>
      </c>
      <c r="J5" s="6">
        <v>0.0</v>
      </c>
      <c r="K5" s="7"/>
      <c r="L5" s="4" t="s">
        <v>44</v>
      </c>
    </row>
    <row r="6">
      <c r="A6" s="4" t="s">
        <v>499</v>
      </c>
      <c r="B6" s="4" t="s">
        <v>495</v>
      </c>
      <c r="C6" s="4"/>
      <c r="D6" s="8" t="s">
        <v>46</v>
      </c>
      <c r="E6" s="4"/>
      <c r="F6" s="4"/>
      <c r="G6" s="4" t="s">
        <v>500</v>
      </c>
      <c r="H6" s="4" t="s">
        <v>4</v>
      </c>
      <c r="I6" s="6">
        <v>2.0</v>
      </c>
      <c r="J6" s="6">
        <v>0.0</v>
      </c>
      <c r="K6" s="7"/>
      <c r="L6" s="4" t="s">
        <v>35</v>
      </c>
    </row>
    <row r="7">
      <c r="A7" s="4" t="s">
        <v>501</v>
      </c>
      <c r="B7" s="4" t="s">
        <v>495</v>
      </c>
      <c r="C7" s="4"/>
      <c r="D7" s="8" t="s">
        <v>50</v>
      </c>
      <c r="E7" s="4"/>
      <c r="F7" s="4" t="s">
        <v>502</v>
      </c>
      <c r="G7" s="4"/>
      <c r="H7" s="4" t="s">
        <v>4</v>
      </c>
      <c r="I7" s="6">
        <v>0.0</v>
      </c>
      <c r="J7" s="6">
        <v>0.0</v>
      </c>
      <c r="K7" s="7"/>
      <c r="L7" s="4" t="s">
        <v>35</v>
      </c>
    </row>
    <row r="8">
      <c r="A8" s="4" t="s">
        <v>503</v>
      </c>
      <c r="B8" s="4" t="s">
        <v>495</v>
      </c>
      <c r="C8" s="4"/>
      <c r="D8" s="8" t="s">
        <v>53</v>
      </c>
      <c r="E8" s="4"/>
      <c r="F8" s="4"/>
      <c r="G8" s="4"/>
      <c r="H8" s="4" t="s">
        <v>4</v>
      </c>
      <c r="I8" s="6">
        <v>0.0</v>
      </c>
      <c r="J8" s="6">
        <v>0.0</v>
      </c>
      <c r="K8" s="7"/>
      <c r="L8" s="4"/>
    </row>
    <row r="9">
      <c r="A9" s="4" t="s">
        <v>504</v>
      </c>
      <c r="B9" s="4" t="s">
        <v>495</v>
      </c>
      <c r="C9" s="4"/>
      <c r="D9" s="8" t="s">
        <v>55</v>
      </c>
      <c r="E9" s="4"/>
      <c r="F9" s="4"/>
      <c r="G9" s="4"/>
      <c r="H9" s="4" t="s">
        <v>4</v>
      </c>
      <c r="I9" s="6">
        <v>0.0</v>
      </c>
      <c r="J9" s="6">
        <v>0.0</v>
      </c>
      <c r="K9" s="7"/>
      <c r="L9" s="4"/>
    </row>
    <row r="10">
      <c r="A10" s="4" t="s">
        <v>505</v>
      </c>
      <c r="B10" s="4" t="s">
        <v>495</v>
      </c>
      <c r="C10" s="4"/>
      <c r="D10" s="8" t="s">
        <v>57</v>
      </c>
      <c r="E10" s="7"/>
      <c r="F10" s="7"/>
      <c r="G10" s="7"/>
      <c r="H10" s="4" t="s">
        <v>4</v>
      </c>
      <c r="I10" s="6">
        <v>0.0</v>
      </c>
      <c r="J10" s="6">
        <v>0.0</v>
      </c>
      <c r="K10" s="7"/>
      <c r="L10" s="4"/>
    </row>
    <row r="11">
      <c r="A11" s="4" t="s">
        <v>506</v>
      </c>
      <c r="B11" s="4" t="s">
        <v>495</v>
      </c>
      <c r="C11" s="4"/>
      <c r="D11" s="8" t="s">
        <v>59</v>
      </c>
      <c r="E11" s="7"/>
      <c r="F11" s="7"/>
      <c r="G11" s="7"/>
      <c r="H11" s="4" t="s">
        <v>4</v>
      </c>
      <c r="I11" s="6">
        <v>0.0</v>
      </c>
      <c r="J11" s="6">
        <v>0.0</v>
      </c>
      <c r="K11" s="7"/>
      <c r="L11" s="4"/>
    </row>
    <row r="12">
      <c r="A12" s="4" t="s">
        <v>507</v>
      </c>
      <c r="B12" s="4" t="s">
        <v>495</v>
      </c>
      <c r="C12" s="4"/>
      <c r="D12" s="8" t="s">
        <v>61</v>
      </c>
      <c r="E12" s="4"/>
      <c r="F12" s="4"/>
      <c r="G12" s="4" t="s">
        <v>508</v>
      </c>
      <c r="H12" s="4" t="s">
        <v>4</v>
      </c>
      <c r="I12" s="6">
        <v>0.0</v>
      </c>
      <c r="J12" s="6">
        <v>0.0</v>
      </c>
      <c r="K12" s="7"/>
      <c r="L12" s="4"/>
    </row>
    <row r="13">
      <c r="A13" s="4" t="s">
        <v>509</v>
      </c>
      <c r="B13" s="4" t="s">
        <v>495</v>
      </c>
      <c r="C13" s="4"/>
      <c r="D13" s="8" t="s">
        <v>64</v>
      </c>
      <c r="E13" s="7"/>
      <c r="F13" s="7"/>
      <c r="G13" s="7"/>
      <c r="H13" s="4" t="s">
        <v>2</v>
      </c>
      <c r="I13" s="6">
        <v>3.0</v>
      </c>
      <c r="J13" s="6">
        <v>1.0</v>
      </c>
      <c r="K13" s="7"/>
      <c r="L13" s="4" t="s">
        <v>65</v>
      </c>
    </row>
    <row r="14">
      <c r="A14" s="4" t="s">
        <v>510</v>
      </c>
      <c r="B14" s="4" t="s">
        <v>495</v>
      </c>
      <c r="C14" s="4"/>
      <c r="D14" s="5" t="s">
        <v>511</v>
      </c>
      <c r="E14" s="4"/>
      <c r="F14" s="4"/>
      <c r="G14" s="4"/>
      <c r="H14" s="4" t="s">
        <v>21</v>
      </c>
      <c r="I14" s="6">
        <v>0.0</v>
      </c>
      <c r="J14" s="6">
        <v>0.0</v>
      </c>
      <c r="K14" s="7"/>
      <c r="L14" s="4" t="s">
        <v>161</v>
      </c>
    </row>
    <row r="15">
      <c r="A15" s="4" t="s">
        <v>512</v>
      </c>
      <c r="B15" s="4" t="s">
        <v>495</v>
      </c>
      <c r="C15" s="4"/>
      <c r="D15" s="8" t="s">
        <v>513</v>
      </c>
      <c r="E15" s="4"/>
      <c r="F15" s="4"/>
      <c r="G15" s="4"/>
      <c r="H15" s="4" t="s">
        <v>6</v>
      </c>
      <c r="I15" s="6">
        <v>6.0</v>
      </c>
      <c r="J15" s="6">
        <v>1.0</v>
      </c>
      <c r="K15" s="7"/>
      <c r="L15" s="4" t="s">
        <v>514</v>
      </c>
    </row>
    <row r="16">
      <c r="A16" s="4" t="s">
        <v>515</v>
      </c>
      <c r="B16" s="4" t="s">
        <v>495</v>
      </c>
      <c r="C16" s="4"/>
      <c r="D16" s="8" t="s">
        <v>157</v>
      </c>
      <c r="E16" s="4"/>
      <c r="F16" s="4"/>
      <c r="G16" s="4" t="s">
        <v>116</v>
      </c>
      <c r="H16" s="4" t="s">
        <v>12</v>
      </c>
      <c r="I16" s="6">
        <v>9.0</v>
      </c>
      <c r="J16" s="6">
        <v>2.0</v>
      </c>
      <c r="K16" s="7"/>
      <c r="L16" s="4" t="s">
        <v>158</v>
      </c>
    </row>
    <row r="17">
      <c r="A17" s="4" t="s">
        <v>516</v>
      </c>
      <c r="B17" s="5" t="s">
        <v>495</v>
      </c>
      <c r="C17" s="5"/>
      <c r="D17" s="8" t="s">
        <v>517</v>
      </c>
      <c r="E17" s="5"/>
      <c r="F17" s="20" t="s">
        <v>518</v>
      </c>
      <c r="G17" s="5"/>
      <c r="H17" s="5" t="s">
        <v>4</v>
      </c>
      <c r="I17" s="21">
        <v>0.0</v>
      </c>
      <c r="J17" s="21">
        <v>0.0</v>
      </c>
      <c r="K17" s="22"/>
      <c r="L17" s="5" t="s">
        <v>519</v>
      </c>
      <c r="M17" s="23"/>
      <c r="N17" s="23"/>
      <c r="O17" s="23"/>
      <c r="P17" s="23"/>
      <c r="Q17" s="23"/>
      <c r="R17" s="23"/>
      <c r="S17" s="23"/>
      <c r="T17" s="23"/>
      <c r="U17" s="23"/>
      <c r="V17" s="23"/>
      <c r="W17" s="23"/>
      <c r="X17" s="23"/>
      <c r="Y17" s="23"/>
      <c r="Z17" s="23"/>
      <c r="AA17" s="23"/>
      <c r="AB17" s="23"/>
      <c r="AC17" s="23"/>
      <c r="AD17" s="23"/>
    </row>
    <row r="18">
      <c r="A18" s="4" t="s">
        <v>520</v>
      </c>
      <c r="B18" s="4" t="s">
        <v>495</v>
      </c>
      <c r="C18" s="4"/>
      <c r="D18" s="10" t="s">
        <v>521</v>
      </c>
      <c r="E18" s="4"/>
      <c r="F18" s="4"/>
      <c r="G18" s="4"/>
      <c r="H18" s="4" t="s">
        <v>8</v>
      </c>
      <c r="I18" s="6">
        <v>0.0</v>
      </c>
      <c r="J18" s="6">
        <v>0.0</v>
      </c>
      <c r="K18" s="7"/>
      <c r="L18" s="4" t="s">
        <v>522</v>
      </c>
    </row>
    <row r="19">
      <c r="A19" s="4" t="s">
        <v>523</v>
      </c>
      <c r="B19" s="4" t="s">
        <v>495</v>
      </c>
      <c r="C19" s="4"/>
      <c r="D19" s="8" t="s">
        <v>524</v>
      </c>
      <c r="E19" s="4"/>
      <c r="F19" s="4"/>
      <c r="G19" s="4"/>
      <c r="H19" s="4" t="s">
        <v>6</v>
      </c>
      <c r="I19" s="6">
        <v>11.0</v>
      </c>
      <c r="J19" s="6">
        <v>1.0</v>
      </c>
      <c r="K19" s="7"/>
      <c r="L19" s="4" t="s">
        <v>525</v>
      </c>
    </row>
    <row r="20">
      <c r="A20" s="4" t="s">
        <v>526</v>
      </c>
      <c r="B20" s="4" t="s">
        <v>495</v>
      </c>
      <c r="C20" s="4"/>
      <c r="D20" s="8" t="s">
        <v>527</v>
      </c>
      <c r="E20" s="4"/>
      <c r="F20" s="4"/>
      <c r="G20" s="4"/>
      <c r="H20" s="4" t="s">
        <v>2</v>
      </c>
      <c r="I20" s="6">
        <v>4.0</v>
      </c>
      <c r="J20" s="6">
        <v>1.0</v>
      </c>
      <c r="K20" s="7"/>
      <c r="L20" s="4" t="s">
        <v>528</v>
      </c>
    </row>
    <row r="21">
      <c r="A21" s="4" t="s">
        <v>529</v>
      </c>
      <c r="B21" s="4" t="s">
        <v>495</v>
      </c>
      <c r="C21" s="4"/>
      <c r="D21" s="8" t="s">
        <v>530</v>
      </c>
      <c r="E21" s="4"/>
      <c r="F21" s="4"/>
      <c r="G21" s="4" t="s">
        <v>116</v>
      </c>
      <c r="H21" s="4" t="s">
        <v>12</v>
      </c>
      <c r="I21" s="6">
        <v>14.0</v>
      </c>
      <c r="J21" s="6">
        <v>2.0</v>
      </c>
      <c r="K21" s="7"/>
      <c r="L21" s="4" t="s">
        <v>531</v>
      </c>
    </row>
    <row r="22">
      <c r="A22" s="4" t="s">
        <v>532</v>
      </c>
      <c r="B22" s="4" t="s">
        <v>495</v>
      </c>
      <c r="C22" s="4"/>
      <c r="D22" s="8" t="s">
        <v>533</v>
      </c>
      <c r="E22" s="4" t="s">
        <v>534</v>
      </c>
      <c r="F22" s="4"/>
      <c r="G22" s="4"/>
      <c r="H22" s="4" t="s">
        <v>6</v>
      </c>
      <c r="I22" s="6">
        <v>19.0</v>
      </c>
      <c r="J22" s="6">
        <v>1.0</v>
      </c>
      <c r="K22" s="7"/>
      <c r="L22" s="4" t="s">
        <v>535</v>
      </c>
    </row>
    <row r="23">
      <c r="A23" s="4" t="s">
        <v>536</v>
      </c>
      <c r="B23" s="4" t="s">
        <v>495</v>
      </c>
      <c r="C23" s="4"/>
      <c r="D23" s="8" t="s">
        <v>537</v>
      </c>
      <c r="E23" s="4"/>
      <c r="F23" s="4"/>
      <c r="G23" s="4" t="s">
        <v>538</v>
      </c>
      <c r="H23" s="4" t="s">
        <v>12</v>
      </c>
      <c r="I23" s="6">
        <v>8.0</v>
      </c>
      <c r="J23" s="6">
        <v>5.0</v>
      </c>
      <c r="K23" s="7"/>
      <c r="L23" s="4" t="s">
        <v>539</v>
      </c>
    </row>
    <row r="24">
      <c r="A24" s="4" t="s">
        <v>540</v>
      </c>
      <c r="B24" s="4" t="s">
        <v>495</v>
      </c>
      <c r="C24" s="4"/>
      <c r="D24" s="8" t="s">
        <v>541</v>
      </c>
      <c r="E24" s="4"/>
      <c r="F24" s="4"/>
      <c r="G24" s="4"/>
      <c r="H24" s="4" t="s">
        <v>2</v>
      </c>
      <c r="I24" s="6">
        <v>5.0</v>
      </c>
      <c r="J24" s="6">
        <v>1.0</v>
      </c>
      <c r="K24" s="7"/>
      <c r="L24" s="4" t="s">
        <v>542</v>
      </c>
    </row>
    <row r="25">
      <c r="A25" s="4" t="s">
        <v>543</v>
      </c>
      <c r="B25" s="4" t="s">
        <v>495</v>
      </c>
      <c r="C25" s="4"/>
      <c r="D25" s="10" t="s">
        <v>147</v>
      </c>
      <c r="E25" s="4"/>
      <c r="F25" s="4"/>
      <c r="G25" s="4"/>
      <c r="H25" s="4" t="s">
        <v>8</v>
      </c>
      <c r="I25" s="6">
        <v>0.0</v>
      </c>
      <c r="J25" s="6">
        <v>0.0</v>
      </c>
      <c r="K25" s="7"/>
      <c r="L25" s="4" t="s">
        <v>148</v>
      </c>
    </row>
    <row r="26">
      <c r="A26" s="4" t="s">
        <v>544</v>
      </c>
      <c r="B26" s="4" t="s">
        <v>495</v>
      </c>
      <c r="C26" s="4"/>
      <c r="D26" s="8" t="s">
        <v>150</v>
      </c>
      <c r="E26" s="7"/>
      <c r="F26" s="7"/>
      <c r="G26" s="7"/>
      <c r="H26" s="4" t="s">
        <v>2</v>
      </c>
      <c r="I26" s="6">
        <v>5.0</v>
      </c>
      <c r="J26" s="6">
        <v>1.0</v>
      </c>
      <c r="K26" s="7"/>
      <c r="L26" s="4" t="s">
        <v>151</v>
      </c>
    </row>
    <row r="27">
      <c r="A27" s="4" t="s">
        <v>545</v>
      </c>
      <c r="B27" s="4" t="s">
        <v>495</v>
      </c>
      <c r="C27" s="11" t="s">
        <v>546</v>
      </c>
      <c r="D27" s="8" t="s">
        <v>154</v>
      </c>
      <c r="E27" s="7"/>
      <c r="F27" s="7"/>
      <c r="G27" s="7"/>
      <c r="H27" s="4" t="s">
        <v>6</v>
      </c>
      <c r="I27" s="6">
        <v>9.0</v>
      </c>
      <c r="J27" s="6">
        <v>1.0</v>
      </c>
      <c r="K27" s="7"/>
      <c r="L27" s="4" t="s">
        <v>155</v>
      </c>
    </row>
    <row r="28">
      <c r="A28" s="4" t="s">
        <v>547</v>
      </c>
      <c r="B28" s="4" t="s">
        <v>495</v>
      </c>
      <c r="C28" s="4"/>
      <c r="D28" s="5" t="s">
        <v>160</v>
      </c>
      <c r="E28" s="4"/>
      <c r="F28" s="4"/>
      <c r="G28" s="4"/>
      <c r="H28" s="4" t="s">
        <v>21</v>
      </c>
      <c r="I28" s="6">
        <v>0.0</v>
      </c>
      <c r="J28" s="6">
        <v>0.0</v>
      </c>
      <c r="K28" s="4"/>
      <c r="L28" s="4"/>
    </row>
    <row r="29">
      <c r="A29" s="4" t="s">
        <v>548</v>
      </c>
      <c r="B29" s="4" t="s">
        <v>495</v>
      </c>
      <c r="C29" s="4"/>
      <c r="D29" s="8" t="s">
        <v>163</v>
      </c>
      <c r="E29" s="4"/>
      <c r="F29" s="4"/>
      <c r="G29" s="4"/>
      <c r="H29" s="4" t="s">
        <v>6</v>
      </c>
      <c r="I29" s="6">
        <v>8.0</v>
      </c>
      <c r="J29" s="6">
        <v>1.0</v>
      </c>
      <c r="K29" s="7"/>
      <c r="L29" s="4" t="s">
        <v>164</v>
      </c>
    </row>
    <row r="30">
      <c r="A30" s="4" t="s">
        <v>549</v>
      </c>
      <c r="B30" s="4" t="s">
        <v>495</v>
      </c>
      <c r="C30" s="4"/>
      <c r="D30" s="8" t="s">
        <v>166</v>
      </c>
      <c r="E30" s="4"/>
      <c r="F30" s="4"/>
      <c r="G30" s="4"/>
      <c r="H30" s="4" t="s">
        <v>2</v>
      </c>
      <c r="I30" s="6">
        <v>5.0</v>
      </c>
      <c r="J30" s="6">
        <v>1.0</v>
      </c>
      <c r="K30" s="7"/>
      <c r="L30" s="4" t="s">
        <v>168</v>
      </c>
    </row>
    <row r="31">
      <c r="A31" s="4" t="s">
        <v>550</v>
      </c>
      <c r="B31" s="4" t="s">
        <v>495</v>
      </c>
      <c r="C31" s="4"/>
      <c r="D31" s="8" t="s">
        <v>171</v>
      </c>
      <c r="E31" s="4"/>
      <c r="F31" s="4" t="s">
        <v>172</v>
      </c>
      <c r="G31" s="4"/>
      <c r="H31" s="4" t="s">
        <v>6</v>
      </c>
      <c r="I31" s="24">
        <v>9.0</v>
      </c>
      <c r="J31" s="24">
        <v>1.0</v>
      </c>
      <c r="K31" s="25"/>
      <c r="L31" s="26" t="s">
        <v>173</v>
      </c>
    </row>
    <row r="32">
      <c r="A32" s="4" t="s">
        <v>551</v>
      </c>
      <c r="B32" s="4" t="s">
        <v>495</v>
      </c>
      <c r="C32" s="4"/>
      <c r="D32" s="8" t="s">
        <v>175</v>
      </c>
      <c r="E32" s="4"/>
      <c r="F32" s="4" t="s">
        <v>176</v>
      </c>
      <c r="G32" s="4"/>
      <c r="H32" s="4" t="s">
        <v>18</v>
      </c>
      <c r="I32" s="24">
        <v>0.0</v>
      </c>
      <c r="J32" s="24">
        <v>0.0</v>
      </c>
      <c r="K32" s="25"/>
      <c r="L32" s="26" t="s">
        <v>177</v>
      </c>
    </row>
    <row r="33">
      <c r="A33" s="4" t="s">
        <v>552</v>
      </c>
      <c r="B33" s="4" t="s">
        <v>495</v>
      </c>
      <c r="C33" s="4"/>
      <c r="D33" s="8" t="s">
        <v>179</v>
      </c>
      <c r="E33" s="4"/>
      <c r="F33" s="4"/>
      <c r="G33" s="4"/>
      <c r="H33" s="4" t="s">
        <v>2</v>
      </c>
      <c r="I33" s="27">
        <v>6.0</v>
      </c>
      <c r="J33" s="27">
        <v>1.0</v>
      </c>
      <c r="K33" s="25"/>
      <c r="L33" s="28" t="s">
        <v>180</v>
      </c>
    </row>
    <row r="34">
      <c r="A34" s="4" t="s">
        <v>553</v>
      </c>
      <c r="B34" s="4" t="s">
        <v>495</v>
      </c>
      <c r="C34" s="11" t="s">
        <v>554</v>
      </c>
      <c r="D34" s="10" t="s">
        <v>182</v>
      </c>
      <c r="E34" s="4"/>
      <c r="F34" s="4"/>
      <c r="G34" s="4"/>
      <c r="H34" s="4" t="s">
        <v>8</v>
      </c>
      <c r="I34" s="6">
        <v>0.0</v>
      </c>
      <c r="J34" s="6">
        <v>0.0</v>
      </c>
      <c r="K34" s="7"/>
      <c r="L34" s="4" t="s">
        <v>183</v>
      </c>
    </row>
    <row r="35">
      <c r="A35" s="4" t="s">
        <v>555</v>
      </c>
      <c r="B35" s="4" t="s">
        <v>495</v>
      </c>
      <c r="C35" s="11" t="s">
        <v>554</v>
      </c>
      <c r="D35" s="8" t="s">
        <v>185</v>
      </c>
      <c r="E35" s="4"/>
      <c r="F35" s="4"/>
      <c r="G35" s="4"/>
      <c r="H35" s="4" t="s">
        <v>2</v>
      </c>
      <c r="I35" s="6">
        <v>6.0</v>
      </c>
      <c r="J35" s="6">
        <v>1.0</v>
      </c>
      <c r="K35" s="7"/>
      <c r="L35" s="4" t="s">
        <v>186</v>
      </c>
    </row>
    <row r="36">
      <c r="A36" s="4" t="s">
        <v>556</v>
      </c>
      <c r="B36" s="4" t="s">
        <v>495</v>
      </c>
      <c r="C36" s="11" t="s">
        <v>554</v>
      </c>
      <c r="D36" s="8" t="s">
        <v>188</v>
      </c>
      <c r="E36" s="4"/>
      <c r="F36" s="4"/>
      <c r="G36" s="4"/>
      <c r="H36" s="4" t="s">
        <v>4</v>
      </c>
      <c r="I36" s="6">
        <v>0.0</v>
      </c>
      <c r="J36" s="6">
        <v>0.0</v>
      </c>
      <c r="K36" s="7"/>
      <c r="L36" s="4" t="s">
        <v>189</v>
      </c>
    </row>
    <row r="37">
      <c r="A37" s="4" t="s">
        <v>557</v>
      </c>
      <c r="B37" s="4" t="s">
        <v>495</v>
      </c>
      <c r="C37" s="11" t="s">
        <v>554</v>
      </c>
      <c r="D37" s="8" t="s">
        <v>191</v>
      </c>
      <c r="E37" s="4"/>
      <c r="F37" s="4"/>
      <c r="G37" s="4"/>
      <c r="H37" s="4" t="s">
        <v>4</v>
      </c>
      <c r="I37" s="6">
        <v>0.0</v>
      </c>
      <c r="J37" s="6">
        <v>0.0</v>
      </c>
      <c r="K37" s="7"/>
      <c r="L37" s="4" t="s">
        <v>192</v>
      </c>
    </row>
    <row r="38">
      <c r="A38" s="4" t="s">
        <v>558</v>
      </c>
      <c r="B38" s="4" t="s">
        <v>495</v>
      </c>
      <c r="C38" s="11" t="s">
        <v>554</v>
      </c>
      <c r="D38" s="8" t="s">
        <v>194</v>
      </c>
      <c r="E38" s="4"/>
      <c r="F38" s="4"/>
      <c r="G38" s="4"/>
      <c r="H38" s="4" t="s">
        <v>4</v>
      </c>
      <c r="I38" s="6">
        <v>0.0</v>
      </c>
      <c r="J38" s="6">
        <v>0.0</v>
      </c>
      <c r="K38" s="7"/>
      <c r="L38" s="4" t="s">
        <v>195</v>
      </c>
    </row>
    <row r="39">
      <c r="A39" s="4" t="s">
        <v>559</v>
      </c>
      <c r="B39" s="4" t="s">
        <v>495</v>
      </c>
      <c r="C39" s="11"/>
      <c r="D39" s="5" t="s">
        <v>560</v>
      </c>
      <c r="E39" s="4"/>
      <c r="F39" s="4"/>
      <c r="G39" s="4"/>
      <c r="H39" s="4" t="s">
        <v>21</v>
      </c>
      <c r="I39" s="6">
        <v>0.0</v>
      </c>
      <c r="J39" s="6">
        <v>0.0</v>
      </c>
      <c r="K39" s="7"/>
      <c r="L39" s="4" t="s">
        <v>210</v>
      </c>
    </row>
    <row r="40">
      <c r="A40" s="4" t="s">
        <v>561</v>
      </c>
      <c r="B40" s="4" t="s">
        <v>495</v>
      </c>
      <c r="C40" s="4"/>
      <c r="D40" s="8" t="s">
        <v>212</v>
      </c>
      <c r="E40" s="4"/>
      <c r="F40" s="4"/>
      <c r="G40" s="4"/>
      <c r="H40" s="4" t="s">
        <v>2</v>
      </c>
      <c r="I40" s="6">
        <v>3.0</v>
      </c>
      <c r="J40" s="6">
        <v>1.0</v>
      </c>
      <c r="K40" s="7"/>
      <c r="L40" s="4" t="s">
        <v>213</v>
      </c>
    </row>
    <row r="41">
      <c r="A41" s="4" t="s">
        <v>562</v>
      </c>
      <c r="B41" s="4" t="s">
        <v>495</v>
      </c>
      <c r="C41" s="11" t="s">
        <v>563</v>
      </c>
      <c r="D41" s="8" t="s">
        <v>216</v>
      </c>
      <c r="E41" s="4"/>
      <c r="F41" s="4"/>
      <c r="G41" s="4"/>
      <c r="H41" s="4" t="s">
        <v>2</v>
      </c>
      <c r="I41" s="6">
        <v>4.0</v>
      </c>
      <c r="J41" s="6">
        <v>1.0</v>
      </c>
      <c r="K41" s="7"/>
      <c r="L41" s="4" t="s">
        <v>217</v>
      </c>
    </row>
    <row r="42">
      <c r="A42" s="4" t="s">
        <v>564</v>
      </c>
      <c r="B42" s="4" t="s">
        <v>495</v>
      </c>
      <c r="C42" s="11" t="s">
        <v>563</v>
      </c>
      <c r="D42" s="8" t="s">
        <v>219</v>
      </c>
      <c r="E42" s="4"/>
      <c r="F42" s="4"/>
      <c r="G42" s="4"/>
      <c r="H42" s="4" t="s">
        <v>2</v>
      </c>
      <c r="I42" s="6">
        <v>5.0</v>
      </c>
      <c r="J42" s="6">
        <v>1.0</v>
      </c>
      <c r="K42" s="7"/>
      <c r="L42" s="4" t="s">
        <v>220</v>
      </c>
    </row>
    <row r="43">
      <c r="A43" s="4" t="s">
        <v>565</v>
      </c>
      <c r="B43" s="4" t="s">
        <v>495</v>
      </c>
      <c r="C43" s="11" t="s">
        <v>563</v>
      </c>
      <c r="D43" s="8" t="s">
        <v>222</v>
      </c>
      <c r="E43" s="4"/>
      <c r="F43" s="4"/>
      <c r="G43" s="4"/>
      <c r="H43" s="4" t="s">
        <v>17</v>
      </c>
      <c r="I43" s="6">
        <v>3.0</v>
      </c>
      <c r="J43" s="6">
        <v>1.0</v>
      </c>
      <c r="K43" s="7"/>
      <c r="L43" s="4" t="s">
        <v>223</v>
      </c>
    </row>
    <row r="44">
      <c r="A44" s="4" t="s">
        <v>566</v>
      </c>
      <c r="B44" s="4" t="s">
        <v>495</v>
      </c>
      <c r="C44" s="11"/>
      <c r="D44" s="5" t="s">
        <v>567</v>
      </c>
      <c r="E44" s="7"/>
      <c r="F44" s="7"/>
      <c r="G44" s="7"/>
      <c r="H44" s="4" t="s">
        <v>21</v>
      </c>
      <c r="I44" s="6">
        <v>0.0</v>
      </c>
      <c r="J44" s="6">
        <v>0.0</v>
      </c>
      <c r="K44" s="7"/>
      <c r="L44" s="4" t="s">
        <v>226</v>
      </c>
    </row>
    <row r="45">
      <c r="A45" s="4" t="s">
        <v>568</v>
      </c>
      <c r="B45" s="4" t="s">
        <v>495</v>
      </c>
      <c r="C45" s="4"/>
      <c r="D45" s="8" t="s">
        <v>228</v>
      </c>
      <c r="E45" s="4"/>
      <c r="F45" s="4"/>
      <c r="G45" s="4"/>
      <c r="H45" s="4" t="s">
        <v>2</v>
      </c>
      <c r="I45" s="6">
        <v>3.0</v>
      </c>
      <c r="J45" s="6">
        <v>1.0</v>
      </c>
      <c r="K45" s="7"/>
      <c r="L45" s="4" t="s">
        <v>229</v>
      </c>
    </row>
    <row r="46">
      <c r="A46" s="4" t="s">
        <v>569</v>
      </c>
      <c r="B46" s="4" t="s">
        <v>495</v>
      </c>
      <c r="C46" s="11" t="s">
        <v>570</v>
      </c>
      <c r="D46" s="8" t="s">
        <v>232</v>
      </c>
      <c r="E46" s="4"/>
      <c r="F46" s="4"/>
      <c r="G46" s="4"/>
      <c r="H46" s="4" t="s">
        <v>2</v>
      </c>
      <c r="I46" s="6">
        <v>4.0</v>
      </c>
      <c r="J46" s="6">
        <v>1.0</v>
      </c>
      <c r="K46" s="7"/>
      <c r="L46" s="4" t="s">
        <v>233</v>
      </c>
    </row>
    <row r="47">
      <c r="A47" s="4" t="s">
        <v>571</v>
      </c>
      <c r="B47" s="4" t="s">
        <v>495</v>
      </c>
      <c r="C47" s="11" t="s">
        <v>570</v>
      </c>
      <c r="D47" s="8" t="s">
        <v>235</v>
      </c>
      <c r="E47" s="4"/>
      <c r="F47" s="4"/>
      <c r="G47" s="4"/>
      <c r="H47" s="4" t="s">
        <v>2</v>
      </c>
      <c r="I47" s="6">
        <v>5.0</v>
      </c>
      <c r="J47" s="6">
        <v>1.0</v>
      </c>
      <c r="K47" s="7"/>
      <c r="L47" s="4" t="s">
        <v>236</v>
      </c>
    </row>
    <row r="48">
      <c r="A48" s="4" t="s">
        <v>572</v>
      </c>
      <c r="B48" s="4" t="s">
        <v>495</v>
      </c>
      <c r="C48" s="11" t="s">
        <v>570</v>
      </c>
      <c r="D48" s="2" t="s">
        <v>238</v>
      </c>
      <c r="H48" s="2" t="s">
        <v>12</v>
      </c>
      <c r="I48" s="2">
        <v>10.0</v>
      </c>
      <c r="J48" s="2">
        <v>4.0</v>
      </c>
      <c r="K48" s="13"/>
      <c r="L48" s="2" t="s">
        <v>239</v>
      </c>
    </row>
    <row r="49">
      <c r="A49" s="4" t="s">
        <v>573</v>
      </c>
      <c r="B49" s="4" t="s">
        <v>495</v>
      </c>
      <c r="D49" s="29" t="s">
        <v>574</v>
      </c>
      <c r="H49" s="2" t="s">
        <v>21</v>
      </c>
      <c r="I49" s="2">
        <v>0.0</v>
      </c>
      <c r="J49" s="2">
        <v>0.0</v>
      </c>
      <c r="K49" s="13"/>
    </row>
    <row r="50">
      <c r="A50" s="4" t="s">
        <v>575</v>
      </c>
      <c r="B50" s="4" t="s">
        <v>495</v>
      </c>
      <c r="C50" s="4" t="s">
        <v>576</v>
      </c>
      <c r="D50" s="30" t="s">
        <v>248</v>
      </c>
      <c r="H50" s="2" t="s">
        <v>8</v>
      </c>
      <c r="I50" s="31">
        <v>0.0</v>
      </c>
      <c r="J50" s="31">
        <v>0.0</v>
      </c>
      <c r="K50" s="25"/>
      <c r="L50" s="25" t="s">
        <v>249</v>
      </c>
    </row>
    <row r="51">
      <c r="A51" s="4" t="s">
        <v>577</v>
      </c>
      <c r="B51" s="4" t="s">
        <v>495</v>
      </c>
      <c r="C51" s="4" t="s">
        <v>576</v>
      </c>
      <c r="D51" s="25" t="s">
        <v>251</v>
      </c>
      <c r="H51" s="2" t="s">
        <v>6</v>
      </c>
      <c r="I51" s="31">
        <v>12.0</v>
      </c>
      <c r="J51" s="31">
        <v>1.0</v>
      </c>
      <c r="K51" s="25"/>
      <c r="L51" s="25" t="s">
        <v>252</v>
      </c>
    </row>
    <row r="52">
      <c r="A52" s="4" t="s">
        <v>578</v>
      </c>
      <c r="B52" s="4" t="s">
        <v>495</v>
      </c>
      <c r="C52" s="4" t="s">
        <v>576</v>
      </c>
      <c r="D52" s="25" t="s">
        <v>254</v>
      </c>
      <c r="H52" s="2" t="s">
        <v>17</v>
      </c>
      <c r="I52" s="31">
        <v>5.0</v>
      </c>
      <c r="J52" s="31">
        <v>1.0</v>
      </c>
      <c r="K52" s="25"/>
      <c r="L52" s="25" t="s">
        <v>255</v>
      </c>
    </row>
    <row r="53">
      <c r="A53" s="4" t="s">
        <v>579</v>
      </c>
      <c r="B53" s="4" t="s">
        <v>495</v>
      </c>
      <c r="C53" s="4" t="s">
        <v>576</v>
      </c>
      <c r="D53" s="30" t="s">
        <v>257</v>
      </c>
      <c r="H53" s="2" t="s">
        <v>8</v>
      </c>
      <c r="I53" s="31">
        <v>0.0</v>
      </c>
      <c r="J53" s="31">
        <v>0.0</v>
      </c>
      <c r="K53" s="25"/>
      <c r="L53" s="25" t="s">
        <v>258</v>
      </c>
    </row>
    <row r="54">
      <c r="A54" s="4" t="s">
        <v>580</v>
      </c>
      <c r="B54" s="4" t="s">
        <v>495</v>
      </c>
      <c r="C54" s="4" t="s">
        <v>576</v>
      </c>
      <c r="D54" s="25" t="s">
        <v>260</v>
      </c>
      <c r="H54" s="2" t="s">
        <v>6</v>
      </c>
      <c r="I54" s="31">
        <v>7.0</v>
      </c>
      <c r="J54" s="31">
        <v>1.0</v>
      </c>
      <c r="K54" s="25"/>
      <c r="L54" s="25" t="s">
        <v>261</v>
      </c>
    </row>
    <row r="55">
      <c r="A55" s="4" t="s">
        <v>581</v>
      </c>
      <c r="B55" s="4" t="s">
        <v>495</v>
      </c>
      <c r="C55" s="4" t="s">
        <v>576</v>
      </c>
      <c r="D55" s="25" t="s">
        <v>263</v>
      </c>
      <c r="H55" s="2" t="s">
        <v>6</v>
      </c>
      <c r="I55" s="31">
        <v>14.0</v>
      </c>
      <c r="J55" s="31">
        <v>1.0</v>
      </c>
      <c r="K55" s="25"/>
      <c r="L55" s="25" t="s">
        <v>264</v>
      </c>
    </row>
    <row r="56">
      <c r="A56" s="4"/>
      <c r="B56" s="4"/>
      <c r="C56" s="4"/>
      <c r="D56" s="13"/>
      <c r="H56" s="13"/>
      <c r="K56" s="13"/>
    </row>
    <row r="57">
      <c r="B57" s="13"/>
      <c r="C57" s="4"/>
      <c r="D57" s="13"/>
      <c r="H57" s="13"/>
      <c r="K57" s="13"/>
    </row>
    <row r="58">
      <c r="B58" s="13"/>
      <c r="D58" s="13"/>
      <c r="H58" s="13"/>
      <c r="K58" s="13"/>
    </row>
    <row r="59">
      <c r="B59" s="13"/>
      <c r="D59" s="13"/>
      <c r="H59" s="13"/>
      <c r="K59" s="13"/>
    </row>
    <row r="60">
      <c r="B60" s="13"/>
      <c r="D60" s="13"/>
      <c r="H60" s="13"/>
      <c r="K60" s="13"/>
    </row>
    <row r="61">
      <c r="B61" s="13"/>
      <c r="D61" s="13"/>
      <c r="H61" s="13"/>
      <c r="K61" s="13"/>
    </row>
    <row r="62">
      <c r="B62" s="13"/>
      <c r="D62" s="13"/>
      <c r="H62" s="13"/>
      <c r="K62" s="13"/>
    </row>
    <row r="63">
      <c r="B63" s="13"/>
      <c r="D63" s="13"/>
      <c r="H63" s="13"/>
      <c r="K63" s="13"/>
    </row>
    <row r="64">
      <c r="B64" s="13"/>
      <c r="D64" s="13"/>
      <c r="H64" s="13"/>
      <c r="K64" s="13"/>
    </row>
    <row r="65">
      <c r="B65" s="13"/>
      <c r="D65" s="13"/>
      <c r="H65" s="13"/>
      <c r="K65" s="13"/>
    </row>
    <row r="66">
      <c r="B66" s="13"/>
      <c r="D66" s="13"/>
      <c r="H66" s="13"/>
      <c r="K66" s="13"/>
    </row>
    <row r="67">
      <c r="B67" s="13"/>
      <c r="D67" s="13"/>
      <c r="H67" s="13"/>
      <c r="K67" s="13"/>
    </row>
    <row r="68">
      <c r="B68" s="13"/>
      <c r="D68" s="13"/>
      <c r="H68" s="13"/>
      <c r="K68" s="13"/>
    </row>
    <row r="69">
      <c r="B69" s="13"/>
      <c r="D69" s="13"/>
      <c r="H69" s="13"/>
      <c r="K69" s="13"/>
    </row>
    <row r="70">
      <c r="B70" s="13"/>
      <c r="D70" s="13"/>
      <c r="H70" s="13"/>
      <c r="K70" s="13"/>
    </row>
    <row r="71">
      <c r="B71" s="13"/>
      <c r="D71" s="13"/>
      <c r="H71" s="13"/>
      <c r="K71" s="13"/>
    </row>
    <row r="72">
      <c r="B72" s="13"/>
      <c r="D72" s="13"/>
      <c r="H72" s="13"/>
      <c r="K72" s="13"/>
    </row>
    <row r="73">
      <c r="B73" s="13"/>
      <c r="D73" s="13"/>
      <c r="H73" s="13"/>
      <c r="K73" s="13"/>
    </row>
    <row r="74">
      <c r="B74" s="13"/>
      <c r="D74" s="13"/>
      <c r="H74" s="13"/>
      <c r="K74" s="13"/>
    </row>
    <row r="75">
      <c r="B75" s="13"/>
      <c r="D75" s="13"/>
      <c r="H75" s="13"/>
      <c r="K75" s="13"/>
    </row>
    <row r="76">
      <c r="B76" s="13"/>
      <c r="D76" s="13"/>
      <c r="H76" s="13"/>
      <c r="K76" s="13"/>
    </row>
    <row r="77">
      <c r="B77" s="13"/>
      <c r="D77" s="13"/>
      <c r="H77" s="13"/>
      <c r="K77" s="13"/>
    </row>
    <row r="78">
      <c r="B78" s="13"/>
      <c r="D78" s="13"/>
      <c r="H78" s="13"/>
      <c r="K78" s="13"/>
    </row>
    <row r="79">
      <c r="B79" s="13"/>
      <c r="D79" s="13"/>
      <c r="H79" s="13"/>
      <c r="K79" s="13"/>
    </row>
    <row r="80">
      <c r="B80" s="13"/>
      <c r="D80" s="13"/>
      <c r="H80" s="13"/>
      <c r="K80" s="13"/>
    </row>
    <row r="81">
      <c r="B81" s="13"/>
      <c r="D81" s="13"/>
      <c r="H81" s="13"/>
      <c r="K81" s="13"/>
    </row>
    <row r="82">
      <c r="B82" s="13"/>
      <c r="D82" s="13"/>
      <c r="H82" s="13"/>
      <c r="K82" s="13"/>
    </row>
    <row r="83">
      <c r="B83" s="13"/>
      <c r="D83" s="13"/>
      <c r="H83" s="13"/>
      <c r="K83" s="13"/>
    </row>
    <row r="84">
      <c r="B84" s="13"/>
      <c r="D84" s="13"/>
      <c r="H84" s="13"/>
      <c r="K84" s="13"/>
    </row>
    <row r="85">
      <c r="B85" s="13"/>
      <c r="D85" s="13"/>
      <c r="H85" s="13"/>
      <c r="K85" s="13"/>
    </row>
    <row r="86">
      <c r="B86" s="13"/>
      <c r="D86" s="13"/>
      <c r="H86" s="13"/>
      <c r="K86" s="13"/>
    </row>
    <row r="87">
      <c r="B87" s="13"/>
      <c r="D87" s="13"/>
      <c r="H87" s="13"/>
      <c r="K87" s="13"/>
    </row>
    <row r="88">
      <c r="B88" s="13"/>
      <c r="D88" s="13"/>
      <c r="H88" s="13"/>
      <c r="K88" s="13"/>
    </row>
    <row r="89">
      <c r="B89" s="13"/>
      <c r="D89" s="13"/>
      <c r="H89" s="13"/>
      <c r="K89" s="13"/>
    </row>
    <row r="90">
      <c r="B90" s="13"/>
      <c r="D90" s="13"/>
      <c r="H90" s="13"/>
      <c r="K90" s="13"/>
    </row>
    <row r="91">
      <c r="B91" s="13"/>
      <c r="D91" s="13"/>
      <c r="H91" s="13"/>
      <c r="K91" s="13"/>
    </row>
    <row r="92">
      <c r="B92" s="13"/>
      <c r="D92" s="13"/>
      <c r="H92" s="13"/>
      <c r="K92" s="13"/>
    </row>
    <row r="93">
      <c r="B93" s="13"/>
      <c r="D93" s="13"/>
      <c r="H93" s="13"/>
      <c r="K93" s="13"/>
    </row>
    <row r="94">
      <c r="B94" s="13"/>
      <c r="D94" s="13"/>
      <c r="H94" s="13"/>
      <c r="K94" s="13"/>
    </row>
    <row r="95">
      <c r="B95" s="13"/>
      <c r="D95" s="13"/>
      <c r="H95" s="13"/>
      <c r="K95" s="13"/>
    </row>
    <row r="96">
      <c r="B96" s="13"/>
      <c r="D96" s="13"/>
      <c r="H96" s="13"/>
      <c r="K96" s="13"/>
    </row>
    <row r="97">
      <c r="B97" s="13"/>
      <c r="D97" s="13"/>
      <c r="H97" s="13"/>
      <c r="K97" s="13"/>
    </row>
    <row r="98">
      <c r="B98" s="13"/>
      <c r="D98" s="13"/>
      <c r="H98" s="13"/>
      <c r="K98" s="13"/>
    </row>
    <row r="99">
      <c r="B99" s="13"/>
      <c r="D99" s="13"/>
      <c r="H99" s="13"/>
      <c r="K99" s="13"/>
    </row>
    <row r="100">
      <c r="B100" s="13"/>
      <c r="D100" s="13"/>
      <c r="H100" s="13"/>
      <c r="K100" s="13"/>
    </row>
    <row r="101">
      <c r="B101" s="13"/>
      <c r="D101" s="13"/>
      <c r="H101" s="13"/>
      <c r="K101" s="13"/>
    </row>
    <row r="102">
      <c r="B102" s="13"/>
      <c r="D102" s="13"/>
      <c r="H102" s="13"/>
      <c r="K102" s="13"/>
    </row>
    <row r="103">
      <c r="B103" s="13"/>
      <c r="D103" s="13"/>
      <c r="H103" s="13"/>
      <c r="K103" s="13"/>
    </row>
    <row r="104">
      <c r="B104" s="13"/>
      <c r="D104" s="13"/>
      <c r="H104" s="13"/>
      <c r="K104" s="13"/>
    </row>
    <row r="105">
      <c r="B105" s="13"/>
      <c r="D105" s="13"/>
      <c r="H105" s="13"/>
      <c r="K105" s="13"/>
    </row>
    <row r="106">
      <c r="B106" s="13"/>
      <c r="D106" s="13"/>
      <c r="H106" s="13"/>
      <c r="K106" s="13"/>
    </row>
    <row r="107">
      <c r="B107" s="13"/>
      <c r="D107" s="13"/>
      <c r="H107" s="13"/>
      <c r="K107" s="13"/>
    </row>
    <row r="108">
      <c r="B108" s="13"/>
      <c r="D108" s="13"/>
      <c r="H108" s="13"/>
      <c r="K108" s="13"/>
    </row>
    <row r="109">
      <c r="B109" s="13"/>
      <c r="D109" s="13"/>
      <c r="H109" s="13"/>
      <c r="K109" s="13"/>
    </row>
    <row r="110">
      <c r="B110" s="13"/>
      <c r="D110" s="13"/>
      <c r="H110" s="13"/>
      <c r="K110" s="13"/>
    </row>
    <row r="111">
      <c r="B111" s="13"/>
      <c r="D111" s="13"/>
      <c r="H111" s="13"/>
      <c r="K111" s="13"/>
    </row>
    <row r="112">
      <c r="B112" s="13"/>
      <c r="D112" s="13"/>
      <c r="H112" s="13"/>
      <c r="K112" s="13"/>
    </row>
    <row r="113">
      <c r="B113" s="13"/>
      <c r="D113" s="13"/>
      <c r="H113" s="13"/>
      <c r="K113" s="13"/>
    </row>
    <row r="114">
      <c r="B114" s="13"/>
      <c r="D114" s="13"/>
      <c r="H114" s="13"/>
      <c r="K114" s="13"/>
    </row>
    <row r="115">
      <c r="B115" s="13"/>
      <c r="D115" s="13"/>
      <c r="H115" s="13"/>
      <c r="K115" s="13"/>
    </row>
    <row r="116">
      <c r="B116" s="13"/>
      <c r="D116" s="13"/>
      <c r="H116" s="13"/>
      <c r="K116" s="13"/>
    </row>
    <row r="117">
      <c r="B117" s="13"/>
      <c r="D117" s="13"/>
      <c r="H117" s="13"/>
      <c r="K117" s="13"/>
    </row>
    <row r="118">
      <c r="B118" s="13"/>
      <c r="D118" s="13"/>
      <c r="H118" s="13"/>
      <c r="K118" s="13"/>
    </row>
    <row r="119">
      <c r="B119" s="13"/>
      <c r="D119" s="13"/>
      <c r="H119" s="13"/>
      <c r="K119" s="13"/>
    </row>
    <row r="120">
      <c r="B120" s="13"/>
      <c r="D120" s="13"/>
      <c r="H120" s="13"/>
      <c r="K120" s="13"/>
    </row>
    <row r="121">
      <c r="B121" s="13"/>
      <c r="D121" s="13"/>
      <c r="H121" s="13"/>
      <c r="K121" s="13"/>
    </row>
    <row r="122">
      <c r="B122" s="13"/>
      <c r="D122" s="13"/>
      <c r="H122" s="13"/>
      <c r="K122" s="13"/>
    </row>
    <row r="123">
      <c r="B123" s="13"/>
      <c r="D123" s="13"/>
      <c r="H123" s="13"/>
      <c r="K123" s="13"/>
    </row>
    <row r="124">
      <c r="B124" s="13"/>
      <c r="D124" s="13"/>
      <c r="H124" s="13"/>
      <c r="K124" s="13"/>
    </row>
    <row r="125">
      <c r="B125" s="13"/>
      <c r="D125" s="13"/>
      <c r="H125" s="13"/>
      <c r="K125" s="13"/>
    </row>
    <row r="126">
      <c r="B126" s="13"/>
      <c r="D126" s="13"/>
      <c r="H126" s="13"/>
      <c r="K126" s="13"/>
    </row>
    <row r="127">
      <c r="B127" s="13"/>
      <c r="D127" s="13"/>
      <c r="H127" s="13"/>
      <c r="K127" s="13"/>
    </row>
    <row r="128">
      <c r="B128" s="13"/>
      <c r="D128" s="13"/>
      <c r="H128" s="13"/>
      <c r="K128" s="13"/>
    </row>
    <row r="129">
      <c r="B129" s="13"/>
      <c r="D129" s="13"/>
      <c r="H129" s="13"/>
      <c r="K129" s="13"/>
    </row>
    <row r="130">
      <c r="B130" s="13"/>
      <c r="D130" s="13"/>
      <c r="H130" s="13"/>
      <c r="K130" s="13"/>
    </row>
    <row r="131">
      <c r="B131" s="13"/>
      <c r="D131" s="13"/>
      <c r="H131" s="13"/>
      <c r="K131" s="13"/>
    </row>
    <row r="132">
      <c r="B132" s="13"/>
      <c r="D132" s="13"/>
      <c r="H132" s="13"/>
      <c r="K132" s="13"/>
    </row>
    <row r="133">
      <c r="B133" s="13"/>
      <c r="D133" s="13"/>
      <c r="H133" s="13"/>
      <c r="K133" s="13"/>
    </row>
    <row r="134">
      <c r="B134" s="13"/>
      <c r="D134" s="13"/>
      <c r="H134" s="13"/>
      <c r="K134" s="13"/>
    </row>
    <row r="135">
      <c r="B135" s="13"/>
      <c r="D135" s="13"/>
      <c r="H135" s="13"/>
      <c r="K135" s="13"/>
    </row>
    <row r="136">
      <c r="B136" s="13"/>
      <c r="D136" s="13"/>
      <c r="H136" s="13"/>
      <c r="K136" s="13"/>
    </row>
    <row r="137">
      <c r="B137" s="13"/>
      <c r="D137" s="13"/>
      <c r="H137" s="13"/>
      <c r="K137" s="13"/>
    </row>
    <row r="138">
      <c r="B138" s="13"/>
      <c r="D138" s="13"/>
      <c r="H138" s="13"/>
      <c r="K138" s="13"/>
    </row>
    <row r="139">
      <c r="B139" s="13"/>
      <c r="D139" s="13"/>
      <c r="H139" s="13"/>
      <c r="K139" s="13"/>
    </row>
    <row r="140">
      <c r="B140" s="13"/>
      <c r="D140" s="13"/>
      <c r="H140" s="13"/>
      <c r="K140" s="13"/>
    </row>
    <row r="141">
      <c r="B141" s="13"/>
      <c r="D141" s="13"/>
      <c r="H141" s="13"/>
      <c r="K141" s="13"/>
    </row>
    <row r="142">
      <c r="B142" s="13"/>
      <c r="D142" s="13"/>
      <c r="H142" s="13"/>
      <c r="K142" s="13"/>
    </row>
    <row r="143">
      <c r="B143" s="13"/>
      <c r="D143" s="13"/>
      <c r="H143" s="13"/>
      <c r="K143" s="13"/>
    </row>
    <row r="144">
      <c r="B144" s="13"/>
      <c r="D144" s="13"/>
      <c r="H144" s="13"/>
      <c r="K144" s="13"/>
    </row>
    <row r="145">
      <c r="B145" s="13"/>
      <c r="D145" s="13"/>
      <c r="H145" s="13"/>
      <c r="K145" s="13"/>
    </row>
    <row r="146">
      <c r="B146" s="13"/>
      <c r="D146" s="13"/>
      <c r="H146" s="13"/>
      <c r="K146" s="13"/>
    </row>
    <row r="147">
      <c r="B147" s="13"/>
      <c r="D147" s="13"/>
      <c r="H147" s="13"/>
      <c r="K147" s="13"/>
    </row>
    <row r="148">
      <c r="B148" s="13"/>
      <c r="D148" s="13"/>
      <c r="H148" s="13"/>
      <c r="K148" s="13"/>
    </row>
    <row r="149">
      <c r="B149" s="13"/>
      <c r="D149" s="13"/>
      <c r="H149" s="13"/>
      <c r="K149" s="13"/>
    </row>
    <row r="150">
      <c r="B150" s="13"/>
      <c r="D150" s="13"/>
      <c r="H150" s="13"/>
      <c r="K150" s="13"/>
    </row>
    <row r="151">
      <c r="B151" s="13"/>
      <c r="D151" s="13"/>
      <c r="H151" s="13"/>
      <c r="K151" s="13"/>
    </row>
    <row r="152">
      <c r="B152" s="13"/>
      <c r="D152" s="13"/>
      <c r="H152" s="13"/>
      <c r="K152" s="13"/>
    </row>
    <row r="153">
      <c r="B153" s="13"/>
      <c r="D153" s="13"/>
      <c r="H153" s="13"/>
      <c r="K153" s="13"/>
    </row>
    <row r="154">
      <c r="B154" s="13"/>
      <c r="D154" s="13"/>
      <c r="H154" s="13"/>
      <c r="K154" s="13"/>
    </row>
    <row r="155">
      <c r="B155" s="13"/>
      <c r="D155" s="13"/>
      <c r="H155" s="13"/>
      <c r="K155" s="13"/>
    </row>
    <row r="156">
      <c r="B156" s="13"/>
      <c r="D156" s="13"/>
      <c r="H156" s="13"/>
      <c r="K156" s="13"/>
    </row>
    <row r="157">
      <c r="B157" s="13"/>
      <c r="D157" s="13"/>
      <c r="H157" s="13"/>
      <c r="K157" s="13"/>
    </row>
    <row r="158">
      <c r="B158" s="13"/>
      <c r="D158" s="13"/>
      <c r="H158" s="13"/>
      <c r="K158" s="13"/>
    </row>
    <row r="159">
      <c r="B159" s="13"/>
      <c r="D159" s="13"/>
      <c r="H159" s="13"/>
      <c r="K159" s="13"/>
    </row>
    <row r="160">
      <c r="B160" s="13"/>
      <c r="D160" s="13"/>
      <c r="H160" s="13"/>
      <c r="K160" s="13"/>
    </row>
    <row r="161">
      <c r="B161" s="13"/>
      <c r="D161" s="13"/>
      <c r="H161" s="13"/>
      <c r="K161" s="13"/>
    </row>
    <row r="162">
      <c r="B162" s="13"/>
      <c r="D162" s="13"/>
      <c r="H162" s="13"/>
      <c r="K162" s="13"/>
    </row>
    <row r="163">
      <c r="B163" s="13"/>
      <c r="D163" s="13"/>
      <c r="H163" s="13"/>
      <c r="K163" s="13"/>
    </row>
    <row r="164">
      <c r="B164" s="13"/>
      <c r="D164" s="13"/>
      <c r="H164" s="13"/>
      <c r="K164" s="13"/>
    </row>
    <row r="165">
      <c r="B165" s="13"/>
      <c r="D165" s="13"/>
      <c r="H165" s="13"/>
      <c r="K165" s="13"/>
    </row>
    <row r="166">
      <c r="B166" s="13"/>
      <c r="D166" s="13"/>
      <c r="H166" s="13"/>
      <c r="K166" s="13"/>
    </row>
    <row r="167">
      <c r="B167" s="13"/>
      <c r="D167" s="13"/>
      <c r="H167" s="13"/>
      <c r="K167" s="13"/>
    </row>
    <row r="168">
      <c r="B168" s="13"/>
      <c r="D168" s="13"/>
      <c r="H168" s="13"/>
      <c r="K168" s="13"/>
    </row>
    <row r="169">
      <c r="B169" s="13"/>
      <c r="D169" s="13"/>
      <c r="H169" s="13"/>
      <c r="K169" s="13"/>
    </row>
    <row r="170">
      <c r="B170" s="13"/>
      <c r="D170" s="13"/>
      <c r="H170" s="13"/>
      <c r="K170" s="13"/>
    </row>
    <row r="171">
      <c r="B171" s="13"/>
      <c r="D171" s="13"/>
      <c r="H171" s="13"/>
      <c r="K171" s="13"/>
    </row>
    <row r="172">
      <c r="B172" s="13"/>
      <c r="D172" s="13"/>
      <c r="H172" s="13"/>
      <c r="K172" s="13"/>
    </row>
    <row r="173">
      <c r="B173" s="13"/>
      <c r="D173" s="13"/>
      <c r="H173" s="13"/>
      <c r="K173" s="13"/>
    </row>
    <row r="174">
      <c r="B174" s="13"/>
      <c r="D174" s="13"/>
      <c r="H174" s="13"/>
      <c r="K174" s="13"/>
    </row>
    <row r="175">
      <c r="B175" s="13"/>
      <c r="D175" s="13"/>
      <c r="H175" s="13"/>
      <c r="K175" s="13"/>
    </row>
    <row r="176">
      <c r="B176" s="13"/>
      <c r="D176" s="13"/>
      <c r="H176" s="13"/>
      <c r="K176" s="13"/>
    </row>
    <row r="177">
      <c r="B177" s="13"/>
      <c r="D177" s="13"/>
      <c r="H177" s="13"/>
      <c r="K177" s="13"/>
    </row>
    <row r="178">
      <c r="B178" s="13"/>
      <c r="D178" s="13"/>
      <c r="H178" s="13"/>
      <c r="K178" s="13"/>
    </row>
    <row r="179">
      <c r="B179" s="13"/>
      <c r="D179" s="13"/>
      <c r="H179" s="13"/>
      <c r="K179" s="13"/>
    </row>
    <row r="180">
      <c r="B180" s="13"/>
      <c r="D180" s="13"/>
      <c r="H180" s="13"/>
      <c r="K180" s="13"/>
    </row>
    <row r="181">
      <c r="B181" s="13"/>
      <c r="D181" s="13"/>
      <c r="H181" s="13"/>
      <c r="K181" s="13"/>
    </row>
    <row r="182">
      <c r="B182" s="13"/>
      <c r="D182" s="13"/>
      <c r="H182" s="13"/>
      <c r="K182" s="13"/>
    </row>
    <row r="183">
      <c r="B183" s="13"/>
      <c r="D183" s="13"/>
      <c r="H183" s="13"/>
      <c r="K183" s="13"/>
    </row>
    <row r="184">
      <c r="B184" s="13"/>
      <c r="D184" s="13"/>
      <c r="H184" s="13"/>
      <c r="K184" s="13"/>
    </row>
    <row r="185">
      <c r="B185" s="13"/>
      <c r="D185" s="13"/>
      <c r="H185" s="13"/>
      <c r="K185" s="13"/>
    </row>
    <row r="186">
      <c r="B186" s="13"/>
      <c r="D186" s="13"/>
      <c r="H186" s="13"/>
      <c r="K186" s="13"/>
    </row>
    <row r="187">
      <c r="B187" s="13"/>
      <c r="D187" s="13"/>
      <c r="H187" s="13"/>
      <c r="K187" s="13"/>
    </row>
    <row r="188">
      <c r="B188" s="13"/>
      <c r="D188" s="13"/>
      <c r="H188" s="13"/>
      <c r="K188" s="13"/>
    </row>
    <row r="189">
      <c r="B189" s="13"/>
      <c r="D189" s="13"/>
      <c r="H189" s="13"/>
      <c r="K189" s="13"/>
    </row>
    <row r="190">
      <c r="B190" s="13"/>
      <c r="D190" s="13"/>
      <c r="H190" s="13"/>
      <c r="K190" s="13"/>
    </row>
    <row r="191">
      <c r="B191" s="13"/>
      <c r="D191" s="13"/>
      <c r="H191" s="13"/>
      <c r="K191" s="13"/>
    </row>
    <row r="192">
      <c r="B192" s="13"/>
      <c r="D192" s="13"/>
      <c r="H192" s="13"/>
      <c r="K192" s="13"/>
    </row>
    <row r="193">
      <c r="B193" s="13"/>
      <c r="D193" s="13"/>
      <c r="H193" s="13"/>
      <c r="K193" s="13"/>
    </row>
    <row r="194">
      <c r="B194" s="13"/>
      <c r="D194" s="13"/>
      <c r="H194" s="13"/>
      <c r="K194" s="13"/>
    </row>
    <row r="195">
      <c r="B195" s="13"/>
      <c r="D195" s="13"/>
      <c r="H195" s="13"/>
      <c r="K195" s="13"/>
    </row>
    <row r="196">
      <c r="B196" s="13"/>
      <c r="D196" s="13"/>
      <c r="H196" s="13"/>
      <c r="K196" s="13"/>
    </row>
    <row r="197">
      <c r="B197" s="13"/>
      <c r="D197" s="13"/>
      <c r="H197" s="13"/>
      <c r="K197" s="13"/>
    </row>
    <row r="198">
      <c r="B198" s="13"/>
      <c r="D198" s="13"/>
      <c r="H198" s="13"/>
      <c r="K198" s="13"/>
    </row>
    <row r="199">
      <c r="B199" s="13"/>
      <c r="D199" s="13"/>
      <c r="H199" s="13"/>
      <c r="K199" s="13"/>
    </row>
    <row r="200">
      <c r="B200" s="13"/>
      <c r="D200" s="13"/>
      <c r="H200" s="13"/>
      <c r="K200" s="13"/>
    </row>
    <row r="201">
      <c r="B201" s="13"/>
      <c r="D201" s="13"/>
      <c r="H201" s="13"/>
      <c r="K201" s="13"/>
    </row>
    <row r="202">
      <c r="B202" s="13"/>
      <c r="D202" s="13"/>
      <c r="H202" s="13"/>
      <c r="K202" s="13"/>
    </row>
    <row r="203">
      <c r="B203" s="13"/>
      <c r="D203" s="13"/>
      <c r="H203" s="13"/>
      <c r="K203" s="13"/>
    </row>
    <row r="204">
      <c r="B204" s="13"/>
      <c r="D204" s="13"/>
      <c r="H204" s="13"/>
      <c r="K204" s="13"/>
    </row>
    <row r="205">
      <c r="B205" s="13"/>
      <c r="D205" s="13"/>
      <c r="H205" s="13"/>
      <c r="K205" s="13"/>
    </row>
    <row r="206">
      <c r="B206" s="13"/>
      <c r="D206" s="13"/>
      <c r="H206" s="13"/>
      <c r="K206" s="13"/>
    </row>
    <row r="207">
      <c r="B207" s="13"/>
      <c r="D207" s="13"/>
      <c r="H207" s="13"/>
      <c r="K207" s="13"/>
    </row>
    <row r="208">
      <c r="B208" s="13"/>
      <c r="D208" s="13"/>
      <c r="H208" s="13"/>
      <c r="K208" s="13"/>
    </row>
    <row r="209">
      <c r="B209" s="13"/>
      <c r="D209" s="13"/>
      <c r="H209" s="13"/>
      <c r="K209" s="13"/>
    </row>
    <row r="210">
      <c r="B210" s="13"/>
      <c r="D210" s="13"/>
      <c r="H210" s="13"/>
      <c r="K210" s="13"/>
    </row>
    <row r="211">
      <c r="B211" s="13"/>
      <c r="D211" s="13"/>
      <c r="H211" s="13"/>
      <c r="K211" s="13"/>
    </row>
    <row r="212">
      <c r="B212" s="13"/>
      <c r="D212" s="13"/>
      <c r="H212" s="13"/>
      <c r="K212" s="13"/>
    </row>
    <row r="213">
      <c r="B213" s="13"/>
      <c r="D213" s="13"/>
      <c r="H213" s="13"/>
      <c r="K213" s="13"/>
    </row>
    <row r="214">
      <c r="B214" s="13"/>
      <c r="D214" s="13"/>
      <c r="H214" s="13"/>
      <c r="K214" s="13"/>
    </row>
    <row r="215">
      <c r="B215" s="13"/>
      <c r="D215" s="13"/>
      <c r="H215" s="13"/>
      <c r="K215" s="13"/>
    </row>
    <row r="216">
      <c r="B216" s="13"/>
      <c r="D216" s="13"/>
      <c r="H216" s="13"/>
      <c r="K216" s="13"/>
    </row>
    <row r="217">
      <c r="B217" s="13"/>
      <c r="D217" s="13"/>
      <c r="H217" s="13"/>
      <c r="K217" s="13"/>
    </row>
    <row r="218">
      <c r="B218" s="13"/>
      <c r="D218" s="13"/>
      <c r="H218" s="13"/>
      <c r="K218" s="13"/>
    </row>
    <row r="219">
      <c r="B219" s="13"/>
      <c r="D219" s="13"/>
      <c r="H219" s="13"/>
      <c r="K219" s="13"/>
    </row>
    <row r="220">
      <c r="B220" s="13"/>
      <c r="D220" s="13"/>
      <c r="H220" s="13"/>
      <c r="K220" s="13"/>
    </row>
    <row r="221">
      <c r="B221" s="13"/>
      <c r="D221" s="13"/>
      <c r="H221" s="13"/>
      <c r="K221" s="13"/>
    </row>
    <row r="222">
      <c r="B222" s="13"/>
      <c r="D222" s="13"/>
      <c r="H222" s="13"/>
      <c r="K222" s="13"/>
    </row>
    <row r="223">
      <c r="B223" s="13"/>
      <c r="D223" s="13"/>
      <c r="H223" s="13"/>
      <c r="K223" s="13"/>
    </row>
    <row r="224">
      <c r="B224" s="13"/>
      <c r="D224" s="13"/>
      <c r="H224" s="13"/>
      <c r="K224" s="13"/>
    </row>
    <row r="225">
      <c r="B225" s="13"/>
      <c r="D225" s="13"/>
      <c r="H225" s="13"/>
      <c r="K225" s="13"/>
    </row>
    <row r="226">
      <c r="B226" s="13"/>
      <c r="D226" s="13"/>
      <c r="H226" s="13"/>
      <c r="K226" s="13"/>
    </row>
    <row r="227">
      <c r="B227" s="13"/>
      <c r="D227" s="13"/>
      <c r="H227" s="13"/>
      <c r="K227" s="13"/>
    </row>
    <row r="228">
      <c r="B228" s="13"/>
      <c r="D228" s="13"/>
      <c r="H228" s="13"/>
      <c r="K228" s="13"/>
    </row>
    <row r="229">
      <c r="B229" s="13"/>
      <c r="D229" s="13"/>
      <c r="H229" s="13"/>
      <c r="K229" s="13"/>
    </row>
    <row r="230">
      <c r="B230" s="13"/>
      <c r="D230" s="13"/>
      <c r="H230" s="13"/>
      <c r="K230" s="13"/>
    </row>
    <row r="231">
      <c r="B231" s="13"/>
      <c r="D231" s="13"/>
      <c r="H231" s="13"/>
      <c r="K231" s="13"/>
    </row>
    <row r="232">
      <c r="B232" s="13"/>
      <c r="D232" s="13"/>
      <c r="H232" s="13"/>
      <c r="K232" s="13"/>
    </row>
    <row r="233">
      <c r="B233" s="13"/>
      <c r="D233" s="13"/>
      <c r="H233" s="13"/>
      <c r="K233" s="13"/>
    </row>
    <row r="234">
      <c r="B234" s="13"/>
      <c r="D234" s="13"/>
      <c r="H234" s="13"/>
      <c r="K234" s="13"/>
    </row>
    <row r="235">
      <c r="B235" s="13"/>
      <c r="D235" s="13"/>
      <c r="H235" s="13"/>
      <c r="K235" s="13"/>
    </row>
    <row r="236">
      <c r="B236" s="13"/>
      <c r="D236" s="13"/>
      <c r="H236" s="13"/>
      <c r="K236" s="13"/>
    </row>
    <row r="237">
      <c r="B237" s="13"/>
      <c r="D237" s="13"/>
      <c r="H237" s="13"/>
      <c r="K237" s="13"/>
    </row>
    <row r="238">
      <c r="B238" s="13"/>
      <c r="D238" s="13"/>
      <c r="H238" s="13"/>
      <c r="K238" s="13"/>
    </row>
    <row r="239">
      <c r="B239" s="13"/>
      <c r="D239" s="13"/>
      <c r="H239" s="13"/>
      <c r="K239" s="13"/>
    </row>
    <row r="240">
      <c r="B240" s="13"/>
      <c r="D240" s="13"/>
      <c r="H240" s="13"/>
      <c r="K240" s="13"/>
    </row>
    <row r="241">
      <c r="B241" s="13"/>
      <c r="D241" s="13"/>
      <c r="H241" s="13"/>
      <c r="K241" s="13"/>
    </row>
    <row r="242">
      <c r="B242" s="13"/>
      <c r="D242" s="13"/>
      <c r="H242" s="13"/>
      <c r="K242" s="13"/>
    </row>
    <row r="243">
      <c r="B243" s="13"/>
      <c r="D243" s="13"/>
      <c r="H243" s="13"/>
      <c r="K243" s="13"/>
    </row>
    <row r="244">
      <c r="B244" s="13"/>
      <c r="D244" s="13"/>
      <c r="H244" s="13"/>
      <c r="K244" s="13"/>
    </row>
    <row r="245">
      <c r="B245" s="13"/>
      <c r="D245" s="13"/>
      <c r="H245" s="13"/>
      <c r="K245" s="13"/>
    </row>
    <row r="246">
      <c r="B246" s="13"/>
      <c r="D246" s="13"/>
      <c r="H246" s="13"/>
      <c r="K246" s="13"/>
    </row>
    <row r="247">
      <c r="B247" s="13"/>
      <c r="D247" s="13"/>
      <c r="H247" s="13"/>
      <c r="K247" s="13"/>
    </row>
    <row r="248">
      <c r="B248" s="13"/>
      <c r="D248" s="13"/>
      <c r="H248" s="13"/>
      <c r="K248" s="13"/>
    </row>
    <row r="249">
      <c r="B249" s="13"/>
      <c r="D249" s="13"/>
      <c r="H249" s="13"/>
      <c r="K249" s="13"/>
    </row>
    <row r="250">
      <c r="B250" s="13"/>
      <c r="D250" s="13"/>
      <c r="H250" s="13"/>
      <c r="K250" s="13"/>
    </row>
    <row r="251">
      <c r="B251" s="13"/>
      <c r="D251" s="13"/>
      <c r="H251" s="13"/>
      <c r="K251" s="13"/>
    </row>
    <row r="252">
      <c r="B252" s="13"/>
      <c r="D252" s="13"/>
      <c r="H252" s="13"/>
      <c r="K252" s="13"/>
    </row>
    <row r="253">
      <c r="B253" s="13"/>
      <c r="D253" s="13"/>
      <c r="H253" s="13"/>
      <c r="K253" s="13"/>
    </row>
    <row r="254">
      <c r="B254" s="13"/>
      <c r="D254" s="13"/>
      <c r="H254" s="13"/>
      <c r="K254" s="13"/>
    </row>
    <row r="255">
      <c r="B255" s="13"/>
      <c r="D255" s="13"/>
      <c r="H255" s="13"/>
      <c r="K255" s="13"/>
    </row>
    <row r="256">
      <c r="B256" s="13"/>
      <c r="D256" s="13"/>
      <c r="H256" s="13"/>
      <c r="K256" s="13"/>
    </row>
    <row r="257">
      <c r="B257" s="13"/>
      <c r="D257" s="13"/>
      <c r="H257" s="13"/>
      <c r="K257" s="13"/>
    </row>
    <row r="258">
      <c r="B258" s="13"/>
      <c r="D258" s="13"/>
      <c r="H258" s="13"/>
      <c r="K258" s="13"/>
    </row>
    <row r="259">
      <c r="B259" s="13"/>
      <c r="D259" s="13"/>
      <c r="H259" s="13"/>
      <c r="K259" s="13"/>
    </row>
    <row r="260">
      <c r="B260" s="13"/>
      <c r="D260" s="13"/>
      <c r="H260" s="13"/>
      <c r="K260" s="13"/>
    </row>
    <row r="261">
      <c r="B261" s="13"/>
      <c r="D261" s="13"/>
      <c r="H261" s="13"/>
      <c r="K261" s="13"/>
    </row>
    <row r="262">
      <c r="B262" s="13"/>
      <c r="D262" s="13"/>
      <c r="H262" s="13"/>
      <c r="K262" s="13"/>
    </row>
    <row r="263">
      <c r="B263" s="13"/>
      <c r="D263" s="13"/>
      <c r="H263" s="13"/>
      <c r="K263" s="13"/>
    </row>
    <row r="264">
      <c r="B264" s="13"/>
      <c r="D264" s="13"/>
      <c r="H264" s="13"/>
      <c r="K264" s="13"/>
    </row>
    <row r="265">
      <c r="B265" s="13"/>
      <c r="D265" s="13"/>
      <c r="H265" s="13"/>
      <c r="K265" s="13"/>
    </row>
    <row r="266">
      <c r="B266" s="13"/>
      <c r="D266" s="13"/>
      <c r="H266" s="13"/>
      <c r="K266" s="13"/>
    </row>
    <row r="267">
      <c r="B267" s="13"/>
      <c r="D267" s="13"/>
      <c r="H267" s="13"/>
      <c r="K267" s="13"/>
    </row>
    <row r="268">
      <c r="B268" s="13"/>
      <c r="D268" s="13"/>
      <c r="H268" s="13"/>
      <c r="K268" s="13"/>
    </row>
    <row r="269">
      <c r="B269" s="13"/>
      <c r="D269" s="13"/>
      <c r="H269" s="13"/>
      <c r="K269" s="13"/>
    </row>
    <row r="270">
      <c r="B270" s="13"/>
      <c r="D270" s="13"/>
      <c r="H270" s="13"/>
      <c r="K270" s="13"/>
    </row>
    <row r="271">
      <c r="B271" s="13"/>
      <c r="D271" s="13"/>
      <c r="H271" s="13"/>
      <c r="K271" s="13"/>
    </row>
    <row r="272">
      <c r="B272" s="13"/>
      <c r="D272" s="13"/>
      <c r="H272" s="13"/>
      <c r="K272" s="13"/>
    </row>
    <row r="273">
      <c r="B273" s="13"/>
      <c r="D273" s="13"/>
      <c r="H273" s="13"/>
      <c r="K273" s="13"/>
    </row>
    <row r="274">
      <c r="B274" s="13"/>
      <c r="D274" s="13"/>
      <c r="H274" s="13"/>
      <c r="K274" s="13"/>
    </row>
    <row r="275">
      <c r="B275" s="13"/>
      <c r="D275" s="13"/>
      <c r="H275" s="13"/>
      <c r="K275" s="13"/>
    </row>
    <row r="276">
      <c r="B276" s="13"/>
      <c r="D276" s="13"/>
      <c r="H276" s="13"/>
      <c r="K276" s="13"/>
    </row>
    <row r="277">
      <c r="B277" s="13"/>
      <c r="D277" s="13"/>
      <c r="H277" s="13"/>
      <c r="K277" s="13"/>
    </row>
    <row r="278">
      <c r="B278" s="13"/>
      <c r="D278" s="13"/>
      <c r="H278" s="13"/>
      <c r="K278" s="13"/>
    </row>
    <row r="279">
      <c r="B279" s="13"/>
      <c r="D279" s="13"/>
      <c r="H279" s="13"/>
      <c r="K279" s="13"/>
    </row>
    <row r="280">
      <c r="B280" s="13"/>
      <c r="D280" s="13"/>
      <c r="H280" s="13"/>
      <c r="K280" s="13"/>
    </row>
    <row r="281">
      <c r="B281" s="13"/>
      <c r="D281" s="13"/>
      <c r="H281" s="13"/>
      <c r="K281" s="13"/>
    </row>
    <row r="282">
      <c r="B282" s="13"/>
      <c r="D282" s="13"/>
      <c r="H282" s="13"/>
      <c r="K282" s="13"/>
    </row>
    <row r="283">
      <c r="B283" s="13"/>
      <c r="D283" s="13"/>
      <c r="H283" s="13"/>
      <c r="K283" s="13"/>
    </row>
    <row r="284">
      <c r="B284" s="13"/>
      <c r="D284" s="13"/>
      <c r="H284" s="13"/>
      <c r="K284" s="13"/>
    </row>
    <row r="285">
      <c r="B285" s="13"/>
      <c r="D285" s="13"/>
      <c r="H285" s="13"/>
      <c r="K285" s="13"/>
    </row>
    <row r="286">
      <c r="B286" s="13"/>
      <c r="D286" s="13"/>
      <c r="H286" s="13"/>
      <c r="K286" s="13"/>
    </row>
    <row r="287">
      <c r="B287" s="13"/>
      <c r="D287" s="13"/>
      <c r="H287" s="13"/>
      <c r="K287" s="13"/>
    </row>
    <row r="288">
      <c r="B288" s="13"/>
      <c r="D288" s="13"/>
      <c r="H288" s="13"/>
      <c r="K288" s="13"/>
    </row>
    <row r="289">
      <c r="B289" s="13"/>
      <c r="D289" s="13"/>
      <c r="H289" s="13"/>
      <c r="K289" s="13"/>
    </row>
    <row r="290">
      <c r="B290" s="13"/>
      <c r="D290" s="13"/>
      <c r="H290" s="13"/>
      <c r="K290" s="13"/>
    </row>
    <row r="291">
      <c r="B291" s="13"/>
      <c r="D291" s="13"/>
      <c r="H291" s="13"/>
      <c r="K291" s="13"/>
    </row>
    <row r="292">
      <c r="B292" s="13"/>
      <c r="D292" s="13"/>
      <c r="H292" s="13"/>
      <c r="K292" s="13"/>
    </row>
    <row r="293">
      <c r="B293" s="13"/>
      <c r="D293" s="13"/>
      <c r="H293" s="13"/>
      <c r="K293" s="13"/>
    </row>
    <row r="294">
      <c r="B294" s="13"/>
      <c r="D294" s="13"/>
      <c r="H294" s="13"/>
      <c r="K294" s="13"/>
    </row>
    <row r="295">
      <c r="B295" s="13"/>
      <c r="D295" s="13"/>
      <c r="H295" s="13"/>
      <c r="K295" s="13"/>
    </row>
    <row r="296">
      <c r="B296" s="13"/>
      <c r="D296" s="13"/>
      <c r="H296" s="13"/>
      <c r="K296" s="13"/>
    </row>
    <row r="297">
      <c r="B297" s="13"/>
      <c r="D297" s="13"/>
      <c r="H297" s="13"/>
      <c r="K297" s="13"/>
    </row>
    <row r="298">
      <c r="B298" s="13"/>
      <c r="D298" s="13"/>
      <c r="H298" s="13"/>
      <c r="K298" s="13"/>
    </row>
    <row r="299">
      <c r="B299" s="13"/>
      <c r="D299" s="13"/>
      <c r="H299" s="13"/>
      <c r="K299" s="13"/>
    </row>
    <row r="300">
      <c r="B300" s="13"/>
      <c r="D300" s="13"/>
      <c r="H300" s="13"/>
      <c r="K300" s="13"/>
    </row>
    <row r="301">
      <c r="B301" s="13"/>
      <c r="D301" s="13"/>
      <c r="H301" s="13"/>
      <c r="K301" s="13"/>
    </row>
    <row r="302">
      <c r="B302" s="13"/>
      <c r="D302" s="13"/>
      <c r="H302" s="13"/>
      <c r="K302" s="13"/>
    </row>
    <row r="303">
      <c r="B303" s="13"/>
      <c r="D303" s="13"/>
      <c r="H303" s="13"/>
      <c r="K303" s="13"/>
    </row>
    <row r="304">
      <c r="B304" s="13"/>
      <c r="D304" s="13"/>
      <c r="H304" s="13"/>
      <c r="K304" s="13"/>
    </row>
    <row r="305">
      <c r="B305" s="13"/>
      <c r="D305" s="13"/>
      <c r="H305" s="13"/>
      <c r="K305" s="13"/>
    </row>
    <row r="306">
      <c r="B306" s="13"/>
      <c r="D306" s="13"/>
      <c r="H306" s="13"/>
      <c r="K306" s="13"/>
    </row>
    <row r="307">
      <c r="B307" s="13"/>
      <c r="D307" s="13"/>
      <c r="H307" s="13"/>
      <c r="K307" s="13"/>
    </row>
    <row r="308">
      <c r="B308" s="13"/>
      <c r="D308" s="13"/>
      <c r="H308" s="13"/>
      <c r="K308" s="13"/>
    </row>
    <row r="309">
      <c r="B309" s="13"/>
      <c r="D309" s="13"/>
      <c r="H309" s="13"/>
      <c r="K309" s="13"/>
    </row>
    <row r="310">
      <c r="B310" s="13"/>
      <c r="D310" s="13"/>
      <c r="H310" s="13"/>
      <c r="K310" s="13"/>
    </row>
    <row r="311">
      <c r="B311" s="13"/>
      <c r="D311" s="13"/>
      <c r="H311" s="13"/>
      <c r="K311" s="13"/>
    </row>
    <row r="312">
      <c r="B312" s="13"/>
      <c r="D312" s="13"/>
      <c r="H312" s="13"/>
      <c r="K312" s="13"/>
    </row>
    <row r="313">
      <c r="B313" s="13"/>
      <c r="D313" s="13"/>
      <c r="H313" s="13"/>
      <c r="K313" s="13"/>
    </row>
    <row r="314">
      <c r="B314" s="13"/>
      <c r="D314" s="13"/>
      <c r="H314" s="13"/>
      <c r="K314" s="13"/>
    </row>
    <row r="315">
      <c r="B315" s="13"/>
      <c r="D315" s="13"/>
      <c r="H315" s="13"/>
      <c r="K315" s="13"/>
    </row>
    <row r="316">
      <c r="B316" s="13"/>
      <c r="D316" s="13"/>
      <c r="H316" s="13"/>
      <c r="K316" s="13"/>
    </row>
    <row r="317">
      <c r="B317" s="13"/>
      <c r="D317" s="13"/>
      <c r="H317" s="13"/>
      <c r="K317" s="13"/>
    </row>
    <row r="318">
      <c r="B318" s="13"/>
      <c r="D318" s="13"/>
      <c r="H318" s="13"/>
      <c r="K318" s="13"/>
    </row>
    <row r="319">
      <c r="B319" s="13"/>
      <c r="D319" s="13"/>
      <c r="H319" s="13"/>
      <c r="K319" s="13"/>
    </row>
    <row r="320">
      <c r="B320" s="13"/>
      <c r="D320" s="13"/>
      <c r="H320" s="13"/>
      <c r="K320" s="13"/>
    </row>
    <row r="321">
      <c r="B321" s="13"/>
      <c r="D321" s="13"/>
      <c r="H321" s="13"/>
      <c r="K321" s="13"/>
    </row>
    <row r="322">
      <c r="B322" s="13"/>
      <c r="D322" s="13"/>
      <c r="H322" s="13"/>
      <c r="K322" s="13"/>
    </row>
    <row r="323">
      <c r="B323" s="13"/>
      <c r="D323" s="13"/>
      <c r="H323" s="13"/>
      <c r="K323" s="13"/>
    </row>
    <row r="324">
      <c r="B324" s="13"/>
      <c r="D324" s="13"/>
      <c r="H324" s="13"/>
      <c r="K324" s="13"/>
    </row>
    <row r="325">
      <c r="B325" s="13"/>
      <c r="D325" s="13"/>
      <c r="H325" s="13"/>
      <c r="K325" s="13"/>
    </row>
    <row r="326">
      <c r="B326" s="13"/>
      <c r="D326" s="13"/>
      <c r="H326" s="13"/>
      <c r="K326" s="13"/>
    </row>
    <row r="327">
      <c r="B327" s="13"/>
      <c r="D327" s="13"/>
      <c r="H327" s="13"/>
      <c r="K327" s="13"/>
    </row>
    <row r="328">
      <c r="B328" s="13"/>
      <c r="D328" s="13"/>
      <c r="H328" s="13"/>
      <c r="K328" s="13"/>
    </row>
    <row r="329">
      <c r="B329" s="13"/>
      <c r="D329" s="13"/>
      <c r="H329" s="13"/>
      <c r="K329" s="13"/>
    </row>
    <row r="330">
      <c r="B330" s="13"/>
      <c r="D330" s="13"/>
      <c r="H330" s="13"/>
      <c r="K330" s="13"/>
    </row>
    <row r="331">
      <c r="B331" s="13"/>
      <c r="D331" s="13"/>
      <c r="H331" s="13"/>
      <c r="K331" s="13"/>
    </row>
    <row r="332">
      <c r="B332" s="13"/>
      <c r="D332" s="13"/>
      <c r="H332" s="13"/>
      <c r="K332" s="13"/>
    </row>
    <row r="333">
      <c r="B333" s="13"/>
      <c r="D333" s="13"/>
      <c r="H333" s="13"/>
      <c r="K333" s="13"/>
    </row>
    <row r="334">
      <c r="B334" s="13"/>
      <c r="D334" s="13"/>
      <c r="H334" s="13"/>
      <c r="K334" s="13"/>
    </row>
    <row r="335">
      <c r="B335" s="13"/>
      <c r="D335" s="13"/>
      <c r="H335" s="13"/>
      <c r="K335" s="13"/>
    </row>
    <row r="336">
      <c r="B336" s="13"/>
      <c r="D336" s="13"/>
      <c r="H336" s="13"/>
      <c r="K336" s="13"/>
    </row>
    <row r="337">
      <c r="B337" s="13"/>
      <c r="D337" s="13"/>
      <c r="H337" s="13"/>
      <c r="K337" s="13"/>
    </row>
    <row r="338">
      <c r="B338" s="13"/>
      <c r="D338" s="13"/>
      <c r="H338" s="13"/>
      <c r="K338" s="13"/>
    </row>
    <row r="339">
      <c r="B339" s="13"/>
      <c r="D339" s="13"/>
      <c r="H339" s="13"/>
      <c r="K339" s="13"/>
    </row>
    <row r="340">
      <c r="B340" s="13"/>
      <c r="D340" s="13"/>
      <c r="H340" s="13"/>
      <c r="K340" s="13"/>
    </row>
    <row r="341">
      <c r="B341" s="13"/>
      <c r="D341" s="13"/>
      <c r="H341" s="13"/>
      <c r="K341" s="13"/>
    </row>
    <row r="342">
      <c r="B342" s="13"/>
      <c r="D342" s="13"/>
      <c r="H342" s="13"/>
      <c r="K342" s="13"/>
    </row>
    <row r="343">
      <c r="B343" s="13"/>
      <c r="D343" s="13"/>
      <c r="H343" s="13"/>
      <c r="K343" s="13"/>
    </row>
    <row r="344">
      <c r="B344" s="13"/>
      <c r="D344" s="13"/>
      <c r="H344" s="13"/>
      <c r="K344" s="13"/>
    </row>
    <row r="345">
      <c r="B345" s="13"/>
      <c r="D345" s="13"/>
      <c r="H345" s="13"/>
      <c r="K345" s="13"/>
    </row>
    <row r="346">
      <c r="B346" s="13"/>
      <c r="D346" s="13"/>
      <c r="H346" s="13"/>
      <c r="K346" s="13"/>
    </row>
    <row r="347">
      <c r="B347" s="13"/>
      <c r="D347" s="13"/>
      <c r="H347" s="13"/>
      <c r="K347" s="13"/>
    </row>
    <row r="348">
      <c r="B348" s="13"/>
      <c r="D348" s="13"/>
      <c r="H348" s="13"/>
      <c r="K348" s="13"/>
    </row>
    <row r="349">
      <c r="B349" s="13"/>
      <c r="D349" s="13"/>
      <c r="H349" s="13"/>
      <c r="K349" s="13"/>
    </row>
    <row r="350">
      <c r="B350" s="13"/>
      <c r="D350" s="13"/>
      <c r="H350" s="13"/>
      <c r="K350" s="13"/>
    </row>
    <row r="351">
      <c r="B351" s="13"/>
      <c r="D351" s="13"/>
      <c r="H351" s="13"/>
      <c r="K351" s="13"/>
    </row>
    <row r="352">
      <c r="B352" s="13"/>
      <c r="D352" s="13"/>
      <c r="H352" s="13"/>
      <c r="K352" s="13"/>
    </row>
    <row r="353">
      <c r="B353" s="13"/>
      <c r="D353" s="13"/>
      <c r="H353" s="13"/>
      <c r="K353" s="13"/>
    </row>
    <row r="354">
      <c r="B354" s="13"/>
      <c r="D354" s="13"/>
      <c r="H354" s="13"/>
      <c r="K354" s="13"/>
    </row>
    <row r="355">
      <c r="B355" s="13"/>
      <c r="D355" s="13"/>
      <c r="H355" s="13"/>
      <c r="K355" s="13"/>
    </row>
    <row r="356">
      <c r="B356" s="13"/>
      <c r="D356" s="13"/>
      <c r="H356" s="13"/>
      <c r="K356" s="13"/>
    </row>
    <row r="357">
      <c r="B357" s="13"/>
      <c r="D357" s="13"/>
      <c r="H357" s="13"/>
      <c r="K357" s="13"/>
    </row>
    <row r="358">
      <c r="B358" s="13"/>
      <c r="D358" s="13"/>
      <c r="H358" s="13"/>
      <c r="K358" s="13"/>
    </row>
    <row r="359">
      <c r="B359" s="13"/>
      <c r="D359" s="13"/>
      <c r="H359" s="13"/>
      <c r="K359" s="13"/>
    </row>
    <row r="360">
      <c r="B360" s="13"/>
      <c r="D360" s="13"/>
      <c r="H360" s="13"/>
      <c r="K360" s="13"/>
    </row>
    <row r="361">
      <c r="B361" s="13"/>
      <c r="D361" s="13"/>
      <c r="H361" s="13"/>
      <c r="K361" s="13"/>
    </row>
    <row r="362">
      <c r="B362" s="13"/>
      <c r="D362" s="13"/>
      <c r="H362" s="13"/>
      <c r="K362" s="13"/>
    </row>
    <row r="363">
      <c r="B363" s="13"/>
      <c r="D363" s="13"/>
      <c r="H363" s="13"/>
      <c r="K363" s="13"/>
    </row>
    <row r="364">
      <c r="B364" s="13"/>
      <c r="D364" s="13"/>
      <c r="H364" s="13"/>
      <c r="K364" s="13"/>
    </row>
    <row r="365">
      <c r="B365" s="13"/>
      <c r="D365" s="13"/>
      <c r="H365" s="13"/>
      <c r="K365" s="13"/>
    </row>
    <row r="366">
      <c r="B366" s="13"/>
      <c r="D366" s="13"/>
      <c r="H366" s="13"/>
      <c r="K366" s="13"/>
    </row>
    <row r="367">
      <c r="B367" s="13"/>
      <c r="D367" s="13"/>
      <c r="H367" s="13"/>
      <c r="K367" s="13"/>
    </row>
    <row r="368">
      <c r="B368" s="13"/>
      <c r="D368" s="13"/>
      <c r="H368" s="13"/>
      <c r="K368" s="13"/>
    </row>
    <row r="369">
      <c r="B369" s="13"/>
      <c r="D369" s="13"/>
      <c r="H369" s="13"/>
      <c r="K369" s="13"/>
    </row>
    <row r="370">
      <c r="B370" s="13"/>
      <c r="D370" s="13"/>
      <c r="H370" s="13"/>
      <c r="K370" s="13"/>
    </row>
    <row r="371">
      <c r="B371" s="13"/>
      <c r="D371" s="13"/>
      <c r="H371" s="13"/>
      <c r="K371" s="13"/>
    </row>
    <row r="372">
      <c r="B372" s="13"/>
      <c r="D372" s="13"/>
      <c r="H372" s="13"/>
      <c r="K372" s="13"/>
    </row>
    <row r="373">
      <c r="B373" s="13"/>
      <c r="D373" s="13"/>
      <c r="H373" s="13"/>
      <c r="K373" s="13"/>
    </row>
    <row r="374">
      <c r="B374" s="13"/>
      <c r="D374" s="13"/>
      <c r="H374" s="13"/>
      <c r="K374" s="13"/>
    </row>
    <row r="375">
      <c r="B375" s="13"/>
      <c r="D375" s="13"/>
      <c r="H375" s="13"/>
      <c r="K375" s="13"/>
    </row>
    <row r="376">
      <c r="B376" s="13"/>
      <c r="D376" s="13"/>
      <c r="H376" s="13"/>
      <c r="K376" s="13"/>
    </row>
    <row r="377">
      <c r="B377" s="13"/>
      <c r="D377" s="13"/>
      <c r="H377" s="13"/>
      <c r="K377" s="13"/>
    </row>
    <row r="378">
      <c r="B378" s="13"/>
      <c r="D378" s="13"/>
      <c r="H378" s="13"/>
      <c r="K378" s="13"/>
    </row>
    <row r="379">
      <c r="B379" s="13"/>
      <c r="D379" s="13"/>
      <c r="H379" s="13"/>
      <c r="K379" s="13"/>
    </row>
    <row r="380">
      <c r="B380" s="13"/>
      <c r="D380" s="13"/>
      <c r="H380" s="13"/>
      <c r="K380" s="13"/>
    </row>
    <row r="381">
      <c r="B381" s="13"/>
      <c r="D381" s="13"/>
      <c r="H381" s="13"/>
      <c r="K381" s="13"/>
    </row>
    <row r="382">
      <c r="B382" s="13"/>
      <c r="D382" s="13"/>
      <c r="H382" s="13"/>
      <c r="K382" s="13"/>
    </row>
    <row r="383">
      <c r="B383" s="13"/>
      <c r="D383" s="13"/>
      <c r="H383" s="13"/>
      <c r="K383" s="13"/>
    </row>
    <row r="384">
      <c r="B384" s="13"/>
      <c r="D384" s="13"/>
      <c r="H384" s="13"/>
      <c r="K384" s="13"/>
    </row>
    <row r="385">
      <c r="B385" s="13"/>
      <c r="D385" s="13"/>
      <c r="H385" s="13"/>
      <c r="K385" s="13"/>
    </row>
    <row r="386">
      <c r="B386" s="13"/>
      <c r="D386" s="13"/>
      <c r="H386" s="13"/>
      <c r="K386" s="13"/>
    </row>
    <row r="387">
      <c r="B387" s="13"/>
      <c r="D387" s="13"/>
      <c r="H387" s="13"/>
      <c r="K387" s="13"/>
    </row>
    <row r="388">
      <c r="B388" s="13"/>
      <c r="D388" s="13"/>
      <c r="H388" s="13"/>
      <c r="K388" s="13"/>
    </row>
    <row r="389">
      <c r="B389" s="13"/>
      <c r="D389" s="13"/>
      <c r="H389" s="13"/>
      <c r="K389" s="13"/>
    </row>
    <row r="390">
      <c r="B390" s="13"/>
      <c r="D390" s="13"/>
      <c r="H390" s="13"/>
      <c r="K390" s="13"/>
    </row>
    <row r="391">
      <c r="B391" s="13"/>
      <c r="D391" s="13"/>
      <c r="H391" s="13"/>
      <c r="K391" s="13"/>
    </row>
    <row r="392">
      <c r="B392" s="13"/>
      <c r="D392" s="13"/>
      <c r="H392" s="13"/>
      <c r="K392" s="13"/>
    </row>
    <row r="393">
      <c r="B393" s="13"/>
      <c r="D393" s="13"/>
      <c r="H393" s="13"/>
      <c r="K393" s="13"/>
    </row>
    <row r="394">
      <c r="B394" s="13"/>
      <c r="D394" s="13"/>
      <c r="H394" s="13"/>
      <c r="K394" s="13"/>
    </row>
    <row r="395">
      <c r="B395" s="13"/>
      <c r="D395" s="13"/>
      <c r="H395" s="13"/>
      <c r="K395" s="13"/>
    </row>
    <row r="396">
      <c r="B396" s="13"/>
      <c r="D396" s="13"/>
      <c r="H396" s="13"/>
      <c r="K396" s="13"/>
    </row>
    <row r="397">
      <c r="B397" s="13"/>
      <c r="D397" s="13"/>
      <c r="H397" s="13"/>
      <c r="K397" s="13"/>
    </row>
    <row r="398">
      <c r="B398" s="13"/>
      <c r="D398" s="13"/>
      <c r="H398" s="13"/>
      <c r="K398" s="13"/>
    </row>
    <row r="399">
      <c r="B399" s="13"/>
      <c r="D399" s="13"/>
      <c r="H399" s="13"/>
      <c r="K399" s="13"/>
    </row>
    <row r="400">
      <c r="B400" s="13"/>
      <c r="D400" s="13"/>
      <c r="H400" s="13"/>
      <c r="K400" s="13"/>
    </row>
    <row r="401">
      <c r="B401" s="13"/>
      <c r="D401" s="13"/>
      <c r="H401" s="13"/>
      <c r="K401" s="13"/>
    </row>
    <row r="402">
      <c r="B402" s="13"/>
      <c r="D402" s="13"/>
      <c r="H402" s="13"/>
      <c r="K402" s="13"/>
    </row>
    <row r="403">
      <c r="B403" s="13"/>
      <c r="D403" s="13"/>
      <c r="H403" s="13"/>
      <c r="K403" s="13"/>
    </row>
    <row r="404">
      <c r="B404" s="13"/>
      <c r="D404" s="13"/>
      <c r="H404" s="13"/>
      <c r="K404" s="13"/>
    </row>
    <row r="405">
      <c r="B405" s="13"/>
      <c r="D405" s="13"/>
      <c r="H405" s="13"/>
      <c r="K405" s="13"/>
    </row>
    <row r="406">
      <c r="B406" s="13"/>
      <c r="D406" s="13"/>
      <c r="H406" s="13"/>
      <c r="K406" s="13"/>
    </row>
    <row r="407">
      <c r="B407" s="13"/>
      <c r="D407" s="13"/>
      <c r="H407" s="13"/>
      <c r="K407" s="13"/>
    </row>
    <row r="408">
      <c r="B408" s="13"/>
      <c r="D408" s="13"/>
      <c r="H408" s="13"/>
      <c r="K408" s="13"/>
    </row>
    <row r="409">
      <c r="B409" s="13"/>
      <c r="D409" s="13"/>
      <c r="H409" s="13"/>
      <c r="K409" s="13"/>
    </row>
    <row r="410">
      <c r="B410" s="13"/>
      <c r="D410" s="13"/>
      <c r="H410" s="13"/>
      <c r="K410" s="13"/>
    </row>
    <row r="411">
      <c r="B411" s="13"/>
      <c r="D411" s="13"/>
      <c r="H411" s="13"/>
      <c r="K411" s="13"/>
    </row>
    <row r="412">
      <c r="B412" s="13"/>
      <c r="D412" s="13"/>
      <c r="H412" s="13"/>
      <c r="K412" s="13"/>
    </row>
    <row r="413">
      <c r="B413" s="13"/>
      <c r="D413" s="13"/>
      <c r="H413" s="13"/>
      <c r="K413" s="13"/>
    </row>
    <row r="414">
      <c r="B414" s="13"/>
      <c r="D414" s="13"/>
      <c r="H414" s="13"/>
      <c r="K414" s="13"/>
    </row>
    <row r="415">
      <c r="B415" s="13"/>
      <c r="D415" s="13"/>
      <c r="H415" s="13"/>
      <c r="K415" s="13"/>
    </row>
    <row r="416">
      <c r="B416" s="13"/>
      <c r="D416" s="13"/>
      <c r="H416" s="13"/>
      <c r="K416" s="13"/>
    </row>
    <row r="417">
      <c r="B417" s="13"/>
      <c r="D417" s="13"/>
      <c r="H417" s="13"/>
      <c r="K417" s="13"/>
    </row>
    <row r="418">
      <c r="B418" s="13"/>
      <c r="D418" s="13"/>
      <c r="H418" s="13"/>
      <c r="K418" s="13"/>
    </row>
    <row r="419">
      <c r="B419" s="13"/>
      <c r="D419" s="13"/>
      <c r="H419" s="13"/>
      <c r="K419" s="13"/>
    </row>
    <row r="420">
      <c r="B420" s="13"/>
      <c r="D420" s="13"/>
      <c r="H420" s="13"/>
      <c r="K420" s="13"/>
    </row>
    <row r="421">
      <c r="B421" s="13"/>
      <c r="D421" s="13"/>
      <c r="H421" s="13"/>
      <c r="K421" s="13"/>
    </row>
    <row r="422">
      <c r="B422" s="13"/>
      <c r="D422" s="13"/>
      <c r="H422" s="13"/>
      <c r="K422" s="13"/>
    </row>
    <row r="423">
      <c r="B423" s="13"/>
      <c r="D423" s="13"/>
      <c r="H423" s="13"/>
      <c r="K423" s="13"/>
    </row>
    <row r="424">
      <c r="B424" s="13"/>
      <c r="D424" s="13"/>
      <c r="H424" s="13"/>
      <c r="K424" s="13"/>
    </row>
    <row r="425">
      <c r="B425" s="13"/>
      <c r="D425" s="13"/>
      <c r="H425" s="13"/>
      <c r="K425" s="13"/>
    </row>
    <row r="426">
      <c r="B426" s="13"/>
      <c r="D426" s="13"/>
      <c r="H426" s="13"/>
      <c r="K426" s="13"/>
    </row>
    <row r="427">
      <c r="B427" s="13"/>
      <c r="D427" s="13"/>
      <c r="H427" s="13"/>
      <c r="K427" s="13"/>
    </row>
    <row r="428">
      <c r="B428" s="13"/>
      <c r="D428" s="13"/>
      <c r="H428" s="13"/>
      <c r="K428" s="13"/>
    </row>
    <row r="429">
      <c r="B429" s="13"/>
      <c r="D429" s="13"/>
      <c r="H429" s="13"/>
      <c r="K429" s="13"/>
    </row>
    <row r="430">
      <c r="B430" s="13"/>
      <c r="D430" s="13"/>
      <c r="H430" s="13"/>
      <c r="K430" s="13"/>
    </row>
    <row r="431">
      <c r="B431" s="13"/>
      <c r="D431" s="13"/>
      <c r="H431" s="13"/>
      <c r="K431" s="13"/>
    </row>
    <row r="432">
      <c r="B432" s="13"/>
      <c r="D432" s="13"/>
      <c r="H432" s="13"/>
      <c r="K432" s="13"/>
    </row>
    <row r="433">
      <c r="B433" s="13"/>
      <c r="D433" s="13"/>
      <c r="H433" s="13"/>
      <c r="K433" s="13"/>
    </row>
    <row r="434">
      <c r="B434" s="13"/>
      <c r="D434" s="13"/>
      <c r="H434" s="13"/>
      <c r="K434" s="13"/>
    </row>
    <row r="435">
      <c r="B435" s="13"/>
      <c r="D435" s="13"/>
      <c r="H435" s="13"/>
      <c r="K435" s="13"/>
    </row>
    <row r="436">
      <c r="B436" s="13"/>
      <c r="D436" s="13"/>
      <c r="H436" s="13"/>
      <c r="K436" s="13"/>
    </row>
    <row r="437">
      <c r="B437" s="13"/>
      <c r="D437" s="13"/>
      <c r="H437" s="13"/>
      <c r="K437" s="13"/>
    </row>
    <row r="438">
      <c r="B438" s="13"/>
      <c r="D438" s="13"/>
      <c r="H438" s="13"/>
      <c r="K438" s="13"/>
    </row>
    <row r="439">
      <c r="B439" s="13"/>
      <c r="D439" s="13"/>
      <c r="H439" s="13"/>
      <c r="K439" s="13"/>
    </row>
    <row r="440">
      <c r="B440" s="13"/>
      <c r="D440" s="13"/>
      <c r="H440" s="13"/>
      <c r="K440" s="13"/>
    </row>
    <row r="441">
      <c r="B441" s="13"/>
      <c r="D441" s="13"/>
      <c r="H441" s="13"/>
      <c r="K441" s="13"/>
    </row>
    <row r="442">
      <c r="B442" s="13"/>
      <c r="D442" s="13"/>
      <c r="H442" s="13"/>
      <c r="K442" s="13"/>
    </row>
    <row r="443">
      <c r="B443" s="13"/>
      <c r="D443" s="13"/>
      <c r="H443" s="13"/>
      <c r="K443" s="13"/>
    </row>
    <row r="444">
      <c r="B444" s="13"/>
      <c r="D444" s="13"/>
      <c r="H444" s="13"/>
      <c r="K444" s="13"/>
    </row>
    <row r="445">
      <c r="B445" s="13"/>
      <c r="D445" s="13"/>
      <c r="H445" s="13"/>
      <c r="K445" s="13"/>
    </row>
    <row r="446">
      <c r="B446" s="13"/>
      <c r="D446" s="13"/>
      <c r="H446" s="13"/>
      <c r="K446" s="13"/>
    </row>
    <row r="447">
      <c r="B447" s="13"/>
      <c r="D447" s="13"/>
      <c r="H447" s="13"/>
      <c r="K447" s="13"/>
    </row>
    <row r="448">
      <c r="B448" s="13"/>
      <c r="D448" s="13"/>
      <c r="H448" s="13"/>
      <c r="K448" s="13"/>
    </row>
    <row r="449">
      <c r="B449" s="13"/>
      <c r="D449" s="13"/>
      <c r="H449" s="13"/>
      <c r="K449" s="13"/>
    </row>
    <row r="450">
      <c r="B450" s="13"/>
      <c r="D450" s="13"/>
      <c r="H450" s="13"/>
      <c r="K450" s="13"/>
    </row>
    <row r="451">
      <c r="B451" s="13"/>
      <c r="D451" s="13"/>
      <c r="H451" s="13"/>
      <c r="K451" s="13"/>
    </row>
    <row r="452">
      <c r="B452" s="13"/>
      <c r="D452" s="13"/>
      <c r="H452" s="13"/>
      <c r="K452" s="13"/>
    </row>
    <row r="453">
      <c r="B453" s="13"/>
      <c r="D453" s="13"/>
      <c r="H453" s="13"/>
      <c r="K453" s="13"/>
    </row>
    <row r="454">
      <c r="B454" s="13"/>
      <c r="D454" s="13"/>
      <c r="H454" s="13"/>
      <c r="K454" s="13"/>
    </row>
    <row r="455">
      <c r="B455" s="13"/>
      <c r="D455" s="13"/>
      <c r="H455" s="13"/>
      <c r="K455" s="13"/>
    </row>
    <row r="456">
      <c r="B456" s="13"/>
      <c r="D456" s="13"/>
      <c r="H456" s="13"/>
      <c r="K456" s="13"/>
    </row>
    <row r="457">
      <c r="B457" s="13"/>
      <c r="D457" s="13"/>
      <c r="H457" s="13"/>
      <c r="K457" s="13"/>
    </row>
    <row r="458">
      <c r="B458" s="13"/>
      <c r="D458" s="13"/>
      <c r="H458" s="13"/>
      <c r="K458" s="13"/>
    </row>
    <row r="459">
      <c r="B459" s="13"/>
      <c r="D459" s="13"/>
      <c r="H459" s="13"/>
      <c r="K459" s="13"/>
    </row>
    <row r="460">
      <c r="B460" s="13"/>
      <c r="D460" s="13"/>
      <c r="H460" s="13"/>
      <c r="K460" s="13"/>
    </row>
    <row r="461">
      <c r="B461" s="13"/>
      <c r="D461" s="13"/>
      <c r="H461" s="13"/>
      <c r="K461" s="13"/>
    </row>
    <row r="462">
      <c r="B462" s="13"/>
      <c r="D462" s="13"/>
      <c r="H462" s="13"/>
      <c r="K462" s="13"/>
    </row>
    <row r="463">
      <c r="B463" s="13"/>
      <c r="D463" s="13"/>
      <c r="H463" s="13"/>
      <c r="K463" s="13"/>
    </row>
    <row r="464">
      <c r="B464" s="13"/>
      <c r="D464" s="13"/>
      <c r="H464" s="13"/>
      <c r="K464" s="13"/>
    </row>
    <row r="465">
      <c r="B465" s="13"/>
      <c r="D465" s="13"/>
      <c r="H465" s="13"/>
      <c r="K465" s="13"/>
    </row>
    <row r="466">
      <c r="B466" s="13"/>
      <c r="D466" s="13"/>
      <c r="H466" s="13"/>
      <c r="K466" s="13"/>
    </row>
    <row r="467">
      <c r="B467" s="13"/>
      <c r="D467" s="13"/>
      <c r="H467" s="13"/>
      <c r="K467" s="13"/>
    </row>
    <row r="468">
      <c r="B468" s="13"/>
      <c r="D468" s="13"/>
      <c r="H468" s="13"/>
      <c r="K468" s="13"/>
    </row>
    <row r="469">
      <c r="B469" s="13"/>
      <c r="D469" s="13"/>
      <c r="H469" s="13"/>
      <c r="K469" s="13"/>
    </row>
    <row r="470">
      <c r="B470" s="13"/>
      <c r="D470" s="13"/>
      <c r="H470" s="13"/>
      <c r="K470" s="13"/>
    </row>
    <row r="471">
      <c r="B471" s="13"/>
      <c r="D471" s="13"/>
      <c r="H471" s="13"/>
      <c r="K471" s="13"/>
    </row>
    <row r="472">
      <c r="B472" s="13"/>
      <c r="D472" s="13"/>
      <c r="H472" s="13"/>
      <c r="K472" s="13"/>
    </row>
    <row r="473">
      <c r="B473" s="13"/>
      <c r="D473" s="13"/>
      <c r="H473" s="13"/>
      <c r="K473" s="13"/>
    </row>
    <row r="474">
      <c r="B474" s="13"/>
      <c r="D474" s="13"/>
      <c r="H474" s="13"/>
      <c r="K474" s="13"/>
    </row>
    <row r="475">
      <c r="B475" s="13"/>
      <c r="D475" s="13"/>
      <c r="H475" s="13"/>
      <c r="K475" s="13"/>
    </row>
    <row r="476">
      <c r="B476" s="13"/>
      <c r="D476" s="13"/>
      <c r="H476" s="13"/>
      <c r="K476" s="13"/>
    </row>
    <row r="477">
      <c r="B477" s="13"/>
      <c r="D477" s="13"/>
      <c r="H477" s="13"/>
      <c r="K477" s="13"/>
    </row>
    <row r="478">
      <c r="B478" s="13"/>
      <c r="D478" s="13"/>
      <c r="H478" s="13"/>
      <c r="K478" s="13"/>
    </row>
    <row r="479">
      <c r="B479" s="13"/>
      <c r="D479" s="13"/>
      <c r="H479" s="13"/>
      <c r="K479" s="13"/>
    </row>
    <row r="480">
      <c r="B480" s="13"/>
      <c r="D480" s="13"/>
      <c r="H480" s="13"/>
      <c r="K480" s="13"/>
    </row>
    <row r="481">
      <c r="B481" s="13"/>
      <c r="D481" s="13"/>
      <c r="H481" s="13"/>
      <c r="K481" s="13"/>
    </row>
    <row r="482">
      <c r="B482" s="13"/>
      <c r="D482" s="13"/>
      <c r="H482" s="13"/>
      <c r="K482" s="13"/>
    </row>
    <row r="483">
      <c r="B483" s="13"/>
      <c r="D483" s="13"/>
      <c r="H483" s="13"/>
      <c r="K483" s="13"/>
    </row>
    <row r="484">
      <c r="B484" s="13"/>
      <c r="D484" s="13"/>
      <c r="H484" s="13"/>
      <c r="K484" s="13"/>
    </row>
    <row r="485">
      <c r="B485" s="13"/>
      <c r="D485" s="13"/>
      <c r="H485" s="13"/>
      <c r="K485" s="13"/>
    </row>
    <row r="486">
      <c r="B486" s="13"/>
      <c r="D486" s="13"/>
      <c r="H486" s="13"/>
      <c r="K486" s="13"/>
    </row>
    <row r="487">
      <c r="B487" s="13"/>
      <c r="D487" s="13"/>
      <c r="H487" s="13"/>
      <c r="K487" s="13"/>
    </row>
    <row r="488">
      <c r="B488" s="13"/>
      <c r="D488" s="13"/>
      <c r="H488" s="13"/>
      <c r="K488" s="13"/>
    </row>
    <row r="489">
      <c r="B489" s="13"/>
      <c r="D489" s="13"/>
      <c r="H489" s="13"/>
      <c r="K489" s="13"/>
    </row>
    <row r="490">
      <c r="B490" s="13"/>
      <c r="D490" s="13"/>
      <c r="H490" s="13"/>
      <c r="K490" s="13"/>
    </row>
    <row r="491">
      <c r="B491" s="13"/>
      <c r="D491" s="13"/>
      <c r="H491" s="13"/>
      <c r="K491" s="13"/>
    </row>
    <row r="492">
      <c r="B492" s="13"/>
      <c r="D492" s="13"/>
      <c r="H492" s="13"/>
      <c r="K492" s="13"/>
    </row>
    <row r="493">
      <c r="B493" s="13"/>
      <c r="D493" s="13"/>
      <c r="H493" s="13"/>
      <c r="K493" s="13"/>
    </row>
    <row r="494">
      <c r="B494" s="13"/>
      <c r="D494" s="13"/>
      <c r="H494" s="13"/>
      <c r="K494" s="13"/>
    </row>
    <row r="495">
      <c r="B495" s="13"/>
      <c r="D495" s="13"/>
      <c r="H495" s="13"/>
      <c r="K495" s="13"/>
    </row>
    <row r="496">
      <c r="B496" s="13"/>
      <c r="D496" s="13"/>
      <c r="H496" s="13"/>
      <c r="K496" s="13"/>
    </row>
    <row r="497">
      <c r="B497" s="13"/>
      <c r="D497" s="13"/>
      <c r="H497" s="13"/>
      <c r="K497" s="13"/>
    </row>
    <row r="498">
      <c r="B498" s="13"/>
      <c r="D498" s="13"/>
      <c r="H498" s="13"/>
      <c r="K498" s="13"/>
    </row>
    <row r="499">
      <c r="B499" s="13"/>
      <c r="D499" s="13"/>
      <c r="H499" s="13"/>
      <c r="K499" s="13"/>
    </row>
    <row r="500">
      <c r="B500" s="13"/>
      <c r="D500" s="13"/>
      <c r="H500" s="13"/>
      <c r="K500" s="13"/>
    </row>
    <row r="501">
      <c r="B501" s="13"/>
      <c r="D501" s="13"/>
      <c r="H501" s="13"/>
      <c r="K501" s="13"/>
    </row>
    <row r="502">
      <c r="B502" s="13"/>
      <c r="D502" s="13"/>
      <c r="H502" s="13"/>
      <c r="K502" s="13"/>
    </row>
    <row r="503">
      <c r="B503" s="13"/>
      <c r="D503" s="13"/>
      <c r="H503" s="13"/>
      <c r="K503" s="13"/>
    </row>
    <row r="504">
      <c r="B504" s="13"/>
      <c r="D504" s="13"/>
      <c r="H504" s="13"/>
      <c r="K504" s="13"/>
    </row>
    <row r="505">
      <c r="B505" s="13"/>
      <c r="D505" s="13"/>
      <c r="H505" s="13"/>
      <c r="K505" s="13"/>
    </row>
    <row r="506">
      <c r="B506" s="13"/>
      <c r="D506" s="13"/>
      <c r="H506" s="13"/>
      <c r="K506" s="13"/>
    </row>
    <row r="507">
      <c r="B507" s="13"/>
      <c r="D507" s="13"/>
      <c r="H507" s="13"/>
      <c r="K507" s="13"/>
    </row>
    <row r="508">
      <c r="B508" s="13"/>
      <c r="D508" s="13"/>
      <c r="H508" s="13"/>
      <c r="K508" s="13"/>
    </row>
    <row r="509">
      <c r="B509" s="13"/>
      <c r="D509" s="13"/>
      <c r="H509" s="13"/>
      <c r="K509" s="13"/>
    </row>
    <row r="510">
      <c r="B510" s="13"/>
      <c r="D510" s="13"/>
      <c r="H510" s="13"/>
      <c r="K510" s="13"/>
    </row>
    <row r="511">
      <c r="B511" s="13"/>
      <c r="D511" s="13"/>
      <c r="H511" s="13"/>
      <c r="K511" s="13"/>
    </row>
    <row r="512">
      <c r="B512" s="13"/>
      <c r="D512" s="13"/>
      <c r="H512" s="13"/>
      <c r="K512" s="13"/>
    </row>
    <row r="513">
      <c r="B513" s="13"/>
      <c r="D513" s="13"/>
      <c r="H513" s="13"/>
      <c r="K513" s="13"/>
    </row>
    <row r="514">
      <c r="B514" s="13"/>
      <c r="D514" s="13"/>
      <c r="H514" s="13"/>
      <c r="K514" s="13"/>
    </row>
    <row r="515">
      <c r="B515" s="13"/>
      <c r="D515" s="13"/>
      <c r="H515" s="13"/>
      <c r="K515" s="13"/>
    </row>
    <row r="516">
      <c r="B516" s="13"/>
      <c r="D516" s="13"/>
      <c r="H516" s="13"/>
      <c r="K516" s="13"/>
    </row>
    <row r="517">
      <c r="B517" s="13"/>
      <c r="D517" s="13"/>
      <c r="H517" s="13"/>
      <c r="K517" s="13"/>
    </row>
    <row r="518">
      <c r="B518" s="13"/>
      <c r="D518" s="13"/>
      <c r="H518" s="13"/>
      <c r="K518" s="13"/>
    </row>
    <row r="519">
      <c r="B519" s="13"/>
      <c r="D519" s="13"/>
      <c r="H519" s="13"/>
      <c r="K519" s="13"/>
    </row>
    <row r="520">
      <c r="B520" s="13"/>
      <c r="D520" s="13"/>
      <c r="H520" s="13"/>
      <c r="K520" s="13"/>
    </row>
    <row r="521">
      <c r="B521" s="13"/>
      <c r="D521" s="13"/>
      <c r="H521" s="13"/>
      <c r="K521" s="13"/>
    </row>
    <row r="522">
      <c r="B522" s="13"/>
      <c r="D522" s="13"/>
      <c r="H522" s="13"/>
      <c r="K522" s="13"/>
    </row>
    <row r="523">
      <c r="B523" s="13"/>
      <c r="D523" s="13"/>
      <c r="H523" s="13"/>
      <c r="K523" s="13"/>
    </row>
    <row r="524">
      <c r="B524" s="13"/>
      <c r="D524" s="13"/>
      <c r="H524" s="13"/>
      <c r="K524" s="13"/>
    </row>
    <row r="525">
      <c r="B525" s="13"/>
      <c r="D525" s="13"/>
      <c r="H525" s="13"/>
      <c r="K525" s="13"/>
    </row>
    <row r="526">
      <c r="B526" s="13"/>
      <c r="D526" s="13"/>
      <c r="H526" s="13"/>
      <c r="K526" s="13"/>
    </row>
    <row r="527">
      <c r="B527" s="13"/>
      <c r="D527" s="13"/>
      <c r="H527" s="13"/>
      <c r="K527" s="13"/>
    </row>
    <row r="528">
      <c r="B528" s="13"/>
      <c r="D528" s="13"/>
      <c r="H528" s="13"/>
      <c r="K528" s="13"/>
    </row>
    <row r="529">
      <c r="B529" s="13"/>
      <c r="D529" s="13"/>
      <c r="H529" s="13"/>
      <c r="K529" s="13"/>
    </row>
    <row r="530">
      <c r="B530" s="13"/>
      <c r="D530" s="13"/>
      <c r="H530" s="13"/>
      <c r="K530" s="13"/>
    </row>
    <row r="531">
      <c r="B531" s="13"/>
      <c r="D531" s="13"/>
      <c r="H531" s="13"/>
      <c r="K531" s="13"/>
    </row>
    <row r="532">
      <c r="B532" s="13"/>
      <c r="D532" s="13"/>
      <c r="H532" s="13"/>
      <c r="K532" s="13"/>
    </row>
    <row r="533">
      <c r="B533" s="13"/>
      <c r="D533" s="13"/>
      <c r="H533" s="13"/>
      <c r="K533" s="13"/>
    </row>
    <row r="534">
      <c r="B534" s="13"/>
      <c r="D534" s="13"/>
      <c r="H534" s="13"/>
      <c r="K534" s="13"/>
    </row>
    <row r="535">
      <c r="B535" s="13"/>
      <c r="D535" s="13"/>
      <c r="H535" s="13"/>
      <c r="K535" s="13"/>
    </row>
    <row r="536">
      <c r="B536" s="13"/>
      <c r="D536" s="13"/>
      <c r="H536" s="13"/>
      <c r="K536" s="13"/>
    </row>
    <row r="537">
      <c r="B537" s="13"/>
      <c r="D537" s="13"/>
      <c r="H537" s="13"/>
      <c r="K537" s="13"/>
    </row>
    <row r="538">
      <c r="B538" s="13"/>
      <c r="D538" s="13"/>
      <c r="H538" s="13"/>
      <c r="K538" s="13"/>
    </row>
    <row r="539">
      <c r="B539" s="13"/>
      <c r="D539" s="13"/>
      <c r="H539" s="13"/>
      <c r="K539" s="13"/>
    </row>
    <row r="540">
      <c r="B540" s="13"/>
      <c r="D540" s="13"/>
      <c r="H540" s="13"/>
      <c r="K540" s="13"/>
    </row>
    <row r="541">
      <c r="B541" s="13"/>
      <c r="D541" s="13"/>
      <c r="H541" s="13"/>
      <c r="K541" s="13"/>
    </row>
    <row r="542">
      <c r="B542" s="13"/>
      <c r="D542" s="13"/>
      <c r="H542" s="13"/>
      <c r="K542" s="13"/>
    </row>
    <row r="543">
      <c r="B543" s="13"/>
      <c r="D543" s="13"/>
      <c r="H543" s="13"/>
      <c r="K543" s="13"/>
    </row>
    <row r="544">
      <c r="B544" s="13"/>
      <c r="D544" s="13"/>
      <c r="H544" s="13"/>
      <c r="K544" s="13"/>
    </row>
    <row r="545">
      <c r="B545" s="13"/>
      <c r="D545" s="13"/>
      <c r="H545" s="13"/>
      <c r="K545" s="13"/>
    </row>
    <row r="546">
      <c r="B546" s="13"/>
      <c r="D546" s="13"/>
      <c r="H546" s="13"/>
      <c r="K546" s="13"/>
    </row>
    <row r="547">
      <c r="B547" s="13"/>
      <c r="D547" s="13"/>
      <c r="H547" s="13"/>
      <c r="K547" s="13"/>
    </row>
    <row r="548">
      <c r="B548" s="13"/>
      <c r="D548" s="13"/>
      <c r="H548" s="13"/>
      <c r="K548" s="13"/>
    </row>
    <row r="549">
      <c r="B549" s="13"/>
      <c r="D549" s="13"/>
      <c r="H549" s="13"/>
      <c r="K549" s="13"/>
    </row>
    <row r="550">
      <c r="B550" s="13"/>
      <c r="D550" s="13"/>
      <c r="H550" s="13"/>
      <c r="K550" s="13"/>
    </row>
    <row r="551">
      <c r="B551" s="13"/>
      <c r="D551" s="13"/>
      <c r="H551" s="13"/>
      <c r="K551" s="13"/>
    </row>
    <row r="552">
      <c r="B552" s="13"/>
      <c r="D552" s="13"/>
      <c r="H552" s="13"/>
      <c r="K552" s="13"/>
    </row>
    <row r="553">
      <c r="B553" s="13"/>
      <c r="D553" s="13"/>
      <c r="H553" s="13"/>
      <c r="K553" s="13"/>
    </row>
    <row r="554">
      <c r="B554" s="13"/>
      <c r="D554" s="13"/>
      <c r="H554" s="13"/>
      <c r="K554" s="13"/>
    </row>
    <row r="555">
      <c r="B555" s="13"/>
      <c r="D555" s="13"/>
      <c r="H555" s="13"/>
      <c r="K555" s="13"/>
    </row>
    <row r="556">
      <c r="B556" s="13"/>
      <c r="D556" s="13"/>
      <c r="H556" s="13"/>
      <c r="K556" s="13"/>
    </row>
    <row r="557">
      <c r="B557" s="13"/>
      <c r="D557" s="13"/>
      <c r="H557" s="13"/>
      <c r="K557" s="13"/>
    </row>
    <row r="558">
      <c r="B558" s="13"/>
      <c r="D558" s="13"/>
      <c r="H558" s="13"/>
      <c r="K558" s="13"/>
    </row>
    <row r="559">
      <c r="B559" s="13"/>
      <c r="D559" s="13"/>
      <c r="H559" s="13"/>
      <c r="K559" s="13"/>
    </row>
    <row r="560">
      <c r="B560" s="13"/>
      <c r="D560" s="13"/>
      <c r="H560" s="13"/>
      <c r="K560" s="13"/>
    </row>
    <row r="561">
      <c r="B561" s="13"/>
      <c r="D561" s="13"/>
      <c r="H561" s="13"/>
      <c r="K561" s="13"/>
    </row>
    <row r="562">
      <c r="B562" s="13"/>
      <c r="D562" s="13"/>
      <c r="H562" s="13"/>
      <c r="K562" s="13"/>
    </row>
    <row r="563">
      <c r="B563" s="13"/>
      <c r="D563" s="13"/>
      <c r="H563" s="13"/>
      <c r="K563" s="13"/>
    </row>
    <row r="564">
      <c r="B564" s="13"/>
      <c r="D564" s="13"/>
      <c r="H564" s="13"/>
      <c r="K564" s="13"/>
    </row>
    <row r="565">
      <c r="B565" s="13"/>
      <c r="D565" s="13"/>
      <c r="H565" s="13"/>
      <c r="K565" s="13"/>
    </row>
    <row r="566">
      <c r="B566" s="13"/>
      <c r="D566" s="13"/>
      <c r="H566" s="13"/>
      <c r="K566" s="13"/>
    </row>
    <row r="567">
      <c r="B567" s="13"/>
      <c r="D567" s="13"/>
      <c r="H567" s="13"/>
      <c r="K567" s="13"/>
    </row>
    <row r="568">
      <c r="B568" s="13"/>
      <c r="D568" s="13"/>
      <c r="H568" s="13"/>
      <c r="K568" s="13"/>
    </row>
    <row r="569">
      <c r="B569" s="13"/>
      <c r="D569" s="13"/>
      <c r="H569" s="13"/>
      <c r="K569" s="13"/>
    </row>
    <row r="570">
      <c r="B570" s="13"/>
      <c r="D570" s="13"/>
      <c r="H570" s="13"/>
      <c r="K570" s="13"/>
    </row>
    <row r="571">
      <c r="B571" s="13"/>
      <c r="D571" s="13"/>
      <c r="H571" s="13"/>
      <c r="K571" s="13"/>
    </row>
    <row r="572">
      <c r="B572" s="13"/>
      <c r="D572" s="13"/>
      <c r="H572" s="13"/>
      <c r="K572" s="13"/>
    </row>
    <row r="573">
      <c r="B573" s="13"/>
      <c r="D573" s="13"/>
      <c r="H573" s="13"/>
      <c r="K573" s="13"/>
    </row>
    <row r="574">
      <c r="B574" s="13"/>
      <c r="D574" s="13"/>
      <c r="H574" s="13"/>
      <c r="K574" s="13"/>
    </row>
    <row r="575">
      <c r="B575" s="13"/>
      <c r="D575" s="13"/>
      <c r="H575" s="13"/>
      <c r="K575" s="13"/>
    </row>
    <row r="576">
      <c r="B576" s="13"/>
      <c r="D576" s="13"/>
      <c r="H576" s="13"/>
      <c r="K576" s="13"/>
    </row>
    <row r="577">
      <c r="B577" s="13"/>
      <c r="D577" s="13"/>
      <c r="H577" s="13"/>
      <c r="K577" s="13"/>
    </row>
    <row r="578">
      <c r="B578" s="13"/>
      <c r="D578" s="13"/>
      <c r="H578" s="13"/>
      <c r="K578" s="13"/>
    </row>
    <row r="579">
      <c r="B579" s="13"/>
      <c r="D579" s="13"/>
      <c r="H579" s="13"/>
      <c r="K579" s="13"/>
    </row>
    <row r="580">
      <c r="B580" s="13"/>
      <c r="D580" s="13"/>
      <c r="H580" s="13"/>
      <c r="K580" s="13"/>
    </row>
    <row r="581">
      <c r="B581" s="13"/>
      <c r="D581" s="13"/>
      <c r="H581" s="13"/>
      <c r="K581" s="13"/>
    </row>
    <row r="582">
      <c r="B582" s="13"/>
      <c r="D582" s="13"/>
      <c r="H582" s="13"/>
      <c r="K582" s="13"/>
    </row>
    <row r="583">
      <c r="B583" s="13"/>
      <c r="D583" s="13"/>
      <c r="H583" s="13"/>
      <c r="K583" s="13"/>
    </row>
    <row r="584">
      <c r="B584" s="13"/>
      <c r="D584" s="13"/>
      <c r="H584" s="13"/>
      <c r="K584" s="13"/>
    </row>
    <row r="585">
      <c r="B585" s="13"/>
      <c r="D585" s="13"/>
      <c r="H585" s="13"/>
      <c r="K585" s="13"/>
    </row>
    <row r="586">
      <c r="B586" s="13"/>
      <c r="D586" s="13"/>
      <c r="H586" s="13"/>
      <c r="K586" s="13"/>
    </row>
    <row r="587">
      <c r="B587" s="13"/>
      <c r="D587" s="13"/>
      <c r="H587" s="13"/>
      <c r="K587" s="13"/>
    </row>
    <row r="588">
      <c r="B588" s="13"/>
      <c r="D588" s="13"/>
      <c r="H588" s="13"/>
      <c r="K588" s="13"/>
    </row>
    <row r="589">
      <c r="B589" s="13"/>
      <c r="D589" s="13"/>
      <c r="H589" s="13"/>
      <c r="K589" s="13"/>
    </row>
    <row r="590">
      <c r="B590" s="13"/>
      <c r="D590" s="13"/>
      <c r="H590" s="13"/>
      <c r="K590" s="13"/>
    </row>
    <row r="591">
      <c r="B591" s="13"/>
      <c r="D591" s="13"/>
      <c r="H591" s="13"/>
      <c r="K591" s="13"/>
    </row>
    <row r="592">
      <c r="B592" s="13"/>
      <c r="D592" s="13"/>
      <c r="H592" s="13"/>
      <c r="K592" s="13"/>
    </row>
    <row r="593">
      <c r="B593" s="13"/>
      <c r="D593" s="13"/>
      <c r="H593" s="13"/>
      <c r="K593" s="13"/>
    </row>
    <row r="594">
      <c r="B594" s="13"/>
      <c r="D594" s="13"/>
      <c r="H594" s="13"/>
      <c r="K594" s="13"/>
    </row>
    <row r="595">
      <c r="B595" s="13"/>
      <c r="D595" s="13"/>
      <c r="H595" s="13"/>
      <c r="K595" s="13"/>
    </row>
    <row r="596">
      <c r="B596" s="13"/>
      <c r="D596" s="13"/>
      <c r="H596" s="13"/>
      <c r="K596" s="13"/>
    </row>
    <row r="597">
      <c r="B597" s="13"/>
      <c r="D597" s="13"/>
      <c r="H597" s="13"/>
      <c r="K597" s="13"/>
    </row>
    <row r="598">
      <c r="B598" s="13"/>
      <c r="D598" s="13"/>
      <c r="H598" s="13"/>
      <c r="K598" s="13"/>
    </row>
    <row r="599">
      <c r="B599" s="13"/>
      <c r="D599" s="13"/>
      <c r="H599" s="13"/>
      <c r="K599" s="13"/>
    </row>
    <row r="600">
      <c r="B600" s="13"/>
      <c r="D600" s="13"/>
      <c r="H600" s="13"/>
      <c r="K600" s="13"/>
    </row>
    <row r="601">
      <c r="B601" s="13"/>
      <c r="D601" s="13"/>
      <c r="H601" s="13"/>
      <c r="K601" s="13"/>
    </row>
    <row r="602">
      <c r="B602" s="13"/>
      <c r="D602" s="13"/>
      <c r="H602" s="13"/>
      <c r="K602" s="13"/>
    </row>
    <row r="603">
      <c r="B603" s="13"/>
      <c r="D603" s="13"/>
      <c r="H603" s="13"/>
      <c r="K603" s="13"/>
    </row>
    <row r="604">
      <c r="B604" s="13"/>
      <c r="D604" s="13"/>
      <c r="H604" s="13"/>
      <c r="K604" s="13"/>
    </row>
    <row r="605">
      <c r="B605" s="13"/>
      <c r="D605" s="13"/>
      <c r="H605" s="13"/>
      <c r="K605" s="13"/>
    </row>
    <row r="606">
      <c r="B606" s="13"/>
      <c r="D606" s="13"/>
      <c r="H606" s="13"/>
      <c r="K606" s="13"/>
    </row>
    <row r="607">
      <c r="B607" s="13"/>
      <c r="D607" s="13"/>
      <c r="H607" s="13"/>
      <c r="K607" s="13"/>
    </row>
    <row r="608">
      <c r="B608" s="13"/>
      <c r="D608" s="13"/>
      <c r="H608" s="13"/>
      <c r="K608" s="13"/>
    </row>
    <row r="609">
      <c r="B609" s="13"/>
      <c r="D609" s="13"/>
      <c r="H609" s="13"/>
      <c r="K609" s="13"/>
    </row>
    <row r="610">
      <c r="B610" s="13"/>
      <c r="D610" s="13"/>
      <c r="H610" s="13"/>
      <c r="K610" s="13"/>
    </row>
    <row r="611">
      <c r="B611" s="13"/>
      <c r="D611" s="13"/>
      <c r="H611" s="13"/>
      <c r="K611" s="13"/>
    </row>
    <row r="612">
      <c r="B612" s="13"/>
      <c r="D612" s="13"/>
      <c r="H612" s="13"/>
      <c r="K612" s="13"/>
    </row>
    <row r="613">
      <c r="B613" s="13"/>
      <c r="D613" s="13"/>
      <c r="H613" s="13"/>
      <c r="K613" s="13"/>
    </row>
    <row r="614">
      <c r="B614" s="13"/>
      <c r="D614" s="13"/>
      <c r="H614" s="13"/>
      <c r="K614" s="13"/>
    </row>
    <row r="615">
      <c r="B615" s="13"/>
      <c r="D615" s="13"/>
      <c r="H615" s="13"/>
      <c r="K615" s="13"/>
    </row>
    <row r="616">
      <c r="B616" s="13"/>
      <c r="D616" s="13"/>
      <c r="H616" s="13"/>
      <c r="K616" s="13"/>
    </row>
    <row r="617">
      <c r="B617" s="13"/>
      <c r="D617" s="13"/>
      <c r="H617" s="13"/>
      <c r="K617" s="13"/>
    </row>
    <row r="618">
      <c r="B618" s="13"/>
      <c r="D618" s="13"/>
      <c r="H618" s="13"/>
      <c r="K618" s="13"/>
    </row>
    <row r="619">
      <c r="B619" s="13"/>
      <c r="D619" s="13"/>
      <c r="H619" s="13"/>
      <c r="K619" s="13"/>
    </row>
    <row r="620">
      <c r="B620" s="13"/>
      <c r="D620" s="13"/>
      <c r="H620" s="13"/>
      <c r="K620" s="13"/>
    </row>
    <row r="621">
      <c r="B621" s="13"/>
      <c r="D621" s="13"/>
      <c r="H621" s="13"/>
      <c r="K621" s="13"/>
    </row>
    <row r="622">
      <c r="B622" s="13"/>
      <c r="D622" s="13"/>
      <c r="H622" s="13"/>
      <c r="K622" s="13"/>
    </row>
    <row r="623">
      <c r="B623" s="13"/>
      <c r="D623" s="13"/>
      <c r="H623" s="13"/>
      <c r="K623" s="13"/>
    </row>
    <row r="624">
      <c r="B624" s="13"/>
      <c r="D624" s="13"/>
      <c r="H624" s="13"/>
      <c r="K624" s="13"/>
    </row>
    <row r="625">
      <c r="B625" s="13"/>
      <c r="D625" s="13"/>
      <c r="H625" s="13"/>
      <c r="K625" s="13"/>
    </row>
    <row r="626">
      <c r="B626" s="13"/>
      <c r="D626" s="13"/>
      <c r="H626" s="13"/>
      <c r="K626" s="13"/>
    </row>
    <row r="627">
      <c r="B627" s="13"/>
      <c r="D627" s="13"/>
      <c r="H627" s="13"/>
      <c r="K627" s="13"/>
    </row>
    <row r="628">
      <c r="B628" s="13"/>
      <c r="D628" s="13"/>
      <c r="H628" s="13"/>
      <c r="K628" s="13"/>
    </row>
    <row r="629">
      <c r="B629" s="13"/>
      <c r="D629" s="13"/>
      <c r="H629" s="13"/>
      <c r="K629" s="13"/>
    </row>
    <row r="630">
      <c r="B630" s="13"/>
      <c r="D630" s="13"/>
      <c r="H630" s="13"/>
      <c r="K630" s="13"/>
    </row>
    <row r="631">
      <c r="B631" s="13"/>
      <c r="D631" s="13"/>
      <c r="H631" s="13"/>
      <c r="K631" s="13"/>
    </row>
    <row r="632">
      <c r="B632" s="13"/>
      <c r="D632" s="13"/>
      <c r="H632" s="13"/>
      <c r="K632" s="13"/>
    </row>
    <row r="633">
      <c r="B633" s="13"/>
      <c r="D633" s="13"/>
      <c r="H633" s="13"/>
      <c r="K633" s="13"/>
    </row>
    <row r="634">
      <c r="B634" s="13"/>
      <c r="D634" s="13"/>
      <c r="H634" s="13"/>
      <c r="K634" s="13"/>
    </row>
    <row r="635">
      <c r="B635" s="13"/>
      <c r="D635" s="13"/>
      <c r="H635" s="13"/>
      <c r="K635" s="13"/>
    </row>
    <row r="636">
      <c r="B636" s="13"/>
      <c r="D636" s="13"/>
      <c r="H636" s="13"/>
      <c r="K636" s="13"/>
    </row>
    <row r="637">
      <c r="B637" s="13"/>
      <c r="D637" s="13"/>
      <c r="H637" s="13"/>
      <c r="K637" s="13"/>
    </row>
    <row r="638">
      <c r="B638" s="13"/>
      <c r="D638" s="13"/>
      <c r="H638" s="13"/>
      <c r="K638" s="13"/>
    </row>
    <row r="639">
      <c r="B639" s="13"/>
      <c r="D639" s="13"/>
      <c r="H639" s="13"/>
      <c r="K639" s="13"/>
    </row>
    <row r="640">
      <c r="B640" s="13"/>
      <c r="D640" s="13"/>
      <c r="H640" s="13"/>
      <c r="K640" s="13"/>
    </row>
    <row r="641">
      <c r="B641" s="13"/>
      <c r="D641" s="13"/>
      <c r="H641" s="13"/>
      <c r="K641" s="13"/>
    </row>
    <row r="642">
      <c r="B642" s="13"/>
      <c r="D642" s="13"/>
      <c r="H642" s="13"/>
      <c r="K642" s="13"/>
    </row>
    <row r="643">
      <c r="B643" s="13"/>
      <c r="D643" s="13"/>
      <c r="H643" s="13"/>
      <c r="K643" s="13"/>
    </row>
    <row r="644">
      <c r="B644" s="13"/>
      <c r="D644" s="13"/>
      <c r="H644" s="13"/>
      <c r="K644" s="13"/>
    </row>
    <row r="645">
      <c r="B645" s="13"/>
      <c r="D645" s="13"/>
      <c r="H645" s="13"/>
      <c r="K645" s="13"/>
    </row>
    <row r="646">
      <c r="B646" s="13"/>
      <c r="D646" s="13"/>
      <c r="H646" s="13"/>
      <c r="K646" s="13"/>
    </row>
    <row r="647">
      <c r="B647" s="13"/>
      <c r="D647" s="13"/>
      <c r="H647" s="13"/>
      <c r="K647" s="13"/>
    </row>
    <row r="648">
      <c r="B648" s="13"/>
      <c r="D648" s="13"/>
      <c r="H648" s="13"/>
      <c r="K648" s="13"/>
    </row>
    <row r="649">
      <c r="B649" s="13"/>
      <c r="D649" s="13"/>
      <c r="H649" s="13"/>
      <c r="K649" s="13"/>
    </row>
    <row r="650">
      <c r="B650" s="13"/>
      <c r="D650" s="13"/>
      <c r="H650" s="13"/>
      <c r="K650" s="13"/>
    </row>
    <row r="651">
      <c r="B651" s="13"/>
      <c r="D651" s="13"/>
      <c r="H651" s="13"/>
      <c r="K651" s="13"/>
    </row>
    <row r="652">
      <c r="B652" s="13"/>
      <c r="D652" s="13"/>
      <c r="H652" s="13"/>
      <c r="K652" s="13"/>
    </row>
    <row r="653">
      <c r="B653" s="13"/>
      <c r="D653" s="13"/>
      <c r="H653" s="13"/>
      <c r="K653" s="13"/>
    </row>
    <row r="654">
      <c r="B654" s="13"/>
      <c r="D654" s="13"/>
      <c r="H654" s="13"/>
      <c r="K654" s="13"/>
    </row>
    <row r="655">
      <c r="B655" s="13"/>
      <c r="D655" s="13"/>
      <c r="H655" s="13"/>
      <c r="K655" s="13"/>
    </row>
    <row r="656">
      <c r="B656" s="13"/>
      <c r="D656" s="13"/>
      <c r="H656" s="13"/>
      <c r="K656" s="13"/>
    </row>
    <row r="657">
      <c r="B657" s="13"/>
      <c r="D657" s="13"/>
      <c r="H657" s="13"/>
      <c r="K657" s="13"/>
    </row>
    <row r="658">
      <c r="B658" s="13"/>
      <c r="D658" s="13"/>
      <c r="H658" s="13"/>
      <c r="K658" s="13"/>
    </row>
    <row r="659">
      <c r="B659" s="13"/>
      <c r="D659" s="13"/>
      <c r="H659" s="13"/>
      <c r="K659" s="13"/>
    </row>
    <row r="660">
      <c r="B660" s="13"/>
      <c r="D660" s="13"/>
      <c r="H660" s="13"/>
      <c r="K660" s="13"/>
    </row>
    <row r="661">
      <c r="B661" s="13"/>
      <c r="D661" s="13"/>
      <c r="H661" s="13"/>
      <c r="K661" s="13"/>
    </row>
    <row r="662">
      <c r="B662" s="13"/>
      <c r="D662" s="13"/>
      <c r="H662" s="13"/>
      <c r="K662" s="13"/>
    </row>
    <row r="663">
      <c r="B663" s="13"/>
      <c r="D663" s="13"/>
      <c r="H663" s="13"/>
      <c r="K663" s="13"/>
    </row>
    <row r="664">
      <c r="B664" s="13"/>
      <c r="D664" s="13"/>
      <c r="H664" s="13"/>
      <c r="K664" s="13"/>
    </row>
    <row r="665">
      <c r="B665" s="13"/>
      <c r="D665" s="13"/>
      <c r="H665" s="13"/>
      <c r="K665" s="13"/>
    </row>
    <row r="666">
      <c r="B666" s="13"/>
      <c r="D666" s="13"/>
      <c r="H666" s="13"/>
      <c r="K666" s="13"/>
    </row>
    <row r="667">
      <c r="B667" s="13"/>
      <c r="D667" s="13"/>
      <c r="H667" s="13"/>
      <c r="K667" s="13"/>
    </row>
    <row r="668">
      <c r="B668" s="13"/>
      <c r="D668" s="13"/>
      <c r="H668" s="13"/>
      <c r="K668" s="13"/>
    </row>
    <row r="669">
      <c r="B669" s="13"/>
      <c r="D669" s="13"/>
      <c r="H669" s="13"/>
      <c r="K669" s="13"/>
    </row>
    <row r="670">
      <c r="B670" s="13"/>
      <c r="D670" s="13"/>
      <c r="H670" s="13"/>
      <c r="K670" s="13"/>
    </row>
    <row r="671">
      <c r="B671" s="13"/>
      <c r="D671" s="13"/>
      <c r="H671" s="13"/>
      <c r="K671" s="13"/>
    </row>
    <row r="672">
      <c r="B672" s="13"/>
      <c r="D672" s="13"/>
      <c r="H672" s="13"/>
      <c r="K672" s="13"/>
    </row>
    <row r="673">
      <c r="B673" s="13"/>
      <c r="D673" s="13"/>
      <c r="H673" s="13"/>
      <c r="K673" s="13"/>
    </row>
    <row r="674">
      <c r="B674" s="13"/>
      <c r="D674" s="13"/>
      <c r="H674" s="13"/>
      <c r="K674" s="13"/>
    </row>
    <row r="675">
      <c r="B675" s="13"/>
      <c r="D675" s="13"/>
      <c r="H675" s="13"/>
      <c r="K675" s="13"/>
    </row>
    <row r="676">
      <c r="B676" s="13"/>
      <c r="D676" s="13"/>
      <c r="H676" s="13"/>
      <c r="K676" s="13"/>
    </row>
    <row r="677">
      <c r="B677" s="13"/>
      <c r="D677" s="13"/>
      <c r="H677" s="13"/>
      <c r="K677" s="13"/>
    </row>
    <row r="678">
      <c r="B678" s="13"/>
      <c r="D678" s="13"/>
      <c r="H678" s="13"/>
      <c r="K678" s="13"/>
    </row>
    <row r="679">
      <c r="B679" s="13"/>
      <c r="D679" s="13"/>
      <c r="H679" s="13"/>
      <c r="K679" s="13"/>
    </row>
    <row r="680">
      <c r="B680" s="13"/>
      <c r="D680" s="13"/>
      <c r="H680" s="13"/>
      <c r="K680" s="13"/>
    </row>
    <row r="681">
      <c r="B681" s="13"/>
      <c r="D681" s="13"/>
      <c r="H681" s="13"/>
      <c r="K681" s="13"/>
    </row>
    <row r="682">
      <c r="B682" s="13"/>
      <c r="D682" s="13"/>
      <c r="H682" s="13"/>
      <c r="K682" s="13"/>
    </row>
    <row r="683">
      <c r="B683" s="13"/>
      <c r="D683" s="13"/>
      <c r="H683" s="13"/>
      <c r="K683" s="13"/>
    </row>
    <row r="684">
      <c r="B684" s="13"/>
      <c r="D684" s="13"/>
      <c r="H684" s="13"/>
      <c r="K684" s="13"/>
    </row>
    <row r="685">
      <c r="B685" s="13"/>
      <c r="D685" s="13"/>
      <c r="H685" s="13"/>
      <c r="K685" s="13"/>
    </row>
    <row r="686">
      <c r="B686" s="13"/>
      <c r="D686" s="13"/>
      <c r="H686" s="13"/>
      <c r="K686" s="13"/>
    </row>
    <row r="687">
      <c r="B687" s="13"/>
      <c r="D687" s="13"/>
      <c r="H687" s="13"/>
      <c r="K687" s="13"/>
    </row>
    <row r="688">
      <c r="B688" s="13"/>
      <c r="D688" s="13"/>
      <c r="H688" s="13"/>
      <c r="K688" s="13"/>
    </row>
    <row r="689">
      <c r="B689" s="13"/>
      <c r="D689" s="13"/>
      <c r="H689" s="13"/>
      <c r="K689" s="13"/>
    </row>
    <row r="690">
      <c r="B690" s="13"/>
      <c r="D690" s="13"/>
      <c r="H690" s="13"/>
      <c r="K690" s="13"/>
    </row>
    <row r="691">
      <c r="B691" s="13"/>
      <c r="D691" s="13"/>
      <c r="H691" s="13"/>
      <c r="K691" s="13"/>
    </row>
    <row r="692">
      <c r="B692" s="13"/>
      <c r="D692" s="13"/>
      <c r="H692" s="13"/>
      <c r="K692" s="13"/>
    </row>
    <row r="693">
      <c r="B693" s="13"/>
      <c r="D693" s="13"/>
      <c r="H693" s="13"/>
      <c r="K693" s="13"/>
    </row>
    <row r="694">
      <c r="B694" s="13"/>
      <c r="D694" s="13"/>
      <c r="H694" s="13"/>
      <c r="K694" s="13"/>
    </row>
    <row r="695">
      <c r="B695" s="13"/>
      <c r="D695" s="13"/>
      <c r="H695" s="13"/>
      <c r="K695" s="13"/>
    </row>
    <row r="696">
      <c r="B696" s="13"/>
      <c r="D696" s="13"/>
      <c r="H696" s="13"/>
      <c r="K696" s="13"/>
    </row>
    <row r="697">
      <c r="B697" s="13"/>
      <c r="D697" s="13"/>
      <c r="H697" s="13"/>
      <c r="K697" s="13"/>
    </row>
    <row r="698">
      <c r="B698" s="13"/>
      <c r="D698" s="13"/>
      <c r="H698" s="13"/>
      <c r="K698" s="13"/>
    </row>
    <row r="699">
      <c r="B699" s="13"/>
      <c r="D699" s="13"/>
      <c r="H699" s="13"/>
      <c r="K699" s="13"/>
    </row>
    <row r="700">
      <c r="B700" s="13"/>
      <c r="D700" s="13"/>
      <c r="H700" s="13"/>
      <c r="K700" s="13"/>
    </row>
    <row r="701">
      <c r="B701" s="13"/>
      <c r="D701" s="13"/>
      <c r="H701" s="13"/>
      <c r="K701" s="13"/>
    </row>
    <row r="702">
      <c r="B702" s="13"/>
      <c r="D702" s="13"/>
      <c r="H702" s="13"/>
      <c r="K702" s="13"/>
    </row>
    <row r="703">
      <c r="B703" s="13"/>
      <c r="D703" s="13"/>
      <c r="H703" s="13"/>
      <c r="K703" s="13"/>
    </row>
    <row r="704">
      <c r="B704" s="13"/>
      <c r="D704" s="13"/>
      <c r="H704" s="13"/>
      <c r="K704" s="13"/>
    </row>
    <row r="705">
      <c r="B705" s="13"/>
      <c r="D705" s="13"/>
      <c r="H705" s="13"/>
      <c r="K705" s="13"/>
    </row>
    <row r="706">
      <c r="B706" s="13"/>
      <c r="D706" s="13"/>
      <c r="H706" s="13"/>
      <c r="K706" s="13"/>
    </row>
    <row r="707">
      <c r="B707" s="13"/>
      <c r="D707" s="13"/>
      <c r="H707" s="13"/>
      <c r="K707" s="13"/>
    </row>
    <row r="708">
      <c r="B708" s="13"/>
      <c r="D708" s="13"/>
      <c r="H708" s="13"/>
      <c r="K708" s="13"/>
    </row>
    <row r="709">
      <c r="B709" s="13"/>
      <c r="D709" s="13"/>
      <c r="H709" s="13"/>
      <c r="K709" s="13"/>
    </row>
    <row r="710">
      <c r="B710" s="13"/>
      <c r="D710" s="13"/>
      <c r="H710" s="13"/>
      <c r="K710" s="13"/>
    </row>
    <row r="711">
      <c r="B711" s="13"/>
      <c r="D711" s="13"/>
      <c r="H711" s="13"/>
      <c r="K711" s="13"/>
    </row>
    <row r="712">
      <c r="B712" s="13"/>
      <c r="D712" s="13"/>
      <c r="H712" s="13"/>
      <c r="K712" s="13"/>
    </row>
    <row r="713">
      <c r="B713" s="13"/>
      <c r="D713" s="13"/>
      <c r="H713" s="13"/>
      <c r="K713" s="13"/>
    </row>
    <row r="714">
      <c r="B714" s="13"/>
      <c r="D714" s="13"/>
      <c r="H714" s="13"/>
      <c r="K714" s="13"/>
    </row>
    <row r="715">
      <c r="B715" s="13"/>
      <c r="D715" s="13"/>
      <c r="H715" s="13"/>
      <c r="K715" s="13"/>
    </row>
    <row r="716">
      <c r="B716" s="13"/>
      <c r="D716" s="13"/>
      <c r="H716" s="13"/>
      <c r="K716" s="13"/>
    </row>
    <row r="717">
      <c r="B717" s="13"/>
      <c r="D717" s="13"/>
      <c r="H717" s="13"/>
      <c r="K717" s="13"/>
    </row>
    <row r="718">
      <c r="B718" s="13"/>
      <c r="D718" s="13"/>
      <c r="H718" s="13"/>
      <c r="K718" s="13"/>
    </row>
    <row r="719">
      <c r="B719" s="13"/>
      <c r="D719" s="13"/>
      <c r="H719" s="13"/>
      <c r="K719" s="13"/>
    </row>
    <row r="720">
      <c r="B720" s="13"/>
      <c r="D720" s="13"/>
      <c r="H720" s="13"/>
      <c r="K720" s="13"/>
    </row>
    <row r="721">
      <c r="B721" s="13"/>
      <c r="D721" s="13"/>
      <c r="H721" s="13"/>
      <c r="K721" s="13"/>
    </row>
    <row r="722">
      <c r="B722" s="13"/>
      <c r="D722" s="13"/>
      <c r="H722" s="13"/>
      <c r="K722" s="13"/>
    </row>
    <row r="723">
      <c r="B723" s="13"/>
      <c r="D723" s="13"/>
      <c r="H723" s="13"/>
      <c r="K723" s="13"/>
    </row>
    <row r="724">
      <c r="B724" s="13"/>
      <c r="D724" s="13"/>
      <c r="H724" s="13"/>
      <c r="K724" s="13"/>
    </row>
    <row r="725">
      <c r="B725" s="13"/>
      <c r="D725" s="13"/>
      <c r="H725" s="13"/>
      <c r="K725" s="13"/>
    </row>
    <row r="726">
      <c r="B726" s="13"/>
      <c r="D726" s="13"/>
      <c r="H726" s="13"/>
      <c r="K726" s="13"/>
    </row>
    <row r="727">
      <c r="B727" s="13"/>
      <c r="D727" s="13"/>
      <c r="H727" s="13"/>
      <c r="K727" s="13"/>
    </row>
    <row r="728">
      <c r="B728" s="13"/>
      <c r="D728" s="13"/>
      <c r="H728" s="13"/>
      <c r="K728" s="13"/>
    </row>
    <row r="729">
      <c r="B729" s="13"/>
      <c r="D729" s="13"/>
      <c r="H729" s="13"/>
      <c r="K729" s="13"/>
    </row>
    <row r="730">
      <c r="B730" s="13"/>
      <c r="D730" s="13"/>
      <c r="H730" s="13"/>
      <c r="K730" s="13"/>
    </row>
    <row r="731">
      <c r="B731" s="13"/>
      <c r="D731" s="13"/>
      <c r="H731" s="13"/>
      <c r="K731" s="13"/>
    </row>
    <row r="732">
      <c r="B732" s="13"/>
      <c r="D732" s="13"/>
      <c r="H732" s="13"/>
      <c r="K732" s="13"/>
    </row>
    <row r="733">
      <c r="B733" s="13"/>
      <c r="D733" s="13"/>
      <c r="H733" s="13"/>
      <c r="K733" s="13"/>
    </row>
    <row r="734">
      <c r="B734" s="13"/>
      <c r="D734" s="13"/>
      <c r="H734" s="13"/>
      <c r="K734" s="13"/>
    </row>
    <row r="735">
      <c r="B735" s="13"/>
      <c r="D735" s="13"/>
      <c r="H735" s="13"/>
      <c r="K735" s="13"/>
    </row>
    <row r="736">
      <c r="B736" s="13"/>
      <c r="D736" s="13"/>
      <c r="H736" s="13"/>
      <c r="K736" s="13"/>
    </row>
    <row r="737">
      <c r="B737" s="13"/>
      <c r="D737" s="13"/>
      <c r="H737" s="13"/>
      <c r="K737" s="13"/>
    </row>
    <row r="738">
      <c r="B738" s="13"/>
      <c r="D738" s="13"/>
      <c r="H738" s="13"/>
      <c r="K738" s="13"/>
    </row>
    <row r="739">
      <c r="B739" s="13"/>
      <c r="D739" s="13"/>
      <c r="H739" s="13"/>
      <c r="K739" s="13"/>
    </row>
    <row r="740">
      <c r="B740" s="13"/>
      <c r="D740" s="13"/>
      <c r="H740" s="13"/>
      <c r="K740" s="13"/>
    </row>
    <row r="741">
      <c r="B741" s="13"/>
      <c r="D741" s="13"/>
      <c r="H741" s="13"/>
      <c r="K741" s="13"/>
    </row>
    <row r="742">
      <c r="B742" s="13"/>
      <c r="D742" s="13"/>
      <c r="H742" s="13"/>
      <c r="K742" s="13"/>
    </row>
    <row r="743">
      <c r="B743" s="13"/>
      <c r="D743" s="13"/>
      <c r="H743" s="13"/>
      <c r="K743" s="13"/>
    </row>
    <row r="744">
      <c r="B744" s="13"/>
      <c r="D744" s="13"/>
      <c r="H744" s="13"/>
      <c r="K744" s="13"/>
    </row>
    <row r="745">
      <c r="B745" s="13"/>
      <c r="D745" s="13"/>
      <c r="H745" s="13"/>
      <c r="K745" s="13"/>
    </row>
    <row r="746">
      <c r="B746" s="13"/>
      <c r="D746" s="13"/>
      <c r="H746" s="13"/>
      <c r="K746" s="13"/>
    </row>
    <row r="747">
      <c r="B747" s="13"/>
      <c r="D747" s="13"/>
      <c r="H747" s="13"/>
      <c r="K747" s="13"/>
    </row>
    <row r="748">
      <c r="B748" s="13"/>
      <c r="D748" s="13"/>
      <c r="H748" s="13"/>
      <c r="K748" s="13"/>
    </row>
    <row r="749">
      <c r="B749" s="13"/>
      <c r="D749" s="13"/>
      <c r="H749" s="13"/>
      <c r="K749" s="13"/>
    </row>
    <row r="750">
      <c r="B750" s="13"/>
      <c r="D750" s="13"/>
      <c r="H750" s="13"/>
      <c r="K750" s="13"/>
    </row>
    <row r="751">
      <c r="B751" s="13"/>
      <c r="D751" s="13"/>
      <c r="H751" s="13"/>
      <c r="K751" s="13"/>
    </row>
    <row r="752">
      <c r="B752" s="13"/>
      <c r="D752" s="13"/>
      <c r="H752" s="13"/>
      <c r="K752" s="13"/>
    </row>
    <row r="753">
      <c r="B753" s="13"/>
      <c r="D753" s="13"/>
      <c r="H753" s="13"/>
      <c r="K753" s="13"/>
    </row>
    <row r="754">
      <c r="B754" s="13"/>
      <c r="D754" s="13"/>
      <c r="H754" s="13"/>
      <c r="K754" s="13"/>
    </row>
    <row r="755">
      <c r="B755" s="13"/>
      <c r="D755" s="13"/>
      <c r="H755" s="13"/>
      <c r="K755" s="13"/>
    </row>
    <row r="756">
      <c r="B756" s="13"/>
      <c r="D756" s="13"/>
      <c r="H756" s="13"/>
      <c r="K756" s="13"/>
    </row>
    <row r="757">
      <c r="B757" s="13"/>
      <c r="D757" s="13"/>
      <c r="H757" s="13"/>
      <c r="K757" s="13"/>
    </row>
    <row r="758">
      <c r="B758" s="13"/>
      <c r="D758" s="13"/>
      <c r="H758" s="13"/>
      <c r="K758" s="13"/>
    </row>
    <row r="759">
      <c r="B759" s="13"/>
      <c r="D759" s="13"/>
      <c r="H759" s="13"/>
      <c r="K759" s="13"/>
    </row>
    <row r="760">
      <c r="B760" s="13"/>
      <c r="D760" s="13"/>
      <c r="H760" s="13"/>
      <c r="K760" s="13"/>
    </row>
    <row r="761">
      <c r="B761" s="13"/>
      <c r="D761" s="13"/>
      <c r="H761" s="13"/>
      <c r="K761" s="13"/>
    </row>
    <row r="762">
      <c r="B762" s="13"/>
      <c r="D762" s="13"/>
      <c r="H762" s="13"/>
      <c r="K762" s="13"/>
    </row>
    <row r="763">
      <c r="B763" s="13"/>
      <c r="D763" s="13"/>
      <c r="H763" s="13"/>
      <c r="K763" s="13"/>
    </row>
    <row r="764">
      <c r="B764" s="13"/>
      <c r="D764" s="13"/>
      <c r="H764" s="13"/>
      <c r="K764" s="13"/>
    </row>
    <row r="765">
      <c r="B765" s="13"/>
      <c r="D765" s="13"/>
      <c r="H765" s="13"/>
      <c r="K765" s="13"/>
    </row>
    <row r="766">
      <c r="B766" s="13"/>
      <c r="D766" s="13"/>
      <c r="H766" s="13"/>
      <c r="K766" s="13"/>
    </row>
    <row r="767">
      <c r="B767" s="13"/>
      <c r="D767" s="13"/>
      <c r="H767" s="13"/>
      <c r="K767" s="13"/>
    </row>
    <row r="768">
      <c r="B768" s="13"/>
      <c r="D768" s="13"/>
      <c r="H768" s="13"/>
      <c r="K768" s="13"/>
    </row>
    <row r="769">
      <c r="B769" s="13"/>
      <c r="D769" s="13"/>
      <c r="H769" s="13"/>
      <c r="K769" s="13"/>
    </row>
    <row r="770">
      <c r="B770" s="13"/>
      <c r="D770" s="13"/>
      <c r="H770" s="13"/>
      <c r="K770" s="13"/>
    </row>
    <row r="771">
      <c r="B771" s="13"/>
      <c r="D771" s="13"/>
      <c r="H771" s="13"/>
      <c r="K771" s="13"/>
    </row>
    <row r="772">
      <c r="B772" s="13"/>
      <c r="D772" s="13"/>
      <c r="H772" s="13"/>
      <c r="K772" s="13"/>
    </row>
    <row r="773">
      <c r="B773" s="13"/>
      <c r="D773" s="13"/>
      <c r="H773" s="13"/>
      <c r="K773" s="13"/>
    </row>
    <row r="774">
      <c r="B774" s="13"/>
      <c r="D774" s="13"/>
      <c r="H774" s="13"/>
      <c r="K774" s="13"/>
    </row>
    <row r="775">
      <c r="B775" s="13"/>
      <c r="D775" s="13"/>
      <c r="H775" s="13"/>
      <c r="K775" s="13"/>
    </row>
    <row r="776">
      <c r="B776" s="13"/>
      <c r="D776" s="13"/>
      <c r="H776" s="13"/>
      <c r="K776" s="13"/>
    </row>
    <row r="777">
      <c r="B777" s="13"/>
      <c r="D777" s="13"/>
      <c r="H777" s="13"/>
      <c r="K777" s="13"/>
    </row>
    <row r="778">
      <c r="B778" s="13"/>
      <c r="D778" s="13"/>
      <c r="H778" s="13"/>
      <c r="K778" s="13"/>
    </row>
    <row r="779">
      <c r="B779" s="13"/>
      <c r="D779" s="13"/>
      <c r="H779" s="13"/>
      <c r="K779" s="13"/>
    </row>
    <row r="780">
      <c r="B780" s="13"/>
      <c r="D780" s="13"/>
      <c r="H780" s="13"/>
      <c r="K780" s="13"/>
    </row>
    <row r="781">
      <c r="B781" s="13"/>
      <c r="D781" s="13"/>
      <c r="H781" s="13"/>
      <c r="K781" s="13"/>
    </row>
    <row r="782">
      <c r="B782" s="13"/>
      <c r="D782" s="13"/>
      <c r="H782" s="13"/>
      <c r="K782" s="13"/>
    </row>
    <row r="783">
      <c r="B783" s="13"/>
      <c r="D783" s="13"/>
      <c r="H783" s="13"/>
      <c r="K783" s="13"/>
    </row>
    <row r="784">
      <c r="B784" s="13"/>
      <c r="D784" s="13"/>
      <c r="H784" s="13"/>
      <c r="K784" s="13"/>
    </row>
    <row r="785">
      <c r="B785" s="13"/>
      <c r="D785" s="13"/>
      <c r="H785" s="13"/>
      <c r="K785" s="13"/>
    </row>
    <row r="786">
      <c r="B786" s="13"/>
      <c r="D786" s="13"/>
      <c r="H786" s="13"/>
      <c r="K786" s="13"/>
    </row>
    <row r="787">
      <c r="B787" s="13"/>
      <c r="D787" s="13"/>
      <c r="H787" s="13"/>
      <c r="K787" s="13"/>
    </row>
    <row r="788">
      <c r="B788" s="13"/>
      <c r="D788" s="13"/>
      <c r="H788" s="13"/>
      <c r="K788" s="13"/>
    </row>
    <row r="789">
      <c r="B789" s="13"/>
      <c r="D789" s="13"/>
      <c r="H789" s="13"/>
      <c r="K789" s="13"/>
    </row>
    <row r="790">
      <c r="B790" s="13"/>
      <c r="D790" s="13"/>
      <c r="H790" s="13"/>
      <c r="K790" s="13"/>
    </row>
    <row r="791">
      <c r="B791" s="13"/>
      <c r="D791" s="13"/>
      <c r="H791" s="13"/>
      <c r="K791" s="13"/>
    </row>
    <row r="792">
      <c r="B792" s="13"/>
      <c r="D792" s="13"/>
      <c r="H792" s="13"/>
      <c r="K792" s="13"/>
    </row>
    <row r="793">
      <c r="B793" s="13"/>
      <c r="D793" s="13"/>
      <c r="H793" s="13"/>
      <c r="K793" s="13"/>
    </row>
    <row r="794">
      <c r="B794" s="13"/>
      <c r="D794" s="13"/>
      <c r="H794" s="13"/>
      <c r="K794" s="13"/>
    </row>
    <row r="795">
      <c r="B795" s="13"/>
      <c r="D795" s="13"/>
      <c r="H795" s="13"/>
      <c r="K795" s="13"/>
    </row>
    <row r="796">
      <c r="B796" s="13"/>
      <c r="D796" s="13"/>
      <c r="H796" s="13"/>
      <c r="K796" s="13"/>
    </row>
    <row r="797">
      <c r="B797" s="13"/>
      <c r="D797" s="13"/>
      <c r="H797" s="13"/>
      <c r="K797" s="13"/>
    </row>
    <row r="798">
      <c r="B798" s="13"/>
      <c r="D798" s="13"/>
      <c r="H798" s="13"/>
      <c r="K798" s="13"/>
    </row>
    <row r="799">
      <c r="B799" s="13"/>
      <c r="D799" s="13"/>
      <c r="H799" s="13"/>
      <c r="K799" s="13"/>
    </row>
    <row r="800">
      <c r="B800" s="13"/>
      <c r="D800" s="13"/>
      <c r="H800" s="13"/>
      <c r="K800" s="13"/>
    </row>
    <row r="801">
      <c r="B801" s="13"/>
      <c r="D801" s="13"/>
      <c r="H801" s="13"/>
      <c r="K801" s="13"/>
    </row>
    <row r="802">
      <c r="B802" s="13"/>
      <c r="D802" s="13"/>
      <c r="H802" s="13"/>
      <c r="K802" s="13"/>
    </row>
    <row r="803">
      <c r="B803" s="13"/>
      <c r="D803" s="13"/>
      <c r="H803" s="13"/>
      <c r="K803" s="13"/>
    </row>
    <row r="804">
      <c r="B804" s="13"/>
      <c r="D804" s="13"/>
      <c r="H804" s="13"/>
      <c r="K804" s="13"/>
    </row>
    <row r="805">
      <c r="B805" s="13"/>
      <c r="D805" s="13"/>
      <c r="H805" s="13"/>
      <c r="K805" s="13"/>
    </row>
    <row r="806">
      <c r="B806" s="13"/>
      <c r="D806" s="13"/>
      <c r="H806" s="13"/>
      <c r="K806" s="13"/>
    </row>
    <row r="807">
      <c r="B807" s="13"/>
      <c r="D807" s="13"/>
      <c r="H807" s="13"/>
      <c r="K807" s="13"/>
    </row>
    <row r="808">
      <c r="B808" s="13"/>
      <c r="D808" s="13"/>
      <c r="H808" s="13"/>
      <c r="K808" s="13"/>
    </row>
    <row r="809">
      <c r="B809" s="13"/>
      <c r="D809" s="13"/>
      <c r="H809" s="13"/>
      <c r="K809" s="13"/>
    </row>
    <row r="810">
      <c r="B810" s="13"/>
      <c r="D810" s="13"/>
      <c r="H810" s="13"/>
      <c r="K810" s="13"/>
    </row>
    <row r="811">
      <c r="B811" s="13"/>
      <c r="D811" s="13"/>
      <c r="H811" s="13"/>
      <c r="K811" s="13"/>
    </row>
    <row r="812">
      <c r="B812" s="13"/>
      <c r="D812" s="13"/>
      <c r="H812" s="13"/>
      <c r="K812" s="13"/>
    </row>
    <row r="813">
      <c r="B813" s="13"/>
      <c r="D813" s="13"/>
      <c r="H813" s="13"/>
      <c r="K813" s="13"/>
    </row>
    <row r="814">
      <c r="B814" s="13"/>
      <c r="D814" s="13"/>
      <c r="H814" s="13"/>
      <c r="K814" s="13"/>
    </row>
    <row r="815">
      <c r="B815" s="13"/>
      <c r="D815" s="13"/>
      <c r="H815" s="13"/>
      <c r="K815" s="13"/>
    </row>
    <row r="816">
      <c r="B816" s="13"/>
      <c r="D816" s="13"/>
      <c r="H816" s="13"/>
      <c r="K816" s="13"/>
    </row>
    <row r="817">
      <c r="B817" s="13"/>
      <c r="D817" s="13"/>
      <c r="H817" s="13"/>
      <c r="K817" s="13"/>
    </row>
    <row r="818">
      <c r="B818" s="13"/>
      <c r="D818" s="13"/>
      <c r="H818" s="13"/>
      <c r="K818" s="13"/>
    </row>
    <row r="819">
      <c r="B819" s="13"/>
      <c r="D819" s="13"/>
      <c r="H819" s="13"/>
      <c r="K819" s="13"/>
    </row>
    <row r="820">
      <c r="B820" s="13"/>
      <c r="D820" s="13"/>
      <c r="H820" s="13"/>
      <c r="K820" s="13"/>
    </row>
    <row r="821">
      <c r="B821" s="13"/>
      <c r="D821" s="13"/>
      <c r="H821" s="13"/>
      <c r="K821" s="13"/>
    </row>
    <row r="822">
      <c r="B822" s="13"/>
      <c r="D822" s="13"/>
      <c r="H822" s="13"/>
      <c r="K822" s="13"/>
    </row>
    <row r="823">
      <c r="B823" s="13"/>
      <c r="D823" s="13"/>
      <c r="H823" s="13"/>
      <c r="K823" s="13"/>
    </row>
    <row r="824">
      <c r="B824" s="13"/>
      <c r="D824" s="13"/>
      <c r="H824" s="13"/>
      <c r="K824" s="13"/>
    </row>
    <row r="825">
      <c r="B825" s="13"/>
      <c r="D825" s="13"/>
      <c r="H825" s="13"/>
      <c r="K825" s="13"/>
    </row>
    <row r="826">
      <c r="B826" s="13"/>
      <c r="D826" s="13"/>
      <c r="H826" s="13"/>
      <c r="K826" s="13"/>
    </row>
    <row r="827">
      <c r="B827" s="13"/>
      <c r="D827" s="13"/>
      <c r="H827" s="13"/>
      <c r="K827" s="13"/>
    </row>
    <row r="828">
      <c r="B828" s="13"/>
      <c r="D828" s="13"/>
      <c r="H828" s="13"/>
      <c r="K828" s="13"/>
    </row>
    <row r="829">
      <c r="B829" s="13"/>
      <c r="D829" s="13"/>
      <c r="H829" s="13"/>
      <c r="K829" s="13"/>
    </row>
    <row r="830">
      <c r="B830" s="13"/>
      <c r="D830" s="13"/>
      <c r="H830" s="13"/>
      <c r="K830" s="13"/>
    </row>
    <row r="831">
      <c r="B831" s="13"/>
      <c r="D831" s="13"/>
      <c r="H831" s="13"/>
      <c r="K831" s="13"/>
    </row>
    <row r="832">
      <c r="B832" s="13"/>
      <c r="D832" s="13"/>
      <c r="H832" s="13"/>
      <c r="K832" s="13"/>
    </row>
    <row r="833">
      <c r="B833" s="13"/>
      <c r="D833" s="13"/>
      <c r="H833" s="13"/>
      <c r="K833" s="13"/>
    </row>
    <row r="834">
      <c r="B834" s="13"/>
      <c r="D834" s="13"/>
      <c r="H834" s="13"/>
      <c r="K834" s="13"/>
    </row>
    <row r="835">
      <c r="B835" s="13"/>
      <c r="D835" s="13"/>
      <c r="H835" s="13"/>
      <c r="K835" s="13"/>
    </row>
    <row r="836">
      <c r="B836" s="13"/>
      <c r="D836" s="13"/>
      <c r="H836" s="13"/>
      <c r="K836" s="13"/>
    </row>
    <row r="837">
      <c r="B837" s="13"/>
      <c r="D837" s="13"/>
      <c r="H837" s="13"/>
      <c r="K837" s="13"/>
    </row>
    <row r="838">
      <c r="B838" s="13"/>
      <c r="D838" s="13"/>
      <c r="H838" s="13"/>
      <c r="K838" s="13"/>
    </row>
    <row r="839">
      <c r="B839" s="13"/>
      <c r="D839" s="13"/>
      <c r="H839" s="13"/>
      <c r="K839" s="13"/>
    </row>
    <row r="840">
      <c r="B840" s="13"/>
      <c r="D840" s="13"/>
      <c r="H840" s="13"/>
      <c r="K840" s="13"/>
    </row>
    <row r="841">
      <c r="B841" s="13"/>
      <c r="D841" s="13"/>
      <c r="H841" s="13"/>
      <c r="K841" s="13"/>
    </row>
    <row r="842">
      <c r="B842" s="13"/>
      <c r="D842" s="13"/>
      <c r="H842" s="13"/>
      <c r="K842" s="13"/>
    </row>
    <row r="843">
      <c r="B843" s="13"/>
      <c r="D843" s="13"/>
      <c r="H843" s="13"/>
      <c r="K843" s="13"/>
    </row>
    <row r="844">
      <c r="B844" s="13"/>
      <c r="D844" s="13"/>
      <c r="H844" s="13"/>
      <c r="K844" s="13"/>
    </row>
    <row r="845">
      <c r="B845" s="13"/>
      <c r="D845" s="13"/>
      <c r="H845" s="13"/>
      <c r="K845" s="13"/>
    </row>
    <row r="846">
      <c r="B846" s="13"/>
      <c r="D846" s="13"/>
      <c r="H846" s="13"/>
      <c r="K846" s="13"/>
    </row>
    <row r="847">
      <c r="B847" s="13"/>
      <c r="D847" s="13"/>
      <c r="H847" s="13"/>
      <c r="K847" s="13"/>
    </row>
    <row r="848">
      <c r="B848" s="13"/>
      <c r="D848" s="13"/>
      <c r="H848" s="13"/>
      <c r="K848" s="13"/>
    </row>
    <row r="849">
      <c r="B849" s="13"/>
      <c r="D849" s="13"/>
      <c r="H849" s="13"/>
      <c r="K849" s="13"/>
    </row>
    <row r="850">
      <c r="B850" s="13"/>
      <c r="D850" s="13"/>
      <c r="H850" s="13"/>
      <c r="K850" s="13"/>
    </row>
    <row r="851">
      <c r="B851" s="13"/>
      <c r="D851" s="13"/>
      <c r="H851" s="13"/>
      <c r="K851" s="13"/>
    </row>
    <row r="852">
      <c r="B852" s="13"/>
      <c r="D852" s="13"/>
      <c r="H852" s="13"/>
      <c r="K852" s="13"/>
    </row>
    <row r="853">
      <c r="B853" s="13"/>
      <c r="D853" s="13"/>
      <c r="H853" s="13"/>
      <c r="K853" s="13"/>
    </row>
    <row r="854">
      <c r="B854" s="13"/>
      <c r="D854" s="13"/>
      <c r="H854" s="13"/>
      <c r="K854" s="13"/>
    </row>
    <row r="855">
      <c r="B855" s="13"/>
      <c r="D855" s="13"/>
      <c r="H855" s="13"/>
      <c r="K855" s="13"/>
    </row>
    <row r="856">
      <c r="B856" s="13"/>
      <c r="D856" s="13"/>
      <c r="H856" s="13"/>
      <c r="K856" s="13"/>
    </row>
    <row r="857">
      <c r="B857" s="13"/>
      <c r="D857" s="13"/>
      <c r="H857" s="13"/>
      <c r="K857" s="13"/>
    </row>
    <row r="858">
      <c r="B858" s="13"/>
      <c r="D858" s="13"/>
      <c r="H858" s="13"/>
      <c r="K858" s="13"/>
    </row>
    <row r="859">
      <c r="B859" s="13"/>
      <c r="D859" s="13"/>
      <c r="H859" s="13"/>
      <c r="K859" s="13"/>
    </row>
    <row r="860">
      <c r="B860" s="13"/>
      <c r="D860" s="13"/>
      <c r="H860" s="13"/>
      <c r="K860" s="13"/>
    </row>
    <row r="861">
      <c r="B861" s="13"/>
      <c r="D861" s="13"/>
      <c r="H861" s="13"/>
      <c r="K861" s="13"/>
    </row>
    <row r="862">
      <c r="B862" s="13"/>
      <c r="D862" s="13"/>
      <c r="H862" s="13"/>
      <c r="K862" s="13"/>
    </row>
    <row r="863">
      <c r="B863" s="13"/>
      <c r="D863" s="13"/>
      <c r="H863" s="13"/>
      <c r="K863" s="13"/>
    </row>
    <row r="864">
      <c r="B864" s="13"/>
      <c r="D864" s="13"/>
      <c r="H864" s="13"/>
      <c r="K864" s="13"/>
    </row>
    <row r="865">
      <c r="B865" s="13"/>
      <c r="D865" s="13"/>
      <c r="H865" s="13"/>
      <c r="K865" s="13"/>
    </row>
    <row r="866">
      <c r="B866" s="13"/>
      <c r="D866" s="13"/>
      <c r="H866" s="13"/>
      <c r="K866" s="13"/>
    </row>
    <row r="867">
      <c r="B867" s="13"/>
      <c r="D867" s="13"/>
      <c r="H867" s="13"/>
      <c r="K867" s="13"/>
    </row>
    <row r="868">
      <c r="B868" s="13"/>
      <c r="D868" s="13"/>
      <c r="H868" s="13"/>
      <c r="K868" s="13"/>
    </row>
    <row r="869">
      <c r="B869" s="13"/>
      <c r="D869" s="13"/>
      <c r="H869" s="13"/>
      <c r="K869" s="13"/>
    </row>
    <row r="870">
      <c r="B870" s="13"/>
      <c r="D870" s="13"/>
      <c r="H870" s="13"/>
      <c r="K870" s="13"/>
    </row>
    <row r="871">
      <c r="B871" s="13"/>
      <c r="D871" s="13"/>
      <c r="H871" s="13"/>
      <c r="K871" s="13"/>
    </row>
    <row r="872">
      <c r="B872" s="13"/>
      <c r="D872" s="13"/>
      <c r="H872" s="13"/>
      <c r="K872" s="13"/>
    </row>
    <row r="873">
      <c r="B873" s="13"/>
      <c r="D873" s="13"/>
      <c r="H873" s="13"/>
      <c r="K873" s="13"/>
    </row>
    <row r="874">
      <c r="B874" s="13"/>
      <c r="D874" s="13"/>
      <c r="H874" s="13"/>
      <c r="K874" s="13"/>
    </row>
    <row r="875">
      <c r="B875" s="13"/>
      <c r="D875" s="13"/>
      <c r="H875" s="13"/>
      <c r="K875" s="13"/>
    </row>
    <row r="876">
      <c r="B876" s="13"/>
      <c r="D876" s="13"/>
      <c r="H876" s="13"/>
      <c r="K876" s="13"/>
    </row>
    <row r="877">
      <c r="B877" s="13"/>
      <c r="D877" s="13"/>
      <c r="H877" s="13"/>
      <c r="K877" s="13"/>
    </row>
    <row r="878">
      <c r="B878" s="13"/>
      <c r="D878" s="13"/>
      <c r="H878" s="13"/>
      <c r="K878" s="13"/>
    </row>
    <row r="879">
      <c r="B879" s="13"/>
      <c r="D879" s="13"/>
      <c r="H879" s="13"/>
      <c r="K879" s="13"/>
    </row>
    <row r="880">
      <c r="B880" s="13"/>
      <c r="D880" s="13"/>
      <c r="H880" s="13"/>
      <c r="K880" s="13"/>
    </row>
    <row r="881">
      <c r="B881" s="13"/>
      <c r="D881" s="13"/>
      <c r="H881" s="13"/>
      <c r="K881" s="13"/>
    </row>
    <row r="882">
      <c r="B882" s="13"/>
      <c r="D882" s="13"/>
      <c r="H882" s="13"/>
      <c r="K882" s="13"/>
    </row>
    <row r="883">
      <c r="B883" s="13"/>
      <c r="D883" s="13"/>
      <c r="H883" s="13"/>
      <c r="K883" s="13"/>
    </row>
    <row r="884">
      <c r="B884" s="13"/>
      <c r="D884" s="13"/>
      <c r="H884" s="13"/>
      <c r="K884" s="13"/>
    </row>
    <row r="885">
      <c r="B885" s="13"/>
      <c r="D885" s="13"/>
      <c r="H885" s="13"/>
      <c r="K885" s="13"/>
    </row>
    <row r="886">
      <c r="B886" s="13"/>
      <c r="D886" s="13"/>
      <c r="H886" s="13"/>
      <c r="K886" s="13"/>
    </row>
    <row r="887">
      <c r="B887" s="13"/>
      <c r="D887" s="13"/>
      <c r="H887" s="13"/>
      <c r="K887" s="13"/>
    </row>
    <row r="888">
      <c r="B888" s="13"/>
      <c r="D888" s="13"/>
      <c r="H888" s="13"/>
      <c r="K888" s="13"/>
    </row>
    <row r="889">
      <c r="B889" s="13"/>
      <c r="D889" s="13"/>
      <c r="H889" s="13"/>
      <c r="K889" s="13"/>
    </row>
    <row r="890">
      <c r="B890" s="13"/>
      <c r="D890" s="13"/>
      <c r="H890" s="13"/>
      <c r="K890" s="13"/>
    </row>
    <row r="891">
      <c r="B891" s="13"/>
      <c r="D891" s="13"/>
      <c r="H891" s="13"/>
      <c r="K891" s="13"/>
    </row>
    <row r="892">
      <c r="B892" s="13"/>
      <c r="D892" s="13"/>
      <c r="H892" s="13"/>
      <c r="K892" s="13"/>
    </row>
    <row r="893">
      <c r="B893" s="13"/>
      <c r="D893" s="13"/>
      <c r="H893" s="13"/>
      <c r="K893" s="13"/>
    </row>
    <row r="894">
      <c r="B894" s="13"/>
      <c r="D894" s="13"/>
      <c r="H894" s="13"/>
      <c r="K894" s="13"/>
    </row>
    <row r="895">
      <c r="B895" s="13"/>
      <c r="D895" s="13"/>
      <c r="H895" s="13"/>
      <c r="K895" s="13"/>
    </row>
    <row r="896">
      <c r="B896" s="13"/>
      <c r="D896" s="13"/>
      <c r="H896" s="13"/>
      <c r="K896" s="13"/>
    </row>
    <row r="897">
      <c r="B897" s="13"/>
      <c r="D897" s="13"/>
      <c r="H897" s="13"/>
      <c r="K897" s="13"/>
    </row>
    <row r="898">
      <c r="B898" s="13"/>
      <c r="D898" s="13"/>
      <c r="H898" s="13"/>
      <c r="K898" s="13"/>
    </row>
    <row r="899">
      <c r="B899" s="13"/>
      <c r="D899" s="13"/>
      <c r="H899" s="13"/>
      <c r="K899" s="13"/>
    </row>
    <row r="900">
      <c r="B900" s="13"/>
      <c r="D900" s="13"/>
      <c r="H900" s="13"/>
      <c r="K900" s="13"/>
    </row>
    <row r="901">
      <c r="B901" s="13"/>
      <c r="D901" s="13"/>
      <c r="H901" s="13"/>
      <c r="K901" s="13"/>
    </row>
    <row r="902">
      <c r="B902" s="13"/>
      <c r="D902" s="13"/>
      <c r="H902" s="13"/>
      <c r="K902" s="13"/>
    </row>
    <row r="903">
      <c r="B903" s="13"/>
      <c r="D903" s="13"/>
      <c r="H903" s="13"/>
      <c r="K903" s="13"/>
    </row>
    <row r="904">
      <c r="B904" s="13"/>
      <c r="D904" s="13"/>
      <c r="H904" s="13"/>
      <c r="K904" s="13"/>
    </row>
    <row r="905">
      <c r="B905" s="13"/>
      <c r="D905" s="13"/>
      <c r="H905" s="13"/>
      <c r="K905" s="13"/>
    </row>
    <row r="906">
      <c r="B906" s="13"/>
      <c r="D906" s="13"/>
      <c r="H906" s="13"/>
      <c r="K906" s="13"/>
    </row>
    <row r="907">
      <c r="B907" s="13"/>
      <c r="D907" s="13"/>
      <c r="H907" s="13"/>
      <c r="K907" s="13"/>
    </row>
    <row r="908">
      <c r="B908" s="13"/>
      <c r="D908" s="13"/>
      <c r="H908" s="13"/>
      <c r="K908" s="13"/>
    </row>
    <row r="909">
      <c r="B909" s="13"/>
      <c r="D909" s="13"/>
      <c r="H909" s="13"/>
      <c r="K909" s="13"/>
    </row>
    <row r="910">
      <c r="B910" s="13"/>
      <c r="D910" s="13"/>
      <c r="H910" s="13"/>
      <c r="K910" s="13"/>
    </row>
    <row r="911">
      <c r="B911" s="13"/>
      <c r="D911" s="13"/>
      <c r="H911" s="13"/>
      <c r="K911" s="13"/>
    </row>
    <row r="912">
      <c r="B912" s="13"/>
      <c r="D912" s="13"/>
      <c r="H912" s="13"/>
      <c r="K912" s="13"/>
    </row>
    <row r="913">
      <c r="B913" s="13"/>
      <c r="D913" s="13"/>
      <c r="H913" s="13"/>
      <c r="K913" s="13"/>
    </row>
    <row r="914">
      <c r="B914" s="13"/>
      <c r="D914" s="13"/>
      <c r="H914" s="13"/>
      <c r="K914" s="13"/>
    </row>
    <row r="915">
      <c r="B915" s="13"/>
      <c r="D915" s="13"/>
      <c r="H915" s="13"/>
      <c r="K915" s="13"/>
    </row>
    <row r="916">
      <c r="B916" s="13"/>
      <c r="D916" s="13"/>
      <c r="H916" s="13"/>
      <c r="K916" s="13"/>
    </row>
    <row r="917">
      <c r="B917" s="13"/>
      <c r="D917" s="13"/>
      <c r="H917" s="13"/>
      <c r="K917" s="13"/>
    </row>
    <row r="918">
      <c r="B918" s="13"/>
      <c r="D918" s="13"/>
      <c r="H918" s="13"/>
      <c r="K918" s="13"/>
    </row>
    <row r="919">
      <c r="B919" s="13"/>
      <c r="D919" s="13"/>
      <c r="H919" s="13"/>
      <c r="K919" s="13"/>
    </row>
    <row r="920">
      <c r="B920" s="13"/>
      <c r="D920" s="13"/>
      <c r="H920" s="13"/>
      <c r="K920" s="13"/>
    </row>
    <row r="921">
      <c r="B921" s="13"/>
      <c r="D921" s="13"/>
      <c r="H921" s="13"/>
      <c r="K921" s="13"/>
    </row>
    <row r="922">
      <c r="B922" s="13"/>
      <c r="D922" s="13"/>
      <c r="H922" s="13"/>
      <c r="K922" s="13"/>
    </row>
    <row r="923">
      <c r="B923" s="13"/>
      <c r="D923" s="13"/>
      <c r="H923" s="13"/>
      <c r="K923" s="13"/>
    </row>
    <row r="924">
      <c r="B924" s="13"/>
      <c r="D924" s="13"/>
      <c r="H924" s="13"/>
      <c r="K924" s="13"/>
    </row>
    <row r="925">
      <c r="B925" s="13"/>
      <c r="D925" s="13"/>
      <c r="H925" s="13"/>
      <c r="K925" s="13"/>
    </row>
    <row r="926">
      <c r="B926" s="13"/>
      <c r="D926" s="13"/>
      <c r="H926" s="13"/>
      <c r="K926" s="13"/>
    </row>
    <row r="927">
      <c r="B927" s="13"/>
      <c r="D927" s="13"/>
      <c r="H927" s="13"/>
      <c r="K927" s="13"/>
    </row>
    <row r="928">
      <c r="B928" s="13"/>
      <c r="D928" s="13"/>
      <c r="H928" s="13"/>
      <c r="K928" s="13"/>
    </row>
    <row r="929">
      <c r="B929" s="13"/>
      <c r="D929" s="13"/>
      <c r="H929" s="13"/>
      <c r="K929" s="13"/>
    </row>
    <row r="930">
      <c r="B930" s="13"/>
      <c r="D930" s="13"/>
      <c r="H930" s="13"/>
      <c r="K930" s="13"/>
    </row>
    <row r="931">
      <c r="B931" s="13"/>
      <c r="D931" s="13"/>
      <c r="H931" s="13"/>
      <c r="K931" s="13"/>
    </row>
    <row r="932">
      <c r="B932" s="13"/>
      <c r="D932" s="13"/>
      <c r="H932" s="13"/>
      <c r="K932" s="13"/>
    </row>
    <row r="933">
      <c r="B933" s="13"/>
      <c r="D933" s="13"/>
      <c r="H933" s="13"/>
      <c r="K933" s="13"/>
    </row>
    <row r="934">
      <c r="B934" s="13"/>
      <c r="D934" s="13"/>
      <c r="H934" s="13"/>
      <c r="K934" s="13"/>
    </row>
    <row r="935">
      <c r="B935" s="13"/>
      <c r="D935" s="13"/>
      <c r="H935" s="13"/>
      <c r="K935" s="13"/>
    </row>
    <row r="936">
      <c r="B936" s="13"/>
      <c r="D936" s="13"/>
      <c r="H936" s="13"/>
      <c r="K936" s="13"/>
    </row>
    <row r="937">
      <c r="B937" s="13"/>
      <c r="D937" s="13"/>
      <c r="H937" s="13"/>
      <c r="K937" s="13"/>
    </row>
    <row r="938">
      <c r="B938" s="13"/>
      <c r="D938" s="13"/>
      <c r="H938" s="13"/>
      <c r="K938" s="13"/>
    </row>
    <row r="939">
      <c r="B939" s="13"/>
      <c r="D939" s="13"/>
      <c r="H939" s="13"/>
      <c r="K939" s="13"/>
    </row>
    <row r="940">
      <c r="B940" s="13"/>
      <c r="D940" s="13"/>
      <c r="H940" s="13"/>
      <c r="K940" s="13"/>
    </row>
    <row r="941">
      <c r="B941" s="13"/>
      <c r="D941" s="13"/>
      <c r="H941" s="13"/>
      <c r="K941" s="13"/>
    </row>
    <row r="942">
      <c r="B942" s="13"/>
      <c r="D942" s="13"/>
      <c r="H942" s="13"/>
      <c r="K942" s="13"/>
    </row>
    <row r="943">
      <c r="B943" s="13"/>
      <c r="D943" s="13"/>
      <c r="H943" s="13"/>
      <c r="K943" s="13"/>
    </row>
    <row r="944">
      <c r="B944" s="13"/>
      <c r="D944" s="13"/>
      <c r="H944" s="13"/>
      <c r="K944" s="13"/>
    </row>
    <row r="945">
      <c r="B945" s="13"/>
      <c r="D945" s="13"/>
      <c r="H945" s="13"/>
      <c r="K945" s="13"/>
    </row>
    <row r="946">
      <c r="B946" s="13"/>
      <c r="D946" s="13"/>
      <c r="H946" s="13"/>
      <c r="K946" s="13"/>
    </row>
    <row r="947">
      <c r="B947" s="13"/>
      <c r="D947" s="13"/>
      <c r="H947" s="13"/>
      <c r="K947" s="13"/>
    </row>
    <row r="948">
      <c r="B948" s="13"/>
      <c r="D948" s="13"/>
      <c r="H948" s="13"/>
      <c r="K948" s="13"/>
    </row>
    <row r="949">
      <c r="B949" s="13"/>
      <c r="D949" s="13"/>
      <c r="H949" s="13"/>
      <c r="K949" s="13"/>
    </row>
    <row r="950">
      <c r="B950" s="13"/>
      <c r="D950" s="13"/>
      <c r="H950" s="13"/>
      <c r="K950" s="13"/>
    </row>
    <row r="951">
      <c r="B951" s="13"/>
      <c r="D951" s="13"/>
      <c r="H951" s="13"/>
      <c r="K951" s="13"/>
    </row>
    <row r="952">
      <c r="B952" s="13"/>
      <c r="D952" s="13"/>
      <c r="H952" s="13"/>
      <c r="K952" s="13"/>
    </row>
    <row r="953">
      <c r="B953" s="13"/>
      <c r="D953" s="13"/>
      <c r="H953" s="13"/>
      <c r="K953" s="13"/>
    </row>
    <row r="954">
      <c r="B954" s="13"/>
      <c r="D954" s="13"/>
      <c r="H954" s="13"/>
      <c r="K954" s="13"/>
    </row>
    <row r="955">
      <c r="B955" s="13"/>
      <c r="D955" s="13"/>
      <c r="H955" s="13"/>
      <c r="K955" s="13"/>
    </row>
    <row r="956">
      <c r="B956" s="13"/>
      <c r="D956" s="13"/>
      <c r="H956" s="13"/>
      <c r="K956" s="13"/>
    </row>
    <row r="957">
      <c r="B957" s="13"/>
      <c r="D957" s="13"/>
      <c r="H957" s="13"/>
      <c r="K957" s="13"/>
    </row>
    <row r="958">
      <c r="B958" s="13"/>
      <c r="D958" s="13"/>
      <c r="H958" s="13"/>
      <c r="K958" s="13"/>
    </row>
    <row r="959">
      <c r="B959" s="13"/>
      <c r="D959" s="13"/>
      <c r="H959" s="13"/>
      <c r="K959" s="13"/>
    </row>
    <row r="960">
      <c r="B960" s="13"/>
      <c r="D960" s="13"/>
      <c r="H960" s="13"/>
      <c r="K960" s="13"/>
    </row>
    <row r="961">
      <c r="B961" s="13"/>
      <c r="D961" s="13"/>
      <c r="H961" s="13"/>
      <c r="K961" s="13"/>
    </row>
    <row r="962">
      <c r="B962" s="13"/>
      <c r="D962" s="13"/>
      <c r="H962" s="13"/>
      <c r="K962" s="13"/>
    </row>
    <row r="963">
      <c r="B963" s="13"/>
      <c r="D963" s="13"/>
      <c r="H963" s="13"/>
      <c r="K963" s="13"/>
    </row>
    <row r="964">
      <c r="B964" s="13"/>
      <c r="D964" s="13"/>
      <c r="H964" s="13"/>
      <c r="K964" s="13"/>
    </row>
    <row r="965">
      <c r="B965" s="13"/>
      <c r="D965" s="13"/>
      <c r="H965" s="13"/>
      <c r="K965" s="13"/>
    </row>
    <row r="966">
      <c r="B966" s="13"/>
      <c r="D966" s="13"/>
      <c r="H966" s="13"/>
      <c r="K966" s="13"/>
    </row>
    <row r="967">
      <c r="B967" s="13"/>
      <c r="D967" s="13"/>
      <c r="H967" s="13"/>
      <c r="K967" s="13"/>
    </row>
    <row r="968">
      <c r="B968" s="13"/>
      <c r="D968" s="13"/>
      <c r="H968" s="13"/>
      <c r="K968" s="13"/>
    </row>
    <row r="969">
      <c r="B969" s="13"/>
      <c r="D969" s="13"/>
      <c r="H969" s="13"/>
      <c r="K969" s="13"/>
    </row>
    <row r="970">
      <c r="B970" s="13"/>
      <c r="D970" s="13"/>
      <c r="H970" s="13"/>
      <c r="K970" s="13"/>
    </row>
    <row r="971">
      <c r="B971" s="13"/>
      <c r="D971" s="13"/>
      <c r="H971" s="13"/>
      <c r="K971" s="13"/>
    </row>
    <row r="972">
      <c r="B972" s="13"/>
      <c r="D972" s="13"/>
      <c r="H972" s="13"/>
      <c r="K972" s="13"/>
    </row>
    <row r="973">
      <c r="B973" s="13"/>
      <c r="D973" s="13"/>
      <c r="H973" s="13"/>
      <c r="K973" s="13"/>
    </row>
    <row r="974">
      <c r="B974" s="13"/>
      <c r="D974" s="13"/>
      <c r="H974" s="13"/>
      <c r="K974" s="13"/>
    </row>
    <row r="975">
      <c r="B975" s="13"/>
      <c r="D975" s="13"/>
      <c r="H975" s="13"/>
      <c r="K975" s="13"/>
    </row>
    <row r="976">
      <c r="B976" s="13"/>
      <c r="D976" s="13"/>
      <c r="H976" s="13"/>
      <c r="K976" s="13"/>
    </row>
    <row r="977">
      <c r="B977" s="13"/>
      <c r="D977" s="13"/>
      <c r="H977" s="13"/>
      <c r="K977" s="13"/>
    </row>
    <row r="978">
      <c r="B978" s="13"/>
      <c r="D978" s="13"/>
      <c r="H978" s="13"/>
      <c r="K978" s="13"/>
    </row>
    <row r="979">
      <c r="B979" s="13"/>
      <c r="D979" s="13"/>
      <c r="H979" s="13"/>
      <c r="K979" s="13"/>
    </row>
    <row r="980">
      <c r="B980" s="13"/>
      <c r="D980" s="13"/>
      <c r="H980" s="13"/>
      <c r="K980" s="13"/>
    </row>
    <row r="981">
      <c r="B981" s="13"/>
      <c r="D981" s="13"/>
      <c r="H981" s="13"/>
      <c r="K981" s="13"/>
    </row>
    <row r="982">
      <c r="B982" s="13"/>
      <c r="D982" s="13"/>
      <c r="H982" s="13"/>
      <c r="K982" s="13"/>
    </row>
    <row r="983">
      <c r="B983" s="13"/>
      <c r="D983" s="13"/>
      <c r="H983" s="13"/>
      <c r="K983" s="13"/>
    </row>
    <row r="984">
      <c r="B984" s="13"/>
      <c r="D984" s="13"/>
      <c r="H984" s="13"/>
      <c r="K984" s="13"/>
    </row>
    <row r="985">
      <c r="B985" s="13"/>
      <c r="D985" s="13"/>
      <c r="H985" s="13"/>
      <c r="K985" s="13"/>
    </row>
    <row r="986">
      <c r="B986" s="13"/>
      <c r="D986" s="13"/>
      <c r="H986" s="13"/>
      <c r="K986" s="13"/>
    </row>
    <row r="987">
      <c r="B987" s="13"/>
      <c r="D987" s="13"/>
      <c r="H987" s="13"/>
      <c r="K987" s="13"/>
    </row>
    <row r="988">
      <c r="B988" s="13"/>
      <c r="D988" s="13"/>
      <c r="H988" s="13"/>
      <c r="K988" s="13"/>
    </row>
    <row r="989">
      <c r="B989" s="13"/>
      <c r="D989" s="13"/>
      <c r="H989" s="13"/>
      <c r="K989" s="13"/>
    </row>
    <row r="990">
      <c r="B990" s="13"/>
      <c r="D990" s="13"/>
      <c r="H990" s="13"/>
      <c r="K990" s="13"/>
    </row>
    <row r="991">
      <c r="B991" s="13"/>
      <c r="D991" s="13"/>
      <c r="H991" s="13"/>
      <c r="K991" s="13"/>
    </row>
    <row r="992">
      <c r="B992" s="13"/>
      <c r="D992" s="13"/>
      <c r="H992" s="13"/>
      <c r="K992" s="13"/>
    </row>
    <row r="993">
      <c r="B993" s="13"/>
      <c r="D993" s="13"/>
      <c r="H993" s="13"/>
      <c r="K993" s="13"/>
    </row>
    <row r="994">
      <c r="B994" s="13"/>
      <c r="D994" s="13"/>
      <c r="H994" s="13"/>
      <c r="K994" s="13"/>
    </row>
    <row r="995">
      <c r="B995" s="13"/>
      <c r="D995" s="13"/>
      <c r="H995" s="13"/>
      <c r="K995" s="13"/>
    </row>
    <row r="996">
      <c r="B996" s="13"/>
      <c r="D996" s="13"/>
      <c r="H996" s="13"/>
      <c r="K996" s="13"/>
    </row>
    <row r="997">
      <c r="B997" s="13"/>
      <c r="D997" s="13"/>
      <c r="H997" s="13"/>
      <c r="K997" s="13"/>
    </row>
    <row r="998">
      <c r="B998" s="13"/>
      <c r="D998" s="13"/>
      <c r="H998" s="13"/>
      <c r="K998" s="13"/>
    </row>
    <row r="999">
      <c r="B999" s="13"/>
      <c r="D999" s="13"/>
      <c r="H999" s="13"/>
      <c r="K999" s="13"/>
    </row>
    <row r="1000">
      <c r="B1000" s="13"/>
      <c r="D1000" s="13"/>
      <c r="H1000" s="13"/>
      <c r="K1000" s="13"/>
    </row>
    <row r="1001">
      <c r="B1001" s="13"/>
      <c r="D1001" s="13"/>
      <c r="H1001" s="13"/>
      <c r="K1001" s="13"/>
    </row>
    <row r="1002">
      <c r="B1002" s="13"/>
      <c r="D1002" s="13"/>
      <c r="H1002" s="13"/>
      <c r="K1002" s="13"/>
    </row>
    <row r="1003">
      <c r="B1003" s="13"/>
      <c r="D1003" s="13"/>
      <c r="H1003" s="13"/>
      <c r="K1003" s="13"/>
    </row>
    <row r="1004">
      <c r="B1004" s="13"/>
      <c r="D1004" s="13"/>
      <c r="H1004" s="13"/>
      <c r="K1004" s="13"/>
    </row>
    <row r="1005">
      <c r="B1005" s="13"/>
      <c r="D1005" s="13"/>
      <c r="H1005" s="13"/>
      <c r="K1005" s="13"/>
    </row>
    <row r="1006">
      <c r="B1006" s="13"/>
      <c r="D1006" s="13"/>
      <c r="H1006" s="13"/>
      <c r="K1006" s="13"/>
    </row>
    <row r="1007">
      <c r="B1007" s="13"/>
      <c r="D1007" s="13"/>
      <c r="H1007" s="13"/>
      <c r="K1007" s="13"/>
    </row>
    <row r="1008">
      <c r="B1008" s="13"/>
      <c r="D1008" s="13"/>
      <c r="H1008" s="13"/>
      <c r="K1008" s="13"/>
    </row>
    <row r="1009">
      <c r="B1009" s="13"/>
      <c r="D1009" s="13"/>
      <c r="H1009" s="13"/>
      <c r="K1009" s="13"/>
    </row>
    <row r="1010">
      <c r="B1010" s="13"/>
      <c r="D1010" s="13"/>
      <c r="H1010" s="13"/>
      <c r="K1010" s="13"/>
    </row>
    <row r="1011">
      <c r="B1011" s="13"/>
      <c r="D1011" s="13"/>
      <c r="H1011" s="13"/>
      <c r="K1011" s="13"/>
    </row>
  </sheetData>
  <conditionalFormatting sqref="D1:D1011 H34:H38">
    <cfRule type="containsBlanks" dxfId="0" priority="1">
      <formula>LEN(TRIM(D1))=0</formula>
    </cfRule>
  </conditionalFormatting>
  <conditionalFormatting sqref="H1:H1011">
    <cfRule type="containsBlanks" dxfId="0" priority="2">
      <formula>LEN(TRIM(H1))=0</formula>
    </cfRule>
  </conditionalFormatting>
  <conditionalFormatting sqref="H1:H1011">
    <cfRule type="cellIs" dxfId="1" priority="3" operator="equal">
      <formula>"multiButton"</formula>
    </cfRule>
  </conditionalFormatting>
  <conditionalFormatting sqref="H1:H1011">
    <cfRule type="cellIs" dxfId="1" priority="4" operator="equal">
      <formula>"dropdown"</formula>
    </cfRule>
  </conditionalFormatting>
  <conditionalFormatting sqref="H1:H1011">
    <cfRule type="cellIs" dxfId="1" priority="5" operator="equal">
      <formula>"dropdownMultiSelect"</formula>
    </cfRule>
  </conditionalFormatting>
  <conditionalFormatting sqref="H1:H1011">
    <cfRule type="cellIs" dxfId="1" priority="6" operator="equal">
      <formula>"advancedDropDown"</formula>
    </cfRule>
  </conditionalFormatting>
  <conditionalFormatting sqref="H1:H1011">
    <cfRule type="cellIs" dxfId="1" priority="7" operator="equal">
      <formula>"openTextBoxWithSelection"</formula>
    </cfRule>
  </conditionalFormatting>
  <conditionalFormatting sqref="C2:C1011">
    <cfRule type="notContainsBlanks" dxfId="1" priority="8">
      <formula>LEN(TRIM(C2))&gt;0</formula>
    </cfRule>
  </conditionalFormatting>
  <conditionalFormatting sqref="H1:H1011">
    <cfRule type="cellIs" dxfId="0" priority="9" operator="equal">
      <formula>"questionHeader"</formula>
    </cfRule>
  </conditionalFormatting>
  <conditionalFormatting sqref="K2:K1011">
    <cfRule type="notContainsBlanks" dxfId="1" priority="10">
      <formula>LEN(TRIM(K2))&gt;0</formula>
    </cfRule>
  </conditionalFormatting>
  <conditionalFormatting sqref="H1:H1011">
    <cfRule type="cellIs" dxfId="2" priority="11" operator="equal">
      <formula>"sectionHeader"</formula>
    </cfRule>
  </conditionalFormatting>
  <conditionalFormatting sqref="D1:D1011">
    <cfRule type="expression" dxfId="3" priority="12">
      <formula>SEARCH("sectionHeader", H1) &gt;= 0</formula>
    </cfRule>
  </conditionalFormatting>
  <conditionalFormatting sqref="D1:D1011">
    <cfRule type="expression" dxfId="4" priority="13">
      <formula>SEARCH("questionHeader", H1) &gt;= 0</formula>
    </cfRule>
  </conditionalFormatting>
  <dataValidations>
    <dataValidation type="list" allowBlank="1" showErrorMessage="1" sqref="H2:H1011">
      <formula1>legend!$A$2:$A$15</formula1>
    </dataValidation>
    <dataValidation type="list" allowBlank="1" showErrorMessage="1" sqref="K2:K1011">
      <formula1>legend!$B$2:$B$15</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57"/>
    <col customWidth="1" min="2" max="2" width="34.14"/>
    <col customWidth="1" min="5" max="5" width="83.86"/>
    <col customWidth="1" min="6" max="6" width="19.0"/>
  </cols>
  <sheetData>
    <row r="1">
      <c r="A1" s="1" t="s">
        <v>25</v>
      </c>
      <c r="B1" s="1" t="s">
        <v>22</v>
      </c>
      <c r="C1" s="1" t="s">
        <v>265</v>
      </c>
      <c r="D1" s="1" t="s">
        <v>31</v>
      </c>
      <c r="E1" s="1" t="s">
        <v>266</v>
      </c>
      <c r="F1" s="1" t="s">
        <v>267</v>
      </c>
      <c r="G1" s="1" t="s">
        <v>268</v>
      </c>
      <c r="H1" s="16"/>
    </row>
    <row r="2">
      <c r="A2" s="2" t="s">
        <v>64</v>
      </c>
      <c r="B2" s="17" t="str">
        <f>IFERROR(__xludf.DUMMYFUNCTION("QUERY(nonmotorist!A:L, ""SELECT A, B, L where D contains '""&amp;A2&amp;""'"", 0)"),"nonmotorist-sex")</f>
        <v>nonmotorist-sex</v>
      </c>
      <c r="C2" s="13" t="str">
        <f>IFERROR(__xludf.DUMMYFUNCTION("""COMPUTED_VALUE"""),"nonmotorist")</f>
        <v>nonmotorist</v>
      </c>
      <c r="D2" s="13" t="str">
        <f>IFERROR(__xludf.DUMMYFUNCTION("""COMPUTED_VALUE"""),"P3")</f>
        <v>P3</v>
      </c>
      <c r="E2" s="2" t="s">
        <v>269</v>
      </c>
      <c r="F2" s="24">
        <v>0.0</v>
      </c>
      <c r="G2" s="31">
        <v>1.0</v>
      </c>
    </row>
    <row r="3">
      <c r="A3" s="2" t="s">
        <v>64</v>
      </c>
      <c r="B3" s="17" t="str">
        <f>IFERROR(__xludf.DUMMYFUNCTION("QUERY(nonmotorist!A:L, ""SELECT A, B, L where D contains '""&amp;A3&amp;""'"", 0)"),"nonmotorist-sex")</f>
        <v>nonmotorist-sex</v>
      </c>
      <c r="C3" s="13" t="str">
        <f>IFERROR(__xludf.DUMMYFUNCTION("""COMPUTED_VALUE"""),"nonmotorist")</f>
        <v>nonmotorist</v>
      </c>
      <c r="D3" s="13" t="str">
        <f>IFERROR(__xludf.DUMMYFUNCTION("""COMPUTED_VALUE"""),"P3")</f>
        <v>P3</v>
      </c>
      <c r="E3" s="2" t="s">
        <v>270</v>
      </c>
      <c r="F3" s="24">
        <v>1.0</v>
      </c>
      <c r="G3" s="31">
        <v>2.0</v>
      </c>
    </row>
    <row r="4">
      <c r="A4" s="2" t="s">
        <v>64</v>
      </c>
      <c r="B4" s="17" t="str">
        <f>IFERROR(__xludf.DUMMYFUNCTION("QUERY(nonmotorist!A:L, ""SELECT A, B, L where D contains '""&amp;A4&amp;""'"", 0)"),"nonmotorist-sex")</f>
        <v>nonmotorist-sex</v>
      </c>
      <c r="C4" s="13" t="str">
        <f>IFERROR(__xludf.DUMMYFUNCTION("""COMPUTED_VALUE"""),"nonmotorist")</f>
        <v>nonmotorist</v>
      </c>
      <c r="D4" s="13" t="str">
        <f>IFERROR(__xludf.DUMMYFUNCTION("""COMPUTED_VALUE"""),"P3")</f>
        <v>P3</v>
      </c>
      <c r="E4" s="2" t="s">
        <v>271</v>
      </c>
      <c r="F4" s="24">
        <v>2.0</v>
      </c>
      <c r="G4" s="31">
        <v>99.0</v>
      </c>
    </row>
    <row r="5">
      <c r="A5" s="2" t="s">
        <v>513</v>
      </c>
      <c r="B5" s="17" t="str">
        <f>IFERROR(__xludf.DUMMYFUNCTION("QUERY(nonmotorist!A:L, ""SELECT A, B, L where D contains '""&amp;A5&amp;""'"", 0)"),"nonmotorist-personType")</f>
        <v>nonmotorist-personType</v>
      </c>
      <c r="C5" s="13" t="str">
        <f>IFERROR(__xludf.DUMMYFUNCTION("""COMPUTED_VALUE"""),"nonmotorist")</f>
        <v>nonmotorist</v>
      </c>
      <c r="D5" s="13" t="str">
        <f>IFERROR(__xludf.DUMMYFUNCTION("""COMPUTED_VALUE"""),"P4-S2")</f>
        <v>P4-S2</v>
      </c>
      <c r="E5" s="2" t="s">
        <v>582</v>
      </c>
      <c r="F5" s="2">
        <v>0.0</v>
      </c>
      <c r="G5" s="2">
        <v>4.0</v>
      </c>
    </row>
    <row r="6">
      <c r="A6" s="2" t="s">
        <v>513</v>
      </c>
      <c r="B6" s="17" t="str">
        <f>IFERROR(__xludf.DUMMYFUNCTION("QUERY(nonmotorist!A:L, ""SELECT A, B, L where D contains '""&amp;A6&amp;""'"", 0)"),"nonmotorist-personType")</f>
        <v>nonmotorist-personType</v>
      </c>
      <c r="C6" s="13" t="str">
        <f>IFERROR(__xludf.DUMMYFUNCTION("""COMPUTED_VALUE"""),"nonmotorist")</f>
        <v>nonmotorist</v>
      </c>
      <c r="D6" s="13" t="str">
        <f>IFERROR(__xludf.DUMMYFUNCTION("""COMPUTED_VALUE"""),"P4-S2")</f>
        <v>P4-S2</v>
      </c>
      <c r="E6" s="2" t="s">
        <v>583</v>
      </c>
      <c r="F6" s="2">
        <v>1.0</v>
      </c>
      <c r="G6" s="2">
        <v>5.0</v>
      </c>
    </row>
    <row r="7">
      <c r="A7" s="2" t="s">
        <v>513</v>
      </c>
      <c r="B7" s="17" t="str">
        <f>IFERROR(__xludf.DUMMYFUNCTION("QUERY(nonmotorist!A:L, ""SELECT A, B, L where D contains '""&amp;A7&amp;""'"", 0)"),"nonmotorist-personType")</f>
        <v>nonmotorist-personType</v>
      </c>
      <c r="C7" s="13" t="str">
        <f>IFERROR(__xludf.DUMMYFUNCTION("""COMPUTED_VALUE"""),"nonmotorist")</f>
        <v>nonmotorist</v>
      </c>
      <c r="D7" s="13" t="str">
        <f>IFERROR(__xludf.DUMMYFUNCTION("""COMPUTED_VALUE"""),"P4-S2")</f>
        <v>P4-S2</v>
      </c>
      <c r="E7" s="2" t="s">
        <v>584</v>
      </c>
      <c r="F7" s="2">
        <v>2.0</v>
      </c>
      <c r="G7" s="2">
        <v>6.0</v>
      </c>
    </row>
    <row r="8">
      <c r="A8" s="2" t="s">
        <v>513</v>
      </c>
      <c r="B8" s="17" t="str">
        <f>IFERROR(__xludf.DUMMYFUNCTION("QUERY(nonmotorist!A:L, ""SELECT A, B, L where D contains '""&amp;A8&amp;""'"", 0)"),"nonmotorist-personType")</f>
        <v>nonmotorist-personType</v>
      </c>
      <c r="C8" s="13" t="str">
        <f>IFERROR(__xludf.DUMMYFUNCTION("""COMPUTED_VALUE"""),"nonmotorist")</f>
        <v>nonmotorist</v>
      </c>
      <c r="D8" s="13" t="str">
        <f>IFERROR(__xludf.DUMMYFUNCTION("""COMPUTED_VALUE"""),"P4-S2")</f>
        <v>P4-S2</v>
      </c>
      <c r="E8" s="4" t="s">
        <v>585</v>
      </c>
      <c r="F8" s="2">
        <v>3.0</v>
      </c>
      <c r="G8" s="2">
        <v>7.0</v>
      </c>
    </row>
    <row r="9">
      <c r="A9" s="2" t="s">
        <v>513</v>
      </c>
      <c r="B9" s="17" t="str">
        <f>IFERROR(__xludf.DUMMYFUNCTION("QUERY(nonmotorist!A:L, ""SELECT A, B, L where D contains '""&amp;A9&amp;""'"", 0)"),"nonmotorist-personType")</f>
        <v>nonmotorist-personType</v>
      </c>
      <c r="C9" s="13" t="str">
        <f>IFERROR(__xludf.DUMMYFUNCTION("""COMPUTED_VALUE"""),"nonmotorist")</f>
        <v>nonmotorist</v>
      </c>
      <c r="D9" s="13" t="str">
        <f>IFERROR(__xludf.DUMMYFUNCTION("""COMPUTED_VALUE"""),"P4-S2")</f>
        <v>P4-S2</v>
      </c>
      <c r="E9" s="4" t="s">
        <v>586</v>
      </c>
      <c r="F9" s="2">
        <v>4.0</v>
      </c>
      <c r="G9" s="2">
        <v>8.0</v>
      </c>
    </row>
    <row r="10">
      <c r="A10" s="2" t="s">
        <v>513</v>
      </c>
      <c r="B10" s="17" t="str">
        <f>IFERROR(__xludf.DUMMYFUNCTION("QUERY(nonmotorist!A:L, ""SELECT A, B, L where D contains '""&amp;A10&amp;""'"", 0)"),"nonmotorist-personType")</f>
        <v>nonmotorist-personType</v>
      </c>
      <c r="C10" s="13" t="str">
        <f>IFERROR(__xludf.DUMMYFUNCTION("""COMPUTED_VALUE"""),"nonmotorist")</f>
        <v>nonmotorist</v>
      </c>
      <c r="D10" s="13" t="str">
        <f>IFERROR(__xludf.DUMMYFUNCTION("""COMPUTED_VALUE"""),"P4-S2")</f>
        <v>P4-S2</v>
      </c>
      <c r="E10" s="4" t="s">
        <v>587</v>
      </c>
      <c r="F10" s="2">
        <v>5.0</v>
      </c>
      <c r="G10" s="2">
        <v>99.0</v>
      </c>
    </row>
    <row r="11">
      <c r="A11" s="32" t="s">
        <v>157</v>
      </c>
      <c r="B11" s="17" t="str">
        <f>IFERROR(__xludf.DUMMYFUNCTION("QUERY(nonmotorist!A:L, ""SELECT A, B, L where D contains '""&amp;A11&amp;""'"", 0)"),"nonmotorist-condition")</f>
        <v>nonmotorist-condition</v>
      </c>
      <c r="C11" s="13" t="str">
        <f>IFERROR(__xludf.DUMMYFUNCTION("""COMPUTED_VALUE"""),"nonmotorist")</f>
        <v>nonmotorist</v>
      </c>
      <c r="D11" s="13" t="str">
        <f>IFERROR(__xludf.DUMMYFUNCTION("""COMPUTED_VALUE"""),"P19")</f>
        <v>P19</v>
      </c>
      <c r="E11" s="4" t="s">
        <v>278</v>
      </c>
      <c r="F11" s="2">
        <v>0.0</v>
      </c>
      <c r="G11" s="2">
        <v>97.0</v>
      </c>
    </row>
    <row r="12">
      <c r="A12" s="32" t="s">
        <v>157</v>
      </c>
      <c r="B12" s="17" t="str">
        <f>IFERROR(__xludf.DUMMYFUNCTION("QUERY(nonmotorist!A:L, ""SELECT A, B, L where D contains '""&amp;A12&amp;""'"", 0)"),"nonmotorist-condition")</f>
        <v>nonmotorist-condition</v>
      </c>
      <c r="C12" s="13" t="str">
        <f>IFERROR(__xludf.DUMMYFUNCTION("""COMPUTED_VALUE"""),"nonmotorist")</f>
        <v>nonmotorist</v>
      </c>
      <c r="D12" s="13" t="str">
        <f>IFERROR(__xludf.DUMMYFUNCTION("""COMPUTED_VALUE"""),"P19")</f>
        <v>P19</v>
      </c>
      <c r="E12" s="4" t="s">
        <v>393</v>
      </c>
      <c r="F12" s="2">
        <v>1.0</v>
      </c>
      <c r="G12" s="2">
        <v>0.0</v>
      </c>
    </row>
    <row r="13">
      <c r="A13" s="32" t="s">
        <v>157</v>
      </c>
      <c r="B13" s="17" t="str">
        <f>IFERROR(__xludf.DUMMYFUNCTION("QUERY(nonmotorist!A:L, ""SELECT A, B, L where D contains '""&amp;A13&amp;""'"", 0)"),"nonmotorist-condition")</f>
        <v>nonmotorist-condition</v>
      </c>
      <c r="C13" s="13" t="str">
        <f>IFERROR(__xludf.DUMMYFUNCTION("""COMPUTED_VALUE"""),"nonmotorist")</f>
        <v>nonmotorist</v>
      </c>
      <c r="D13" s="13" t="str">
        <f>IFERROR(__xludf.DUMMYFUNCTION("""COMPUTED_VALUE"""),"P19")</f>
        <v>P19</v>
      </c>
      <c r="E13" s="2" t="s">
        <v>394</v>
      </c>
      <c r="F13" s="2">
        <v>2.0</v>
      </c>
      <c r="G13" s="2">
        <v>1.0</v>
      </c>
    </row>
    <row r="14">
      <c r="A14" s="32" t="s">
        <v>157</v>
      </c>
      <c r="B14" s="17" t="str">
        <f>IFERROR(__xludf.DUMMYFUNCTION("QUERY(nonmotorist!A:L, ""SELECT A, B, L where D contains '""&amp;A14&amp;""'"", 0)"),"nonmotorist-condition")</f>
        <v>nonmotorist-condition</v>
      </c>
      <c r="C14" s="13" t="str">
        <f>IFERROR(__xludf.DUMMYFUNCTION("""COMPUTED_VALUE"""),"nonmotorist")</f>
        <v>nonmotorist</v>
      </c>
      <c r="D14" s="13" t="str">
        <f>IFERROR(__xludf.DUMMYFUNCTION("""COMPUTED_VALUE"""),"P19")</f>
        <v>P19</v>
      </c>
      <c r="E14" s="4" t="s">
        <v>395</v>
      </c>
      <c r="F14" s="2">
        <v>3.0</v>
      </c>
      <c r="G14" s="2">
        <v>2.0</v>
      </c>
    </row>
    <row r="15">
      <c r="A15" s="32" t="s">
        <v>157</v>
      </c>
      <c r="B15" s="17" t="str">
        <f>IFERROR(__xludf.DUMMYFUNCTION("QUERY(nonmotorist!A:L, ""SELECT A, B, L where D contains '""&amp;A15&amp;""'"", 0)"),"nonmotorist-condition")</f>
        <v>nonmotorist-condition</v>
      </c>
      <c r="C15" s="13" t="str">
        <f>IFERROR(__xludf.DUMMYFUNCTION("""COMPUTED_VALUE"""),"nonmotorist")</f>
        <v>nonmotorist</v>
      </c>
      <c r="D15" s="13" t="str">
        <f>IFERROR(__xludf.DUMMYFUNCTION("""COMPUTED_VALUE"""),"P19")</f>
        <v>P19</v>
      </c>
      <c r="E15" s="4" t="s">
        <v>396</v>
      </c>
      <c r="F15" s="2">
        <v>4.0</v>
      </c>
      <c r="G15" s="2">
        <v>3.0</v>
      </c>
    </row>
    <row r="16">
      <c r="A16" s="32" t="s">
        <v>157</v>
      </c>
      <c r="B16" s="17" t="str">
        <f>IFERROR(__xludf.DUMMYFUNCTION("QUERY(nonmotorist!A:L, ""SELECT A, B, L where D contains '""&amp;A16&amp;""'"", 0)"),"nonmotorist-condition")</f>
        <v>nonmotorist-condition</v>
      </c>
      <c r="C16" s="13" t="str">
        <f>IFERROR(__xludf.DUMMYFUNCTION("""COMPUTED_VALUE"""),"nonmotorist")</f>
        <v>nonmotorist</v>
      </c>
      <c r="D16" s="13" t="str">
        <f>IFERROR(__xludf.DUMMYFUNCTION("""COMPUTED_VALUE"""),"P19")</f>
        <v>P19</v>
      </c>
      <c r="E16" s="4" t="s">
        <v>397</v>
      </c>
      <c r="F16" s="2">
        <v>5.0</v>
      </c>
      <c r="G16" s="2">
        <v>4.0</v>
      </c>
    </row>
    <row r="17">
      <c r="A17" s="32" t="s">
        <v>157</v>
      </c>
      <c r="B17" s="17" t="str">
        <f>IFERROR(__xludf.DUMMYFUNCTION("QUERY(nonmotorist!A:L, ""SELECT A, B, L where D contains '""&amp;A17&amp;""'"", 0)"),"nonmotorist-condition")</f>
        <v>nonmotorist-condition</v>
      </c>
      <c r="C17" s="13" t="str">
        <f>IFERROR(__xludf.DUMMYFUNCTION("""COMPUTED_VALUE"""),"nonmotorist")</f>
        <v>nonmotorist</v>
      </c>
      <c r="D17" s="13" t="str">
        <f>IFERROR(__xludf.DUMMYFUNCTION("""COMPUTED_VALUE"""),"P19")</f>
        <v>P19</v>
      </c>
      <c r="E17" s="4" t="s">
        <v>588</v>
      </c>
      <c r="F17" s="2">
        <v>6.0</v>
      </c>
      <c r="G17" s="2">
        <v>5.0</v>
      </c>
    </row>
    <row r="18">
      <c r="A18" s="32" t="s">
        <v>157</v>
      </c>
      <c r="B18" s="17" t="str">
        <f>IFERROR(__xludf.DUMMYFUNCTION("QUERY(nonmotorist!A:L, ""SELECT A, B, L where D contains '""&amp;A18&amp;""'"", 0)"),"nonmotorist-condition")</f>
        <v>nonmotorist-condition</v>
      </c>
      <c r="C18" s="13" t="str">
        <f>IFERROR(__xludf.DUMMYFUNCTION("""COMPUTED_VALUE"""),"nonmotorist")</f>
        <v>nonmotorist</v>
      </c>
      <c r="D18" s="13" t="str">
        <f>IFERROR(__xludf.DUMMYFUNCTION("""COMPUTED_VALUE"""),"P19")</f>
        <v>P19</v>
      </c>
      <c r="E18" s="4" t="s">
        <v>312</v>
      </c>
      <c r="F18" s="2">
        <v>7.0</v>
      </c>
      <c r="G18" s="2">
        <v>98.0</v>
      </c>
    </row>
    <row r="19">
      <c r="A19" s="32" t="s">
        <v>157</v>
      </c>
      <c r="B19" s="17" t="str">
        <f>IFERROR(__xludf.DUMMYFUNCTION("QUERY(nonmotorist!A:L, ""SELECT A, B, L where D contains '""&amp;A19&amp;""'"", 0)"),"nonmotorist-condition")</f>
        <v>nonmotorist-condition</v>
      </c>
      <c r="C19" s="13" t="str">
        <f>IFERROR(__xludf.DUMMYFUNCTION("""COMPUTED_VALUE"""),"nonmotorist")</f>
        <v>nonmotorist</v>
      </c>
      <c r="D19" s="13" t="str">
        <f>IFERROR(__xludf.DUMMYFUNCTION("""COMPUTED_VALUE"""),"P19")</f>
        <v>P19</v>
      </c>
      <c r="E19" s="4" t="s">
        <v>271</v>
      </c>
      <c r="F19" s="2">
        <v>8.0</v>
      </c>
      <c r="G19" s="2">
        <v>99.0</v>
      </c>
    </row>
    <row r="20">
      <c r="A20" s="32" t="s">
        <v>524</v>
      </c>
      <c r="B20" s="17" t="str">
        <f>IFERROR(__xludf.DUMMYFUNCTION("QUERY(nonmotorist!A:L, ""SELECT A, B, L where D matches '""&amp;A20&amp;""'"", 0)"),"nonmotorist-actionCircumstance")</f>
        <v>nonmotorist-actionCircumstance</v>
      </c>
      <c r="C20" s="13" t="str">
        <f>IFERROR(__xludf.DUMMYFUNCTION("""COMPUTED_VALUE"""),"nonmotorist")</f>
        <v>nonmotorist</v>
      </c>
      <c r="D20" s="13" t="str">
        <f>IFERROR(__xludf.DUMMYFUNCTION("""COMPUTED_VALUE"""),"NM2-S1")</f>
        <v>NM2-S1</v>
      </c>
      <c r="E20" s="4" t="s">
        <v>279</v>
      </c>
      <c r="F20" s="2">
        <v>0.0</v>
      </c>
      <c r="G20" s="2">
        <v>0.0</v>
      </c>
    </row>
    <row r="21">
      <c r="A21" s="32" t="s">
        <v>524</v>
      </c>
      <c r="B21" s="17" t="str">
        <f>IFERROR(__xludf.DUMMYFUNCTION("QUERY(nonmotorist!A:L, ""SELECT A, B, L where D matches '""&amp;A21&amp;""'"", 0)"),"nonmotorist-actionCircumstance")</f>
        <v>nonmotorist-actionCircumstance</v>
      </c>
      <c r="C21" s="13" t="str">
        <f>IFERROR(__xludf.DUMMYFUNCTION("""COMPUTED_VALUE"""),"nonmotorist")</f>
        <v>nonmotorist</v>
      </c>
      <c r="D21" s="13" t="str">
        <f>IFERROR(__xludf.DUMMYFUNCTION("""COMPUTED_VALUE"""),"NM2-S1")</f>
        <v>NM2-S1</v>
      </c>
      <c r="E21" s="4" t="s">
        <v>589</v>
      </c>
      <c r="F21" s="2">
        <v>1.0</v>
      </c>
      <c r="G21" s="2">
        <v>1.0</v>
      </c>
    </row>
    <row r="22">
      <c r="A22" s="32" t="s">
        <v>524</v>
      </c>
      <c r="B22" s="17" t="str">
        <f>IFERROR(__xludf.DUMMYFUNCTION("QUERY(nonmotorist!A:L, ""SELECT A, B, L where D matches '""&amp;A22&amp;""'"", 0)"),"nonmotorist-actionCircumstance")</f>
        <v>nonmotorist-actionCircumstance</v>
      </c>
      <c r="C22" s="13" t="str">
        <f>IFERROR(__xludf.DUMMYFUNCTION("""COMPUTED_VALUE"""),"nonmotorist")</f>
        <v>nonmotorist</v>
      </c>
      <c r="D22" s="13" t="str">
        <f>IFERROR(__xludf.DUMMYFUNCTION("""COMPUTED_VALUE"""),"NM2-S1")</f>
        <v>NM2-S1</v>
      </c>
      <c r="E22" s="4" t="s">
        <v>590</v>
      </c>
      <c r="F22" s="2">
        <v>2.0</v>
      </c>
      <c r="G22" s="2">
        <v>2.0</v>
      </c>
    </row>
    <row r="23">
      <c r="A23" s="32" t="s">
        <v>524</v>
      </c>
      <c r="B23" s="17" t="str">
        <f>IFERROR(__xludf.DUMMYFUNCTION("QUERY(nonmotorist!A:L, ""SELECT A, B, L where D matches '""&amp;A23&amp;""'"", 0)"),"nonmotorist-actionCircumstance")</f>
        <v>nonmotorist-actionCircumstance</v>
      </c>
      <c r="C23" s="13" t="str">
        <f>IFERROR(__xludf.DUMMYFUNCTION("""COMPUTED_VALUE"""),"nonmotorist")</f>
        <v>nonmotorist</v>
      </c>
      <c r="D23" s="13" t="str">
        <f>IFERROR(__xludf.DUMMYFUNCTION("""COMPUTED_VALUE"""),"NM2-S1")</f>
        <v>NM2-S1</v>
      </c>
      <c r="E23" s="4" t="s">
        <v>591</v>
      </c>
      <c r="F23" s="2">
        <v>3.0</v>
      </c>
      <c r="G23" s="2">
        <v>3.0</v>
      </c>
    </row>
    <row r="24">
      <c r="A24" s="32" t="s">
        <v>524</v>
      </c>
      <c r="B24" s="17" t="str">
        <f>IFERROR(__xludf.DUMMYFUNCTION("QUERY(nonmotorist!A:L, ""SELECT A, B, L where D matches '""&amp;A24&amp;""'"", 0)"),"nonmotorist-actionCircumstance")</f>
        <v>nonmotorist-actionCircumstance</v>
      </c>
      <c r="C24" s="13" t="str">
        <f>IFERROR(__xludf.DUMMYFUNCTION("""COMPUTED_VALUE"""),"nonmotorist")</f>
        <v>nonmotorist</v>
      </c>
      <c r="D24" s="13" t="str">
        <f>IFERROR(__xludf.DUMMYFUNCTION("""COMPUTED_VALUE"""),"NM2-S1")</f>
        <v>NM2-S1</v>
      </c>
      <c r="E24" s="4" t="s">
        <v>592</v>
      </c>
      <c r="F24" s="2">
        <v>4.0</v>
      </c>
      <c r="G24" s="2">
        <v>4.0</v>
      </c>
    </row>
    <row r="25">
      <c r="A25" s="32" t="s">
        <v>524</v>
      </c>
      <c r="B25" s="17" t="str">
        <f>IFERROR(__xludf.DUMMYFUNCTION("QUERY(nonmotorist!A:L, ""SELECT A, B, L where D matches '""&amp;A25&amp;""'"", 0)"),"nonmotorist-actionCircumstance")</f>
        <v>nonmotorist-actionCircumstance</v>
      </c>
      <c r="C25" s="13" t="str">
        <f>IFERROR(__xludf.DUMMYFUNCTION("""COMPUTED_VALUE"""),"nonmotorist")</f>
        <v>nonmotorist</v>
      </c>
      <c r="D25" s="13" t="str">
        <f>IFERROR(__xludf.DUMMYFUNCTION("""COMPUTED_VALUE"""),"NM2-S1")</f>
        <v>NM2-S1</v>
      </c>
      <c r="E25" s="4" t="s">
        <v>593</v>
      </c>
      <c r="F25" s="2">
        <v>5.0</v>
      </c>
      <c r="G25" s="2">
        <v>5.0</v>
      </c>
    </row>
    <row r="26">
      <c r="A26" s="32" t="s">
        <v>524</v>
      </c>
      <c r="B26" s="17" t="str">
        <f>IFERROR(__xludf.DUMMYFUNCTION("QUERY(nonmotorist!A:L, ""SELECT A, B, L where D matches '""&amp;A26&amp;""'"", 0)"),"nonmotorist-actionCircumstance")</f>
        <v>nonmotorist-actionCircumstance</v>
      </c>
      <c r="C26" s="13" t="str">
        <f>IFERROR(__xludf.DUMMYFUNCTION("""COMPUTED_VALUE"""),"nonmotorist")</f>
        <v>nonmotorist</v>
      </c>
      <c r="D26" s="13" t="str">
        <f>IFERROR(__xludf.DUMMYFUNCTION("""COMPUTED_VALUE"""),"NM2-S1")</f>
        <v>NM2-S1</v>
      </c>
      <c r="E26" s="4" t="s">
        <v>594</v>
      </c>
      <c r="F26" s="2">
        <v>6.0</v>
      </c>
      <c r="G26" s="2">
        <v>6.0</v>
      </c>
    </row>
    <row r="27">
      <c r="A27" s="32" t="s">
        <v>524</v>
      </c>
      <c r="B27" s="17" t="str">
        <f>IFERROR(__xludf.DUMMYFUNCTION("QUERY(nonmotorist!A:L, ""SELECT A, B, L where D matches '""&amp;A27&amp;""'"", 0)"),"nonmotorist-actionCircumstance")</f>
        <v>nonmotorist-actionCircumstance</v>
      </c>
      <c r="C27" s="13" t="str">
        <f>IFERROR(__xludf.DUMMYFUNCTION("""COMPUTED_VALUE"""),"nonmotorist")</f>
        <v>nonmotorist</v>
      </c>
      <c r="D27" s="13" t="str">
        <f>IFERROR(__xludf.DUMMYFUNCTION("""COMPUTED_VALUE"""),"NM2-S1")</f>
        <v>NM2-S1</v>
      </c>
      <c r="E27" s="4" t="s">
        <v>595</v>
      </c>
      <c r="F27" s="2">
        <v>7.0</v>
      </c>
      <c r="G27" s="2">
        <v>7.0</v>
      </c>
    </row>
    <row r="28">
      <c r="A28" s="32" t="s">
        <v>524</v>
      </c>
      <c r="B28" s="17" t="str">
        <f>IFERROR(__xludf.DUMMYFUNCTION("QUERY(nonmotorist!A:L, ""SELECT A, B, L where D matches '""&amp;A28&amp;""'"", 0)"),"nonmotorist-actionCircumstance")</f>
        <v>nonmotorist-actionCircumstance</v>
      </c>
      <c r="C28" s="13" t="str">
        <f>IFERROR(__xludf.DUMMYFUNCTION("""COMPUTED_VALUE"""),"nonmotorist")</f>
        <v>nonmotorist</v>
      </c>
      <c r="D28" s="13" t="str">
        <f>IFERROR(__xludf.DUMMYFUNCTION("""COMPUTED_VALUE"""),"NM2-S1")</f>
        <v>NM2-S1</v>
      </c>
      <c r="E28" s="4" t="s">
        <v>596</v>
      </c>
      <c r="F28" s="2">
        <v>8.0</v>
      </c>
      <c r="G28" s="2">
        <v>8.0</v>
      </c>
    </row>
    <row r="29">
      <c r="A29" s="32" t="s">
        <v>524</v>
      </c>
      <c r="B29" s="17" t="str">
        <f>IFERROR(__xludf.DUMMYFUNCTION("QUERY(nonmotorist!A:L, ""SELECT A, B, L where D matches '""&amp;A29&amp;""'"", 0)"),"nonmotorist-actionCircumstance")</f>
        <v>nonmotorist-actionCircumstance</v>
      </c>
      <c r="C29" s="13" t="str">
        <f>IFERROR(__xludf.DUMMYFUNCTION("""COMPUTED_VALUE"""),"nonmotorist")</f>
        <v>nonmotorist</v>
      </c>
      <c r="D29" s="13" t="str">
        <f>IFERROR(__xludf.DUMMYFUNCTION("""COMPUTED_VALUE"""),"NM2-S1")</f>
        <v>NM2-S1</v>
      </c>
      <c r="E29" s="4" t="s">
        <v>312</v>
      </c>
      <c r="F29" s="2">
        <v>9.0</v>
      </c>
      <c r="G29" s="2">
        <v>98.0</v>
      </c>
    </row>
    <row r="30">
      <c r="A30" s="32" t="s">
        <v>524</v>
      </c>
      <c r="B30" s="17" t="str">
        <f>IFERROR(__xludf.DUMMYFUNCTION("QUERY(nonmotorist!A:L, ""SELECT A, B, L where D matches '""&amp;A30&amp;""'"", 0)"),"nonmotorist-actionCircumstance")</f>
        <v>nonmotorist-actionCircumstance</v>
      </c>
      <c r="C30" s="13" t="str">
        <f>IFERROR(__xludf.DUMMYFUNCTION("""COMPUTED_VALUE"""),"nonmotorist")</f>
        <v>nonmotorist</v>
      </c>
      <c r="D30" s="13" t="str">
        <f>IFERROR(__xludf.DUMMYFUNCTION("""COMPUTED_VALUE"""),"NM2-S1")</f>
        <v>NM2-S1</v>
      </c>
      <c r="E30" s="4" t="s">
        <v>271</v>
      </c>
      <c r="F30" s="2">
        <v>10.0</v>
      </c>
      <c r="G30" s="2">
        <v>99.0</v>
      </c>
    </row>
    <row r="31">
      <c r="A31" s="32" t="s">
        <v>527</v>
      </c>
      <c r="B31" s="17" t="str">
        <f>IFERROR(__xludf.DUMMYFUNCTION("QUERY(nonmotorist!A:L, ""SELECT A, B, L where D contains '""&amp;A31&amp;""'"", 0)"),"nonmotorist-originDestination")</f>
        <v>nonmotorist-originDestination</v>
      </c>
      <c r="C31" s="13" t="str">
        <f>IFERROR(__xludf.DUMMYFUNCTION("""COMPUTED_VALUE"""),"nonmotorist")</f>
        <v>nonmotorist</v>
      </c>
      <c r="D31" s="13" t="str">
        <f>IFERROR(__xludf.DUMMYFUNCTION("""COMPUTED_VALUE"""),"NM2-S2")</f>
        <v>NM2-S2</v>
      </c>
      <c r="E31" s="4" t="s">
        <v>597</v>
      </c>
      <c r="F31" s="2">
        <v>0.0</v>
      </c>
      <c r="G31" s="2">
        <v>1.0</v>
      </c>
    </row>
    <row r="32">
      <c r="A32" s="32" t="s">
        <v>527</v>
      </c>
      <c r="B32" s="17" t="str">
        <f>IFERROR(__xludf.DUMMYFUNCTION("QUERY(nonmotorist!A:L, ""SELECT A, B, L where D contains '""&amp;A32&amp;""'"", 0)"),"nonmotorist-originDestination")</f>
        <v>nonmotorist-originDestination</v>
      </c>
      <c r="C32" s="13" t="str">
        <f>IFERROR(__xludf.DUMMYFUNCTION("""COMPUTED_VALUE"""),"nonmotorist")</f>
        <v>nonmotorist</v>
      </c>
      <c r="D32" s="13" t="str">
        <f>IFERROR(__xludf.DUMMYFUNCTION("""COMPUTED_VALUE"""),"NM2-S2")</f>
        <v>NM2-S2</v>
      </c>
      <c r="E32" s="4" t="s">
        <v>598</v>
      </c>
      <c r="F32" s="2">
        <v>1.0</v>
      </c>
      <c r="G32" s="2">
        <v>2.0</v>
      </c>
    </row>
    <row r="33">
      <c r="A33" s="32" t="s">
        <v>527</v>
      </c>
      <c r="B33" s="17" t="str">
        <f>IFERROR(__xludf.DUMMYFUNCTION("QUERY(nonmotorist!A:L, ""SELECT A, B, L where D contains '""&amp;A33&amp;""'"", 0)"),"nonmotorist-originDestination")</f>
        <v>nonmotorist-originDestination</v>
      </c>
      <c r="C33" s="13" t="str">
        <f>IFERROR(__xludf.DUMMYFUNCTION("""COMPUTED_VALUE"""),"nonmotorist")</f>
        <v>nonmotorist</v>
      </c>
      <c r="D33" s="13" t="str">
        <f>IFERROR(__xludf.DUMMYFUNCTION("""COMPUTED_VALUE"""),"NM2-S2")</f>
        <v>NM2-S2</v>
      </c>
      <c r="E33" s="4" t="s">
        <v>278</v>
      </c>
      <c r="F33" s="2">
        <v>2.0</v>
      </c>
      <c r="G33" s="2">
        <v>97.0</v>
      </c>
    </row>
    <row r="34">
      <c r="A34" s="32" t="s">
        <v>527</v>
      </c>
      <c r="B34" s="17" t="str">
        <f>IFERROR(__xludf.DUMMYFUNCTION("QUERY(nonmotorist!A:L, ""SELECT A, B, L where D contains '""&amp;A34&amp;""'"", 0)"),"nonmotorist-originDestination")</f>
        <v>nonmotorist-originDestination</v>
      </c>
      <c r="C34" s="13" t="str">
        <f>IFERROR(__xludf.DUMMYFUNCTION("""COMPUTED_VALUE"""),"nonmotorist")</f>
        <v>nonmotorist</v>
      </c>
      <c r="D34" s="13" t="str">
        <f>IFERROR(__xludf.DUMMYFUNCTION("""COMPUTED_VALUE"""),"NM2-S2")</f>
        <v>NM2-S2</v>
      </c>
      <c r="E34" s="4" t="s">
        <v>271</v>
      </c>
      <c r="F34" s="2">
        <v>3.0</v>
      </c>
      <c r="G34" s="2">
        <v>99.0</v>
      </c>
    </row>
    <row r="35">
      <c r="A35" s="32" t="s">
        <v>530</v>
      </c>
      <c r="B35" s="17" t="str">
        <f>IFERROR(__xludf.DUMMYFUNCTION("QUERY(nonmotorist!A:L, ""SELECT A, B, L where D contains '""&amp;A35&amp;""'"", 0)"),"nonmotorist-contributingAction")</f>
        <v>nonmotorist-contributingAction</v>
      </c>
      <c r="C35" s="13" t="str">
        <f>IFERROR(__xludf.DUMMYFUNCTION("""COMPUTED_VALUE"""),"nonmotorist")</f>
        <v>nonmotorist</v>
      </c>
      <c r="D35" s="13" t="str">
        <f>IFERROR(__xludf.DUMMYFUNCTION("""COMPUTED_VALUE"""),"NM3")</f>
        <v>NM3</v>
      </c>
      <c r="E35" s="4" t="s">
        <v>599</v>
      </c>
      <c r="F35" s="6">
        <v>0.0</v>
      </c>
      <c r="G35" s="2">
        <v>1.0</v>
      </c>
    </row>
    <row r="36">
      <c r="A36" s="32" t="s">
        <v>530</v>
      </c>
      <c r="B36" s="17" t="str">
        <f>IFERROR(__xludf.DUMMYFUNCTION("QUERY(nonmotorist!A:L, ""SELECT A, B, L where D contains '""&amp;A36&amp;""'"", 0)"),"nonmotorist-contributingAction")</f>
        <v>nonmotorist-contributingAction</v>
      </c>
      <c r="C36" s="13" t="str">
        <f>IFERROR(__xludf.DUMMYFUNCTION("""COMPUTED_VALUE"""),"nonmotorist")</f>
        <v>nonmotorist</v>
      </c>
      <c r="D36" s="13" t="str">
        <f>IFERROR(__xludf.DUMMYFUNCTION("""COMPUTED_VALUE"""),"NM3")</f>
        <v>NM3</v>
      </c>
      <c r="E36" s="4" t="s">
        <v>600</v>
      </c>
      <c r="F36" s="6">
        <v>1.0</v>
      </c>
      <c r="G36" s="2">
        <v>2.0</v>
      </c>
    </row>
    <row r="37">
      <c r="A37" s="32" t="s">
        <v>530</v>
      </c>
      <c r="B37" s="17" t="str">
        <f>IFERROR(__xludf.DUMMYFUNCTION("QUERY(nonmotorist!A:L, ""SELECT A, B, L where D contains '""&amp;A37&amp;""'"", 0)"),"nonmotorist-contributingAction")</f>
        <v>nonmotorist-contributingAction</v>
      </c>
      <c r="C37" s="13" t="str">
        <f>IFERROR(__xludf.DUMMYFUNCTION("""COMPUTED_VALUE"""),"nonmotorist")</f>
        <v>nonmotorist</v>
      </c>
      <c r="D37" s="13" t="str">
        <f>IFERROR(__xludf.DUMMYFUNCTION("""COMPUTED_VALUE"""),"NM3")</f>
        <v>NM3</v>
      </c>
      <c r="E37" s="4" t="s">
        <v>601</v>
      </c>
      <c r="F37" s="6">
        <v>2.0</v>
      </c>
      <c r="G37" s="2">
        <v>3.0</v>
      </c>
    </row>
    <row r="38">
      <c r="A38" s="32" t="s">
        <v>530</v>
      </c>
      <c r="B38" s="17" t="str">
        <f>IFERROR(__xludf.DUMMYFUNCTION("QUERY(nonmotorist!A:L, ""SELECT A, B, L where D contains '""&amp;A38&amp;""'"", 0)"),"nonmotorist-contributingAction")</f>
        <v>nonmotorist-contributingAction</v>
      </c>
      <c r="C38" s="13" t="str">
        <f>IFERROR(__xludf.DUMMYFUNCTION("""COMPUTED_VALUE"""),"nonmotorist")</f>
        <v>nonmotorist</v>
      </c>
      <c r="D38" s="13" t="str">
        <f>IFERROR(__xludf.DUMMYFUNCTION("""COMPUTED_VALUE"""),"NM3")</f>
        <v>NM3</v>
      </c>
      <c r="E38" s="4" t="s">
        <v>602</v>
      </c>
      <c r="F38" s="6">
        <v>3.0</v>
      </c>
      <c r="G38" s="2">
        <v>4.0</v>
      </c>
    </row>
    <row r="39">
      <c r="A39" s="32" t="s">
        <v>530</v>
      </c>
      <c r="B39" s="17" t="str">
        <f>IFERROR(__xludf.DUMMYFUNCTION("QUERY(nonmotorist!A:L, ""SELECT A, B, L where D contains '""&amp;A39&amp;""'"", 0)"),"nonmotorist-contributingAction")</f>
        <v>nonmotorist-contributingAction</v>
      </c>
      <c r="C39" s="13" t="str">
        <f>IFERROR(__xludf.DUMMYFUNCTION("""COMPUTED_VALUE"""),"nonmotorist")</f>
        <v>nonmotorist</v>
      </c>
      <c r="D39" s="13" t="str">
        <f>IFERROR(__xludf.DUMMYFUNCTION("""COMPUTED_VALUE"""),"NM3")</f>
        <v>NM3</v>
      </c>
      <c r="E39" s="4" t="s">
        <v>603</v>
      </c>
      <c r="F39" s="6">
        <v>4.0</v>
      </c>
      <c r="G39" s="2">
        <v>5.0</v>
      </c>
    </row>
    <row r="40">
      <c r="A40" s="32" t="s">
        <v>530</v>
      </c>
      <c r="B40" s="17" t="str">
        <f>IFERROR(__xludf.DUMMYFUNCTION("QUERY(nonmotorist!A:L, ""SELECT A, B, L where D contains '""&amp;A40&amp;""'"", 0)"),"nonmotorist-contributingAction")</f>
        <v>nonmotorist-contributingAction</v>
      </c>
      <c r="C40" s="13" t="str">
        <f>IFERROR(__xludf.DUMMYFUNCTION("""COMPUTED_VALUE"""),"nonmotorist")</f>
        <v>nonmotorist</v>
      </c>
      <c r="D40" s="13" t="str">
        <f>IFERROR(__xludf.DUMMYFUNCTION("""COMPUTED_VALUE"""),"NM3")</f>
        <v>NM3</v>
      </c>
      <c r="E40" s="4" t="s">
        <v>369</v>
      </c>
      <c r="F40" s="6">
        <v>5.0</v>
      </c>
      <c r="G40" s="2">
        <v>6.0</v>
      </c>
    </row>
    <row r="41">
      <c r="A41" s="32" t="s">
        <v>530</v>
      </c>
      <c r="B41" s="17" t="str">
        <f>IFERROR(__xludf.DUMMYFUNCTION("QUERY(nonmotorist!A:L, ""SELECT A, B, L where D contains '""&amp;A41&amp;""'"", 0)"),"nonmotorist-contributingAction")</f>
        <v>nonmotorist-contributingAction</v>
      </c>
      <c r="C41" s="13" t="str">
        <f>IFERROR(__xludf.DUMMYFUNCTION("""COMPUTED_VALUE"""),"nonmotorist")</f>
        <v>nonmotorist</v>
      </c>
      <c r="D41" s="13" t="str">
        <f>IFERROR(__xludf.DUMMYFUNCTION("""COMPUTED_VALUE"""),"NM3")</f>
        <v>NM3</v>
      </c>
      <c r="E41" s="4" t="s">
        <v>604</v>
      </c>
      <c r="F41" s="6">
        <v>6.0</v>
      </c>
      <c r="G41" s="2">
        <v>7.0</v>
      </c>
    </row>
    <row r="42">
      <c r="A42" s="32" t="s">
        <v>530</v>
      </c>
      <c r="B42" s="17" t="str">
        <f>IFERROR(__xludf.DUMMYFUNCTION("QUERY(nonmotorist!A:L, ""SELECT A, B, L where D contains '""&amp;A42&amp;""'"", 0)"),"nonmotorist-contributingAction")</f>
        <v>nonmotorist-contributingAction</v>
      </c>
      <c r="C42" s="13" t="str">
        <f>IFERROR(__xludf.DUMMYFUNCTION("""COMPUTED_VALUE"""),"nonmotorist")</f>
        <v>nonmotorist</v>
      </c>
      <c r="D42" s="13" t="str">
        <f>IFERROR(__xludf.DUMMYFUNCTION("""COMPUTED_VALUE"""),"NM3")</f>
        <v>NM3</v>
      </c>
      <c r="E42" s="4" t="s">
        <v>605</v>
      </c>
      <c r="F42" s="6">
        <v>7.0</v>
      </c>
      <c r="G42" s="2">
        <v>8.0</v>
      </c>
    </row>
    <row r="43">
      <c r="A43" s="32" t="s">
        <v>530</v>
      </c>
      <c r="B43" s="17" t="str">
        <f>IFERROR(__xludf.DUMMYFUNCTION("QUERY(nonmotorist!A:L, ""SELECT A, B, L where D contains '""&amp;A43&amp;""'"", 0)"),"nonmotorist-contributingAction")</f>
        <v>nonmotorist-contributingAction</v>
      </c>
      <c r="C43" s="13" t="str">
        <f>IFERROR(__xludf.DUMMYFUNCTION("""COMPUTED_VALUE"""),"nonmotorist")</f>
        <v>nonmotorist</v>
      </c>
      <c r="D43" s="13" t="str">
        <f>IFERROR(__xludf.DUMMYFUNCTION("""COMPUTED_VALUE"""),"NM3")</f>
        <v>NM3</v>
      </c>
      <c r="E43" s="4" t="s">
        <v>606</v>
      </c>
      <c r="F43" s="6">
        <v>8.0</v>
      </c>
      <c r="G43" s="2">
        <v>9.0</v>
      </c>
    </row>
    <row r="44">
      <c r="A44" s="32" t="s">
        <v>530</v>
      </c>
      <c r="B44" s="17" t="str">
        <f>IFERROR(__xludf.DUMMYFUNCTION("QUERY(nonmotorist!A:L, ""SELECT A, B, L where D contains '""&amp;A44&amp;""'"", 0)"),"nonmotorist-contributingAction")</f>
        <v>nonmotorist-contributingAction</v>
      </c>
      <c r="C44" s="13" t="str">
        <f>IFERROR(__xludf.DUMMYFUNCTION("""COMPUTED_VALUE"""),"nonmotorist")</f>
        <v>nonmotorist</v>
      </c>
      <c r="D44" s="13" t="str">
        <f>IFERROR(__xludf.DUMMYFUNCTION("""COMPUTED_VALUE"""),"NM3")</f>
        <v>NM3</v>
      </c>
      <c r="E44" s="4" t="s">
        <v>607</v>
      </c>
      <c r="F44" s="6">
        <v>9.0</v>
      </c>
      <c r="G44" s="2">
        <v>10.0</v>
      </c>
    </row>
    <row r="45">
      <c r="A45" s="32" t="s">
        <v>530</v>
      </c>
      <c r="B45" s="17" t="str">
        <f>IFERROR(__xludf.DUMMYFUNCTION("QUERY(nonmotorist!A:L, ""SELECT A, B, L where D contains '""&amp;A45&amp;""'"", 0)"),"nonmotorist-contributingAction")</f>
        <v>nonmotorist-contributingAction</v>
      </c>
      <c r="C45" s="13" t="str">
        <f>IFERROR(__xludf.DUMMYFUNCTION("""COMPUTED_VALUE"""),"nonmotorist")</f>
        <v>nonmotorist</v>
      </c>
      <c r="D45" s="13" t="str">
        <f>IFERROR(__xludf.DUMMYFUNCTION("""COMPUTED_VALUE"""),"NM3")</f>
        <v>NM3</v>
      </c>
      <c r="E45" s="4" t="s">
        <v>608</v>
      </c>
      <c r="F45" s="6">
        <v>10.0</v>
      </c>
      <c r="G45" s="2">
        <v>11.0</v>
      </c>
    </row>
    <row r="46">
      <c r="A46" s="32" t="s">
        <v>530</v>
      </c>
      <c r="B46" s="17" t="str">
        <f>IFERROR(__xludf.DUMMYFUNCTION("QUERY(nonmotorist!A:L, ""SELECT A, B, L where D contains '""&amp;A46&amp;""'"", 0)"),"nonmotorist-contributingAction")</f>
        <v>nonmotorist-contributingAction</v>
      </c>
      <c r="C46" s="13" t="str">
        <f>IFERROR(__xludf.DUMMYFUNCTION("""COMPUTED_VALUE"""),"nonmotorist")</f>
        <v>nonmotorist</v>
      </c>
      <c r="D46" s="13" t="str">
        <f>IFERROR(__xludf.DUMMYFUNCTION("""COMPUTED_VALUE"""),"NM3")</f>
        <v>NM3</v>
      </c>
      <c r="E46" s="4" t="s">
        <v>312</v>
      </c>
      <c r="F46" s="6">
        <v>11.0</v>
      </c>
      <c r="G46" s="2">
        <v>98.0</v>
      </c>
    </row>
    <row r="47">
      <c r="A47" s="32" t="s">
        <v>530</v>
      </c>
      <c r="B47" s="17" t="str">
        <f>IFERROR(__xludf.DUMMYFUNCTION("QUERY(nonmotorist!A:L, ""SELECT A, B, L where D contains '""&amp;A47&amp;""'"", 0)"),"nonmotorist-contributingAction")</f>
        <v>nonmotorist-contributingAction</v>
      </c>
      <c r="C47" s="13" t="str">
        <f>IFERROR(__xludf.DUMMYFUNCTION("""COMPUTED_VALUE"""),"nonmotorist")</f>
        <v>nonmotorist</v>
      </c>
      <c r="D47" s="13" t="str">
        <f>IFERROR(__xludf.DUMMYFUNCTION("""COMPUTED_VALUE"""),"NM3")</f>
        <v>NM3</v>
      </c>
      <c r="E47" s="4" t="s">
        <v>271</v>
      </c>
      <c r="F47" s="6">
        <v>12.0</v>
      </c>
      <c r="G47" s="2">
        <v>99.0</v>
      </c>
    </row>
    <row r="48">
      <c r="A48" s="32" t="s">
        <v>530</v>
      </c>
      <c r="B48" s="17" t="str">
        <f>IFERROR(__xludf.DUMMYFUNCTION("QUERY(nonmotorist!A:L, ""SELECT A, B, L where D contains '""&amp;A48&amp;""'"", 0)"),"nonmotorist-contributingAction")</f>
        <v>nonmotorist-contributingAction</v>
      </c>
      <c r="C48" s="13" t="str">
        <f>IFERROR(__xludf.DUMMYFUNCTION("""COMPUTED_VALUE"""),"nonmotorist")</f>
        <v>nonmotorist</v>
      </c>
      <c r="D48" s="13" t="str">
        <f>IFERROR(__xludf.DUMMYFUNCTION("""COMPUTED_VALUE"""),"NM3")</f>
        <v>NM3</v>
      </c>
      <c r="E48" s="4" t="s">
        <v>609</v>
      </c>
      <c r="F48" s="6">
        <v>13.0</v>
      </c>
      <c r="G48" s="2">
        <v>0.0</v>
      </c>
    </row>
    <row r="49">
      <c r="A49" s="2" t="s">
        <v>533</v>
      </c>
      <c r="B49" s="17" t="str">
        <f>IFERROR(__xludf.DUMMYFUNCTION("QUERY(nonmotorist!A:L, ""SELECT A, B, L where D contains '""&amp;A49&amp;""'"", 0)"),"nonmotorist-locationAtCrash")</f>
        <v>nonmotorist-locationAtCrash</v>
      </c>
      <c r="C49" s="13" t="str">
        <f>IFERROR(__xludf.DUMMYFUNCTION("""COMPUTED_VALUE"""),"nonmotorist")</f>
        <v>nonmotorist</v>
      </c>
      <c r="D49" s="13" t="str">
        <f>IFERROR(__xludf.DUMMYFUNCTION("""COMPUTED_VALUE"""),"NM4")</f>
        <v>NM4</v>
      </c>
      <c r="E49" s="4" t="s">
        <v>610</v>
      </c>
      <c r="F49" s="6">
        <v>0.0</v>
      </c>
      <c r="G49" s="2">
        <v>1.0</v>
      </c>
    </row>
    <row r="50">
      <c r="A50" s="2" t="s">
        <v>533</v>
      </c>
      <c r="B50" s="17" t="str">
        <f>IFERROR(__xludf.DUMMYFUNCTION("QUERY(nonmotorist!A:L, ""SELECT A, B, L where D contains '""&amp;A50&amp;""'"", 0)"),"nonmotorist-locationAtCrash")</f>
        <v>nonmotorist-locationAtCrash</v>
      </c>
      <c r="C50" s="13" t="str">
        <f>IFERROR(__xludf.DUMMYFUNCTION("""COMPUTED_VALUE"""),"nonmotorist")</f>
        <v>nonmotorist</v>
      </c>
      <c r="D50" s="13" t="str">
        <f>IFERROR(__xludf.DUMMYFUNCTION("""COMPUTED_VALUE"""),"NM4")</f>
        <v>NM4</v>
      </c>
      <c r="E50" s="4" t="s">
        <v>611</v>
      </c>
      <c r="F50" s="6">
        <v>1.0</v>
      </c>
      <c r="G50" s="2">
        <v>2.0</v>
      </c>
    </row>
    <row r="51">
      <c r="A51" s="2" t="s">
        <v>533</v>
      </c>
      <c r="B51" s="17" t="str">
        <f>IFERROR(__xludf.DUMMYFUNCTION("QUERY(nonmotorist!A:L, ""SELECT A, B, L where D contains '""&amp;A51&amp;""'"", 0)"),"nonmotorist-locationAtCrash")</f>
        <v>nonmotorist-locationAtCrash</v>
      </c>
      <c r="C51" s="13" t="str">
        <f>IFERROR(__xludf.DUMMYFUNCTION("""COMPUTED_VALUE"""),"nonmotorist")</f>
        <v>nonmotorist</v>
      </c>
      <c r="D51" s="13" t="str">
        <f>IFERROR(__xludf.DUMMYFUNCTION("""COMPUTED_VALUE"""),"NM4")</f>
        <v>NM4</v>
      </c>
      <c r="E51" s="4" t="s">
        <v>612</v>
      </c>
      <c r="F51" s="6">
        <v>2.0</v>
      </c>
      <c r="G51" s="2">
        <v>3.0</v>
      </c>
    </row>
    <row r="52">
      <c r="A52" s="2" t="s">
        <v>533</v>
      </c>
      <c r="B52" s="17" t="str">
        <f>IFERROR(__xludf.DUMMYFUNCTION("QUERY(nonmotorist!A:L, ""SELECT A, B, L where D contains '""&amp;A52&amp;""'"", 0)"),"nonmotorist-locationAtCrash")</f>
        <v>nonmotorist-locationAtCrash</v>
      </c>
      <c r="C52" s="13" t="str">
        <f>IFERROR(__xludf.DUMMYFUNCTION("""COMPUTED_VALUE"""),"nonmotorist")</f>
        <v>nonmotorist</v>
      </c>
      <c r="D52" s="13" t="str">
        <f>IFERROR(__xludf.DUMMYFUNCTION("""COMPUTED_VALUE"""),"NM4")</f>
        <v>NM4</v>
      </c>
      <c r="E52" s="4" t="s">
        <v>613</v>
      </c>
      <c r="F52" s="6">
        <v>3.0</v>
      </c>
      <c r="G52" s="2">
        <v>4.0</v>
      </c>
    </row>
    <row r="53">
      <c r="A53" s="2" t="s">
        <v>533</v>
      </c>
      <c r="B53" s="17" t="str">
        <f>IFERROR(__xludf.DUMMYFUNCTION("QUERY(nonmotorist!A:L, ""SELECT A, B, L where D contains '""&amp;A53&amp;""'"", 0)"),"nonmotorist-locationAtCrash")</f>
        <v>nonmotorist-locationAtCrash</v>
      </c>
      <c r="C53" s="13" t="str">
        <f>IFERROR(__xludf.DUMMYFUNCTION("""COMPUTED_VALUE"""),"nonmotorist")</f>
        <v>nonmotorist</v>
      </c>
      <c r="D53" s="13" t="str">
        <f>IFERROR(__xludf.DUMMYFUNCTION("""COMPUTED_VALUE"""),"NM4")</f>
        <v>NM4</v>
      </c>
      <c r="E53" s="4" t="s">
        <v>614</v>
      </c>
      <c r="F53" s="6">
        <v>4.0</v>
      </c>
      <c r="G53" s="2">
        <v>5.0</v>
      </c>
    </row>
    <row r="54">
      <c r="A54" s="2" t="s">
        <v>533</v>
      </c>
      <c r="B54" s="17" t="str">
        <f>IFERROR(__xludf.DUMMYFUNCTION("QUERY(nonmotorist!A:L, ""SELECT A, B, L where D contains '""&amp;A54&amp;""'"", 0)"),"nonmotorist-locationAtCrash")</f>
        <v>nonmotorist-locationAtCrash</v>
      </c>
      <c r="C54" s="13" t="str">
        <f>IFERROR(__xludf.DUMMYFUNCTION("""COMPUTED_VALUE"""),"nonmotorist")</f>
        <v>nonmotorist</v>
      </c>
      <c r="D54" s="13" t="str">
        <f>IFERROR(__xludf.DUMMYFUNCTION("""COMPUTED_VALUE"""),"NM4")</f>
        <v>NM4</v>
      </c>
      <c r="E54" s="4" t="s">
        <v>615</v>
      </c>
      <c r="F54" s="6">
        <v>5.0</v>
      </c>
      <c r="G54" s="2">
        <v>6.0</v>
      </c>
    </row>
    <row r="55">
      <c r="A55" s="2" t="s">
        <v>533</v>
      </c>
      <c r="B55" s="17" t="str">
        <f>IFERROR(__xludf.DUMMYFUNCTION("QUERY(nonmotorist!A:L, ""SELECT A, B, L where D contains '""&amp;A55&amp;""'"", 0)"),"nonmotorist-locationAtCrash")</f>
        <v>nonmotorist-locationAtCrash</v>
      </c>
      <c r="C55" s="13" t="str">
        <f>IFERROR(__xludf.DUMMYFUNCTION("""COMPUTED_VALUE"""),"nonmotorist")</f>
        <v>nonmotorist</v>
      </c>
      <c r="D55" s="13" t="str">
        <f>IFERROR(__xludf.DUMMYFUNCTION("""COMPUTED_VALUE"""),"NM4")</f>
        <v>NM4</v>
      </c>
      <c r="E55" s="4" t="s">
        <v>616</v>
      </c>
      <c r="F55" s="6">
        <v>6.0</v>
      </c>
      <c r="G55" s="2">
        <v>7.0</v>
      </c>
    </row>
    <row r="56">
      <c r="A56" s="2" t="s">
        <v>533</v>
      </c>
      <c r="B56" s="17" t="str">
        <f>IFERROR(__xludf.DUMMYFUNCTION("QUERY(nonmotorist!A:L, ""SELECT A, B, L where D contains '""&amp;A56&amp;""'"", 0)"),"nonmotorist-locationAtCrash")</f>
        <v>nonmotorist-locationAtCrash</v>
      </c>
      <c r="C56" s="13" t="str">
        <f>IFERROR(__xludf.DUMMYFUNCTION("""COMPUTED_VALUE"""),"nonmotorist")</f>
        <v>nonmotorist</v>
      </c>
      <c r="D56" s="13" t="str">
        <f>IFERROR(__xludf.DUMMYFUNCTION("""COMPUTED_VALUE"""),"NM4")</f>
        <v>NM4</v>
      </c>
      <c r="E56" s="4" t="s">
        <v>617</v>
      </c>
      <c r="F56" s="6">
        <v>7.0</v>
      </c>
      <c r="G56" s="2">
        <v>8.0</v>
      </c>
    </row>
    <row r="57">
      <c r="A57" s="2" t="s">
        <v>533</v>
      </c>
      <c r="B57" s="17" t="str">
        <f>IFERROR(__xludf.DUMMYFUNCTION("QUERY(nonmotorist!A:L, ""SELECT A, B, L where D contains '""&amp;A57&amp;""'"", 0)"),"nonmotorist-locationAtCrash")</f>
        <v>nonmotorist-locationAtCrash</v>
      </c>
      <c r="C57" s="13" t="str">
        <f>IFERROR(__xludf.DUMMYFUNCTION("""COMPUTED_VALUE"""),"nonmotorist")</f>
        <v>nonmotorist</v>
      </c>
      <c r="D57" s="13" t="str">
        <f>IFERROR(__xludf.DUMMYFUNCTION("""COMPUTED_VALUE"""),"NM4")</f>
        <v>NM4</v>
      </c>
      <c r="E57" s="4" t="s">
        <v>618</v>
      </c>
      <c r="F57" s="6">
        <v>8.0</v>
      </c>
      <c r="G57" s="2">
        <v>9.0</v>
      </c>
    </row>
    <row r="58">
      <c r="A58" s="2" t="s">
        <v>533</v>
      </c>
      <c r="B58" s="17" t="str">
        <f>IFERROR(__xludf.DUMMYFUNCTION("QUERY(nonmotorist!A:L, ""SELECT A, B, L where D contains '""&amp;A58&amp;""'"", 0)"),"nonmotorist-locationAtCrash")</f>
        <v>nonmotorist-locationAtCrash</v>
      </c>
      <c r="C58" s="13" t="str">
        <f>IFERROR(__xludf.DUMMYFUNCTION("""COMPUTED_VALUE"""),"nonmotorist")</f>
        <v>nonmotorist</v>
      </c>
      <c r="D58" s="13" t="str">
        <f>IFERROR(__xludf.DUMMYFUNCTION("""COMPUTED_VALUE"""),"NM4")</f>
        <v>NM4</v>
      </c>
      <c r="E58" s="4" t="s">
        <v>619</v>
      </c>
      <c r="F58" s="6">
        <v>9.0</v>
      </c>
      <c r="G58" s="2">
        <v>10.0</v>
      </c>
    </row>
    <row r="59">
      <c r="A59" s="2" t="s">
        <v>533</v>
      </c>
      <c r="B59" s="17" t="str">
        <f>IFERROR(__xludf.DUMMYFUNCTION("QUERY(nonmotorist!A:L, ""SELECT A, B, L where D contains '""&amp;A59&amp;""'"", 0)"),"nonmotorist-locationAtCrash")</f>
        <v>nonmotorist-locationAtCrash</v>
      </c>
      <c r="C59" s="13" t="str">
        <f>IFERROR(__xludf.DUMMYFUNCTION("""COMPUTED_VALUE"""),"nonmotorist")</f>
        <v>nonmotorist</v>
      </c>
      <c r="D59" s="13" t="str">
        <f>IFERROR(__xludf.DUMMYFUNCTION("""COMPUTED_VALUE"""),"NM4")</f>
        <v>NM4</v>
      </c>
      <c r="E59" s="4" t="s">
        <v>620</v>
      </c>
      <c r="F59" s="6">
        <v>10.0</v>
      </c>
      <c r="G59" s="2">
        <v>11.0</v>
      </c>
    </row>
    <row r="60">
      <c r="A60" s="2" t="s">
        <v>533</v>
      </c>
      <c r="B60" s="17" t="str">
        <f>IFERROR(__xludf.DUMMYFUNCTION("QUERY(nonmotorist!A:L, ""SELECT A, B, L where D contains '""&amp;A60&amp;""'"", 0)"),"nonmotorist-locationAtCrash")</f>
        <v>nonmotorist-locationAtCrash</v>
      </c>
      <c r="C60" s="13" t="str">
        <f>IFERROR(__xludf.DUMMYFUNCTION("""COMPUTED_VALUE"""),"nonmotorist")</f>
        <v>nonmotorist</v>
      </c>
      <c r="D60" s="13" t="str">
        <f>IFERROR(__xludf.DUMMYFUNCTION("""COMPUTED_VALUE"""),"NM4")</f>
        <v>NM4</v>
      </c>
      <c r="E60" s="4" t="s">
        <v>621</v>
      </c>
      <c r="F60" s="6">
        <v>11.0</v>
      </c>
      <c r="G60" s="2">
        <v>12.0</v>
      </c>
    </row>
    <row r="61">
      <c r="A61" s="2" t="s">
        <v>533</v>
      </c>
      <c r="B61" s="17" t="str">
        <f>IFERROR(__xludf.DUMMYFUNCTION("QUERY(nonmotorist!A:L, ""SELECT A, B, L where D contains '""&amp;A61&amp;""'"", 0)"),"nonmotorist-locationAtCrash")</f>
        <v>nonmotorist-locationAtCrash</v>
      </c>
      <c r="C61" s="13" t="str">
        <f>IFERROR(__xludf.DUMMYFUNCTION("""COMPUTED_VALUE"""),"nonmotorist")</f>
        <v>nonmotorist</v>
      </c>
      <c r="D61" s="13" t="str">
        <f>IFERROR(__xludf.DUMMYFUNCTION("""COMPUTED_VALUE"""),"NM4")</f>
        <v>NM4</v>
      </c>
      <c r="E61" s="4" t="s">
        <v>622</v>
      </c>
      <c r="F61" s="6">
        <v>12.0</v>
      </c>
      <c r="G61" s="2">
        <v>13.0</v>
      </c>
    </row>
    <row r="62">
      <c r="A62" s="2" t="s">
        <v>533</v>
      </c>
      <c r="B62" s="17" t="str">
        <f>IFERROR(__xludf.DUMMYFUNCTION("QUERY(nonmotorist!A:L, ""SELECT A, B, L where D contains '""&amp;A62&amp;""'"", 0)"),"nonmotorist-locationAtCrash")</f>
        <v>nonmotorist-locationAtCrash</v>
      </c>
      <c r="C62" s="13" t="str">
        <f>IFERROR(__xludf.DUMMYFUNCTION("""COMPUTED_VALUE"""),"nonmotorist")</f>
        <v>nonmotorist</v>
      </c>
      <c r="D62" s="13" t="str">
        <f>IFERROR(__xludf.DUMMYFUNCTION("""COMPUTED_VALUE"""),"NM4")</f>
        <v>NM4</v>
      </c>
      <c r="E62" s="4" t="s">
        <v>623</v>
      </c>
      <c r="F62" s="6">
        <v>13.0</v>
      </c>
      <c r="G62" s="2">
        <v>14.0</v>
      </c>
    </row>
    <row r="63">
      <c r="A63" s="2" t="s">
        <v>533</v>
      </c>
      <c r="B63" s="17" t="str">
        <f>IFERROR(__xludf.DUMMYFUNCTION("QUERY(nonmotorist!A:L, ""SELECT A, B, L where D contains '""&amp;A63&amp;""'"", 0)"),"nonmotorist-locationAtCrash")</f>
        <v>nonmotorist-locationAtCrash</v>
      </c>
      <c r="C63" s="13" t="str">
        <f>IFERROR(__xludf.DUMMYFUNCTION("""COMPUTED_VALUE"""),"nonmotorist")</f>
        <v>nonmotorist</v>
      </c>
      <c r="D63" s="13" t="str">
        <f>IFERROR(__xludf.DUMMYFUNCTION("""COMPUTED_VALUE"""),"NM4")</f>
        <v>NM4</v>
      </c>
      <c r="E63" s="4" t="s">
        <v>624</v>
      </c>
      <c r="F63" s="6">
        <v>14.0</v>
      </c>
      <c r="G63" s="2">
        <v>15.0</v>
      </c>
    </row>
    <row r="64">
      <c r="A64" s="2" t="s">
        <v>533</v>
      </c>
      <c r="B64" s="17" t="str">
        <f>IFERROR(__xludf.DUMMYFUNCTION("QUERY(nonmotorist!A:L, ""SELECT A, B, L where D contains '""&amp;A64&amp;""'"", 0)"),"nonmotorist-locationAtCrash")</f>
        <v>nonmotorist-locationAtCrash</v>
      </c>
      <c r="C64" s="13" t="str">
        <f>IFERROR(__xludf.DUMMYFUNCTION("""COMPUTED_VALUE"""),"nonmotorist")</f>
        <v>nonmotorist</v>
      </c>
      <c r="D64" s="13" t="str">
        <f>IFERROR(__xludf.DUMMYFUNCTION("""COMPUTED_VALUE"""),"NM4")</f>
        <v>NM4</v>
      </c>
      <c r="E64" s="4" t="s">
        <v>625</v>
      </c>
      <c r="F64" s="6">
        <v>15.0</v>
      </c>
      <c r="G64" s="2">
        <v>16.0</v>
      </c>
    </row>
    <row r="65">
      <c r="A65" s="2" t="s">
        <v>533</v>
      </c>
      <c r="B65" s="17" t="str">
        <f>IFERROR(__xludf.DUMMYFUNCTION("QUERY(nonmotorist!A:L, ""SELECT A, B, L where D contains '""&amp;A65&amp;""'"", 0)"),"nonmotorist-locationAtCrash")</f>
        <v>nonmotorist-locationAtCrash</v>
      </c>
      <c r="C65" s="13" t="str">
        <f>IFERROR(__xludf.DUMMYFUNCTION("""COMPUTED_VALUE"""),"nonmotorist")</f>
        <v>nonmotorist</v>
      </c>
      <c r="D65" s="13" t="str">
        <f>IFERROR(__xludf.DUMMYFUNCTION("""COMPUTED_VALUE"""),"NM4")</f>
        <v>NM4</v>
      </c>
      <c r="E65" s="4" t="s">
        <v>626</v>
      </c>
      <c r="F65" s="6">
        <v>16.0</v>
      </c>
      <c r="G65" s="2">
        <v>17.0</v>
      </c>
    </row>
    <row r="66">
      <c r="A66" s="2" t="s">
        <v>533</v>
      </c>
      <c r="B66" s="17" t="str">
        <f>IFERROR(__xludf.DUMMYFUNCTION("QUERY(nonmotorist!A:L, ""SELECT A, B, L where D contains '""&amp;A66&amp;""'"", 0)"),"nonmotorist-locationAtCrash")</f>
        <v>nonmotorist-locationAtCrash</v>
      </c>
      <c r="C66" s="13" t="str">
        <f>IFERROR(__xludf.DUMMYFUNCTION("""COMPUTED_VALUE"""),"nonmotorist")</f>
        <v>nonmotorist</v>
      </c>
      <c r="D66" s="13" t="str">
        <f>IFERROR(__xludf.DUMMYFUNCTION("""COMPUTED_VALUE"""),"NM4")</f>
        <v>NM4</v>
      </c>
      <c r="E66" s="4" t="s">
        <v>312</v>
      </c>
      <c r="F66" s="6">
        <v>17.0</v>
      </c>
      <c r="G66" s="2">
        <v>98.0</v>
      </c>
    </row>
    <row r="67">
      <c r="A67" s="2" t="s">
        <v>533</v>
      </c>
      <c r="B67" s="17" t="str">
        <f>IFERROR(__xludf.DUMMYFUNCTION("QUERY(nonmotorist!A:L, ""SELECT A, B, L where D contains '""&amp;A67&amp;""'"", 0)"),"nonmotorist-locationAtCrash")</f>
        <v>nonmotorist-locationAtCrash</v>
      </c>
      <c r="C67" s="13" t="str">
        <f>IFERROR(__xludf.DUMMYFUNCTION("""COMPUTED_VALUE"""),"nonmotorist")</f>
        <v>nonmotorist</v>
      </c>
      <c r="D67" s="13" t="str">
        <f>IFERROR(__xludf.DUMMYFUNCTION("""COMPUTED_VALUE"""),"NM4")</f>
        <v>NM4</v>
      </c>
      <c r="E67" s="4" t="s">
        <v>271</v>
      </c>
      <c r="F67" s="6">
        <v>18.0</v>
      </c>
      <c r="G67" s="2">
        <v>99.0</v>
      </c>
    </row>
    <row r="68">
      <c r="A68" s="2" t="s">
        <v>537</v>
      </c>
      <c r="B68" s="17" t="str">
        <f>IFERROR(__xludf.DUMMYFUNCTION("QUERY(nonmotorist!A:L, ""SELECT A, B, L where D contains '""&amp;A68&amp;""'"", 0)"),"nonmotorist-safetyEquipment")</f>
        <v>nonmotorist-safetyEquipment</v>
      </c>
      <c r="C68" s="13" t="str">
        <f>IFERROR(__xludf.DUMMYFUNCTION("""COMPUTED_VALUE"""),"nonmotorist")</f>
        <v>nonmotorist</v>
      </c>
      <c r="D68" s="13" t="str">
        <f>IFERROR(__xludf.DUMMYFUNCTION("""COMPUTED_VALUE"""),"NM5")</f>
        <v>NM5</v>
      </c>
      <c r="E68" s="4" t="s">
        <v>279</v>
      </c>
      <c r="F68" s="6">
        <v>0.0</v>
      </c>
      <c r="G68" s="2">
        <v>0.0</v>
      </c>
    </row>
    <row r="69">
      <c r="A69" s="2" t="s">
        <v>537</v>
      </c>
      <c r="B69" s="17" t="str">
        <f>IFERROR(__xludf.DUMMYFUNCTION("QUERY(nonmotorist!A:L, ""SELECT A, B, L where D contains '""&amp;A69&amp;""'"", 0)"),"nonmotorist-safetyEquipment")</f>
        <v>nonmotorist-safetyEquipment</v>
      </c>
      <c r="C69" s="13" t="str">
        <f>IFERROR(__xludf.DUMMYFUNCTION("""COMPUTED_VALUE"""),"nonmotorist")</f>
        <v>nonmotorist</v>
      </c>
      <c r="D69" s="13" t="str">
        <f>IFERROR(__xludf.DUMMYFUNCTION("""COMPUTED_VALUE"""),"NM5")</f>
        <v>NM5</v>
      </c>
      <c r="E69" s="4" t="s">
        <v>627</v>
      </c>
      <c r="F69" s="6">
        <v>1.0</v>
      </c>
      <c r="G69" s="2">
        <v>1.0</v>
      </c>
    </row>
    <row r="70">
      <c r="A70" s="2" t="s">
        <v>537</v>
      </c>
      <c r="B70" s="17" t="str">
        <f>IFERROR(__xludf.DUMMYFUNCTION("QUERY(nonmotorist!A:L, ""SELECT A, B, L where D contains '""&amp;A70&amp;""'"", 0)"),"nonmotorist-safetyEquipment")</f>
        <v>nonmotorist-safetyEquipment</v>
      </c>
      <c r="C70" s="13" t="str">
        <f>IFERROR(__xludf.DUMMYFUNCTION("""COMPUTED_VALUE"""),"nonmotorist")</f>
        <v>nonmotorist</v>
      </c>
      <c r="D70" s="13" t="str">
        <f>IFERROR(__xludf.DUMMYFUNCTION("""COMPUTED_VALUE"""),"NM5")</f>
        <v>NM5</v>
      </c>
      <c r="E70" s="4" t="s">
        <v>628</v>
      </c>
      <c r="F70" s="6">
        <v>2.0</v>
      </c>
      <c r="G70" s="2">
        <v>2.0</v>
      </c>
    </row>
    <row r="71">
      <c r="A71" s="2" t="s">
        <v>537</v>
      </c>
      <c r="B71" s="17" t="str">
        <f>IFERROR(__xludf.DUMMYFUNCTION("QUERY(nonmotorist!A:L, ""SELECT A, B, L where D contains '""&amp;A71&amp;""'"", 0)"),"nonmotorist-safetyEquipment")</f>
        <v>nonmotorist-safetyEquipment</v>
      </c>
      <c r="C71" s="13" t="str">
        <f>IFERROR(__xludf.DUMMYFUNCTION("""COMPUTED_VALUE"""),"nonmotorist")</f>
        <v>nonmotorist</v>
      </c>
      <c r="D71" s="13" t="str">
        <f>IFERROR(__xludf.DUMMYFUNCTION("""COMPUTED_VALUE"""),"NM5")</f>
        <v>NM5</v>
      </c>
      <c r="E71" s="4" t="s">
        <v>629</v>
      </c>
      <c r="F71" s="6">
        <v>3.0</v>
      </c>
      <c r="G71" s="2">
        <v>3.0</v>
      </c>
    </row>
    <row r="72">
      <c r="A72" s="2" t="s">
        <v>537</v>
      </c>
      <c r="B72" s="17" t="str">
        <f>IFERROR(__xludf.DUMMYFUNCTION("QUERY(nonmotorist!A:L, ""SELECT A, B, L where D contains '""&amp;A72&amp;""'"", 0)"),"nonmotorist-safetyEquipment")</f>
        <v>nonmotorist-safetyEquipment</v>
      </c>
      <c r="C72" s="13" t="str">
        <f>IFERROR(__xludf.DUMMYFUNCTION("""COMPUTED_VALUE"""),"nonmotorist")</f>
        <v>nonmotorist</v>
      </c>
      <c r="D72" s="13" t="str">
        <f>IFERROR(__xludf.DUMMYFUNCTION("""COMPUTED_VALUE"""),"NM5")</f>
        <v>NM5</v>
      </c>
      <c r="E72" s="4" t="s">
        <v>630</v>
      </c>
      <c r="F72" s="6">
        <v>4.0</v>
      </c>
      <c r="G72" s="2">
        <v>4.0</v>
      </c>
    </row>
    <row r="73">
      <c r="A73" s="2" t="s">
        <v>537</v>
      </c>
      <c r="B73" s="17" t="str">
        <f>IFERROR(__xludf.DUMMYFUNCTION("QUERY(nonmotorist!A:L, ""SELECT A, B, L where D contains '""&amp;A73&amp;""'"", 0)"),"nonmotorist-safetyEquipment")</f>
        <v>nonmotorist-safetyEquipment</v>
      </c>
      <c r="C73" s="13" t="str">
        <f>IFERROR(__xludf.DUMMYFUNCTION("""COMPUTED_VALUE"""),"nonmotorist")</f>
        <v>nonmotorist</v>
      </c>
      <c r="D73" s="13" t="str">
        <f>IFERROR(__xludf.DUMMYFUNCTION("""COMPUTED_VALUE"""),"NM5")</f>
        <v>NM5</v>
      </c>
      <c r="E73" s="4" t="s">
        <v>631</v>
      </c>
      <c r="F73" s="6">
        <v>5.0</v>
      </c>
      <c r="G73" s="2">
        <v>5.0</v>
      </c>
    </row>
    <row r="74">
      <c r="A74" s="2" t="s">
        <v>537</v>
      </c>
      <c r="B74" s="17" t="str">
        <f>IFERROR(__xludf.DUMMYFUNCTION("QUERY(nonmotorist!A:L, ""SELECT A, B, L where D contains '""&amp;A74&amp;""'"", 0)"),"nonmotorist-safetyEquipment")</f>
        <v>nonmotorist-safetyEquipment</v>
      </c>
      <c r="C74" s="13" t="str">
        <f>IFERROR(__xludf.DUMMYFUNCTION("""COMPUTED_VALUE"""),"nonmotorist")</f>
        <v>nonmotorist</v>
      </c>
      <c r="D74" s="13" t="str">
        <f>IFERROR(__xludf.DUMMYFUNCTION("""COMPUTED_VALUE"""),"NM5")</f>
        <v>NM5</v>
      </c>
      <c r="E74" s="4" t="s">
        <v>312</v>
      </c>
      <c r="F74" s="6">
        <v>6.0</v>
      </c>
      <c r="G74" s="2">
        <v>98.0</v>
      </c>
    </row>
    <row r="75">
      <c r="A75" s="2" t="s">
        <v>537</v>
      </c>
      <c r="B75" s="17" t="str">
        <f>IFERROR(__xludf.DUMMYFUNCTION("QUERY(nonmotorist!A:L, ""SELECT A, B, L where D contains '""&amp;A75&amp;""'"", 0)"),"nonmotorist-safetyEquipment")</f>
        <v>nonmotorist-safetyEquipment</v>
      </c>
      <c r="C75" s="13" t="str">
        <f>IFERROR(__xludf.DUMMYFUNCTION("""COMPUTED_VALUE"""),"nonmotorist")</f>
        <v>nonmotorist</v>
      </c>
      <c r="D75" s="13" t="str">
        <f>IFERROR(__xludf.DUMMYFUNCTION("""COMPUTED_VALUE"""),"NM5")</f>
        <v>NM5</v>
      </c>
      <c r="E75" s="4" t="s">
        <v>271</v>
      </c>
      <c r="F75" s="6">
        <v>7.0</v>
      </c>
      <c r="G75" s="2">
        <v>99.0</v>
      </c>
    </row>
    <row r="76">
      <c r="A76" s="32" t="s">
        <v>541</v>
      </c>
      <c r="B76" s="17" t="str">
        <f>IFERROR(__xludf.DUMMYFUNCTION("QUERY(nonmotorist!A:L, ""SELECT A, B, L where D contains '""&amp;A76&amp;""'"", 0)"),"nonmotorist-initialContactPoint")</f>
        <v>nonmotorist-initialContactPoint</v>
      </c>
      <c r="C76" s="13" t="str">
        <f>IFERROR(__xludf.DUMMYFUNCTION("""COMPUTED_VALUE"""),"nonmotorist")</f>
        <v>nonmotorist</v>
      </c>
      <c r="D76" s="13" t="str">
        <f>IFERROR(__xludf.DUMMYFUNCTION("""COMPUTED_VALUE"""),"NM6")</f>
        <v>NM6</v>
      </c>
      <c r="E76" s="4" t="s">
        <v>329</v>
      </c>
      <c r="F76" s="6">
        <v>0.0</v>
      </c>
      <c r="G76" s="2">
        <v>12.0</v>
      </c>
    </row>
    <row r="77">
      <c r="A77" s="32" t="s">
        <v>541</v>
      </c>
      <c r="B77" s="17" t="str">
        <f>IFERROR(__xludf.DUMMYFUNCTION("QUERY(nonmotorist!A:L, ""SELECT A, B, L where D contains '""&amp;A77&amp;""'"", 0)"),"nonmotorist-initialContactPoint")</f>
        <v>nonmotorist-initialContactPoint</v>
      </c>
      <c r="C77" s="13" t="str">
        <f>IFERROR(__xludf.DUMMYFUNCTION("""COMPUTED_VALUE"""),"nonmotorist")</f>
        <v>nonmotorist</v>
      </c>
      <c r="D77" s="13" t="str">
        <f>IFERROR(__xludf.DUMMYFUNCTION("""COMPUTED_VALUE"""),"NM6")</f>
        <v>NM6</v>
      </c>
      <c r="E77" s="4" t="s">
        <v>632</v>
      </c>
      <c r="F77" s="6">
        <v>1.0</v>
      </c>
      <c r="G77" s="2">
        <v>3.0</v>
      </c>
    </row>
    <row r="78">
      <c r="A78" s="32" t="s">
        <v>541</v>
      </c>
      <c r="B78" s="17" t="str">
        <f>IFERROR(__xludf.DUMMYFUNCTION("QUERY(nonmotorist!A:L, ""SELECT A, B, L where D contains '""&amp;A78&amp;""'"", 0)"),"nonmotorist-initialContactPoint")</f>
        <v>nonmotorist-initialContactPoint</v>
      </c>
      <c r="C78" s="13" t="str">
        <f>IFERROR(__xludf.DUMMYFUNCTION("""COMPUTED_VALUE"""),"nonmotorist")</f>
        <v>nonmotorist</v>
      </c>
      <c r="D78" s="13" t="str">
        <f>IFERROR(__xludf.DUMMYFUNCTION("""COMPUTED_VALUE"""),"NM6")</f>
        <v>NM6</v>
      </c>
      <c r="E78" s="4" t="s">
        <v>633</v>
      </c>
      <c r="F78" s="6">
        <v>2.0</v>
      </c>
      <c r="G78" s="2">
        <v>6.0</v>
      </c>
    </row>
    <row r="79">
      <c r="A79" s="32" t="s">
        <v>541</v>
      </c>
      <c r="B79" s="17" t="str">
        <f>IFERROR(__xludf.DUMMYFUNCTION("QUERY(nonmotorist!A:L, ""SELECT A, B, L where D contains '""&amp;A79&amp;""'"", 0)"),"nonmotorist-initialContactPoint")</f>
        <v>nonmotorist-initialContactPoint</v>
      </c>
      <c r="C79" s="13" t="str">
        <f>IFERROR(__xludf.DUMMYFUNCTION("""COMPUTED_VALUE"""),"nonmotorist")</f>
        <v>nonmotorist</v>
      </c>
      <c r="D79" s="13" t="str">
        <f>IFERROR(__xludf.DUMMYFUNCTION("""COMPUTED_VALUE"""),"NM6")</f>
        <v>NM6</v>
      </c>
      <c r="E79" s="4" t="s">
        <v>321</v>
      </c>
      <c r="F79" s="6">
        <v>3.0</v>
      </c>
      <c r="G79" s="2">
        <v>9.0</v>
      </c>
    </row>
    <row r="80">
      <c r="A80" s="32" t="s">
        <v>541</v>
      </c>
      <c r="B80" s="17" t="str">
        <f>IFERROR(__xludf.DUMMYFUNCTION("QUERY(nonmotorist!A:L, ""SELECT A, B, L where D contains '""&amp;A80&amp;""'"", 0)"),"nonmotorist-initialContactPoint")</f>
        <v>nonmotorist-initialContactPoint</v>
      </c>
      <c r="C80" s="13" t="str">
        <f>IFERROR(__xludf.DUMMYFUNCTION("""COMPUTED_VALUE"""),"nonmotorist")</f>
        <v>nonmotorist</v>
      </c>
      <c r="D80" s="13" t="str">
        <f>IFERROR(__xludf.DUMMYFUNCTION("""COMPUTED_VALUE"""),"NM6")</f>
        <v>NM6</v>
      </c>
      <c r="E80" s="4" t="s">
        <v>271</v>
      </c>
      <c r="F80" s="6">
        <v>4.0</v>
      </c>
      <c r="G80" s="2">
        <v>99.0</v>
      </c>
    </row>
    <row r="81">
      <c r="A81" s="2" t="s">
        <v>150</v>
      </c>
      <c r="B81" s="17" t="str">
        <f>IFERROR(__xludf.DUMMYFUNCTION("QUERY(nonmotorist!A:L, ""SELECT A, B, L where D matches '""&amp;A81&amp;""'"", 0)"),"nonmotorist-distractedAction")</f>
        <v>nonmotorist-distractedAction</v>
      </c>
      <c r="C81" s="13" t="str">
        <f>IFERROR(__xludf.DUMMYFUNCTION("""COMPUTED_VALUE"""),"nonmotorist")</f>
        <v>nonmotorist</v>
      </c>
      <c r="D81" s="13" t="str">
        <f>IFERROR(__xludf.DUMMYFUNCTION("""COMPUTED_VALUE"""),"P18-S1")</f>
        <v>P18-S1</v>
      </c>
      <c r="E81" s="33" t="s">
        <v>381</v>
      </c>
      <c r="F81" s="31">
        <v>0.0</v>
      </c>
      <c r="G81" s="31">
        <v>0.0</v>
      </c>
    </row>
    <row r="82">
      <c r="A82" s="2" t="s">
        <v>150</v>
      </c>
      <c r="B82" s="17" t="str">
        <f>IFERROR(__xludf.DUMMYFUNCTION("QUERY(nonmotorist!A:L, ""SELECT A, B, L where D matches '""&amp;A82&amp;""'"", 0)"),"nonmotorist-distractedAction")</f>
        <v>nonmotorist-distractedAction</v>
      </c>
      <c r="C82" s="13" t="str">
        <f>IFERROR(__xludf.DUMMYFUNCTION("""COMPUTED_VALUE"""),"nonmotorist")</f>
        <v>nonmotorist</v>
      </c>
      <c r="D82" s="13" t="str">
        <f>IFERROR(__xludf.DUMMYFUNCTION("""COMPUTED_VALUE"""),"P18-S1")</f>
        <v>P18-S1</v>
      </c>
      <c r="E82" s="33" t="s">
        <v>382</v>
      </c>
      <c r="F82" s="31">
        <v>1.0</v>
      </c>
      <c r="G82" s="31">
        <v>1.0</v>
      </c>
    </row>
    <row r="83">
      <c r="A83" s="2" t="s">
        <v>150</v>
      </c>
      <c r="B83" s="17" t="str">
        <f>IFERROR(__xludf.DUMMYFUNCTION("QUERY(nonmotorist!A:L, ""SELECT A, B, L where D matches '""&amp;A83&amp;""'"", 0)"),"nonmotorist-distractedAction")</f>
        <v>nonmotorist-distractedAction</v>
      </c>
      <c r="C83" s="13" t="str">
        <f>IFERROR(__xludf.DUMMYFUNCTION("""COMPUTED_VALUE"""),"nonmotorist")</f>
        <v>nonmotorist</v>
      </c>
      <c r="D83" s="13" t="str">
        <f>IFERROR(__xludf.DUMMYFUNCTION("""COMPUTED_VALUE"""),"P18-S1")</f>
        <v>P18-S1</v>
      </c>
      <c r="E83" s="33" t="s">
        <v>383</v>
      </c>
      <c r="F83" s="31">
        <v>2.0</v>
      </c>
      <c r="G83" s="31">
        <v>2.0</v>
      </c>
    </row>
    <row r="84">
      <c r="A84" s="2" t="s">
        <v>150</v>
      </c>
      <c r="B84" s="17" t="str">
        <f>IFERROR(__xludf.DUMMYFUNCTION("QUERY(nonmotorist!A:L, ""SELECT A, B, L where D matches '""&amp;A84&amp;""'"", 0)"),"nonmotorist-distractedAction")</f>
        <v>nonmotorist-distractedAction</v>
      </c>
      <c r="C84" s="13" t="str">
        <f>IFERROR(__xludf.DUMMYFUNCTION("""COMPUTED_VALUE"""),"nonmotorist")</f>
        <v>nonmotorist</v>
      </c>
      <c r="D84" s="13" t="str">
        <f>IFERROR(__xludf.DUMMYFUNCTION("""COMPUTED_VALUE"""),"P18-S1")</f>
        <v>P18-S1</v>
      </c>
      <c r="E84" s="33" t="s">
        <v>384</v>
      </c>
      <c r="F84" s="31">
        <v>3.0</v>
      </c>
      <c r="G84" s="31">
        <v>3.0</v>
      </c>
    </row>
    <row r="85">
      <c r="A85" s="2" t="s">
        <v>154</v>
      </c>
      <c r="B85" s="17" t="str">
        <f>IFERROR(__xludf.DUMMYFUNCTION("QUERY(nonmotorist!A:L, ""SELECT A, B, L where D matches '""&amp;A85&amp;""'"", 0)"),"nonmotorist-distractedSource")</f>
        <v>nonmotorist-distractedSource</v>
      </c>
      <c r="C85" s="13" t="str">
        <f>IFERROR(__xludf.DUMMYFUNCTION("""COMPUTED_VALUE"""),"nonmotorist")</f>
        <v>nonmotorist</v>
      </c>
      <c r="D85" s="13" t="str">
        <f>IFERROR(__xludf.DUMMYFUNCTION("""COMPUTED_VALUE"""),"P18-S2")</f>
        <v>P18-S2</v>
      </c>
      <c r="E85" s="33" t="s">
        <v>385</v>
      </c>
      <c r="F85" s="31">
        <v>0.0</v>
      </c>
      <c r="G85" s="31">
        <v>1.0</v>
      </c>
    </row>
    <row r="86">
      <c r="A86" s="2" t="s">
        <v>154</v>
      </c>
      <c r="B86" s="17" t="str">
        <f>IFERROR(__xludf.DUMMYFUNCTION("QUERY(nonmotorist!A:L, ""SELECT A, B, L where D matches '""&amp;A86&amp;""'"", 0)"),"nonmotorist-distractedSource")</f>
        <v>nonmotorist-distractedSource</v>
      </c>
      <c r="C86" s="13" t="str">
        <f>IFERROR(__xludf.DUMMYFUNCTION("""COMPUTED_VALUE"""),"nonmotorist")</f>
        <v>nonmotorist</v>
      </c>
      <c r="D86" s="13" t="str">
        <f>IFERROR(__xludf.DUMMYFUNCTION("""COMPUTED_VALUE"""),"P18-S2")</f>
        <v>P18-S2</v>
      </c>
      <c r="E86" s="33" t="s">
        <v>386</v>
      </c>
      <c r="F86" s="31">
        <v>1.0</v>
      </c>
      <c r="G86" s="31">
        <v>2.0</v>
      </c>
    </row>
    <row r="87">
      <c r="A87" s="2" t="s">
        <v>154</v>
      </c>
      <c r="B87" s="17" t="str">
        <f>IFERROR(__xludf.DUMMYFUNCTION("QUERY(nonmotorist!A:L, ""SELECT A, B, L where D matches '""&amp;A87&amp;""'"", 0)"),"nonmotorist-distractedSource")</f>
        <v>nonmotorist-distractedSource</v>
      </c>
      <c r="C87" s="13" t="str">
        <f>IFERROR(__xludf.DUMMYFUNCTION("""COMPUTED_VALUE"""),"nonmotorist")</f>
        <v>nonmotorist</v>
      </c>
      <c r="D87" s="13" t="str">
        <f>IFERROR(__xludf.DUMMYFUNCTION("""COMPUTED_VALUE"""),"P18-S2")</f>
        <v>P18-S2</v>
      </c>
      <c r="E87" s="33" t="s">
        <v>387</v>
      </c>
      <c r="F87" s="31">
        <v>2.0</v>
      </c>
      <c r="G87" s="31">
        <v>3.0</v>
      </c>
    </row>
    <row r="88">
      <c r="A88" s="2" t="s">
        <v>154</v>
      </c>
      <c r="B88" s="17" t="str">
        <f>IFERROR(__xludf.DUMMYFUNCTION("QUERY(nonmotorist!A:L, ""SELECT A, B, L where D matches '""&amp;A88&amp;""'"", 0)"),"nonmotorist-distractedSource")</f>
        <v>nonmotorist-distractedSource</v>
      </c>
      <c r="C88" s="13" t="str">
        <f>IFERROR(__xludf.DUMMYFUNCTION("""COMPUTED_VALUE"""),"nonmotorist")</f>
        <v>nonmotorist</v>
      </c>
      <c r="D88" s="13" t="str">
        <f>IFERROR(__xludf.DUMMYFUNCTION("""COMPUTED_VALUE"""),"P18-S2")</f>
        <v>P18-S2</v>
      </c>
      <c r="E88" s="33" t="s">
        <v>388</v>
      </c>
      <c r="F88" s="31">
        <v>3.0</v>
      </c>
      <c r="G88" s="31">
        <v>4.0</v>
      </c>
    </row>
    <row r="89">
      <c r="A89" s="2" t="s">
        <v>154</v>
      </c>
      <c r="B89" s="17" t="str">
        <f>IFERROR(__xludf.DUMMYFUNCTION("QUERY(nonmotorist!A:L, ""SELECT A, B, L where D matches '""&amp;A89&amp;""'"", 0)"),"nonmotorist-distractedSource")</f>
        <v>nonmotorist-distractedSource</v>
      </c>
      <c r="C89" s="13" t="str">
        <f>IFERROR(__xludf.DUMMYFUNCTION("""COMPUTED_VALUE"""),"nonmotorist")</f>
        <v>nonmotorist</v>
      </c>
      <c r="D89" s="13" t="str">
        <f>IFERROR(__xludf.DUMMYFUNCTION("""COMPUTED_VALUE"""),"P18-S2")</f>
        <v>P18-S2</v>
      </c>
      <c r="E89" s="33" t="s">
        <v>389</v>
      </c>
      <c r="F89" s="31">
        <v>4.0</v>
      </c>
      <c r="G89" s="31">
        <v>5.0</v>
      </c>
    </row>
    <row r="90">
      <c r="A90" s="2" t="s">
        <v>154</v>
      </c>
      <c r="B90" s="17" t="str">
        <f>IFERROR(__xludf.DUMMYFUNCTION("QUERY(nonmotorist!A:L, ""SELECT A, B, L where D matches '""&amp;A90&amp;""'"", 0)"),"nonmotorist-distractedSource")</f>
        <v>nonmotorist-distractedSource</v>
      </c>
      <c r="C90" s="13" t="str">
        <f>IFERROR(__xludf.DUMMYFUNCTION("""COMPUTED_VALUE"""),"nonmotorist")</f>
        <v>nonmotorist</v>
      </c>
      <c r="D90" s="13" t="str">
        <f>IFERROR(__xludf.DUMMYFUNCTION("""COMPUTED_VALUE"""),"P18-S2")</f>
        <v>P18-S2</v>
      </c>
      <c r="E90" s="33" t="s">
        <v>390</v>
      </c>
      <c r="F90" s="31">
        <v>5.0</v>
      </c>
      <c r="G90" s="31">
        <v>6.0</v>
      </c>
    </row>
    <row r="91">
      <c r="A91" s="2" t="s">
        <v>154</v>
      </c>
      <c r="B91" s="17" t="str">
        <f>IFERROR(__xludf.DUMMYFUNCTION("QUERY(nonmotorist!A:L, ""SELECT A, B, L where D matches '""&amp;A91&amp;""'"", 0)"),"nonmotorist-distractedSource")</f>
        <v>nonmotorist-distractedSource</v>
      </c>
      <c r="C91" s="13" t="str">
        <f>IFERROR(__xludf.DUMMYFUNCTION("""COMPUTED_VALUE"""),"nonmotorist")</f>
        <v>nonmotorist</v>
      </c>
      <c r="D91" s="13" t="str">
        <f>IFERROR(__xludf.DUMMYFUNCTION("""COMPUTED_VALUE"""),"P18-S2")</f>
        <v>P18-S2</v>
      </c>
      <c r="E91" s="33" t="s">
        <v>391</v>
      </c>
      <c r="F91" s="31">
        <v>6.0</v>
      </c>
      <c r="G91" s="31">
        <v>7.0</v>
      </c>
    </row>
    <row r="92">
      <c r="A92" s="2" t="s">
        <v>154</v>
      </c>
      <c r="B92" s="17" t="str">
        <f>IFERROR(__xludf.DUMMYFUNCTION("QUERY(nonmotorist!A:L, ""SELECT A, B, L where D matches '""&amp;A92&amp;""'"", 0)"),"nonmotorist-distractedSource")</f>
        <v>nonmotorist-distractedSource</v>
      </c>
      <c r="C92" s="13" t="str">
        <f>IFERROR(__xludf.DUMMYFUNCTION("""COMPUTED_VALUE"""),"nonmotorist")</f>
        <v>nonmotorist</v>
      </c>
      <c r="D92" s="13" t="str">
        <f>IFERROR(__xludf.DUMMYFUNCTION("""COMPUTED_VALUE"""),"P18-S2")</f>
        <v>P18-S2</v>
      </c>
      <c r="E92" s="33" t="s">
        <v>392</v>
      </c>
      <c r="F92" s="31">
        <v>7.0</v>
      </c>
      <c r="G92" s="31">
        <v>97.0</v>
      </c>
    </row>
    <row r="93">
      <c r="A93" s="2" t="s">
        <v>154</v>
      </c>
      <c r="B93" s="17" t="str">
        <f>IFERROR(__xludf.DUMMYFUNCTION("QUERY(nonmotorist!A:L, ""SELECT A, B, L where D matches '""&amp;A93&amp;""'"", 0)"),"nonmotorist-distractedSource")</f>
        <v>nonmotorist-distractedSource</v>
      </c>
      <c r="C93" s="13" t="str">
        <f>IFERROR(__xludf.DUMMYFUNCTION("""COMPUTED_VALUE"""),"nonmotorist")</f>
        <v>nonmotorist</v>
      </c>
      <c r="D93" s="13" t="str">
        <f>IFERROR(__xludf.DUMMYFUNCTION("""COMPUTED_VALUE"""),"P18-S2")</f>
        <v>P18-S2</v>
      </c>
      <c r="E93" s="33" t="s">
        <v>271</v>
      </c>
      <c r="F93" s="31">
        <v>8.0</v>
      </c>
      <c r="G93" s="31">
        <v>99.0</v>
      </c>
    </row>
    <row r="94">
      <c r="A94" s="2" t="s">
        <v>163</v>
      </c>
      <c r="B94" s="17" t="str">
        <f>IFERROR(__xludf.DUMMYFUNCTION("QUERY(nonmotorist!A:L, ""SELECT A, B, L where D contains '""&amp;A94&amp;""'"", 0)"),"nonmotorist-incidentResponder")</f>
        <v>nonmotorist-incidentResponder</v>
      </c>
      <c r="C94" s="13" t="str">
        <f>IFERROR(__xludf.DUMMYFUNCTION("""COMPUTED_VALUE"""),"nonmotorist")</f>
        <v>nonmotorist</v>
      </c>
      <c r="D94" s="13" t="str">
        <f>IFERROR(__xludf.DUMMYFUNCTION("""COMPUTED_VALUE"""),"P4-S3")</f>
        <v>P4-S3</v>
      </c>
      <c r="E94" s="33" t="s">
        <v>285</v>
      </c>
      <c r="F94" s="31">
        <v>0.0</v>
      </c>
      <c r="G94" s="31">
        <v>1.0</v>
      </c>
    </row>
    <row r="95">
      <c r="A95" s="2" t="s">
        <v>163</v>
      </c>
      <c r="B95" s="17" t="str">
        <f>IFERROR(__xludf.DUMMYFUNCTION("QUERY(nonmotorist!A:L, ""SELECT A, B, L where D contains '""&amp;A95&amp;""'"", 0)"),"nonmotorist-incidentResponder")</f>
        <v>nonmotorist-incidentResponder</v>
      </c>
      <c r="C95" s="13" t="str">
        <f>IFERROR(__xludf.DUMMYFUNCTION("""COMPUTED_VALUE"""),"nonmotorist")</f>
        <v>nonmotorist</v>
      </c>
      <c r="D95" s="13" t="str">
        <f>IFERROR(__xludf.DUMMYFUNCTION("""COMPUTED_VALUE"""),"P4-S3")</f>
        <v>P4-S3</v>
      </c>
      <c r="E95" s="33" t="s">
        <v>399</v>
      </c>
      <c r="F95" s="31">
        <v>1.0</v>
      </c>
      <c r="G95" s="31">
        <v>2.0</v>
      </c>
    </row>
    <row r="96">
      <c r="A96" s="2" t="s">
        <v>163</v>
      </c>
      <c r="B96" s="17" t="str">
        <f>IFERROR(__xludf.DUMMYFUNCTION("QUERY(nonmotorist!A:L, ""SELECT A, B, L where D contains '""&amp;A96&amp;""'"", 0)"),"nonmotorist-incidentResponder")</f>
        <v>nonmotorist-incidentResponder</v>
      </c>
      <c r="C96" s="13" t="str">
        <f>IFERROR(__xludf.DUMMYFUNCTION("""COMPUTED_VALUE"""),"nonmotorist")</f>
        <v>nonmotorist</v>
      </c>
      <c r="D96" s="13" t="str">
        <f>IFERROR(__xludf.DUMMYFUNCTION("""COMPUTED_VALUE"""),"P4-S3")</f>
        <v>P4-S3</v>
      </c>
      <c r="E96" s="33" t="s">
        <v>400</v>
      </c>
      <c r="F96" s="31">
        <v>2.0</v>
      </c>
      <c r="G96" s="31">
        <v>3.0</v>
      </c>
    </row>
    <row r="97">
      <c r="A97" s="2" t="s">
        <v>163</v>
      </c>
      <c r="B97" s="17" t="str">
        <f>IFERROR(__xludf.DUMMYFUNCTION("QUERY(nonmotorist!A:L, ""SELECT A, B, L where D contains '""&amp;A97&amp;""'"", 0)"),"nonmotorist-incidentResponder")</f>
        <v>nonmotorist-incidentResponder</v>
      </c>
      <c r="C97" s="13" t="str">
        <f>IFERROR(__xludf.DUMMYFUNCTION("""COMPUTED_VALUE"""),"nonmotorist")</f>
        <v>nonmotorist</v>
      </c>
      <c r="D97" s="13" t="str">
        <f>IFERROR(__xludf.DUMMYFUNCTION("""COMPUTED_VALUE"""),"P4-S3")</f>
        <v>P4-S3</v>
      </c>
      <c r="E97" s="33" t="s">
        <v>401</v>
      </c>
      <c r="F97" s="31">
        <v>3.0</v>
      </c>
      <c r="G97" s="31">
        <v>4.0</v>
      </c>
    </row>
    <row r="98">
      <c r="A98" s="2" t="s">
        <v>163</v>
      </c>
      <c r="B98" s="17" t="str">
        <f>IFERROR(__xludf.DUMMYFUNCTION("QUERY(nonmotorist!A:L, ""SELECT A, B, L where D contains '""&amp;A98&amp;""'"", 0)"),"nonmotorist-incidentResponder")</f>
        <v>nonmotorist-incidentResponder</v>
      </c>
      <c r="C98" s="13" t="str">
        <f>IFERROR(__xludf.DUMMYFUNCTION("""COMPUTED_VALUE"""),"nonmotorist")</f>
        <v>nonmotorist</v>
      </c>
      <c r="D98" s="13" t="str">
        <f>IFERROR(__xludf.DUMMYFUNCTION("""COMPUTED_VALUE"""),"P4-S3")</f>
        <v>P4-S3</v>
      </c>
      <c r="E98" s="33" t="s">
        <v>402</v>
      </c>
      <c r="F98" s="31">
        <v>4.0</v>
      </c>
      <c r="G98" s="31">
        <v>5.0</v>
      </c>
    </row>
    <row r="99">
      <c r="A99" s="2" t="s">
        <v>163</v>
      </c>
      <c r="B99" s="17" t="str">
        <f>IFERROR(__xludf.DUMMYFUNCTION("QUERY(nonmotorist!A:L, ""SELECT A, B, L where D contains '""&amp;A99&amp;""'"", 0)"),"nonmotorist-incidentResponder")</f>
        <v>nonmotorist-incidentResponder</v>
      </c>
      <c r="C99" s="13" t="str">
        <f>IFERROR(__xludf.DUMMYFUNCTION("""COMPUTED_VALUE"""),"nonmotorist")</f>
        <v>nonmotorist</v>
      </c>
      <c r="D99" s="13" t="str">
        <f>IFERROR(__xludf.DUMMYFUNCTION("""COMPUTED_VALUE"""),"P4-S3")</f>
        <v>P4-S3</v>
      </c>
      <c r="E99" s="33" t="s">
        <v>403</v>
      </c>
      <c r="F99" s="31">
        <v>5.0</v>
      </c>
      <c r="G99" s="31">
        <v>6.0</v>
      </c>
    </row>
    <row r="100">
      <c r="A100" s="2" t="s">
        <v>163</v>
      </c>
      <c r="B100" s="17" t="str">
        <f>IFERROR(__xludf.DUMMYFUNCTION("QUERY(nonmotorist!A:L, ""SELECT A, B, L where D contains '""&amp;A100&amp;""'"", 0)"),"nonmotorist-incidentResponder")</f>
        <v>nonmotorist-incidentResponder</v>
      </c>
      <c r="C100" s="13" t="str">
        <f>IFERROR(__xludf.DUMMYFUNCTION("""COMPUTED_VALUE"""),"nonmotorist")</f>
        <v>nonmotorist</v>
      </c>
      <c r="D100" s="13" t="str">
        <f>IFERROR(__xludf.DUMMYFUNCTION("""COMPUTED_VALUE"""),"P4-S3")</f>
        <v>P4-S3</v>
      </c>
      <c r="E100" s="33" t="s">
        <v>312</v>
      </c>
      <c r="F100" s="31">
        <v>6.0</v>
      </c>
      <c r="G100" s="31">
        <v>98.0</v>
      </c>
    </row>
    <row r="101">
      <c r="A101" s="2" t="s">
        <v>163</v>
      </c>
      <c r="B101" s="17" t="str">
        <f>IFERROR(__xludf.DUMMYFUNCTION("QUERY(nonmotorist!A:L, ""SELECT A, B, L where D contains '""&amp;A101&amp;""'"", 0)"),"nonmotorist-incidentResponder")</f>
        <v>nonmotorist-incidentResponder</v>
      </c>
      <c r="C101" s="13" t="str">
        <f>IFERROR(__xludf.DUMMYFUNCTION("""COMPUTED_VALUE"""),"nonmotorist")</f>
        <v>nonmotorist</v>
      </c>
      <c r="D101" s="13" t="str">
        <f>IFERROR(__xludf.DUMMYFUNCTION("""COMPUTED_VALUE"""),"P4-S3")</f>
        <v>P4-S3</v>
      </c>
      <c r="E101" s="2" t="s">
        <v>271</v>
      </c>
      <c r="F101" s="2">
        <v>7.0</v>
      </c>
      <c r="G101" s="2">
        <v>99.0</v>
      </c>
    </row>
    <row r="102">
      <c r="A102" s="2" t="s">
        <v>166</v>
      </c>
      <c r="B102" s="17" t="str">
        <f>IFERROR(__xludf.DUMMYFUNCTION("QUERY(nonmotorist!A:L, ""SELECT A, B, L where D contains '""&amp;A102&amp;""'"", 0)"),"nonmotorist-injuryStatus")</f>
        <v>nonmotorist-injuryStatus</v>
      </c>
      <c r="C102" s="13" t="str">
        <f>IFERROR(__xludf.DUMMYFUNCTION("""COMPUTED_VALUE"""),"nonmotorist")</f>
        <v>nonmotorist</v>
      </c>
      <c r="D102" s="13" t="str">
        <f>IFERROR(__xludf.DUMMYFUNCTION("""COMPUTED_VALUE"""),"P5")</f>
        <v>P5</v>
      </c>
      <c r="E102" s="33" t="s">
        <v>404</v>
      </c>
      <c r="F102" s="31">
        <v>0.0</v>
      </c>
      <c r="G102" s="31">
        <v>1.0</v>
      </c>
    </row>
    <row r="103">
      <c r="A103" s="2" t="s">
        <v>166</v>
      </c>
      <c r="B103" s="17" t="str">
        <f>IFERROR(__xludf.DUMMYFUNCTION("QUERY(nonmotorist!A:L, ""SELECT A, B, L where D contains '""&amp;A103&amp;""'"", 0)"),"nonmotorist-injuryStatus")</f>
        <v>nonmotorist-injuryStatus</v>
      </c>
      <c r="C103" s="13" t="str">
        <f>IFERROR(__xludf.DUMMYFUNCTION("""COMPUTED_VALUE"""),"nonmotorist")</f>
        <v>nonmotorist</v>
      </c>
      <c r="D103" s="13" t="str">
        <f>IFERROR(__xludf.DUMMYFUNCTION("""COMPUTED_VALUE"""),"P5")</f>
        <v>P5</v>
      </c>
      <c r="E103" s="33" t="s">
        <v>405</v>
      </c>
      <c r="F103" s="31">
        <v>1.0</v>
      </c>
      <c r="G103" s="31">
        <v>2.0</v>
      </c>
    </row>
    <row r="104">
      <c r="A104" s="2" t="s">
        <v>166</v>
      </c>
      <c r="B104" s="17" t="str">
        <f>IFERROR(__xludf.DUMMYFUNCTION("QUERY(nonmotorist!A:L, ""SELECT A, B, L where D contains '""&amp;A104&amp;""'"", 0)"),"nonmotorist-injuryStatus")</f>
        <v>nonmotorist-injuryStatus</v>
      </c>
      <c r="C104" s="13" t="str">
        <f>IFERROR(__xludf.DUMMYFUNCTION("""COMPUTED_VALUE"""),"nonmotorist")</f>
        <v>nonmotorist</v>
      </c>
      <c r="D104" s="13" t="str">
        <f>IFERROR(__xludf.DUMMYFUNCTION("""COMPUTED_VALUE"""),"P5")</f>
        <v>P5</v>
      </c>
      <c r="E104" s="33" t="s">
        <v>406</v>
      </c>
      <c r="F104" s="31">
        <v>2.0</v>
      </c>
      <c r="G104" s="31">
        <v>3.0</v>
      </c>
    </row>
    <row r="105">
      <c r="A105" s="2" t="s">
        <v>166</v>
      </c>
      <c r="B105" s="17" t="str">
        <f>IFERROR(__xludf.DUMMYFUNCTION("QUERY(nonmotorist!A:L, ""SELECT A, B, L where D contains '""&amp;A105&amp;""'"", 0)"),"nonmotorist-injuryStatus")</f>
        <v>nonmotorist-injuryStatus</v>
      </c>
      <c r="C105" s="13" t="str">
        <f>IFERROR(__xludf.DUMMYFUNCTION("""COMPUTED_VALUE"""),"nonmotorist")</f>
        <v>nonmotorist</v>
      </c>
      <c r="D105" s="13" t="str">
        <f>IFERROR(__xludf.DUMMYFUNCTION("""COMPUTED_VALUE"""),"P5")</f>
        <v>P5</v>
      </c>
      <c r="E105" s="33" t="s">
        <v>407</v>
      </c>
      <c r="F105" s="31">
        <v>3.0</v>
      </c>
      <c r="G105" s="31">
        <v>4.0</v>
      </c>
    </row>
    <row r="106">
      <c r="A106" s="2" t="s">
        <v>166</v>
      </c>
      <c r="B106" s="17" t="str">
        <f>IFERROR(__xludf.DUMMYFUNCTION("QUERY(nonmotorist!A:L, ""SELECT A, B, L where D contains '""&amp;A106&amp;""'"", 0)"),"nonmotorist-injuryStatus")</f>
        <v>nonmotorist-injuryStatus</v>
      </c>
      <c r="C106" s="13" t="str">
        <f>IFERROR(__xludf.DUMMYFUNCTION("""COMPUTED_VALUE"""),"nonmotorist")</f>
        <v>nonmotorist</v>
      </c>
      <c r="D106" s="13" t="str">
        <f>IFERROR(__xludf.DUMMYFUNCTION("""COMPUTED_VALUE"""),"P5")</f>
        <v>P5</v>
      </c>
      <c r="E106" s="33" t="s">
        <v>408</v>
      </c>
      <c r="F106" s="31">
        <v>4.0</v>
      </c>
      <c r="G106" s="31">
        <v>5.0</v>
      </c>
    </row>
    <row r="107">
      <c r="A107" s="2" t="s">
        <v>171</v>
      </c>
      <c r="B107" s="17" t="str">
        <f>IFERROR(__xludf.DUMMYFUNCTION("QUERY(nonmotorist!A:L, ""SELECT A, B, L where D contains '""&amp;A107&amp;""'"", 0)"),"nonmotorist-injuryArea")</f>
        <v>nonmotorist-injuryArea</v>
      </c>
      <c r="C107" s="13" t="str">
        <f>IFERROR(__xludf.DUMMYFUNCTION("""COMPUTED_VALUE"""),"nonmotorist")</f>
        <v>nonmotorist</v>
      </c>
      <c r="D107" s="13" t="str">
        <f>IFERROR(__xludf.DUMMYFUNCTION("""COMPUTED_VALUE"""),"P25")</f>
        <v>P25</v>
      </c>
      <c r="E107" s="25" t="s">
        <v>409</v>
      </c>
      <c r="F107" s="31">
        <v>0.0</v>
      </c>
      <c r="G107" s="31">
        <v>1.0</v>
      </c>
    </row>
    <row r="108">
      <c r="A108" s="2" t="s">
        <v>171</v>
      </c>
      <c r="B108" s="17" t="str">
        <f>IFERROR(__xludf.DUMMYFUNCTION("QUERY(nonmotorist!A:L, ""SELECT A, B, L where D contains '""&amp;A108&amp;""'"", 0)"),"nonmotorist-injuryArea")</f>
        <v>nonmotorist-injuryArea</v>
      </c>
      <c r="C108" s="13" t="str">
        <f>IFERROR(__xludf.DUMMYFUNCTION("""COMPUTED_VALUE"""),"nonmotorist")</f>
        <v>nonmotorist</v>
      </c>
      <c r="D108" s="13" t="str">
        <f>IFERROR(__xludf.DUMMYFUNCTION("""COMPUTED_VALUE"""),"P25")</f>
        <v>P25</v>
      </c>
      <c r="E108" s="25" t="s">
        <v>410</v>
      </c>
      <c r="F108" s="31">
        <v>1.0</v>
      </c>
      <c r="G108" s="31">
        <v>2.0</v>
      </c>
    </row>
    <row r="109">
      <c r="A109" s="2" t="s">
        <v>171</v>
      </c>
      <c r="B109" s="17" t="str">
        <f>IFERROR(__xludf.DUMMYFUNCTION("QUERY(nonmotorist!A:L, ""SELECT A, B, L where D contains '""&amp;A109&amp;""'"", 0)"),"nonmotorist-injuryArea")</f>
        <v>nonmotorist-injuryArea</v>
      </c>
      <c r="C109" s="13" t="str">
        <f>IFERROR(__xludf.DUMMYFUNCTION("""COMPUTED_VALUE"""),"nonmotorist")</f>
        <v>nonmotorist</v>
      </c>
      <c r="D109" s="13" t="str">
        <f>IFERROR(__xludf.DUMMYFUNCTION("""COMPUTED_VALUE"""),"P25")</f>
        <v>P25</v>
      </c>
      <c r="E109" s="25" t="s">
        <v>411</v>
      </c>
      <c r="F109" s="31">
        <v>2.0</v>
      </c>
      <c r="G109" s="31">
        <v>3.0</v>
      </c>
    </row>
    <row r="110">
      <c r="A110" s="2" t="s">
        <v>171</v>
      </c>
      <c r="B110" s="17" t="str">
        <f>IFERROR(__xludf.DUMMYFUNCTION("QUERY(nonmotorist!A:L, ""SELECT A, B, L where D contains '""&amp;A110&amp;""'"", 0)"),"nonmotorist-injuryArea")</f>
        <v>nonmotorist-injuryArea</v>
      </c>
      <c r="C110" s="13" t="str">
        <f>IFERROR(__xludf.DUMMYFUNCTION("""COMPUTED_VALUE"""),"nonmotorist")</f>
        <v>nonmotorist</v>
      </c>
      <c r="D110" s="13" t="str">
        <f>IFERROR(__xludf.DUMMYFUNCTION("""COMPUTED_VALUE"""),"P25")</f>
        <v>P25</v>
      </c>
      <c r="E110" s="25" t="s">
        <v>412</v>
      </c>
      <c r="F110" s="31">
        <v>3.0</v>
      </c>
      <c r="G110" s="31">
        <v>4.0</v>
      </c>
    </row>
    <row r="111">
      <c r="A111" s="2" t="s">
        <v>171</v>
      </c>
      <c r="B111" s="17" t="str">
        <f>IFERROR(__xludf.DUMMYFUNCTION("QUERY(nonmotorist!A:L, ""SELECT A, B, L where D contains '""&amp;A111&amp;""'"", 0)"),"nonmotorist-injuryArea")</f>
        <v>nonmotorist-injuryArea</v>
      </c>
      <c r="C111" s="13" t="str">
        <f>IFERROR(__xludf.DUMMYFUNCTION("""COMPUTED_VALUE"""),"nonmotorist")</f>
        <v>nonmotorist</v>
      </c>
      <c r="D111" s="13" t="str">
        <f>IFERROR(__xludf.DUMMYFUNCTION("""COMPUTED_VALUE"""),"P25")</f>
        <v>P25</v>
      </c>
      <c r="E111" s="25" t="s">
        <v>413</v>
      </c>
      <c r="F111" s="31">
        <v>4.0</v>
      </c>
      <c r="G111" s="31">
        <v>5.0</v>
      </c>
    </row>
    <row r="112">
      <c r="A112" s="2" t="s">
        <v>171</v>
      </c>
      <c r="B112" s="17" t="str">
        <f>IFERROR(__xludf.DUMMYFUNCTION("QUERY(nonmotorist!A:L, ""SELECT A, B, L where D contains '""&amp;A112&amp;""'"", 0)"),"nonmotorist-injuryArea")</f>
        <v>nonmotorist-injuryArea</v>
      </c>
      <c r="C112" s="13" t="str">
        <f>IFERROR(__xludf.DUMMYFUNCTION("""COMPUTED_VALUE"""),"nonmotorist")</f>
        <v>nonmotorist</v>
      </c>
      <c r="D112" s="13" t="str">
        <f>IFERROR(__xludf.DUMMYFUNCTION("""COMPUTED_VALUE"""),"P25")</f>
        <v>P25</v>
      </c>
      <c r="E112" s="25" t="s">
        <v>414</v>
      </c>
      <c r="F112" s="31">
        <v>5.0</v>
      </c>
      <c r="G112" s="31">
        <v>6.0</v>
      </c>
    </row>
    <row r="113">
      <c r="A113" s="2" t="s">
        <v>171</v>
      </c>
      <c r="B113" s="17" t="str">
        <f>IFERROR(__xludf.DUMMYFUNCTION("QUERY(nonmotorist!A:L, ""SELECT A, B, L where D contains '""&amp;A113&amp;""'"", 0)"),"nonmotorist-injuryArea")</f>
        <v>nonmotorist-injuryArea</v>
      </c>
      <c r="C113" s="13" t="str">
        <f>IFERROR(__xludf.DUMMYFUNCTION("""COMPUTED_VALUE"""),"nonmotorist")</f>
        <v>nonmotorist</v>
      </c>
      <c r="D113" s="13" t="str">
        <f>IFERROR(__xludf.DUMMYFUNCTION("""COMPUTED_VALUE"""),"P25")</f>
        <v>P25</v>
      </c>
      <c r="E113" s="25" t="s">
        <v>415</v>
      </c>
      <c r="F113" s="31">
        <v>6.0</v>
      </c>
      <c r="G113" s="31">
        <v>7.0</v>
      </c>
    </row>
    <row r="114">
      <c r="A114" s="2" t="s">
        <v>171</v>
      </c>
      <c r="B114" s="17" t="str">
        <f>IFERROR(__xludf.DUMMYFUNCTION("QUERY(nonmotorist!A:L, ""SELECT A, B, L where D contains '""&amp;A114&amp;""'"", 0)"),"nonmotorist-injuryArea")</f>
        <v>nonmotorist-injuryArea</v>
      </c>
      <c r="C114" s="13" t="str">
        <f>IFERROR(__xludf.DUMMYFUNCTION("""COMPUTED_VALUE"""),"nonmotorist")</f>
        <v>nonmotorist</v>
      </c>
      <c r="D114" s="13" t="str">
        <f>IFERROR(__xludf.DUMMYFUNCTION("""COMPUTED_VALUE"""),"P25")</f>
        <v>P25</v>
      </c>
      <c r="E114" s="25" t="s">
        <v>416</v>
      </c>
      <c r="F114" s="31">
        <v>7.0</v>
      </c>
      <c r="G114" s="31">
        <v>8.0</v>
      </c>
    </row>
    <row r="115">
      <c r="A115" s="2" t="s">
        <v>171</v>
      </c>
      <c r="B115" s="17" t="str">
        <f>IFERROR(__xludf.DUMMYFUNCTION("QUERY(nonmotorist!A:L, ""SELECT A, B, L where D contains '""&amp;A115&amp;""'"", 0)"),"nonmotorist-injuryArea")</f>
        <v>nonmotorist-injuryArea</v>
      </c>
      <c r="C115" s="13" t="str">
        <f>IFERROR(__xludf.DUMMYFUNCTION("""COMPUTED_VALUE"""),"nonmotorist")</f>
        <v>nonmotorist</v>
      </c>
      <c r="D115" s="13" t="str">
        <f>IFERROR(__xludf.DUMMYFUNCTION("""COMPUTED_VALUE"""),"P25")</f>
        <v>P25</v>
      </c>
      <c r="E115" s="25" t="s">
        <v>417</v>
      </c>
      <c r="F115" s="31">
        <v>8.0</v>
      </c>
      <c r="G115" s="31">
        <v>9.0</v>
      </c>
    </row>
    <row r="116">
      <c r="A116" s="2" t="s">
        <v>179</v>
      </c>
      <c r="B116" s="17" t="str">
        <f>IFERROR(__xludf.DUMMYFUNCTION("QUERY(nonmotorist!A:L, ""SELECT A, B, L where D contains '""&amp;A116&amp;""'"", 0)"),"nonmotorist-injurySeverity")</f>
        <v>nonmotorist-injurySeverity</v>
      </c>
      <c r="C116" s="13" t="str">
        <f>IFERROR(__xludf.DUMMYFUNCTION("""COMPUTED_VALUE"""),"nonmotorist")</f>
        <v>nonmotorist</v>
      </c>
      <c r="D116" s="13" t="str">
        <f>IFERROR(__xludf.DUMMYFUNCTION("""COMPUTED_VALUE"""),"P27")</f>
        <v>P27</v>
      </c>
      <c r="E116" s="25" t="s">
        <v>418</v>
      </c>
      <c r="F116" s="31">
        <v>0.0</v>
      </c>
      <c r="G116" s="31">
        <v>1.0</v>
      </c>
    </row>
    <row r="117">
      <c r="A117" s="2" t="s">
        <v>179</v>
      </c>
      <c r="B117" s="17" t="str">
        <f>IFERROR(__xludf.DUMMYFUNCTION("QUERY(nonmotorist!A:L, ""SELECT A, B, L where D contains '""&amp;A117&amp;""'"", 0)"),"nonmotorist-injurySeverity")</f>
        <v>nonmotorist-injurySeverity</v>
      </c>
      <c r="C117" s="13" t="str">
        <f>IFERROR(__xludf.DUMMYFUNCTION("""COMPUTED_VALUE"""),"nonmotorist")</f>
        <v>nonmotorist</v>
      </c>
      <c r="D117" s="13" t="str">
        <f>IFERROR(__xludf.DUMMYFUNCTION("""COMPUTED_VALUE"""),"P27")</f>
        <v>P27</v>
      </c>
      <c r="E117" s="25" t="s">
        <v>419</v>
      </c>
      <c r="F117" s="31">
        <v>1.0</v>
      </c>
      <c r="G117" s="31">
        <v>2.0</v>
      </c>
    </row>
    <row r="118">
      <c r="A118" s="2" t="s">
        <v>179</v>
      </c>
      <c r="B118" s="17" t="str">
        <f>IFERROR(__xludf.DUMMYFUNCTION("QUERY(nonmotorist!A:L, ""SELECT A, B, L where D contains '""&amp;A118&amp;""'"", 0)"),"nonmotorist-injurySeverity")</f>
        <v>nonmotorist-injurySeverity</v>
      </c>
      <c r="C118" s="13" t="str">
        <f>IFERROR(__xludf.DUMMYFUNCTION("""COMPUTED_VALUE"""),"nonmotorist")</f>
        <v>nonmotorist</v>
      </c>
      <c r="D118" s="13" t="str">
        <f>IFERROR(__xludf.DUMMYFUNCTION("""COMPUTED_VALUE"""),"P27")</f>
        <v>P27</v>
      </c>
      <c r="E118" s="25" t="s">
        <v>420</v>
      </c>
      <c r="F118" s="31">
        <v>2.0</v>
      </c>
      <c r="G118" s="31">
        <v>3.0</v>
      </c>
    </row>
    <row r="119">
      <c r="A119" s="2" t="s">
        <v>179</v>
      </c>
      <c r="B119" s="17" t="str">
        <f>IFERROR(__xludf.DUMMYFUNCTION("QUERY(nonmotorist!A:L, ""SELECT A, B, L where D contains '""&amp;A119&amp;""'"", 0)"),"nonmotorist-injurySeverity")</f>
        <v>nonmotorist-injurySeverity</v>
      </c>
      <c r="C119" s="13" t="str">
        <f>IFERROR(__xludf.DUMMYFUNCTION("""COMPUTED_VALUE"""),"nonmotorist")</f>
        <v>nonmotorist</v>
      </c>
      <c r="D119" s="13" t="str">
        <f>IFERROR(__xludf.DUMMYFUNCTION("""COMPUTED_VALUE"""),"P27")</f>
        <v>P27</v>
      </c>
      <c r="E119" s="25" t="s">
        <v>421</v>
      </c>
      <c r="F119" s="31">
        <v>3.0</v>
      </c>
      <c r="G119" s="31">
        <v>4.0</v>
      </c>
    </row>
    <row r="120">
      <c r="A120" s="2" t="s">
        <v>179</v>
      </c>
      <c r="B120" s="17" t="str">
        <f>IFERROR(__xludf.DUMMYFUNCTION("QUERY(nonmotorist!A:L, ""SELECT A, B, L where D contains '""&amp;A120&amp;""'"", 0)"),"nonmotorist-injurySeverity")</f>
        <v>nonmotorist-injurySeverity</v>
      </c>
      <c r="C120" s="13" t="str">
        <f>IFERROR(__xludf.DUMMYFUNCTION("""COMPUTED_VALUE"""),"nonmotorist")</f>
        <v>nonmotorist</v>
      </c>
      <c r="D120" s="13" t="str">
        <f>IFERROR(__xludf.DUMMYFUNCTION("""COMPUTED_VALUE"""),"P27")</f>
        <v>P27</v>
      </c>
      <c r="E120" s="25" t="s">
        <v>422</v>
      </c>
      <c r="F120" s="31">
        <v>4.0</v>
      </c>
      <c r="G120" s="31">
        <v>5.0</v>
      </c>
    </row>
    <row r="121">
      <c r="A121" s="2" t="s">
        <v>179</v>
      </c>
      <c r="B121" s="17" t="str">
        <f>IFERROR(__xludf.DUMMYFUNCTION("QUERY(nonmotorist!A:L, ""SELECT A, B, L where D contains '""&amp;A121&amp;""'"", 0)"),"nonmotorist-injurySeverity")</f>
        <v>nonmotorist-injurySeverity</v>
      </c>
      <c r="C121" s="13" t="str">
        <f>IFERROR(__xludf.DUMMYFUNCTION("""COMPUTED_VALUE"""),"nonmotorist")</f>
        <v>nonmotorist</v>
      </c>
      <c r="D121" s="13" t="str">
        <f>IFERROR(__xludf.DUMMYFUNCTION("""COMPUTED_VALUE"""),"P27")</f>
        <v>P27</v>
      </c>
      <c r="E121" s="25" t="s">
        <v>271</v>
      </c>
      <c r="F121" s="31">
        <v>5.0</v>
      </c>
      <c r="G121" s="31">
        <v>99.0</v>
      </c>
    </row>
    <row r="122">
      <c r="A122" s="2" t="s">
        <v>185</v>
      </c>
      <c r="B122" s="17" t="str">
        <f>IFERROR(__xludf.DUMMYFUNCTION("QUERY(nonmotorist!A:L, ""SELECT A, B, L where D contains '""&amp;A122&amp;""'"", 0)"),"nonmotorist-sourceTransport")</f>
        <v>nonmotorist-sourceTransport</v>
      </c>
      <c r="C122" s="13" t="str">
        <f>IFERROR(__xludf.DUMMYFUNCTION("""COMPUTED_VALUE"""),"nonmotorist")</f>
        <v>nonmotorist</v>
      </c>
      <c r="D122" s="13" t="str">
        <f>IFERROR(__xludf.DUMMYFUNCTION("""COMPUTED_VALUE"""),"P24-S1")</f>
        <v>P24-S1</v>
      </c>
      <c r="E122" s="33" t="s">
        <v>423</v>
      </c>
      <c r="F122" s="31">
        <v>0.0</v>
      </c>
      <c r="G122" s="31">
        <v>0.0</v>
      </c>
    </row>
    <row r="123">
      <c r="A123" s="2" t="s">
        <v>185</v>
      </c>
      <c r="B123" s="17" t="str">
        <f>IFERROR(__xludf.DUMMYFUNCTION("QUERY(nonmotorist!A:L, ""SELECT A, B, L where D contains '""&amp;A123&amp;""'"", 0)"),"nonmotorist-sourceTransport")</f>
        <v>nonmotorist-sourceTransport</v>
      </c>
      <c r="C123" s="13" t="str">
        <f>IFERROR(__xludf.DUMMYFUNCTION("""COMPUTED_VALUE"""),"nonmotorist")</f>
        <v>nonmotorist</v>
      </c>
      <c r="D123" s="13" t="str">
        <f>IFERROR(__xludf.DUMMYFUNCTION("""COMPUTED_VALUE"""),"P24-S1")</f>
        <v>P24-S1</v>
      </c>
      <c r="E123" s="33" t="s">
        <v>424</v>
      </c>
      <c r="F123" s="31">
        <v>1.0</v>
      </c>
      <c r="G123" s="31">
        <v>1.0</v>
      </c>
    </row>
    <row r="124">
      <c r="A124" s="2" t="s">
        <v>185</v>
      </c>
      <c r="B124" s="17" t="str">
        <f>IFERROR(__xludf.DUMMYFUNCTION("QUERY(nonmotorist!A:L, ""SELECT A, B, L where D contains '""&amp;A124&amp;""'"", 0)"),"nonmotorist-sourceTransport")</f>
        <v>nonmotorist-sourceTransport</v>
      </c>
      <c r="C124" s="13" t="str">
        <f>IFERROR(__xludf.DUMMYFUNCTION("""COMPUTED_VALUE"""),"nonmotorist")</f>
        <v>nonmotorist</v>
      </c>
      <c r="D124" s="13" t="str">
        <f>IFERROR(__xludf.DUMMYFUNCTION("""COMPUTED_VALUE"""),"P24-S1")</f>
        <v>P24-S1</v>
      </c>
      <c r="E124" s="33" t="s">
        <v>425</v>
      </c>
      <c r="F124" s="31">
        <v>2.0</v>
      </c>
      <c r="G124" s="31">
        <v>2.0</v>
      </c>
    </row>
    <row r="125">
      <c r="A125" s="2" t="s">
        <v>185</v>
      </c>
      <c r="B125" s="17" t="str">
        <f>IFERROR(__xludf.DUMMYFUNCTION("QUERY(nonmotorist!A:L, ""SELECT A, B, L where D contains '""&amp;A125&amp;""'"", 0)"),"nonmotorist-sourceTransport")</f>
        <v>nonmotorist-sourceTransport</v>
      </c>
      <c r="C125" s="13" t="str">
        <f>IFERROR(__xludf.DUMMYFUNCTION("""COMPUTED_VALUE"""),"nonmotorist")</f>
        <v>nonmotorist</v>
      </c>
      <c r="D125" s="13" t="str">
        <f>IFERROR(__xludf.DUMMYFUNCTION("""COMPUTED_VALUE"""),"P24-S1")</f>
        <v>P24-S1</v>
      </c>
      <c r="E125" s="33" t="s">
        <v>426</v>
      </c>
      <c r="F125" s="31">
        <v>3.0</v>
      </c>
      <c r="G125" s="31">
        <v>3.0</v>
      </c>
    </row>
    <row r="126">
      <c r="A126" s="2" t="s">
        <v>185</v>
      </c>
      <c r="B126" s="17" t="str">
        <f>IFERROR(__xludf.DUMMYFUNCTION("QUERY(nonmotorist!A:L, ""SELECT A, B, L where D contains '""&amp;A126&amp;""'"", 0)"),"nonmotorist-sourceTransport")</f>
        <v>nonmotorist-sourceTransport</v>
      </c>
      <c r="C126" s="13" t="str">
        <f>IFERROR(__xludf.DUMMYFUNCTION("""COMPUTED_VALUE"""),"nonmotorist")</f>
        <v>nonmotorist</v>
      </c>
      <c r="D126" s="13" t="str">
        <f>IFERROR(__xludf.DUMMYFUNCTION("""COMPUTED_VALUE"""),"P24-S1")</f>
        <v>P24-S1</v>
      </c>
      <c r="E126" s="33" t="s">
        <v>312</v>
      </c>
      <c r="F126" s="31">
        <v>4.0</v>
      </c>
      <c r="G126" s="31">
        <v>98.0</v>
      </c>
    </row>
    <row r="127">
      <c r="A127" s="2" t="s">
        <v>185</v>
      </c>
      <c r="B127" s="17" t="str">
        <f>IFERROR(__xludf.DUMMYFUNCTION("QUERY(nonmotorist!A:L, ""SELECT A, B, L where D contains '""&amp;A127&amp;""'"", 0)"),"nonmotorist-sourceTransport")</f>
        <v>nonmotorist-sourceTransport</v>
      </c>
      <c r="C127" s="13" t="str">
        <f>IFERROR(__xludf.DUMMYFUNCTION("""COMPUTED_VALUE"""),"nonmotorist")</f>
        <v>nonmotorist</v>
      </c>
      <c r="D127" s="13" t="str">
        <f>IFERROR(__xludf.DUMMYFUNCTION("""COMPUTED_VALUE"""),"P24-S1")</f>
        <v>P24-S1</v>
      </c>
      <c r="E127" s="33" t="s">
        <v>271</v>
      </c>
      <c r="F127" s="31">
        <v>5.0</v>
      </c>
      <c r="G127" s="31">
        <v>99.0</v>
      </c>
    </row>
    <row r="128">
      <c r="A128" s="25" t="s">
        <v>216</v>
      </c>
      <c r="B128" s="17" t="str">
        <f>IFERROR(__xludf.DUMMYFUNCTION("QUERY(nonmotorist!A:L, ""SELECT A, B, L where D contains '""&amp;A128&amp;""'"", 0)"),"nonmotorist-alcoholTestStatus")</f>
        <v>nonmotorist-alcoholTestStatus</v>
      </c>
      <c r="C128" s="13" t="str">
        <f>IFERROR(__xludf.DUMMYFUNCTION("""COMPUTED_VALUE"""),"nonmotorist")</f>
        <v>nonmotorist</v>
      </c>
      <c r="D128" s="13" t="str">
        <f>IFERROR(__xludf.DUMMYFUNCTION("""COMPUTED_VALUE"""),"P21-S1")</f>
        <v>P21-S1</v>
      </c>
      <c r="E128" s="33" t="s">
        <v>438</v>
      </c>
      <c r="F128" s="34">
        <v>0.0</v>
      </c>
      <c r="G128" s="31">
        <v>0.0</v>
      </c>
    </row>
    <row r="129">
      <c r="A129" s="25" t="s">
        <v>216</v>
      </c>
      <c r="B129" s="17" t="str">
        <f>IFERROR(__xludf.DUMMYFUNCTION("QUERY(nonmotorist!A:L, ""SELECT A, B, L where D contains '""&amp;A129&amp;""'"", 0)"),"nonmotorist-alcoholTestStatus")</f>
        <v>nonmotorist-alcoholTestStatus</v>
      </c>
      <c r="C129" s="13" t="str">
        <f>IFERROR(__xludf.DUMMYFUNCTION("""COMPUTED_VALUE"""),"nonmotorist")</f>
        <v>nonmotorist</v>
      </c>
      <c r="D129" s="13" t="str">
        <f>IFERROR(__xludf.DUMMYFUNCTION("""COMPUTED_VALUE"""),"P21-S1")</f>
        <v>P21-S1</v>
      </c>
      <c r="E129" s="33" t="s">
        <v>439</v>
      </c>
      <c r="F129" s="34">
        <v>1.0</v>
      </c>
      <c r="G129" s="31">
        <v>1.0</v>
      </c>
    </row>
    <row r="130">
      <c r="A130" s="25" t="s">
        <v>216</v>
      </c>
      <c r="B130" s="17" t="str">
        <f>IFERROR(__xludf.DUMMYFUNCTION("QUERY(nonmotorist!A:L, ""SELECT A, B, L where D contains '""&amp;A130&amp;""'"", 0)"),"nonmotorist-alcoholTestStatus")</f>
        <v>nonmotorist-alcoholTestStatus</v>
      </c>
      <c r="C130" s="13" t="str">
        <f>IFERROR(__xludf.DUMMYFUNCTION("""COMPUTED_VALUE"""),"nonmotorist")</f>
        <v>nonmotorist</v>
      </c>
      <c r="D130" s="13" t="str">
        <f>IFERROR(__xludf.DUMMYFUNCTION("""COMPUTED_VALUE"""),"P21-S1")</f>
        <v>P21-S1</v>
      </c>
      <c r="E130" s="33" t="s">
        <v>440</v>
      </c>
      <c r="F130" s="34">
        <v>2.0</v>
      </c>
      <c r="G130" s="31">
        <v>2.0</v>
      </c>
    </row>
    <row r="131">
      <c r="A131" s="25" t="s">
        <v>216</v>
      </c>
      <c r="B131" s="17" t="str">
        <f>IFERROR(__xludf.DUMMYFUNCTION("QUERY(nonmotorist!A:L, ""SELECT A, B, L where D contains '""&amp;A131&amp;""'"", 0)"),"nonmotorist-alcoholTestStatus")</f>
        <v>nonmotorist-alcoholTestStatus</v>
      </c>
      <c r="C131" s="13" t="str">
        <f>IFERROR(__xludf.DUMMYFUNCTION("""COMPUTED_VALUE"""),"nonmotorist")</f>
        <v>nonmotorist</v>
      </c>
      <c r="D131" s="13" t="str">
        <f>IFERROR(__xludf.DUMMYFUNCTION("""COMPUTED_VALUE"""),"P21-S1")</f>
        <v>P21-S1</v>
      </c>
      <c r="E131" s="33" t="s">
        <v>441</v>
      </c>
      <c r="F131" s="34">
        <v>3.0</v>
      </c>
      <c r="G131" s="31">
        <v>99.0</v>
      </c>
    </row>
    <row r="132">
      <c r="A132" s="25" t="s">
        <v>219</v>
      </c>
      <c r="B132" s="17" t="str">
        <f>IFERROR(__xludf.DUMMYFUNCTION("QUERY(nonmotorist!A:L, ""SELECT A, B, L where D contains '""&amp;A132&amp;""'"", 0)"),"nonmotorist-alcoholTestType")</f>
        <v>nonmotorist-alcoholTestType</v>
      </c>
      <c r="C132" s="13" t="str">
        <f>IFERROR(__xludf.DUMMYFUNCTION("""COMPUTED_VALUE"""),"nonmotorist")</f>
        <v>nonmotorist</v>
      </c>
      <c r="D132" s="13" t="str">
        <f>IFERROR(__xludf.DUMMYFUNCTION("""COMPUTED_VALUE"""),"P21-S2")</f>
        <v>P21-S2</v>
      </c>
      <c r="E132" s="33" t="s">
        <v>442</v>
      </c>
      <c r="F132" s="34">
        <v>0.0</v>
      </c>
      <c r="G132" s="31">
        <v>97.0</v>
      </c>
    </row>
    <row r="133">
      <c r="A133" s="25" t="s">
        <v>219</v>
      </c>
      <c r="B133" s="17" t="str">
        <f>IFERROR(__xludf.DUMMYFUNCTION("QUERY(nonmotorist!A:L, ""SELECT A, B, L where D contains '""&amp;A133&amp;""'"", 0)"),"nonmotorist-alcoholTestType")</f>
        <v>nonmotorist-alcoholTestType</v>
      </c>
      <c r="C133" s="13" t="str">
        <f>IFERROR(__xludf.DUMMYFUNCTION("""COMPUTED_VALUE"""),"nonmotorist")</f>
        <v>nonmotorist</v>
      </c>
      <c r="D133" s="13" t="str">
        <f>IFERROR(__xludf.DUMMYFUNCTION("""COMPUTED_VALUE"""),"P21-S2")</f>
        <v>P21-S2</v>
      </c>
      <c r="E133" s="33" t="s">
        <v>443</v>
      </c>
      <c r="F133" s="34">
        <v>1.0</v>
      </c>
      <c r="G133" s="31">
        <v>1.0</v>
      </c>
    </row>
    <row r="134">
      <c r="A134" s="25" t="s">
        <v>219</v>
      </c>
      <c r="B134" s="17" t="str">
        <f>IFERROR(__xludf.DUMMYFUNCTION("QUERY(nonmotorist!A:L, ""SELECT A, B, L where D contains '""&amp;A134&amp;""'"", 0)"),"nonmotorist-alcoholTestType")</f>
        <v>nonmotorist-alcoholTestType</v>
      </c>
      <c r="C134" s="13" t="str">
        <f>IFERROR(__xludf.DUMMYFUNCTION("""COMPUTED_VALUE"""),"nonmotorist")</f>
        <v>nonmotorist</v>
      </c>
      <c r="D134" s="13" t="str">
        <f>IFERROR(__xludf.DUMMYFUNCTION("""COMPUTED_VALUE"""),"P21-S2")</f>
        <v>P21-S2</v>
      </c>
      <c r="E134" s="33" t="s">
        <v>444</v>
      </c>
      <c r="F134" s="34">
        <v>2.0</v>
      </c>
      <c r="G134" s="31">
        <v>2.0</v>
      </c>
    </row>
    <row r="135">
      <c r="A135" s="25" t="s">
        <v>219</v>
      </c>
      <c r="B135" s="17" t="str">
        <f>IFERROR(__xludf.DUMMYFUNCTION("QUERY(nonmotorist!A:L, ""SELECT A, B, L where D contains '""&amp;A135&amp;""'"", 0)"),"nonmotorist-alcoholTestType")</f>
        <v>nonmotorist-alcoholTestType</v>
      </c>
      <c r="C135" s="13" t="str">
        <f>IFERROR(__xludf.DUMMYFUNCTION("""COMPUTED_VALUE"""),"nonmotorist")</f>
        <v>nonmotorist</v>
      </c>
      <c r="D135" s="13" t="str">
        <f>IFERROR(__xludf.DUMMYFUNCTION("""COMPUTED_VALUE"""),"P21-S2")</f>
        <v>P21-S2</v>
      </c>
      <c r="E135" s="33" t="s">
        <v>445</v>
      </c>
      <c r="F135" s="34">
        <v>3.0</v>
      </c>
      <c r="G135" s="31">
        <v>3.0</v>
      </c>
    </row>
    <row r="136">
      <c r="A136" s="25" t="s">
        <v>219</v>
      </c>
      <c r="B136" s="17" t="str">
        <f>IFERROR(__xludf.DUMMYFUNCTION("QUERY(nonmotorist!A:L, ""SELECT A, B, L where D contains '""&amp;A136&amp;""'"", 0)"),"nonmotorist-alcoholTestType")</f>
        <v>nonmotorist-alcoholTestType</v>
      </c>
      <c r="C136" s="13" t="str">
        <f>IFERROR(__xludf.DUMMYFUNCTION("""COMPUTED_VALUE"""),"nonmotorist")</f>
        <v>nonmotorist</v>
      </c>
      <c r="D136" s="13" t="str">
        <f>IFERROR(__xludf.DUMMYFUNCTION("""COMPUTED_VALUE"""),"P21-S2")</f>
        <v>P21-S2</v>
      </c>
      <c r="E136" s="33" t="s">
        <v>312</v>
      </c>
      <c r="F136" s="34">
        <v>4.0</v>
      </c>
      <c r="G136" s="31">
        <v>98.0</v>
      </c>
    </row>
    <row r="137">
      <c r="A137" s="25" t="s">
        <v>222</v>
      </c>
      <c r="B137" s="17" t="str">
        <f>IFERROR(__xludf.DUMMYFUNCTION("QUERY(nonmotorist!A:L, ""SELECT A, B, L where D contains '""&amp;A137&amp;""'"", 0)"),"nonmotorist-BACTestResult")</f>
        <v>nonmotorist-BACTestResult</v>
      </c>
      <c r="C137" s="13" t="str">
        <f>IFERROR(__xludf.DUMMYFUNCTION("""COMPUTED_VALUE"""),"nonmotorist")</f>
        <v>nonmotorist</v>
      </c>
      <c r="D137" s="13" t="str">
        <f>IFERROR(__xludf.DUMMYFUNCTION("""COMPUTED_VALUE"""),"P21-S3")</f>
        <v>P21-S3</v>
      </c>
      <c r="E137" s="33" t="s">
        <v>446</v>
      </c>
      <c r="F137" s="34">
        <v>0.0</v>
      </c>
      <c r="G137" s="31">
        <v>1.0</v>
      </c>
    </row>
    <row r="138">
      <c r="A138" s="25" t="s">
        <v>222</v>
      </c>
      <c r="B138" s="17" t="str">
        <f>IFERROR(__xludf.DUMMYFUNCTION("QUERY(nonmotorist!A:L, ""SELECT A, B, L where D contains '""&amp;A138&amp;""'"", 0)"),"nonmotorist-BACTestResult")</f>
        <v>nonmotorist-BACTestResult</v>
      </c>
      <c r="C138" s="13" t="str">
        <f>IFERROR(__xludf.DUMMYFUNCTION("""COMPUTED_VALUE"""),"nonmotorist")</f>
        <v>nonmotorist</v>
      </c>
      <c r="D138" s="13" t="str">
        <f>IFERROR(__xludf.DUMMYFUNCTION("""COMPUTED_VALUE"""),"P21-S3")</f>
        <v>P21-S3</v>
      </c>
      <c r="E138" s="25" t="s">
        <v>442</v>
      </c>
      <c r="F138" s="31">
        <v>1.0</v>
      </c>
      <c r="G138" s="31">
        <v>97.0</v>
      </c>
    </row>
    <row r="139">
      <c r="A139" s="25" t="s">
        <v>222</v>
      </c>
      <c r="B139" s="17" t="str">
        <f>IFERROR(__xludf.DUMMYFUNCTION("QUERY(nonmotorist!A:L, ""SELECT A, B, L where D contains '""&amp;A139&amp;""'"", 0)"),"nonmotorist-BACTestResult")</f>
        <v>nonmotorist-BACTestResult</v>
      </c>
      <c r="C139" s="13" t="str">
        <f>IFERROR(__xludf.DUMMYFUNCTION("""COMPUTED_VALUE"""),"nonmotorist")</f>
        <v>nonmotorist</v>
      </c>
      <c r="D139" s="13" t="str">
        <f>IFERROR(__xludf.DUMMYFUNCTION("""COMPUTED_VALUE"""),"P21-S3")</f>
        <v>P21-S3</v>
      </c>
      <c r="E139" s="25" t="s">
        <v>271</v>
      </c>
      <c r="F139" s="31">
        <v>2.0</v>
      </c>
      <c r="G139" s="31">
        <v>99.0</v>
      </c>
    </row>
    <row r="140">
      <c r="A140" s="25" t="s">
        <v>228</v>
      </c>
      <c r="B140" s="17" t="str">
        <f>IFERROR(__xludf.DUMMYFUNCTION("QUERY(nonmotorist!A:L, ""SELECT A, B, L where D contains '""&amp;A140&amp;""'"", 0)"),"nonmotorist-suspectedDrug")</f>
        <v>nonmotorist-suspectedDrug</v>
      </c>
      <c r="C140" s="13" t="str">
        <f>IFERROR(__xludf.DUMMYFUNCTION("""COMPUTED_VALUE"""),"nonmotorist")</f>
        <v>nonmotorist</v>
      </c>
      <c r="D140" s="13" t="str">
        <f>IFERROR(__xludf.DUMMYFUNCTION("""COMPUTED_VALUE"""),"P22")</f>
        <v>P22</v>
      </c>
      <c r="E140" s="25" t="s">
        <v>285</v>
      </c>
      <c r="F140" s="31">
        <v>0.0</v>
      </c>
      <c r="G140" s="31">
        <v>1.0</v>
      </c>
    </row>
    <row r="141">
      <c r="A141" s="25" t="s">
        <v>228</v>
      </c>
      <c r="B141" s="17" t="str">
        <f>IFERROR(__xludf.DUMMYFUNCTION("QUERY(nonmotorist!A:L, ""SELECT A, B, L where D contains '""&amp;A141&amp;""'"", 0)"),"nonmotorist-suspectedDrug")</f>
        <v>nonmotorist-suspectedDrug</v>
      </c>
      <c r="C141" s="13" t="str">
        <f>IFERROR(__xludf.DUMMYFUNCTION("""COMPUTED_VALUE"""),"nonmotorist")</f>
        <v>nonmotorist</v>
      </c>
      <c r="D141" s="13" t="str">
        <f>IFERROR(__xludf.DUMMYFUNCTION("""COMPUTED_VALUE"""),"P22")</f>
        <v>P22</v>
      </c>
      <c r="E141" s="25" t="s">
        <v>286</v>
      </c>
      <c r="F141" s="31">
        <v>1.0</v>
      </c>
      <c r="G141" s="31">
        <v>2.0</v>
      </c>
    </row>
    <row r="142">
      <c r="A142" s="25" t="s">
        <v>228</v>
      </c>
      <c r="B142" s="17" t="str">
        <f>IFERROR(__xludf.DUMMYFUNCTION("QUERY(nonmotorist!A:L, ""SELECT A, B, L where D contains '""&amp;A142&amp;""'"", 0)"),"nonmotorist-suspectedDrug")</f>
        <v>nonmotorist-suspectedDrug</v>
      </c>
      <c r="C142" s="13" t="str">
        <f>IFERROR(__xludf.DUMMYFUNCTION("""COMPUTED_VALUE"""),"nonmotorist")</f>
        <v>nonmotorist</v>
      </c>
      <c r="D142" s="13" t="str">
        <f>IFERROR(__xludf.DUMMYFUNCTION("""COMPUTED_VALUE"""),"P22")</f>
        <v>P22</v>
      </c>
      <c r="E142" s="25" t="s">
        <v>271</v>
      </c>
      <c r="F142" s="31">
        <v>2.0</v>
      </c>
      <c r="G142" s="31">
        <v>99.0</v>
      </c>
    </row>
    <row r="143">
      <c r="A143" s="25" t="s">
        <v>232</v>
      </c>
      <c r="B143" s="17" t="str">
        <f>IFERROR(__xludf.DUMMYFUNCTION("QUERY(nonmotorist!A:L, ""SELECT A, B, L where D contains '""&amp;A143&amp;""'"", 0)"),"nonmotorist-drugTestStatus")</f>
        <v>nonmotorist-drugTestStatus</v>
      </c>
      <c r="C143" s="13" t="str">
        <f>IFERROR(__xludf.DUMMYFUNCTION("""COMPUTED_VALUE"""),"nonmotorist")</f>
        <v>nonmotorist</v>
      </c>
      <c r="D143" s="13" t="str">
        <f>IFERROR(__xludf.DUMMYFUNCTION("""COMPUTED_VALUE"""),"P23-S1")</f>
        <v>P23-S1</v>
      </c>
      <c r="E143" s="25" t="s">
        <v>438</v>
      </c>
      <c r="F143" s="31">
        <v>0.0</v>
      </c>
      <c r="G143" s="31">
        <v>0.0</v>
      </c>
    </row>
    <row r="144">
      <c r="A144" s="25" t="s">
        <v>232</v>
      </c>
      <c r="B144" s="17" t="str">
        <f>IFERROR(__xludf.DUMMYFUNCTION("QUERY(nonmotorist!A:L, ""SELECT A, B, L where D contains '""&amp;A144&amp;""'"", 0)"),"nonmotorist-drugTestStatus")</f>
        <v>nonmotorist-drugTestStatus</v>
      </c>
      <c r="C144" s="13" t="str">
        <f>IFERROR(__xludf.DUMMYFUNCTION("""COMPUTED_VALUE"""),"nonmotorist")</f>
        <v>nonmotorist</v>
      </c>
      <c r="D144" s="13" t="str">
        <f>IFERROR(__xludf.DUMMYFUNCTION("""COMPUTED_VALUE"""),"P23-S1")</f>
        <v>P23-S1</v>
      </c>
      <c r="E144" s="25" t="s">
        <v>439</v>
      </c>
      <c r="F144" s="31">
        <v>1.0</v>
      </c>
      <c r="G144" s="31">
        <v>1.0</v>
      </c>
    </row>
    <row r="145">
      <c r="A145" s="25" t="s">
        <v>232</v>
      </c>
      <c r="B145" s="17" t="str">
        <f>IFERROR(__xludf.DUMMYFUNCTION("QUERY(nonmotorist!A:L, ""SELECT A, B, L where D contains '""&amp;A145&amp;""'"", 0)"),"nonmotorist-drugTestStatus")</f>
        <v>nonmotorist-drugTestStatus</v>
      </c>
      <c r="C145" s="13" t="str">
        <f>IFERROR(__xludf.DUMMYFUNCTION("""COMPUTED_VALUE"""),"nonmotorist")</f>
        <v>nonmotorist</v>
      </c>
      <c r="D145" s="13" t="str">
        <f>IFERROR(__xludf.DUMMYFUNCTION("""COMPUTED_VALUE"""),"P23-S1")</f>
        <v>P23-S1</v>
      </c>
      <c r="E145" s="25" t="s">
        <v>440</v>
      </c>
      <c r="F145" s="31">
        <v>2.0</v>
      </c>
      <c r="G145" s="31">
        <v>2.0</v>
      </c>
    </row>
    <row r="146">
      <c r="A146" s="25" t="s">
        <v>232</v>
      </c>
      <c r="B146" s="17" t="str">
        <f>IFERROR(__xludf.DUMMYFUNCTION("QUERY(nonmotorist!A:L, ""SELECT A, B, L where D contains '""&amp;A146&amp;""'"", 0)"),"nonmotorist-drugTestStatus")</f>
        <v>nonmotorist-drugTestStatus</v>
      </c>
      <c r="C146" s="13" t="str">
        <f>IFERROR(__xludf.DUMMYFUNCTION("""COMPUTED_VALUE"""),"nonmotorist")</f>
        <v>nonmotorist</v>
      </c>
      <c r="D146" s="13" t="str">
        <f>IFERROR(__xludf.DUMMYFUNCTION("""COMPUTED_VALUE"""),"P23-S1")</f>
        <v>P23-S1</v>
      </c>
      <c r="E146" s="25" t="s">
        <v>441</v>
      </c>
      <c r="F146" s="31">
        <v>3.0</v>
      </c>
      <c r="G146" s="31">
        <v>99.0</v>
      </c>
    </row>
    <row r="147">
      <c r="A147" s="25" t="s">
        <v>235</v>
      </c>
      <c r="B147" s="17" t="str">
        <f>IFERROR(__xludf.DUMMYFUNCTION("QUERY(nonmotorist!A:L, ""SELECT A, B, L where D contains '""&amp;A147&amp;""'"", 0)"),"nonmotorist-drugTestType")</f>
        <v>nonmotorist-drugTestType</v>
      </c>
      <c r="C147" s="13" t="str">
        <f>IFERROR(__xludf.DUMMYFUNCTION("""COMPUTED_VALUE"""),"nonmotorist")</f>
        <v>nonmotorist</v>
      </c>
      <c r="D147" s="13" t="str">
        <f>IFERROR(__xludf.DUMMYFUNCTION("""COMPUTED_VALUE"""),"P23-S2")</f>
        <v>P23-S2</v>
      </c>
      <c r="E147" s="25" t="s">
        <v>443</v>
      </c>
      <c r="F147" s="31">
        <v>0.0</v>
      </c>
      <c r="G147" s="31">
        <v>1.0</v>
      </c>
    </row>
    <row r="148">
      <c r="A148" s="25" t="s">
        <v>235</v>
      </c>
      <c r="B148" s="17" t="str">
        <f>IFERROR(__xludf.DUMMYFUNCTION("QUERY(nonmotorist!A:L, ""SELECT A, B, L where D contains '""&amp;A148&amp;""'"", 0)"),"nonmotorist-drugTestType")</f>
        <v>nonmotorist-drugTestType</v>
      </c>
      <c r="C148" s="13" t="str">
        <f>IFERROR(__xludf.DUMMYFUNCTION("""COMPUTED_VALUE"""),"nonmotorist")</f>
        <v>nonmotorist</v>
      </c>
      <c r="D148" s="13" t="str">
        <f>IFERROR(__xludf.DUMMYFUNCTION("""COMPUTED_VALUE"""),"P23-S2")</f>
        <v>P23-S2</v>
      </c>
      <c r="E148" s="25" t="s">
        <v>447</v>
      </c>
      <c r="F148" s="31">
        <v>1.0</v>
      </c>
      <c r="G148" s="31">
        <v>2.0</v>
      </c>
    </row>
    <row r="149">
      <c r="A149" s="25" t="s">
        <v>235</v>
      </c>
      <c r="B149" s="17" t="str">
        <f>IFERROR(__xludf.DUMMYFUNCTION("QUERY(nonmotorist!A:L, ""SELECT A, B, L where D contains '""&amp;A149&amp;""'"", 0)"),"nonmotorist-drugTestType")</f>
        <v>nonmotorist-drugTestType</v>
      </c>
      <c r="C149" s="13" t="str">
        <f>IFERROR(__xludf.DUMMYFUNCTION("""COMPUTED_VALUE"""),"nonmotorist")</f>
        <v>nonmotorist</v>
      </c>
      <c r="D149" s="13" t="str">
        <f>IFERROR(__xludf.DUMMYFUNCTION("""COMPUTED_VALUE"""),"P23-S2")</f>
        <v>P23-S2</v>
      </c>
      <c r="E149" s="25" t="s">
        <v>445</v>
      </c>
      <c r="F149" s="31">
        <v>2.0</v>
      </c>
      <c r="G149" s="31">
        <v>3.0</v>
      </c>
    </row>
    <row r="150">
      <c r="A150" s="25" t="s">
        <v>235</v>
      </c>
      <c r="B150" s="17" t="str">
        <f>IFERROR(__xludf.DUMMYFUNCTION("QUERY(nonmotorist!A:L, ""SELECT A, B, L where D contains '""&amp;A150&amp;""'"", 0)"),"nonmotorist-drugTestType")</f>
        <v>nonmotorist-drugTestType</v>
      </c>
      <c r="C150" s="13" t="str">
        <f>IFERROR(__xludf.DUMMYFUNCTION("""COMPUTED_VALUE"""),"nonmotorist")</f>
        <v>nonmotorist</v>
      </c>
      <c r="D150" s="13" t="str">
        <f>IFERROR(__xludf.DUMMYFUNCTION("""COMPUTED_VALUE"""),"P23-S2")</f>
        <v>P23-S2</v>
      </c>
      <c r="E150" s="25" t="s">
        <v>442</v>
      </c>
      <c r="F150" s="31">
        <v>3.0</v>
      </c>
      <c r="G150" s="31">
        <v>97.0</v>
      </c>
    </row>
    <row r="151">
      <c r="A151" s="25" t="s">
        <v>235</v>
      </c>
      <c r="B151" s="17" t="str">
        <f>IFERROR(__xludf.DUMMYFUNCTION("QUERY(nonmotorist!A:L, ""SELECT A, B, L where D contains '""&amp;A151&amp;""'"", 0)"),"nonmotorist-drugTestType")</f>
        <v>nonmotorist-drugTestType</v>
      </c>
      <c r="C151" s="13" t="str">
        <f>IFERROR(__xludf.DUMMYFUNCTION("""COMPUTED_VALUE"""),"nonmotorist")</f>
        <v>nonmotorist</v>
      </c>
      <c r="D151" s="13" t="str">
        <f>IFERROR(__xludf.DUMMYFUNCTION("""COMPUTED_VALUE"""),"P23-S2")</f>
        <v>P23-S2</v>
      </c>
      <c r="E151" s="25" t="s">
        <v>312</v>
      </c>
      <c r="F151" s="31">
        <v>4.0</v>
      </c>
      <c r="G151" s="31">
        <v>98.0</v>
      </c>
    </row>
    <row r="152">
      <c r="A152" s="25" t="s">
        <v>238</v>
      </c>
      <c r="B152" s="17" t="str">
        <f>IFERROR(__xludf.DUMMYFUNCTION("QUERY(nonmotorist!A:L, ""SELECT A, B, L where D contains '""&amp;A152&amp;""'"", 0)"),"nonmotorist-drugTestResult")</f>
        <v>nonmotorist-drugTestResult</v>
      </c>
      <c r="C152" s="13" t="str">
        <f>IFERROR(__xludf.DUMMYFUNCTION("""COMPUTED_VALUE"""),"nonmotorist")</f>
        <v>nonmotorist</v>
      </c>
      <c r="D152" s="13" t="str">
        <f>IFERROR(__xludf.DUMMYFUNCTION("""COMPUTED_VALUE"""),"P23-S3")</f>
        <v>P23-S3</v>
      </c>
      <c r="E152" s="25" t="s">
        <v>448</v>
      </c>
      <c r="F152" s="31">
        <v>0.0</v>
      </c>
      <c r="G152" s="31">
        <v>1.0</v>
      </c>
    </row>
    <row r="153">
      <c r="A153" s="25" t="s">
        <v>238</v>
      </c>
      <c r="B153" s="17" t="str">
        <f>IFERROR(__xludf.DUMMYFUNCTION("QUERY(nonmotorist!A:L, ""SELECT A, B, L where D contains '""&amp;A153&amp;""'"", 0)"),"nonmotorist-drugTestResult")</f>
        <v>nonmotorist-drugTestResult</v>
      </c>
      <c r="C153" s="13" t="str">
        <f>IFERROR(__xludf.DUMMYFUNCTION("""COMPUTED_VALUE"""),"nonmotorist")</f>
        <v>nonmotorist</v>
      </c>
      <c r="D153" s="13" t="str">
        <f>IFERROR(__xludf.DUMMYFUNCTION("""COMPUTED_VALUE"""),"P23-S3")</f>
        <v>P23-S3</v>
      </c>
      <c r="E153" s="25" t="s">
        <v>449</v>
      </c>
      <c r="F153" s="31">
        <v>1.0</v>
      </c>
      <c r="G153" s="31">
        <v>2.0</v>
      </c>
    </row>
    <row r="154">
      <c r="A154" s="25" t="s">
        <v>238</v>
      </c>
      <c r="B154" s="17" t="str">
        <f>IFERROR(__xludf.DUMMYFUNCTION("QUERY(nonmotorist!A:L, ""SELECT A, B, L where D contains '""&amp;A154&amp;""'"", 0)"),"nonmotorist-drugTestResult")</f>
        <v>nonmotorist-drugTestResult</v>
      </c>
      <c r="C154" s="13" t="str">
        <f>IFERROR(__xludf.DUMMYFUNCTION("""COMPUTED_VALUE"""),"nonmotorist")</f>
        <v>nonmotorist</v>
      </c>
      <c r="D154" s="13" t="str">
        <f>IFERROR(__xludf.DUMMYFUNCTION("""COMPUTED_VALUE"""),"P23-S3")</f>
        <v>P23-S3</v>
      </c>
      <c r="E154" s="25" t="s">
        <v>450</v>
      </c>
      <c r="F154" s="31">
        <v>2.0</v>
      </c>
      <c r="G154" s="31">
        <v>3.0</v>
      </c>
    </row>
    <row r="155">
      <c r="A155" s="25" t="s">
        <v>238</v>
      </c>
      <c r="B155" s="17" t="str">
        <f>IFERROR(__xludf.DUMMYFUNCTION("QUERY(nonmotorist!A:L, ""SELECT A, B, L where D contains '""&amp;A155&amp;""'"", 0)"),"nonmotorist-drugTestResult")</f>
        <v>nonmotorist-drugTestResult</v>
      </c>
      <c r="C155" s="13" t="str">
        <f>IFERROR(__xludf.DUMMYFUNCTION("""COMPUTED_VALUE"""),"nonmotorist")</f>
        <v>nonmotorist</v>
      </c>
      <c r="D155" s="13" t="str">
        <f>IFERROR(__xludf.DUMMYFUNCTION("""COMPUTED_VALUE"""),"P23-S3")</f>
        <v>P23-S3</v>
      </c>
      <c r="E155" s="25" t="s">
        <v>451</v>
      </c>
      <c r="F155" s="31">
        <v>3.0</v>
      </c>
      <c r="G155" s="31">
        <v>4.0</v>
      </c>
    </row>
    <row r="156">
      <c r="A156" s="25" t="s">
        <v>238</v>
      </c>
      <c r="B156" s="17" t="str">
        <f>IFERROR(__xludf.DUMMYFUNCTION("QUERY(nonmotorist!A:L, ""SELECT A, B, L where D contains '""&amp;A156&amp;""'"", 0)"),"nonmotorist-drugTestResult")</f>
        <v>nonmotorist-drugTestResult</v>
      </c>
      <c r="C156" s="13" t="str">
        <f>IFERROR(__xludf.DUMMYFUNCTION("""COMPUTED_VALUE"""),"nonmotorist")</f>
        <v>nonmotorist</v>
      </c>
      <c r="D156" s="13" t="str">
        <f>IFERROR(__xludf.DUMMYFUNCTION("""COMPUTED_VALUE"""),"P23-S3")</f>
        <v>P23-S3</v>
      </c>
      <c r="E156" s="25" t="s">
        <v>452</v>
      </c>
      <c r="F156" s="31">
        <v>4.0</v>
      </c>
      <c r="G156" s="31">
        <v>5.0</v>
      </c>
    </row>
    <row r="157">
      <c r="A157" s="25" t="s">
        <v>238</v>
      </c>
      <c r="B157" s="17" t="str">
        <f>IFERROR(__xludf.DUMMYFUNCTION("QUERY(nonmotorist!A:L, ""SELECT A, B, L where D contains '""&amp;A157&amp;""'"", 0)"),"nonmotorist-drugTestResult")</f>
        <v>nonmotorist-drugTestResult</v>
      </c>
      <c r="C157" s="13" t="str">
        <f>IFERROR(__xludf.DUMMYFUNCTION("""COMPUTED_VALUE"""),"nonmotorist")</f>
        <v>nonmotorist</v>
      </c>
      <c r="D157" s="13" t="str">
        <f>IFERROR(__xludf.DUMMYFUNCTION("""COMPUTED_VALUE"""),"P23-S3")</f>
        <v>P23-S3</v>
      </c>
      <c r="E157" s="25" t="s">
        <v>453</v>
      </c>
      <c r="F157" s="31">
        <v>5.0</v>
      </c>
      <c r="G157" s="31">
        <v>6.0</v>
      </c>
    </row>
    <row r="158">
      <c r="A158" s="25" t="s">
        <v>238</v>
      </c>
      <c r="B158" s="17" t="str">
        <f>IFERROR(__xludf.DUMMYFUNCTION("QUERY(nonmotorist!A:L, ""SELECT A, B, L where D contains '""&amp;A158&amp;""'"", 0)"),"nonmotorist-drugTestResult")</f>
        <v>nonmotorist-drugTestResult</v>
      </c>
      <c r="C158" s="13" t="str">
        <f>IFERROR(__xludf.DUMMYFUNCTION("""COMPUTED_VALUE"""),"nonmotorist")</f>
        <v>nonmotorist</v>
      </c>
      <c r="D158" s="13" t="str">
        <f>IFERROR(__xludf.DUMMYFUNCTION("""COMPUTED_VALUE"""),"P23-S3")</f>
        <v>P23-S3</v>
      </c>
      <c r="E158" s="25" t="s">
        <v>454</v>
      </c>
      <c r="F158" s="31">
        <v>6.0</v>
      </c>
      <c r="G158" s="31">
        <v>7.0</v>
      </c>
    </row>
    <row r="159">
      <c r="A159" s="25" t="s">
        <v>238</v>
      </c>
      <c r="B159" s="17" t="str">
        <f>IFERROR(__xludf.DUMMYFUNCTION("QUERY(nonmotorist!A:L, ""SELECT A, B, L where D contains '""&amp;A159&amp;""'"", 0)"),"nonmotorist-drugTestResult")</f>
        <v>nonmotorist-drugTestResult</v>
      </c>
      <c r="C159" s="13" t="str">
        <f>IFERROR(__xludf.DUMMYFUNCTION("""COMPUTED_VALUE"""),"nonmotorist")</f>
        <v>nonmotorist</v>
      </c>
      <c r="D159" s="13" t="str">
        <f>IFERROR(__xludf.DUMMYFUNCTION("""COMPUTED_VALUE"""),"P23-S3")</f>
        <v>P23-S3</v>
      </c>
      <c r="E159" s="25" t="s">
        <v>455</v>
      </c>
      <c r="F159" s="31">
        <v>7.0</v>
      </c>
      <c r="G159" s="31">
        <v>8.0</v>
      </c>
    </row>
    <row r="160">
      <c r="A160" s="25" t="s">
        <v>238</v>
      </c>
      <c r="B160" s="17" t="str">
        <f>IFERROR(__xludf.DUMMYFUNCTION("QUERY(nonmotorist!A:L, ""SELECT A, B, L where D contains '""&amp;A160&amp;""'"", 0)"),"nonmotorist-drugTestResult")</f>
        <v>nonmotorist-drugTestResult</v>
      </c>
      <c r="C160" s="13" t="str">
        <f>IFERROR(__xludf.DUMMYFUNCTION("""COMPUTED_VALUE"""),"nonmotorist")</f>
        <v>nonmotorist</v>
      </c>
      <c r="D160" s="13" t="str">
        <f>IFERROR(__xludf.DUMMYFUNCTION("""COMPUTED_VALUE"""),"P23-S3")</f>
        <v>P23-S3</v>
      </c>
      <c r="E160" s="25" t="s">
        <v>442</v>
      </c>
      <c r="F160" s="31">
        <v>8.0</v>
      </c>
      <c r="G160" s="31">
        <v>97.0</v>
      </c>
    </row>
    <row r="161">
      <c r="A161" s="25" t="s">
        <v>238</v>
      </c>
      <c r="B161" s="17" t="str">
        <f>IFERROR(__xludf.DUMMYFUNCTION("QUERY(nonmotorist!A:L, ""SELECT A, B, L where D contains '""&amp;A161&amp;""'"", 0)"),"nonmotorist-drugTestResult")</f>
        <v>nonmotorist-drugTestResult</v>
      </c>
      <c r="C161" s="13" t="str">
        <f>IFERROR(__xludf.DUMMYFUNCTION("""COMPUTED_VALUE"""),"nonmotorist")</f>
        <v>nonmotorist</v>
      </c>
      <c r="D161" s="13" t="str">
        <f>IFERROR(__xludf.DUMMYFUNCTION("""COMPUTED_VALUE"""),"P23-S3")</f>
        <v>P23-S3</v>
      </c>
      <c r="E161" s="25" t="s">
        <v>271</v>
      </c>
      <c r="F161" s="31">
        <v>9.0</v>
      </c>
      <c r="G161" s="31">
        <v>99.0</v>
      </c>
    </row>
    <row r="162">
      <c r="A162" s="25" t="s">
        <v>251</v>
      </c>
      <c r="B162" s="17" t="str">
        <f>IFERROR(__xludf.DUMMYFUNCTION("QUERY(nonmotorist!A:L, ""SELECT A, B, L where D contains '""&amp;A162&amp;""'"", 0)"),"nonmotorist-fatalAlcoholTest")</f>
        <v>nonmotorist-fatalAlcoholTest</v>
      </c>
      <c r="C162" s="13" t="str">
        <f>IFERROR(__xludf.DUMMYFUNCTION("""COMPUTED_VALUE"""),"nonmotorist")</f>
        <v>nonmotorist</v>
      </c>
      <c r="D162" s="13" t="str">
        <f>IFERROR(__xludf.DUMMYFUNCTION("""COMPUTED_VALUE"""),"F2-S1")</f>
        <v>F2-S1</v>
      </c>
      <c r="E162" s="25" t="s">
        <v>438</v>
      </c>
      <c r="F162" s="31">
        <v>0.0</v>
      </c>
      <c r="G162" s="31">
        <v>0.0</v>
      </c>
    </row>
    <row r="163">
      <c r="A163" s="25" t="s">
        <v>251</v>
      </c>
      <c r="B163" s="17" t="str">
        <f>IFERROR(__xludf.DUMMYFUNCTION("QUERY(nonmotorist!A:L, ""SELECT A, B, L where D contains '""&amp;A163&amp;""'"", 0)"),"nonmotorist-fatalAlcoholTest")</f>
        <v>nonmotorist-fatalAlcoholTest</v>
      </c>
      <c r="C163" s="13" t="str">
        <f>IFERROR(__xludf.DUMMYFUNCTION("""COMPUTED_VALUE"""),"nonmotorist")</f>
        <v>nonmotorist</v>
      </c>
      <c r="D163" s="13" t="str">
        <f>IFERROR(__xludf.DUMMYFUNCTION("""COMPUTED_VALUE"""),"F2-S1")</f>
        <v>F2-S1</v>
      </c>
      <c r="E163" s="25" t="s">
        <v>470</v>
      </c>
      <c r="F163" s="31">
        <v>1.0</v>
      </c>
      <c r="G163" s="31">
        <v>1.0</v>
      </c>
    </row>
    <row r="164">
      <c r="A164" s="25" t="s">
        <v>251</v>
      </c>
      <c r="B164" s="17" t="str">
        <f>IFERROR(__xludf.DUMMYFUNCTION("QUERY(nonmotorist!A:L, ""SELECT A, B, L where D contains '""&amp;A164&amp;""'"", 0)"),"nonmotorist-fatalAlcoholTest")</f>
        <v>nonmotorist-fatalAlcoholTest</v>
      </c>
      <c r="C164" s="13" t="str">
        <f>IFERROR(__xludf.DUMMYFUNCTION("""COMPUTED_VALUE"""),"nonmotorist")</f>
        <v>nonmotorist</v>
      </c>
      <c r="D164" s="13" t="str">
        <f>IFERROR(__xludf.DUMMYFUNCTION("""COMPUTED_VALUE"""),"F2-S1")</f>
        <v>F2-S1</v>
      </c>
      <c r="E164" s="25" t="s">
        <v>443</v>
      </c>
      <c r="F164" s="31">
        <v>2.0</v>
      </c>
      <c r="G164" s="31">
        <v>2.0</v>
      </c>
    </row>
    <row r="165">
      <c r="A165" s="25" t="s">
        <v>251</v>
      </c>
      <c r="B165" s="17" t="str">
        <f>IFERROR(__xludf.DUMMYFUNCTION("QUERY(nonmotorist!A:L, ""SELECT A, B, L where D contains '""&amp;A165&amp;""'"", 0)"),"nonmotorist-fatalAlcoholTest")</f>
        <v>nonmotorist-fatalAlcoholTest</v>
      </c>
      <c r="C165" s="13" t="str">
        <f>IFERROR(__xludf.DUMMYFUNCTION("""COMPUTED_VALUE"""),"nonmotorist")</f>
        <v>nonmotorist</v>
      </c>
      <c r="D165" s="13" t="str">
        <f>IFERROR(__xludf.DUMMYFUNCTION("""COMPUTED_VALUE"""),"F2-S1")</f>
        <v>F2-S1</v>
      </c>
      <c r="E165" s="25" t="s">
        <v>471</v>
      </c>
      <c r="F165" s="31">
        <v>3.0</v>
      </c>
      <c r="G165" s="31">
        <v>3.0</v>
      </c>
    </row>
    <row r="166">
      <c r="A166" s="25" t="s">
        <v>251</v>
      </c>
      <c r="B166" s="17" t="str">
        <f>IFERROR(__xludf.DUMMYFUNCTION("QUERY(nonmotorist!A:L, ""SELECT A, B, L where D contains '""&amp;A166&amp;""'"", 0)"),"nonmotorist-fatalAlcoholTest")</f>
        <v>nonmotorist-fatalAlcoholTest</v>
      </c>
      <c r="C166" s="13" t="str">
        <f>IFERROR(__xludf.DUMMYFUNCTION("""COMPUTED_VALUE"""),"nonmotorist")</f>
        <v>nonmotorist</v>
      </c>
      <c r="D166" s="13" t="str">
        <f>IFERROR(__xludf.DUMMYFUNCTION("""COMPUTED_VALUE"""),"F2-S1")</f>
        <v>F2-S1</v>
      </c>
      <c r="E166" s="25" t="s">
        <v>472</v>
      </c>
      <c r="F166" s="31">
        <v>4.0</v>
      </c>
      <c r="G166" s="31">
        <v>4.0</v>
      </c>
    </row>
    <row r="167">
      <c r="A167" s="25" t="s">
        <v>251</v>
      </c>
      <c r="B167" s="17" t="str">
        <f>IFERROR(__xludf.DUMMYFUNCTION("QUERY(nonmotorist!A:L, ""SELECT A, B, L where D contains '""&amp;A167&amp;""'"", 0)"),"nonmotorist-fatalAlcoholTest")</f>
        <v>nonmotorist-fatalAlcoholTest</v>
      </c>
      <c r="C167" s="13" t="str">
        <f>IFERROR(__xludf.DUMMYFUNCTION("""COMPUTED_VALUE"""),"nonmotorist")</f>
        <v>nonmotorist</v>
      </c>
      <c r="D167" s="13" t="str">
        <f>IFERROR(__xludf.DUMMYFUNCTION("""COMPUTED_VALUE"""),"F2-S1")</f>
        <v>F2-S1</v>
      </c>
      <c r="E167" s="25" t="s">
        <v>473</v>
      </c>
      <c r="F167" s="31">
        <v>5.0</v>
      </c>
      <c r="G167" s="31">
        <v>5.0</v>
      </c>
    </row>
    <row r="168">
      <c r="A168" s="25" t="s">
        <v>251</v>
      </c>
      <c r="B168" s="17" t="str">
        <f>IFERROR(__xludf.DUMMYFUNCTION("QUERY(nonmotorist!A:L, ""SELECT A, B, L where D contains '""&amp;A168&amp;""'"", 0)"),"nonmotorist-fatalAlcoholTest")</f>
        <v>nonmotorist-fatalAlcoholTest</v>
      </c>
      <c r="C168" s="13" t="str">
        <f>IFERROR(__xludf.DUMMYFUNCTION("""COMPUTED_VALUE"""),"nonmotorist")</f>
        <v>nonmotorist</v>
      </c>
      <c r="D168" s="13" t="str">
        <f>IFERROR(__xludf.DUMMYFUNCTION("""COMPUTED_VALUE"""),"F2-S1")</f>
        <v>F2-S1</v>
      </c>
      <c r="E168" s="25" t="s">
        <v>474</v>
      </c>
      <c r="F168" s="31">
        <v>6.0</v>
      </c>
      <c r="G168" s="31">
        <v>6.0</v>
      </c>
    </row>
    <row r="169">
      <c r="A169" s="25" t="s">
        <v>251</v>
      </c>
      <c r="B169" s="17" t="str">
        <f>IFERROR(__xludf.DUMMYFUNCTION("QUERY(nonmotorist!A:L, ""SELECT A, B, L where D contains '""&amp;A169&amp;""'"", 0)"),"nonmotorist-fatalAlcoholTest")</f>
        <v>nonmotorist-fatalAlcoholTest</v>
      </c>
      <c r="C169" s="13" t="str">
        <f>IFERROR(__xludf.DUMMYFUNCTION("""COMPUTED_VALUE"""),"nonmotorist")</f>
        <v>nonmotorist</v>
      </c>
      <c r="D169" s="13" t="str">
        <f>IFERROR(__xludf.DUMMYFUNCTION("""COMPUTED_VALUE"""),"F2-S1")</f>
        <v>F2-S1</v>
      </c>
      <c r="E169" s="25" t="s">
        <v>441</v>
      </c>
      <c r="F169" s="31">
        <v>7.0</v>
      </c>
      <c r="G169" s="31">
        <v>7.0</v>
      </c>
    </row>
    <row r="170">
      <c r="A170" s="25" t="s">
        <v>251</v>
      </c>
      <c r="B170" s="17" t="str">
        <f>IFERROR(__xludf.DUMMYFUNCTION("QUERY(nonmotorist!A:L, ""SELECT A, B, L where D contains '""&amp;A170&amp;""'"", 0)"),"nonmotorist-fatalAlcoholTest")</f>
        <v>nonmotorist-fatalAlcoholTest</v>
      </c>
      <c r="C170" s="13" t="str">
        <f>IFERROR(__xludf.DUMMYFUNCTION("""COMPUTED_VALUE"""),"nonmotorist")</f>
        <v>nonmotorist</v>
      </c>
      <c r="D170" s="13" t="str">
        <f>IFERROR(__xludf.DUMMYFUNCTION("""COMPUTED_VALUE"""),"F2-S1")</f>
        <v>F2-S1</v>
      </c>
      <c r="E170" s="25" t="s">
        <v>445</v>
      </c>
      <c r="F170" s="31">
        <v>8.0</v>
      </c>
      <c r="G170" s="31">
        <v>8.0</v>
      </c>
    </row>
    <row r="171">
      <c r="A171" s="25" t="s">
        <v>251</v>
      </c>
      <c r="B171" s="17" t="str">
        <f>IFERROR(__xludf.DUMMYFUNCTION("QUERY(nonmotorist!A:L, ""SELECT A, B, L where D contains '""&amp;A171&amp;""'"", 0)"),"nonmotorist-fatalAlcoholTest")</f>
        <v>nonmotorist-fatalAlcoholTest</v>
      </c>
      <c r="C171" s="13" t="str">
        <f>IFERROR(__xludf.DUMMYFUNCTION("""COMPUTED_VALUE"""),"nonmotorist")</f>
        <v>nonmotorist</v>
      </c>
      <c r="D171" s="13" t="str">
        <f>IFERROR(__xludf.DUMMYFUNCTION("""COMPUTED_VALUE"""),"F2-S1")</f>
        <v>F2-S1</v>
      </c>
      <c r="E171" s="25" t="s">
        <v>475</v>
      </c>
      <c r="F171" s="31">
        <v>9.0</v>
      </c>
      <c r="G171" s="31">
        <v>9.0</v>
      </c>
    </row>
    <row r="172">
      <c r="A172" s="25" t="s">
        <v>251</v>
      </c>
      <c r="B172" s="17" t="str">
        <f>IFERROR(__xludf.DUMMYFUNCTION("QUERY(nonmotorist!A:L, ""SELECT A, B, L where D contains '""&amp;A172&amp;""'"", 0)"),"nonmotorist-fatalAlcoholTest")</f>
        <v>nonmotorist-fatalAlcoholTest</v>
      </c>
      <c r="C172" s="13" t="str">
        <f>IFERROR(__xludf.DUMMYFUNCTION("""COMPUTED_VALUE"""),"nonmotorist")</f>
        <v>nonmotorist</v>
      </c>
      <c r="D172" s="13" t="str">
        <f>IFERROR(__xludf.DUMMYFUNCTION("""COMPUTED_VALUE"""),"F2-S1")</f>
        <v>F2-S1</v>
      </c>
      <c r="E172" s="25" t="s">
        <v>476</v>
      </c>
      <c r="F172" s="31">
        <v>10.0</v>
      </c>
      <c r="G172" s="31">
        <v>98.0</v>
      </c>
    </row>
    <row r="173">
      <c r="A173" s="25" t="s">
        <v>251</v>
      </c>
      <c r="B173" s="17" t="str">
        <f>IFERROR(__xludf.DUMMYFUNCTION("QUERY(nonmotorist!A:L, ""SELECT A, B, L where D contains '""&amp;A173&amp;""'"", 0)"),"nonmotorist-fatalAlcoholTest")</f>
        <v>nonmotorist-fatalAlcoholTest</v>
      </c>
      <c r="C173" s="13" t="str">
        <f>IFERROR(__xludf.DUMMYFUNCTION("""COMPUTED_VALUE"""),"nonmotorist")</f>
        <v>nonmotorist</v>
      </c>
      <c r="D173" s="13" t="str">
        <f>IFERROR(__xludf.DUMMYFUNCTION("""COMPUTED_VALUE"""),"F2-S1")</f>
        <v>F2-S1</v>
      </c>
      <c r="E173" s="25" t="s">
        <v>477</v>
      </c>
      <c r="F173" s="31">
        <v>11.0</v>
      </c>
      <c r="G173" s="31">
        <v>99.0</v>
      </c>
    </row>
    <row r="174">
      <c r="A174" s="25" t="s">
        <v>254</v>
      </c>
      <c r="B174" s="17" t="str">
        <f>IFERROR(__xludf.DUMMYFUNCTION("QUERY(nonmotorist!A:L, ""SELECT A, B, L where D contains '""&amp;A174&amp;""'"", 0)"),"nonmotorist-fatalAlcoholREsult")</f>
        <v>nonmotorist-fatalAlcoholREsult</v>
      </c>
      <c r="C174" s="13" t="str">
        <f>IFERROR(__xludf.DUMMYFUNCTION("""COMPUTED_VALUE"""),"nonmotorist")</f>
        <v>nonmotorist</v>
      </c>
      <c r="D174" s="13" t="str">
        <f>IFERROR(__xludf.DUMMYFUNCTION("""COMPUTED_VALUE"""),"F2-S2")</f>
        <v>F2-S2</v>
      </c>
      <c r="E174" s="25" t="s">
        <v>478</v>
      </c>
      <c r="F174" s="31">
        <v>0.0</v>
      </c>
      <c r="G174" s="31">
        <v>940.0</v>
      </c>
    </row>
    <row r="175">
      <c r="A175" s="25" t="s">
        <v>254</v>
      </c>
      <c r="B175" s="17" t="str">
        <f>IFERROR(__xludf.DUMMYFUNCTION("QUERY(nonmotorist!A:L, ""SELECT A, B, L where D contains '""&amp;A175&amp;""'"", 0)"),"nonmotorist-fatalAlcoholREsult")</f>
        <v>nonmotorist-fatalAlcoholREsult</v>
      </c>
      <c r="C175" s="13" t="str">
        <f>IFERROR(__xludf.DUMMYFUNCTION("""COMPUTED_VALUE"""),"nonmotorist")</f>
        <v>nonmotorist</v>
      </c>
      <c r="D175" s="13" t="str">
        <f>IFERROR(__xludf.DUMMYFUNCTION("""COMPUTED_VALUE"""),"F2-S2")</f>
        <v>F2-S2</v>
      </c>
      <c r="E175" s="25" t="s">
        <v>438</v>
      </c>
      <c r="F175" s="31">
        <v>1.0</v>
      </c>
      <c r="G175" s="31">
        <v>996.0</v>
      </c>
    </row>
    <row r="176">
      <c r="A176" s="25" t="s">
        <v>254</v>
      </c>
      <c r="B176" s="17" t="str">
        <f>IFERROR(__xludf.DUMMYFUNCTION("QUERY(nonmotorist!A:L, ""SELECT A, B, L where D contains '""&amp;A176&amp;""'"", 0)"),"nonmotorist-fatalAlcoholREsult")</f>
        <v>nonmotorist-fatalAlcoholREsult</v>
      </c>
      <c r="C176" s="13" t="str">
        <f>IFERROR(__xludf.DUMMYFUNCTION("""COMPUTED_VALUE"""),"nonmotorist")</f>
        <v>nonmotorist</v>
      </c>
      <c r="D176" s="13" t="str">
        <f>IFERROR(__xludf.DUMMYFUNCTION("""COMPUTED_VALUE"""),"F2-S2")</f>
        <v>F2-S2</v>
      </c>
      <c r="E176" s="25" t="s">
        <v>479</v>
      </c>
      <c r="F176" s="31">
        <v>2.0</v>
      </c>
      <c r="G176" s="31">
        <v>997.0</v>
      </c>
    </row>
    <row r="177">
      <c r="A177" s="25" t="s">
        <v>254</v>
      </c>
      <c r="B177" s="17" t="str">
        <f>IFERROR(__xludf.DUMMYFUNCTION("QUERY(nonmotorist!A:L, ""SELECT A, B, L where D contains '""&amp;A177&amp;""'"", 0)"),"nonmotorist-fatalAlcoholREsult")</f>
        <v>nonmotorist-fatalAlcoholREsult</v>
      </c>
      <c r="C177" s="13" t="str">
        <f>IFERROR(__xludf.DUMMYFUNCTION("""COMPUTED_VALUE"""),"nonmotorist")</f>
        <v>nonmotorist</v>
      </c>
      <c r="D177" s="13" t="str">
        <f>IFERROR(__xludf.DUMMYFUNCTION("""COMPUTED_VALUE"""),"F2-S2")</f>
        <v>F2-S2</v>
      </c>
      <c r="E177" s="25" t="s">
        <v>480</v>
      </c>
      <c r="F177" s="31">
        <v>3.0</v>
      </c>
      <c r="G177" s="31">
        <v>998.0</v>
      </c>
    </row>
    <row r="178">
      <c r="A178" s="25" t="s">
        <v>254</v>
      </c>
      <c r="B178" s="17" t="str">
        <f>IFERROR(__xludf.DUMMYFUNCTION("QUERY(nonmotorist!A:L, ""SELECT A, B, L where D contains '""&amp;A178&amp;""'"", 0)"),"nonmotorist-fatalAlcoholREsult")</f>
        <v>nonmotorist-fatalAlcoholREsult</v>
      </c>
      <c r="C178" s="13" t="str">
        <f>IFERROR(__xludf.DUMMYFUNCTION("""COMPUTED_VALUE"""),"nonmotorist")</f>
        <v>nonmotorist</v>
      </c>
      <c r="D178" s="13" t="str">
        <f>IFERROR(__xludf.DUMMYFUNCTION("""COMPUTED_VALUE"""),"F2-S2")</f>
        <v>F2-S2</v>
      </c>
      <c r="E178" s="25" t="s">
        <v>441</v>
      </c>
      <c r="F178" s="31">
        <v>4.0</v>
      </c>
      <c r="G178" s="31">
        <v>999.0</v>
      </c>
    </row>
    <row r="179">
      <c r="A179" s="25" t="s">
        <v>260</v>
      </c>
      <c r="B179" s="17" t="str">
        <f>IFERROR(__xludf.DUMMYFUNCTION("QUERY(nonmotorist!A:L, ""SELECT A, B, L where D contains '""&amp;A179&amp;""'"", 0)"),"nonmotorist-fatalDrugTest")</f>
        <v>nonmotorist-fatalDrugTest</v>
      </c>
      <c r="C179" s="13" t="str">
        <f>IFERROR(__xludf.DUMMYFUNCTION("""COMPUTED_VALUE"""),"nonmotorist")</f>
        <v>nonmotorist</v>
      </c>
      <c r="D179" s="13" t="str">
        <f>IFERROR(__xludf.DUMMYFUNCTION("""COMPUTED_VALUE"""),"F3-S1")</f>
        <v>F3-S1</v>
      </c>
      <c r="E179" s="25" t="s">
        <v>438</v>
      </c>
      <c r="F179" s="31">
        <v>0.0</v>
      </c>
      <c r="G179" s="31">
        <v>0.0</v>
      </c>
    </row>
    <row r="180">
      <c r="A180" s="25" t="s">
        <v>260</v>
      </c>
      <c r="B180" s="17" t="str">
        <f>IFERROR(__xludf.DUMMYFUNCTION("QUERY(nonmotorist!A:L, ""SELECT A, B, L where D contains '""&amp;A180&amp;""'"", 0)"),"nonmotorist-fatalDrugTest")</f>
        <v>nonmotorist-fatalDrugTest</v>
      </c>
      <c r="C180" s="13" t="str">
        <f>IFERROR(__xludf.DUMMYFUNCTION("""COMPUTED_VALUE"""),"nonmotorist")</f>
        <v>nonmotorist</v>
      </c>
      <c r="D180" s="13" t="str">
        <f>IFERROR(__xludf.DUMMYFUNCTION("""COMPUTED_VALUE"""),"F3-S1")</f>
        <v>F3-S1</v>
      </c>
      <c r="E180" s="25" t="s">
        <v>443</v>
      </c>
      <c r="F180" s="31">
        <v>1.0</v>
      </c>
      <c r="G180" s="31">
        <v>1.0</v>
      </c>
    </row>
    <row r="181">
      <c r="A181" s="25" t="s">
        <v>260</v>
      </c>
      <c r="B181" s="17" t="str">
        <f>IFERROR(__xludf.DUMMYFUNCTION("QUERY(nonmotorist!A:L, ""SELECT A, B, L where D contains '""&amp;A181&amp;""'"", 0)"),"nonmotorist-fatalDrugTest")</f>
        <v>nonmotorist-fatalDrugTest</v>
      </c>
      <c r="C181" s="13" t="str">
        <f>IFERROR(__xludf.DUMMYFUNCTION("""COMPUTED_VALUE"""),"nonmotorist")</f>
        <v>nonmotorist</v>
      </c>
      <c r="D181" s="13" t="str">
        <f>IFERROR(__xludf.DUMMYFUNCTION("""COMPUTED_VALUE"""),"F3-S1")</f>
        <v>F3-S1</v>
      </c>
      <c r="E181" s="25" t="s">
        <v>481</v>
      </c>
      <c r="F181" s="31">
        <v>2.0</v>
      </c>
      <c r="G181" s="31">
        <v>2.0</v>
      </c>
    </row>
    <row r="182">
      <c r="A182" s="25" t="s">
        <v>260</v>
      </c>
      <c r="B182" s="17" t="str">
        <f>IFERROR(__xludf.DUMMYFUNCTION("QUERY(nonmotorist!A:L, ""SELECT A, B, L where D contains '""&amp;A182&amp;""'"", 0)"),"nonmotorist-fatalDrugTest")</f>
        <v>nonmotorist-fatalDrugTest</v>
      </c>
      <c r="C182" s="13" t="str">
        <f>IFERROR(__xludf.DUMMYFUNCTION("""COMPUTED_VALUE"""),"nonmotorist")</f>
        <v>nonmotorist</v>
      </c>
      <c r="D182" s="13" t="str">
        <f>IFERROR(__xludf.DUMMYFUNCTION("""COMPUTED_VALUE"""),"F3-S1")</f>
        <v>F3-S1</v>
      </c>
      <c r="E182" s="25" t="s">
        <v>477</v>
      </c>
      <c r="F182" s="31">
        <v>3.0</v>
      </c>
      <c r="G182" s="31">
        <v>3.0</v>
      </c>
    </row>
    <row r="183">
      <c r="A183" s="25" t="s">
        <v>260</v>
      </c>
      <c r="B183" s="17" t="str">
        <f>IFERROR(__xludf.DUMMYFUNCTION("QUERY(nonmotorist!A:L, ""SELECT A, B, L where D contains '""&amp;A183&amp;""'"", 0)"),"nonmotorist-fatalDrugTest")</f>
        <v>nonmotorist-fatalDrugTest</v>
      </c>
      <c r="C183" s="13" t="str">
        <f>IFERROR(__xludf.DUMMYFUNCTION("""COMPUTED_VALUE"""),"nonmotorist")</f>
        <v>nonmotorist</v>
      </c>
      <c r="D183" s="13" t="str">
        <f>IFERROR(__xludf.DUMMYFUNCTION("""COMPUTED_VALUE"""),"F3-S1")</f>
        <v>F3-S1</v>
      </c>
      <c r="E183" s="25" t="s">
        <v>445</v>
      </c>
      <c r="F183" s="31">
        <v>4.0</v>
      </c>
      <c r="G183" s="31">
        <v>4.0</v>
      </c>
    </row>
    <row r="184">
      <c r="A184" s="25" t="s">
        <v>260</v>
      </c>
      <c r="B184" s="17" t="str">
        <f>IFERROR(__xludf.DUMMYFUNCTION("QUERY(nonmotorist!A:L, ""SELECT A, B, L where D contains '""&amp;A184&amp;""'"", 0)"),"nonmotorist-fatalDrugTest")</f>
        <v>nonmotorist-fatalDrugTest</v>
      </c>
      <c r="C184" s="13" t="str">
        <f>IFERROR(__xludf.DUMMYFUNCTION("""COMPUTED_VALUE"""),"nonmotorist")</f>
        <v>nonmotorist</v>
      </c>
      <c r="D184" s="13" t="str">
        <f>IFERROR(__xludf.DUMMYFUNCTION("""COMPUTED_VALUE"""),"F3-S1")</f>
        <v>F3-S1</v>
      </c>
      <c r="E184" s="25" t="s">
        <v>476</v>
      </c>
      <c r="F184" s="31">
        <v>5.0</v>
      </c>
      <c r="G184" s="31">
        <v>98.0</v>
      </c>
    </row>
    <row r="185">
      <c r="A185" s="25" t="s">
        <v>260</v>
      </c>
      <c r="B185" s="17" t="str">
        <f>IFERROR(__xludf.DUMMYFUNCTION("QUERY(nonmotorist!A:L, ""SELECT A, B, L where D contains '""&amp;A185&amp;""'"", 0)"),"nonmotorist-fatalDrugTest")</f>
        <v>nonmotorist-fatalDrugTest</v>
      </c>
      <c r="C185" s="13" t="str">
        <f>IFERROR(__xludf.DUMMYFUNCTION("""COMPUTED_VALUE"""),"nonmotorist")</f>
        <v>nonmotorist</v>
      </c>
      <c r="D185" s="13" t="str">
        <f>IFERROR(__xludf.DUMMYFUNCTION("""COMPUTED_VALUE"""),"F3-S1")</f>
        <v>F3-S1</v>
      </c>
      <c r="E185" s="25" t="s">
        <v>441</v>
      </c>
      <c r="F185" s="31">
        <v>6.0</v>
      </c>
      <c r="G185" s="31">
        <v>99.0</v>
      </c>
    </row>
    <row r="186">
      <c r="A186" s="25" t="s">
        <v>263</v>
      </c>
      <c r="B186" s="17" t="str">
        <f>IFERROR(__xludf.DUMMYFUNCTION("QUERY(nonmotorist!A:L, ""SELECT A, B, L where D contains '""&amp;A186&amp;""'"", 0)"),"nonmotorist-fatalDrugResult")</f>
        <v>nonmotorist-fatalDrugResult</v>
      </c>
      <c r="C186" s="13" t="str">
        <f>IFERROR(__xludf.DUMMYFUNCTION("""COMPUTED_VALUE"""),"nonmotorist")</f>
        <v>nonmotorist</v>
      </c>
      <c r="D186" s="13" t="str">
        <f>IFERROR(__xludf.DUMMYFUNCTION("""COMPUTED_VALUE"""),"F3-S2")</f>
        <v>F3-S2</v>
      </c>
      <c r="E186" s="25" t="s">
        <v>438</v>
      </c>
      <c r="F186" s="31">
        <v>0.0</v>
      </c>
      <c r="G186" s="31">
        <v>0.0</v>
      </c>
    </row>
    <row r="187">
      <c r="A187" s="25" t="s">
        <v>263</v>
      </c>
      <c r="B187" s="17" t="str">
        <f>IFERROR(__xludf.DUMMYFUNCTION("QUERY(nonmotorist!A:L, ""SELECT A, B, L where D contains '""&amp;A187&amp;""'"", 0)"),"nonmotorist-fatalDrugResult")</f>
        <v>nonmotorist-fatalDrugResult</v>
      </c>
      <c r="C187" s="13" t="str">
        <f>IFERROR(__xludf.DUMMYFUNCTION("""COMPUTED_VALUE"""),"nonmotorist")</f>
        <v>nonmotorist</v>
      </c>
      <c r="D187" s="13" t="str">
        <f>IFERROR(__xludf.DUMMYFUNCTION("""COMPUTED_VALUE"""),"F3-S2")</f>
        <v>F3-S2</v>
      </c>
      <c r="E187" s="25" t="s">
        <v>482</v>
      </c>
      <c r="F187" s="31">
        <v>1.0</v>
      </c>
      <c r="G187" s="31">
        <v>1.0</v>
      </c>
    </row>
    <row r="188">
      <c r="A188" s="25" t="s">
        <v>263</v>
      </c>
      <c r="B188" s="17" t="str">
        <f>IFERROR(__xludf.DUMMYFUNCTION("QUERY(nonmotorist!A:L, ""SELECT A, B, L where D contains '""&amp;A188&amp;""'"", 0)"),"nonmotorist-fatalDrugResult")</f>
        <v>nonmotorist-fatalDrugResult</v>
      </c>
      <c r="C188" s="13" t="str">
        <f>IFERROR(__xludf.DUMMYFUNCTION("""COMPUTED_VALUE"""),"nonmotorist")</f>
        <v>nonmotorist</v>
      </c>
      <c r="D188" s="13" t="str">
        <f>IFERROR(__xludf.DUMMYFUNCTION("""COMPUTED_VALUE"""),"F3-S2")</f>
        <v>F3-S2</v>
      </c>
      <c r="E188" s="25" t="s">
        <v>483</v>
      </c>
      <c r="F188" s="31">
        <v>2.0</v>
      </c>
      <c r="G188" s="31">
        <v>100.0</v>
      </c>
    </row>
    <row r="189">
      <c r="A189" s="25" t="s">
        <v>263</v>
      </c>
      <c r="B189" s="17" t="str">
        <f>IFERROR(__xludf.DUMMYFUNCTION("QUERY(nonmotorist!A:L, ""SELECT A, B, L where D contains '""&amp;A189&amp;""'"", 0)"),"nonmotorist-fatalDrugResult")</f>
        <v>nonmotorist-fatalDrugResult</v>
      </c>
      <c r="C189" s="13" t="str">
        <f>IFERROR(__xludf.DUMMYFUNCTION("""COMPUTED_VALUE"""),"nonmotorist")</f>
        <v>nonmotorist</v>
      </c>
      <c r="D189" s="13" t="str">
        <f>IFERROR(__xludf.DUMMYFUNCTION("""COMPUTED_VALUE"""),"F3-S2")</f>
        <v>F3-S2</v>
      </c>
      <c r="E189" s="25" t="s">
        <v>484</v>
      </c>
      <c r="F189" s="31">
        <v>3.0</v>
      </c>
      <c r="G189" s="31">
        <v>300.0</v>
      </c>
    </row>
    <row r="190">
      <c r="A190" s="25" t="s">
        <v>263</v>
      </c>
      <c r="B190" s="17" t="str">
        <f>IFERROR(__xludf.DUMMYFUNCTION("QUERY(nonmotorist!A:L, ""SELECT A, B, L where D contains '""&amp;A190&amp;""'"", 0)"),"nonmotorist-fatalDrugResult")</f>
        <v>nonmotorist-fatalDrugResult</v>
      </c>
      <c r="C190" s="13" t="str">
        <f>IFERROR(__xludf.DUMMYFUNCTION("""COMPUTED_VALUE"""),"nonmotorist")</f>
        <v>nonmotorist</v>
      </c>
      <c r="D190" s="13" t="str">
        <f>IFERROR(__xludf.DUMMYFUNCTION("""COMPUTED_VALUE"""),"F3-S2")</f>
        <v>F3-S2</v>
      </c>
      <c r="E190" s="25" t="s">
        <v>485</v>
      </c>
      <c r="F190" s="31">
        <v>4.0</v>
      </c>
      <c r="G190" s="31">
        <v>400.0</v>
      </c>
    </row>
    <row r="191">
      <c r="A191" s="25" t="s">
        <v>263</v>
      </c>
      <c r="B191" s="17" t="str">
        <f>IFERROR(__xludf.DUMMYFUNCTION("QUERY(nonmotorist!A:L, ""SELECT A, B, L where D contains '""&amp;A191&amp;""'"", 0)"),"nonmotorist-fatalDrugResult")</f>
        <v>nonmotorist-fatalDrugResult</v>
      </c>
      <c r="C191" s="13" t="str">
        <f>IFERROR(__xludf.DUMMYFUNCTION("""COMPUTED_VALUE"""),"nonmotorist")</f>
        <v>nonmotorist</v>
      </c>
      <c r="D191" s="13" t="str">
        <f>IFERROR(__xludf.DUMMYFUNCTION("""COMPUTED_VALUE"""),"F3-S2")</f>
        <v>F3-S2</v>
      </c>
      <c r="E191" s="25" t="s">
        <v>486</v>
      </c>
      <c r="F191" s="31">
        <v>5.0</v>
      </c>
      <c r="G191" s="31">
        <v>500.0</v>
      </c>
    </row>
    <row r="192">
      <c r="A192" s="25" t="s">
        <v>263</v>
      </c>
      <c r="B192" s="17" t="str">
        <f>IFERROR(__xludf.DUMMYFUNCTION("QUERY(nonmotorist!A:L, ""SELECT A, B, L where D contains '""&amp;A192&amp;""'"", 0)"),"nonmotorist-fatalDrugResult")</f>
        <v>nonmotorist-fatalDrugResult</v>
      </c>
      <c r="C192" s="13" t="str">
        <f>IFERROR(__xludf.DUMMYFUNCTION("""COMPUTED_VALUE"""),"nonmotorist")</f>
        <v>nonmotorist</v>
      </c>
      <c r="D192" s="13" t="str">
        <f>IFERROR(__xludf.DUMMYFUNCTION("""COMPUTED_VALUE"""),"F3-S2")</f>
        <v>F3-S2</v>
      </c>
      <c r="E192" s="25" t="s">
        <v>487</v>
      </c>
      <c r="F192" s="31">
        <v>6.0</v>
      </c>
      <c r="G192" s="31">
        <v>600.0</v>
      </c>
    </row>
    <row r="193">
      <c r="A193" s="25" t="s">
        <v>263</v>
      </c>
      <c r="B193" s="17" t="str">
        <f>IFERROR(__xludf.DUMMYFUNCTION("QUERY(nonmotorist!A:L, ""SELECT A, B, L where D contains '""&amp;A193&amp;""'"", 0)"),"nonmotorist-fatalDrugResult")</f>
        <v>nonmotorist-fatalDrugResult</v>
      </c>
      <c r="C193" s="13" t="str">
        <f>IFERROR(__xludf.DUMMYFUNCTION("""COMPUTED_VALUE"""),"nonmotorist")</f>
        <v>nonmotorist</v>
      </c>
      <c r="D193" s="13" t="str">
        <f>IFERROR(__xludf.DUMMYFUNCTION("""COMPUTED_VALUE"""),"F3-S2")</f>
        <v>F3-S2</v>
      </c>
      <c r="E193" s="25" t="s">
        <v>488</v>
      </c>
      <c r="F193" s="31">
        <v>7.0</v>
      </c>
      <c r="G193" s="31">
        <v>700.0</v>
      </c>
    </row>
    <row r="194">
      <c r="A194" s="25" t="s">
        <v>263</v>
      </c>
      <c r="B194" s="17" t="str">
        <f>IFERROR(__xludf.DUMMYFUNCTION("QUERY(nonmotorist!A:L, ""SELECT A, B, L where D contains '""&amp;A194&amp;""'"", 0)"),"nonmotorist-fatalDrugResult")</f>
        <v>nonmotorist-fatalDrugResult</v>
      </c>
      <c r="C194" s="13" t="str">
        <f>IFERROR(__xludf.DUMMYFUNCTION("""COMPUTED_VALUE"""),"nonmotorist")</f>
        <v>nonmotorist</v>
      </c>
      <c r="D194" s="13" t="str">
        <f>IFERROR(__xludf.DUMMYFUNCTION("""COMPUTED_VALUE"""),"F3-S2")</f>
        <v>F3-S2</v>
      </c>
      <c r="E194" s="25" t="s">
        <v>489</v>
      </c>
      <c r="F194" s="31">
        <v>8.0</v>
      </c>
      <c r="G194" s="31">
        <v>800.0</v>
      </c>
    </row>
    <row r="195">
      <c r="A195" s="25" t="s">
        <v>263</v>
      </c>
      <c r="B195" s="17" t="str">
        <f>IFERROR(__xludf.DUMMYFUNCTION("QUERY(nonmotorist!A:L, ""SELECT A, B, L where D contains '""&amp;A195&amp;""'"", 0)"),"nonmotorist-fatalDrugResult")</f>
        <v>nonmotorist-fatalDrugResult</v>
      </c>
      <c r="C195" s="13" t="str">
        <f>IFERROR(__xludf.DUMMYFUNCTION("""COMPUTED_VALUE"""),"nonmotorist")</f>
        <v>nonmotorist</v>
      </c>
      <c r="D195" s="13" t="str">
        <f>IFERROR(__xludf.DUMMYFUNCTION("""COMPUTED_VALUE"""),"F3-S2")</f>
        <v>F3-S2</v>
      </c>
      <c r="E195" s="25" t="s">
        <v>490</v>
      </c>
      <c r="F195" s="31">
        <v>9.0</v>
      </c>
      <c r="G195" s="31">
        <v>900.0</v>
      </c>
    </row>
    <row r="196">
      <c r="A196" s="25" t="s">
        <v>263</v>
      </c>
      <c r="B196" s="17" t="str">
        <f>IFERROR(__xludf.DUMMYFUNCTION("QUERY(nonmotorist!A:L, ""SELECT A, B, L where D contains '""&amp;A196&amp;""'"", 0)"),"nonmotorist-fatalDrugResult")</f>
        <v>nonmotorist-fatalDrugResult</v>
      </c>
      <c r="C196" s="13" t="str">
        <f>IFERROR(__xludf.DUMMYFUNCTION("""COMPUTED_VALUE"""),"nonmotorist")</f>
        <v>nonmotorist</v>
      </c>
      <c r="D196" s="13" t="str">
        <f>IFERROR(__xludf.DUMMYFUNCTION("""COMPUTED_VALUE"""),"F3-S2")</f>
        <v>F3-S2</v>
      </c>
      <c r="E196" s="25" t="s">
        <v>491</v>
      </c>
      <c r="F196" s="31">
        <v>10.0</v>
      </c>
      <c r="G196" s="31">
        <v>996.0</v>
      </c>
    </row>
    <row r="197">
      <c r="A197" s="25" t="s">
        <v>263</v>
      </c>
      <c r="B197" s="17" t="str">
        <f>IFERROR(__xludf.DUMMYFUNCTION("QUERY(nonmotorist!A:L, ""SELECT A, B, L where D contains '""&amp;A197&amp;""'"", 0)"),"nonmotorist-fatalDrugResult")</f>
        <v>nonmotorist-fatalDrugResult</v>
      </c>
      <c r="C197" s="13" t="str">
        <f>IFERROR(__xludf.DUMMYFUNCTION("""COMPUTED_VALUE"""),"nonmotorist")</f>
        <v>nonmotorist</v>
      </c>
      <c r="D197" s="13" t="str">
        <f>IFERROR(__xludf.DUMMYFUNCTION("""COMPUTED_VALUE"""),"F3-S2")</f>
        <v>F3-S2</v>
      </c>
      <c r="E197" s="25" t="s">
        <v>492</v>
      </c>
      <c r="F197" s="31">
        <v>11.0</v>
      </c>
      <c r="G197" s="31">
        <v>997.0</v>
      </c>
    </row>
    <row r="198">
      <c r="A198" s="25" t="s">
        <v>263</v>
      </c>
      <c r="B198" s="17" t="str">
        <f>IFERROR(__xludf.DUMMYFUNCTION("QUERY(nonmotorist!A:L, ""SELECT A, B, L where D contains '""&amp;A198&amp;""'"", 0)"),"nonmotorist-fatalDrugResult")</f>
        <v>nonmotorist-fatalDrugResult</v>
      </c>
      <c r="C198" s="13" t="str">
        <f>IFERROR(__xludf.DUMMYFUNCTION("""COMPUTED_VALUE"""),"nonmotorist")</f>
        <v>nonmotorist</v>
      </c>
      <c r="D198" s="13" t="str">
        <f>IFERROR(__xludf.DUMMYFUNCTION("""COMPUTED_VALUE"""),"F3-S2")</f>
        <v>F3-S2</v>
      </c>
      <c r="E198" s="25" t="s">
        <v>493</v>
      </c>
      <c r="F198" s="31">
        <v>12.0</v>
      </c>
      <c r="G198" s="31">
        <v>998.0</v>
      </c>
    </row>
    <row r="199">
      <c r="A199" s="25" t="s">
        <v>263</v>
      </c>
      <c r="B199" s="17" t="str">
        <f>IFERROR(__xludf.DUMMYFUNCTION("QUERY(nonmotorist!A:L, ""SELECT A, B, L where D contains '""&amp;A199&amp;""'"", 0)"),"nonmotorist-fatalDrugResult")</f>
        <v>nonmotorist-fatalDrugResult</v>
      </c>
      <c r="C199" s="13" t="str">
        <f>IFERROR(__xludf.DUMMYFUNCTION("""COMPUTED_VALUE"""),"nonmotorist")</f>
        <v>nonmotorist</v>
      </c>
      <c r="D199" s="13" t="str">
        <f>IFERROR(__xludf.DUMMYFUNCTION("""COMPUTED_VALUE"""),"F3-S2")</f>
        <v>F3-S2</v>
      </c>
      <c r="E199" s="25" t="s">
        <v>441</v>
      </c>
      <c r="F199" s="31">
        <v>13.0</v>
      </c>
      <c r="G199" s="31">
        <v>999.0</v>
      </c>
    </row>
    <row r="200">
      <c r="A200" s="2" t="s">
        <v>212</v>
      </c>
      <c r="B200" s="17" t="str">
        <f>IFERROR(__xludf.DUMMYFUNCTION("QUERY(nonmotorist!A:L, ""SELECT A, B, L where D contains '""&amp;A200&amp;""'"", 0)"),"nonmotorist-suspectedAlcohol")</f>
        <v>nonmotorist-suspectedAlcohol</v>
      </c>
      <c r="C200" s="13" t="str">
        <f>IFERROR(__xludf.DUMMYFUNCTION("""COMPUTED_VALUE"""),"nonmotorist")</f>
        <v>nonmotorist</v>
      </c>
      <c r="D200" s="13" t="str">
        <f>IFERROR(__xludf.DUMMYFUNCTION("""COMPUTED_VALUE"""),"P20")</f>
        <v>P20</v>
      </c>
      <c r="E200" s="25" t="s">
        <v>285</v>
      </c>
      <c r="F200" s="31">
        <v>0.0</v>
      </c>
      <c r="G200" s="31">
        <v>1.0</v>
      </c>
    </row>
    <row r="201">
      <c r="A201" s="2" t="s">
        <v>212</v>
      </c>
      <c r="B201" s="17" t="str">
        <f>IFERROR(__xludf.DUMMYFUNCTION("QUERY(nonmotorist!A:L, ""SELECT A, B, L where D contains '""&amp;A201&amp;""'"", 0)"),"nonmotorist-suspectedAlcohol")</f>
        <v>nonmotorist-suspectedAlcohol</v>
      </c>
      <c r="C201" s="13" t="str">
        <f>IFERROR(__xludf.DUMMYFUNCTION("""COMPUTED_VALUE"""),"nonmotorist")</f>
        <v>nonmotorist</v>
      </c>
      <c r="D201" s="13" t="str">
        <f>IFERROR(__xludf.DUMMYFUNCTION("""COMPUTED_VALUE"""),"P20")</f>
        <v>P20</v>
      </c>
      <c r="E201" s="25" t="s">
        <v>286</v>
      </c>
      <c r="F201" s="31">
        <v>1.0</v>
      </c>
      <c r="G201" s="31">
        <v>2.0</v>
      </c>
    </row>
    <row r="202">
      <c r="A202" s="2" t="s">
        <v>212</v>
      </c>
      <c r="B202" s="17" t="str">
        <f>IFERROR(__xludf.DUMMYFUNCTION("QUERY(nonmotorist!A:L, ""SELECT A, B, L where D contains '""&amp;A202&amp;""'"", 0)"),"nonmotorist-suspectedAlcohol")</f>
        <v>nonmotorist-suspectedAlcohol</v>
      </c>
      <c r="C202" s="13" t="str">
        <f>IFERROR(__xludf.DUMMYFUNCTION("""COMPUTED_VALUE"""),"nonmotorist")</f>
        <v>nonmotorist</v>
      </c>
      <c r="D202" s="13" t="str">
        <f>IFERROR(__xludf.DUMMYFUNCTION("""COMPUTED_VALUE"""),"P20")</f>
        <v>P20</v>
      </c>
      <c r="E202" s="25" t="s">
        <v>271</v>
      </c>
      <c r="F202" s="31">
        <v>2.0</v>
      </c>
      <c r="G202" s="31">
        <v>99.0</v>
      </c>
    </row>
  </sheetData>
  <conditionalFormatting sqref="A11:A48 A76:A80">
    <cfRule type="containsBlanks" dxfId="0" priority="1">
      <formula>LEN(TRIM(A11))=0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6.71"/>
    <col customWidth="1" min="2" max="2" width="14.14"/>
    <col customWidth="1" min="3" max="3" width="29.86"/>
    <col customWidth="1" min="4" max="4" width="37.86"/>
    <col customWidth="1" min="8" max="8" width="19.57"/>
    <col customWidth="1" min="9" max="9" width="11.57"/>
    <col customWidth="1" min="10" max="10" width="19.71"/>
    <col customWidth="1" min="11" max="11" width="18.86"/>
    <col customWidth="1" min="12" max="12" width="10.0"/>
  </cols>
  <sheetData>
    <row r="1">
      <c r="A1" s="4" t="s">
        <v>22</v>
      </c>
      <c r="B1" s="4" t="s">
        <v>23</v>
      </c>
      <c r="C1" s="4" t="s">
        <v>24</v>
      </c>
      <c r="D1" s="4" t="s">
        <v>25</v>
      </c>
      <c r="E1" s="4" t="s">
        <v>26</v>
      </c>
      <c r="F1" s="4" t="s">
        <v>27</v>
      </c>
      <c r="G1" s="4" t="s">
        <v>28</v>
      </c>
      <c r="H1" s="4" t="s">
        <v>0</v>
      </c>
      <c r="I1" s="4" t="s">
        <v>29</v>
      </c>
      <c r="J1" s="4" t="s">
        <v>30</v>
      </c>
      <c r="K1" s="4" t="s">
        <v>1</v>
      </c>
      <c r="L1" s="4" t="s">
        <v>31</v>
      </c>
    </row>
    <row r="2">
      <c r="A2" s="4" t="s">
        <v>634</v>
      </c>
      <c r="B2" s="4" t="s">
        <v>635</v>
      </c>
      <c r="C2" s="4"/>
      <c r="D2" s="5" t="s">
        <v>34</v>
      </c>
      <c r="E2" s="4"/>
      <c r="F2" s="4"/>
      <c r="G2" s="4"/>
      <c r="H2" s="4" t="s">
        <v>21</v>
      </c>
      <c r="I2" s="6"/>
      <c r="J2" s="6"/>
      <c r="K2" s="7"/>
      <c r="L2" s="4"/>
    </row>
    <row r="3">
      <c r="A3" s="4" t="s">
        <v>636</v>
      </c>
      <c r="B3" s="4" t="s">
        <v>635</v>
      </c>
      <c r="C3" s="4"/>
      <c r="D3" s="8" t="s">
        <v>37</v>
      </c>
      <c r="E3" s="4"/>
      <c r="F3" s="4"/>
      <c r="G3" s="4"/>
      <c r="H3" s="4" t="s">
        <v>4</v>
      </c>
      <c r="I3" s="6">
        <v>0.0</v>
      </c>
      <c r="J3" s="6">
        <v>0.0</v>
      </c>
      <c r="K3" s="7"/>
      <c r="L3" s="4" t="s">
        <v>38</v>
      </c>
    </row>
    <row r="4">
      <c r="A4" s="4" t="s">
        <v>637</v>
      </c>
      <c r="B4" s="4" t="s">
        <v>635</v>
      </c>
      <c r="C4" s="4"/>
      <c r="D4" s="8" t="s">
        <v>40</v>
      </c>
      <c r="E4" s="4"/>
      <c r="F4" s="4"/>
      <c r="G4" s="4"/>
      <c r="H4" s="4" t="s">
        <v>4</v>
      </c>
      <c r="I4" s="6">
        <v>0.0</v>
      </c>
      <c r="J4" s="6">
        <v>0.0</v>
      </c>
      <c r="K4" s="7"/>
      <c r="L4" s="4" t="s">
        <v>41</v>
      </c>
    </row>
    <row r="5">
      <c r="A5" s="4" t="s">
        <v>638</v>
      </c>
      <c r="B5" s="4" t="s">
        <v>635</v>
      </c>
      <c r="C5" s="4"/>
      <c r="D5" s="8" t="s">
        <v>43</v>
      </c>
      <c r="E5" s="4"/>
      <c r="F5" s="4"/>
      <c r="G5" s="4"/>
      <c r="H5" s="4" t="s">
        <v>4</v>
      </c>
      <c r="I5" s="6">
        <v>0.0</v>
      </c>
      <c r="J5" s="6">
        <v>0.0</v>
      </c>
      <c r="K5" s="7"/>
      <c r="L5" s="4" t="s">
        <v>44</v>
      </c>
    </row>
    <row r="6">
      <c r="A6" s="4" t="s">
        <v>639</v>
      </c>
      <c r="B6" s="4" t="s">
        <v>635</v>
      </c>
      <c r="C6" s="4"/>
      <c r="D6" s="8" t="s">
        <v>46</v>
      </c>
      <c r="E6" s="4"/>
      <c r="F6" s="4"/>
      <c r="G6" s="4" t="s">
        <v>48</v>
      </c>
      <c r="H6" s="4" t="s">
        <v>4</v>
      </c>
      <c r="I6" s="6">
        <v>2.0</v>
      </c>
      <c r="J6" s="6">
        <v>0.0</v>
      </c>
      <c r="K6" s="7"/>
      <c r="L6" s="4" t="s">
        <v>35</v>
      </c>
    </row>
    <row r="7">
      <c r="A7" s="4" t="s">
        <v>640</v>
      </c>
      <c r="B7" s="4" t="s">
        <v>635</v>
      </c>
      <c r="C7" s="4"/>
      <c r="D7" s="8" t="s">
        <v>64</v>
      </c>
      <c r="E7" s="7"/>
      <c r="F7" s="7"/>
      <c r="G7" s="7"/>
      <c r="H7" s="4" t="s">
        <v>2</v>
      </c>
      <c r="I7" s="6">
        <v>3.0</v>
      </c>
      <c r="J7" s="6">
        <v>1.0</v>
      </c>
      <c r="K7" s="7"/>
      <c r="L7" s="4" t="s">
        <v>65</v>
      </c>
    </row>
    <row r="8">
      <c r="A8" s="4" t="s">
        <v>641</v>
      </c>
      <c r="B8" s="4" t="s">
        <v>635</v>
      </c>
      <c r="C8" s="4"/>
      <c r="D8" s="5" t="s">
        <v>642</v>
      </c>
      <c r="E8" s="4"/>
      <c r="F8" s="4"/>
      <c r="G8" s="4"/>
      <c r="H8" s="4" t="s">
        <v>21</v>
      </c>
      <c r="I8" s="6"/>
      <c r="J8" s="6"/>
      <c r="K8" s="7"/>
      <c r="L8" s="4"/>
    </row>
    <row r="9">
      <c r="A9" s="4" t="s">
        <v>643</v>
      </c>
      <c r="B9" s="4" t="s">
        <v>635</v>
      </c>
      <c r="C9" s="4"/>
      <c r="D9" s="8" t="s">
        <v>163</v>
      </c>
      <c r="E9" s="4"/>
      <c r="F9" s="4"/>
      <c r="G9" s="4"/>
      <c r="H9" s="4" t="s">
        <v>6</v>
      </c>
      <c r="I9" s="6">
        <v>8.0</v>
      </c>
      <c r="J9" s="6">
        <v>1.0</v>
      </c>
      <c r="K9" s="7"/>
      <c r="L9" s="4" t="s">
        <v>164</v>
      </c>
    </row>
    <row r="10">
      <c r="A10" s="4" t="s">
        <v>644</v>
      </c>
      <c r="B10" s="4" t="s">
        <v>635</v>
      </c>
      <c r="C10" s="11"/>
      <c r="D10" s="8" t="s">
        <v>114</v>
      </c>
      <c r="E10" s="4" t="s">
        <v>115</v>
      </c>
      <c r="F10" s="4"/>
      <c r="G10" s="4" t="s">
        <v>116</v>
      </c>
      <c r="H10" s="4" t="s">
        <v>12</v>
      </c>
      <c r="I10" s="6">
        <v>17.0</v>
      </c>
      <c r="J10" s="6">
        <v>2.0</v>
      </c>
      <c r="K10" s="7"/>
      <c r="L10" s="4" t="s">
        <v>117</v>
      </c>
    </row>
    <row r="11">
      <c r="A11" s="4" t="s">
        <v>645</v>
      </c>
      <c r="B11" s="4" t="s">
        <v>635</v>
      </c>
      <c r="C11" s="11"/>
      <c r="D11" s="10" t="s">
        <v>119</v>
      </c>
      <c r="E11" s="4"/>
      <c r="F11" s="4"/>
      <c r="G11" s="4"/>
      <c r="H11" s="4" t="s">
        <v>8</v>
      </c>
      <c r="I11" s="6"/>
      <c r="J11" s="6"/>
      <c r="K11" s="7"/>
      <c r="L11" s="4"/>
    </row>
    <row r="12">
      <c r="A12" s="4" t="s">
        <v>646</v>
      </c>
      <c r="B12" s="4" t="s">
        <v>635</v>
      </c>
      <c r="C12" s="11"/>
      <c r="D12" s="35" t="s">
        <v>122</v>
      </c>
      <c r="E12" s="19"/>
      <c r="F12" s="19"/>
      <c r="G12" s="19"/>
      <c r="H12" s="36" t="s">
        <v>6</v>
      </c>
      <c r="I12" s="24">
        <v>18.0</v>
      </c>
      <c r="J12" s="24">
        <v>1.0</v>
      </c>
      <c r="K12" s="25"/>
      <c r="L12" s="19" t="s">
        <v>123</v>
      </c>
      <c r="M12" s="25"/>
      <c r="N12" s="25"/>
      <c r="O12" s="25"/>
    </row>
    <row r="13">
      <c r="A13" s="4" t="s">
        <v>647</v>
      </c>
      <c r="B13" s="4" t="s">
        <v>635</v>
      </c>
      <c r="C13" s="11"/>
      <c r="D13" s="35" t="s">
        <v>125</v>
      </c>
      <c r="E13" s="25"/>
      <c r="F13" s="37" t="s">
        <v>126</v>
      </c>
      <c r="G13" s="25"/>
      <c r="H13" s="36" t="s">
        <v>2</v>
      </c>
      <c r="I13" s="24">
        <v>2.0</v>
      </c>
      <c r="J13" s="24">
        <v>1.0</v>
      </c>
      <c r="K13" s="25"/>
      <c r="L13" s="19" t="s">
        <v>127</v>
      </c>
      <c r="M13" s="25"/>
      <c r="N13" s="25"/>
      <c r="O13" s="25"/>
    </row>
    <row r="14">
      <c r="A14" s="4" t="s">
        <v>648</v>
      </c>
      <c r="B14" s="4" t="s">
        <v>635</v>
      </c>
      <c r="C14" s="11"/>
      <c r="D14" s="35" t="s">
        <v>129</v>
      </c>
      <c r="E14" s="37" t="s">
        <v>130</v>
      </c>
      <c r="F14" s="25"/>
      <c r="G14" s="25" t="s">
        <v>131</v>
      </c>
      <c r="H14" s="36" t="s">
        <v>12</v>
      </c>
      <c r="I14" s="24">
        <v>7.0</v>
      </c>
      <c r="J14" s="24">
        <v>4.0</v>
      </c>
      <c r="K14" s="25"/>
      <c r="L14" s="19" t="s">
        <v>132</v>
      </c>
      <c r="M14" s="25"/>
      <c r="N14" s="25"/>
      <c r="O14" s="25"/>
    </row>
    <row r="15">
      <c r="A15" s="4" t="s">
        <v>649</v>
      </c>
      <c r="B15" s="4" t="s">
        <v>635</v>
      </c>
      <c r="C15" s="11"/>
      <c r="D15" s="35" t="s">
        <v>134</v>
      </c>
      <c r="E15" s="25"/>
      <c r="F15" s="25"/>
      <c r="G15" s="25"/>
      <c r="H15" s="36" t="s">
        <v>2</v>
      </c>
      <c r="I15" s="24">
        <v>5.0</v>
      </c>
      <c r="J15" s="24">
        <v>1.0</v>
      </c>
      <c r="K15" s="25"/>
      <c r="L15" s="19" t="s">
        <v>135</v>
      </c>
      <c r="M15" s="25"/>
      <c r="N15" s="25"/>
      <c r="O15" s="25"/>
    </row>
    <row r="16">
      <c r="A16" s="4" t="s">
        <v>650</v>
      </c>
      <c r="B16" s="4" t="s">
        <v>635</v>
      </c>
      <c r="C16" s="11"/>
      <c r="D16" s="5" t="s">
        <v>651</v>
      </c>
      <c r="H16" s="4" t="s">
        <v>21</v>
      </c>
      <c r="I16" s="6">
        <v>0.0</v>
      </c>
      <c r="J16" s="6">
        <v>0.0</v>
      </c>
      <c r="K16" s="7"/>
      <c r="L16" s="4"/>
    </row>
    <row r="17">
      <c r="A17" s="4" t="s">
        <v>652</v>
      </c>
      <c r="B17" s="4" t="s">
        <v>635</v>
      </c>
      <c r="C17" s="11"/>
      <c r="D17" s="35" t="s">
        <v>166</v>
      </c>
      <c r="E17" s="25"/>
      <c r="F17" s="37" t="s">
        <v>167</v>
      </c>
      <c r="G17" s="25"/>
      <c r="H17" s="36" t="s">
        <v>2</v>
      </c>
      <c r="I17" s="24">
        <v>5.0</v>
      </c>
      <c r="J17" s="24">
        <v>1.0</v>
      </c>
      <c r="K17" s="25"/>
      <c r="L17" s="19" t="s">
        <v>168</v>
      </c>
      <c r="M17" s="25"/>
      <c r="N17" s="25"/>
      <c r="O17" s="25"/>
      <c r="P17" s="25"/>
      <c r="Q17" s="25"/>
      <c r="R17" s="25"/>
      <c r="S17" s="25"/>
    </row>
    <row r="18">
      <c r="A18" s="4" t="s">
        <v>653</v>
      </c>
      <c r="B18" s="4" t="s">
        <v>635</v>
      </c>
      <c r="C18" s="11"/>
      <c r="D18" s="35" t="s">
        <v>171</v>
      </c>
      <c r="E18" s="25"/>
      <c r="F18" s="37" t="s">
        <v>172</v>
      </c>
      <c r="G18" s="25"/>
      <c r="H18" s="36" t="s">
        <v>6</v>
      </c>
      <c r="I18" s="24">
        <v>9.0</v>
      </c>
      <c r="J18" s="24">
        <v>1.0</v>
      </c>
      <c r="K18" s="25"/>
      <c r="L18" s="19" t="s">
        <v>173</v>
      </c>
      <c r="M18" s="25"/>
      <c r="N18" s="25"/>
      <c r="O18" s="25"/>
      <c r="P18" s="25"/>
      <c r="Q18" s="25"/>
      <c r="R18" s="25"/>
      <c r="S18" s="25"/>
    </row>
    <row r="19">
      <c r="A19" s="4" t="s">
        <v>654</v>
      </c>
      <c r="B19" s="4" t="s">
        <v>635</v>
      </c>
      <c r="C19" s="11"/>
      <c r="D19" s="35" t="s">
        <v>175</v>
      </c>
      <c r="E19" s="25"/>
      <c r="F19" s="25" t="s">
        <v>176</v>
      </c>
      <c r="G19" s="25"/>
      <c r="H19" s="19" t="s">
        <v>18</v>
      </c>
      <c r="I19" s="24">
        <v>0.0</v>
      </c>
      <c r="J19" s="24">
        <v>0.0</v>
      </c>
      <c r="K19" s="25"/>
      <c r="L19" s="19" t="s">
        <v>177</v>
      </c>
      <c r="M19" s="25"/>
      <c r="N19" s="25"/>
      <c r="O19" s="25"/>
      <c r="P19" s="25"/>
      <c r="Q19" s="25"/>
      <c r="R19" s="25"/>
      <c r="S19" s="25"/>
    </row>
    <row r="20">
      <c r="A20" s="4" t="s">
        <v>655</v>
      </c>
      <c r="B20" s="4" t="s">
        <v>635</v>
      </c>
      <c r="C20" s="11"/>
      <c r="D20" s="35" t="s">
        <v>179</v>
      </c>
      <c r="E20" s="25"/>
      <c r="F20" s="25"/>
      <c r="G20" s="25"/>
      <c r="H20" s="36" t="s">
        <v>2</v>
      </c>
      <c r="I20" s="24">
        <v>6.0</v>
      </c>
      <c r="J20" s="24">
        <v>1.0</v>
      </c>
      <c r="K20" s="25"/>
      <c r="L20" s="19" t="s">
        <v>180</v>
      </c>
      <c r="M20" s="25"/>
      <c r="N20" s="25"/>
      <c r="O20" s="25"/>
      <c r="P20" s="25"/>
      <c r="Q20" s="25"/>
      <c r="R20" s="25"/>
      <c r="S20" s="25"/>
    </row>
    <row r="21">
      <c r="A21" s="4" t="s">
        <v>656</v>
      </c>
      <c r="B21" s="4" t="s">
        <v>635</v>
      </c>
      <c r="C21" s="11" t="s">
        <v>657</v>
      </c>
      <c r="D21" s="10" t="s">
        <v>182</v>
      </c>
      <c r="H21" s="4" t="s">
        <v>8</v>
      </c>
      <c r="I21" s="6">
        <v>0.0</v>
      </c>
      <c r="J21" s="6">
        <v>0.0</v>
      </c>
      <c r="K21" s="7"/>
      <c r="L21" s="4" t="s">
        <v>183</v>
      </c>
    </row>
    <row r="22">
      <c r="A22" s="4" t="s">
        <v>658</v>
      </c>
      <c r="B22" s="4" t="s">
        <v>635</v>
      </c>
      <c r="C22" s="11" t="s">
        <v>657</v>
      </c>
      <c r="D22" s="8" t="s">
        <v>185</v>
      </c>
      <c r="E22" s="4"/>
      <c r="F22" s="4"/>
      <c r="G22" s="4"/>
      <c r="H22" s="4" t="s">
        <v>2</v>
      </c>
      <c r="I22" s="6">
        <v>6.0</v>
      </c>
      <c r="J22" s="6">
        <v>1.0</v>
      </c>
      <c r="K22" s="7"/>
      <c r="L22" s="4" t="s">
        <v>186</v>
      </c>
    </row>
    <row r="23">
      <c r="A23" s="4" t="s">
        <v>659</v>
      </c>
      <c r="B23" s="4" t="s">
        <v>635</v>
      </c>
      <c r="C23" s="11" t="s">
        <v>657</v>
      </c>
      <c r="D23" s="8" t="s">
        <v>188</v>
      </c>
      <c r="E23" s="4"/>
      <c r="F23" s="4"/>
      <c r="G23" s="4"/>
      <c r="H23" s="4" t="s">
        <v>4</v>
      </c>
      <c r="I23" s="6">
        <v>0.0</v>
      </c>
      <c r="J23" s="6">
        <v>0.0</v>
      </c>
      <c r="K23" s="7"/>
      <c r="L23" s="4" t="s">
        <v>189</v>
      </c>
    </row>
    <row r="24">
      <c r="A24" s="4" t="s">
        <v>660</v>
      </c>
      <c r="B24" s="4" t="s">
        <v>635</v>
      </c>
      <c r="C24" s="11" t="s">
        <v>657</v>
      </c>
      <c r="D24" s="8" t="s">
        <v>191</v>
      </c>
      <c r="E24" s="4"/>
      <c r="F24" s="4"/>
      <c r="G24" s="4"/>
      <c r="H24" s="4" t="s">
        <v>4</v>
      </c>
      <c r="I24" s="6">
        <v>0.0</v>
      </c>
      <c r="J24" s="6">
        <v>0.0</v>
      </c>
      <c r="K24" s="7"/>
      <c r="L24" s="4" t="s">
        <v>192</v>
      </c>
    </row>
    <row r="25">
      <c r="A25" s="4" t="s">
        <v>661</v>
      </c>
      <c r="B25" s="4" t="s">
        <v>635</v>
      </c>
      <c r="C25" s="11" t="s">
        <v>657</v>
      </c>
      <c r="D25" s="8" t="s">
        <v>194</v>
      </c>
      <c r="E25" s="4"/>
      <c r="F25" s="4"/>
      <c r="G25" s="4"/>
      <c r="H25" s="4" t="s">
        <v>4</v>
      </c>
      <c r="I25" s="6">
        <v>0.0</v>
      </c>
      <c r="J25" s="6">
        <v>0.0</v>
      </c>
      <c r="K25" s="7"/>
      <c r="L25" s="4" t="s">
        <v>195</v>
      </c>
    </row>
    <row r="26">
      <c r="A26" s="4"/>
      <c r="B26" s="4"/>
      <c r="C26" s="4"/>
      <c r="D26" s="8"/>
      <c r="E26" s="4"/>
      <c r="F26" s="4"/>
      <c r="G26" s="4"/>
      <c r="H26" s="4"/>
      <c r="I26" s="6"/>
      <c r="J26" s="6"/>
      <c r="K26" s="7"/>
      <c r="L26" s="4"/>
    </row>
    <row r="27">
      <c r="A27" s="4"/>
      <c r="B27" s="4"/>
      <c r="C27" s="4"/>
      <c r="D27" s="8"/>
      <c r="E27" s="4"/>
      <c r="F27" s="4"/>
      <c r="G27" s="4"/>
      <c r="H27" s="4"/>
      <c r="I27" s="6"/>
      <c r="J27" s="6"/>
      <c r="K27" s="7"/>
      <c r="L27" s="4"/>
    </row>
    <row r="28">
      <c r="A28" s="4"/>
      <c r="B28" s="4"/>
      <c r="C28" s="4"/>
      <c r="D28" s="8"/>
      <c r="E28" s="4"/>
      <c r="F28" s="4"/>
      <c r="G28" s="4"/>
      <c r="H28" s="4"/>
      <c r="I28" s="6"/>
      <c r="J28" s="6"/>
      <c r="K28" s="7"/>
      <c r="L28" s="4"/>
    </row>
    <row r="29">
      <c r="A29" s="4"/>
      <c r="B29" s="4"/>
      <c r="C29" s="4"/>
      <c r="D29" s="8"/>
      <c r="E29" s="7"/>
      <c r="F29" s="7"/>
      <c r="G29" s="7"/>
      <c r="H29" s="4"/>
      <c r="I29" s="6"/>
      <c r="J29" s="6"/>
      <c r="K29" s="7"/>
      <c r="L29" s="4"/>
    </row>
    <row r="30">
      <c r="B30" s="13"/>
      <c r="C30" s="4"/>
      <c r="D30" s="13"/>
      <c r="H30" s="13"/>
      <c r="K30" s="13"/>
    </row>
    <row r="31">
      <c r="B31" s="13"/>
      <c r="C31" s="4"/>
      <c r="D31" s="13"/>
      <c r="H31" s="13"/>
      <c r="K31" s="13"/>
    </row>
    <row r="32">
      <c r="B32" s="13"/>
      <c r="C32" s="4"/>
      <c r="D32" s="13"/>
      <c r="H32" s="13"/>
      <c r="K32" s="13"/>
    </row>
    <row r="33">
      <c r="B33" s="13"/>
      <c r="C33" s="4"/>
      <c r="D33" s="13"/>
      <c r="H33" s="13"/>
      <c r="K33" s="13"/>
    </row>
    <row r="34">
      <c r="B34" s="13"/>
      <c r="C34" s="4"/>
      <c r="D34" s="13"/>
      <c r="H34" s="13"/>
      <c r="K34" s="13"/>
    </row>
    <row r="35">
      <c r="B35" s="13"/>
      <c r="C35" s="4"/>
      <c r="D35" s="13"/>
      <c r="H35" s="13"/>
      <c r="K35" s="13"/>
    </row>
    <row r="36">
      <c r="B36" s="13"/>
      <c r="C36" s="4"/>
      <c r="D36" s="13"/>
      <c r="H36" s="13"/>
      <c r="K36" s="13"/>
    </row>
    <row r="37">
      <c r="B37" s="13"/>
      <c r="C37" s="4"/>
      <c r="D37" s="13"/>
      <c r="H37" s="13"/>
      <c r="K37" s="13"/>
    </row>
    <row r="38">
      <c r="B38" s="13"/>
      <c r="C38" s="4"/>
      <c r="D38" s="13"/>
      <c r="H38" s="13"/>
      <c r="K38" s="13"/>
    </row>
    <row r="39">
      <c r="B39" s="13"/>
      <c r="C39" s="4"/>
      <c r="D39" s="13"/>
      <c r="H39" s="13"/>
      <c r="K39" s="13"/>
    </row>
    <row r="40">
      <c r="B40" s="13"/>
      <c r="C40" s="4"/>
      <c r="D40" s="13"/>
      <c r="H40" s="13"/>
      <c r="K40" s="13"/>
    </row>
    <row r="41">
      <c r="B41" s="13"/>
      <c r="C41" s="4"/>
      <c r="D41" s="13"/>
      <c r="H41" s="13"/>
      <c r="K41" s="13"/>
    </row>
    <row r="42">
      <c r="B42" s="13"/>
      <c r="C42" s="4"/>
      <c r="D42" s="13"/>
      <c r="H42" s="13"/>
      <c r="K42" s="13"/>
    </row>
    <row r="43">
      <c r="B43" s="13"/>
      <c r="C43" s="4"/>
      <c r="D43" s="13"/>
      <c r="H43" s="13"/>
      <c r="K43" s="13"/>
    </row>
    <row r="44">
      <c r="B44" s="13"/>
      <c r="C44" s="4"/>
      <c r="D44" s="13"/>
      <c r="H44" s="13"/>
      <c r="K44" s="13"/>
    </row>
    <row r="45">
      <c r="B45" s="13"/>
      <c r="C45" s="4"/>
      <c r="D45" s="13"/>
      <c r="H45" s="13"/>
      <c r="K45" s="13"/>
    </row>
    <row r="46">
      <c r="B46" s="13"/>
      <c r="C46" s="4"/>
      <c r="D46" s="13"/>
      <c r="H46" s="13"/>
      <c r="K46" s="13"/>
    </row>
    <row r="47">
      <c r="B47" s="13"/>
      <c r="C47" s="4"/>
      <c r="D47" s="13"/>
      <c r="H47" s="13"/>
      <c r="K47" s="13"/>
    </row>
    <row r="48">
      <c r="B48" s="13"/>
      <c r="C48" s="4"/>
      <c r="D48" s="13"/>
      <c r="H48" s="13"/>
      <c r="K48" s="13"/>
    </row>
    <row r="49">
      <c r="B49" s="13"/>
      <c r="C49" s="4"/>
      <c r="D49" s="13"/>
      <c r="H49" s="13"/>
      <c r="K49" s="13"/>
    </row>
    <row r="50">
      <c r="B50" s="13"/>
      <c r="C50" s="4"/>
      <c r="D50" s="13"/>
      <c r="H50" s="13"/>
      <c r="K50" s="13"/>
    </row>
    <row r="51">
      <c r="B51" s="13"/>
      <c r="C51" s="4"/>
      <c r="D51" s="13"/>
      <c r="H51" s="13"/>
      <c r="K51" s="13"/>
    </row>
    <row r="52">
      <c r="B52" s="13"/>
      <c r="C52" s="4"/>
      <c r="D52" s="13"/>
      <c r="H52" s="13"/>
      <c r="K52" s="13"/>
    </row>
    <row r="53">
      <c r="B53" s="13"/>
      <c r="C53" s="4"/>
      <c r="D53" s="13"/>
      <c r="H53" s="13"/>
      <c r="K53" s="13"/>
    </row>
    <row r="54">
      <c r="B54" s="13"/>
      <c r="C54" s="4"/>
      <c r="D54" s="13"/>
      <c r="H54" s="13"/>
      <c r="K54" s="13"/>
    </row>
    <row r="55">
      <c r="B55" s="13"/>
      <c r="C55" s="4"/>
      <c r="D55" s="13"/>
      <c r="H55" s="13"/>
      <c r="K55" s="13"/>
    </row>
    <row r="56">
      <c r="B56" s="13"/>
      <c r="C56" s="4"/>
      <c r="D56" s="13"/>
      <c r="H56" s="13"/>
      <c r="K56" s="13"/>
    </row>
    <row r="57">
      <c r="B57" s="13"/>
      <c r="C57" s="4"/>
      <c r="D57" s="13"/>
      <c r="H57" s="13"/>
      <c r="K57" s="13"/>
    </row>
    <row r="58">
      <c r="B58" s="13"/>
      <c r="C58" s="4"/>
      <c r="D58" s="13"/>
      <c r="H58" s="13"/>
      <c r="K58" s="13"/>
    </row>
    <row r="59">
      <c r="B59" s="13"/>
      <c r="C59" s="4"/>
      <c r="D59" s="13"/>
      <c r="H59" s="13"/>
      <c r="K59" s="13"/>
    </row>
    <row r="60">
      <c r="B60" s="13"/>
      <c r="D60" s="13"/>
      <c r="H60" s="13"/>
      <c r="K60" s="13"/>
    </row>
    <row r="61">
      <c r="B61" s="13"/>
      <c r="D61" s="13"/>
      <c r="H61" s="13"/>
      <c r="K61" s="13"/>
    </row>
    <row r="62">
      <c r="B62" s="13"/>
      <c r="D62" s="13"/>
      <c r="H62" s="13"/>
      <c r="K62" s="13"/>
    </row>
    <row r="63">
      <c r="B63" s="13"/>
      <c r="D63" s="13"/>
      <c r="H63" s="13"/>
      <c r="K63" s="13"/>
    </row>
    <row r="64">
      <c r="B64" s="13"/>
      <c r="D64" s="13"/>
      <c r="H64" s="13"/>
      <c r="K64" s="13"/>
    </row>
    <row r="65">
      <c r="B65" s="13"/>
      <c r="D65" s="13"/>
      <c r="H65" s="13"/>
      <c r="K65" s="13"/>
    </row>
    <row r="66">
      <c r="B66" s="13"/>
      <c r="D66" s="13"/>
      <c r="H66" s="13"/>
      <c r="K66" s="13"/>
    </row>
    <row r="67">
      <c r="B67" s="13"/>
      <c r="D67" s="13"/>
      <c r="H67" s="13"/>
      <c r="K67" s="13"/>
    </row>
    <row r="68">
      <c r="B68" s="13"/>
      <c r="D68" s="13"/>
      <c r="H68" s="13"/>
      <c r="K68" s="13"/>
    </row>
    <row r="69">
      <c r="B69" s="13"/>
      <c r="D69" s="13"/>
      <c r="H69" s="13"/>
      <c r="K69" s="13"/>
    </row>
    <row r="70">
      <c r="B70" s="13"/>
      <c r="D70" s="13"/>
      <c r="H70" s="13"/>
      <c r="K70" s="13"/>
    </row>
    <row r="71">
      <c r="B71" s="13"/>
      <c r="D71" s="13"/>
      <c r="H71" s="13"/>
      <c r="K71" s="13"/>
    </row>
    <row r="72">
      <c r="B72" s="13"/>
      <c r="D72" s="13"/>
      <c r="H72" s="13"/>
      <c r="K72" s="13"/>
    </row>
    <row r="73">
      <c r="B73" s="13"/>
      <c r="D73" s="13"/>
      <c r="H73" s="13"/>
      <c r="K73" s="13"/>
    </row>
    <row r="74">
      <c r="B74" s="13"/>
      <c r="D74" s="13"/>
      <c r="H74" s="13"/>
      <c r="K74" s="13"/>
    </row>
    <row r="75">
      <c r="B75" s="13"/>
      <c r="D75" s="13"/>
      <c r="H75" s="13"/>
      <c r="K75" s="13"/>
    </row>
    <row r="76">
      <c r="B76" s="13"/>
      <c r="D76" s="13"/>
      <c r="H76" s="13"/>
      <c r="K76" s="13"/>
    </row>
    <row r="77">
      <c r="B77" s="13"/>
      <c r="D77" s="13"/>
      <c r="H77" s="13"/>
      <c r="K77" s="13"/>
    </row>
    <row r="78">
      <c r="B78" s="13"/>
      <c r="D78" s="13"/>
      <c r="H78" s="13"/>
      <c r="K78" s="13"/>
    </row>
    <row r="79">
      <c r="B79" s="13"/>
      <c r="D79" s="13"/>
      <c r="H79" s="13"/>
      <c r="K79" s="13"/>
    </row>
    <row r="80">
      <c r="B80" s="13"/>
      <c r="D80" s="13"/>
      <c r="H80" s="13"/>
      <c r="K80" s="13"/>
    </row>
    <row r="81">
      <c r="B81" s="13"/>
      <c r="D81" s="13"/>
      <c r="H81" s="13"/>
      <c r="K81" s="13"/>
    </row>
    <row r="82">
      <c r="B82" s="13"/>
      <c r="D82" s="13"/>
      <c r="H82" s="13"/>
      <c r="K82" s="13"/>
    </row>
    <row r="83">
      <c r="B83" s="13"/>
      <c r="D83" s="13"/>
      <c r="H83" s="13"/>
      <c r="K83" s="13"/>
    </row>
    <row r="84">
      <c r="B84" s="13"/>
      <c r="D84" s="13"/>
      <c r="H84" s="13"/>
      <c r="K84" s="13"/>
    </row>
    <row r="85">
      <c r="B85" s="13"/>
      <c r="D85" s="13"/>
      <c r="H85" s="13"/>
      <c r="K85" s="13"/>
    </row>
    <row r="86">
      <c r="B86" s="13"/>
      <c r="D86" s="13"/>
      <c r="H86" s="13"/>
      <c r="K86" s="13"/>
    </row>
    <row r="87">
      <c r="B87" s="13"/>
      <c r="D87" s="13"/>
      <c r="H87" s="13"/>
      <c r="K87" s="13"/>
    </row>
    <row r="88">
      <c r="B88" s="13"/>
      <c r="D88" s="13"/>
      <c r="H88" s="13"/>
      <c r="K88" s="13"/>
    </row>
    <row r="89">
      <c r="B89" s="13"/>
      <c r="D89" s="13"/>
      <c r="H89" s="13"/>
      <c r="K89" s="13"/>
    </row>
    <row r="90">
      <c r="B90" s="13"/>
      <c r="D90" s="13"/>
      <c r="H90" s="13"/>
      <c r="K90" s="13"/>
    </row>
    <row r="91">
      <c r="B91" s="13"/>
      <c r="D91" s="13"/>
      <c r="H91" s="13"/>
      <c r="K91" s="13"/>
    </row>
    <row r="92">
      <c r="B92" s="13"/>
      <c r="D92" s="13"/>
      <c r="H92" s="13"/>
      <c r="K92" s="13"/>
    </row>
    <row r="93">
      <c r="B93" s="13"/>
      <c r="D93" s="13"/>
      <c r="H93" s="13"/>
      <c r="K93" s="13"/>
    </row>
    <row r="94">
      <c r="B94" s="13"/>
      <c r="D94" s="13"/>
      <c r="H94" s="13"/>
      <c r="K94" s="13"/>
    </row>
    <row r="95">
      <c r="B95" s="13"/>
      <c r="D95" s="13"/>
      <c r="H95" s="13"/>
      <c r="K95" s="13"/>
    </row>
    <row r="96">
      <c r="B96" s="13"/>
      <c r="D96" s="13"/>
      <c r="H96" s="13"/>
      <c r="K96" s="13"/>
    </row>
    <row r="97">
      <c r="B97" s="13"/>
      <c r="D97" s="13"/>
      <c r="H97" s="13"/>
      <c r="K97" s="13"/>
    </row>
    <row r="98">
      <c r="B98" s="13"/>
      <c r="D98" s="13"/>
      <c r="H98" s="13"/>
      <c r="K98" s="13"/>
    </row>
    <row r="99">
      <c r="B99" s="13"/>
      <c r="D99" s="13"/>
      <c r="H99" s="13"/>
      <c r="K99" s="13"/>
    </row>
    <row r="100">
      <c r="B100" s="13"/>
      <c r="D100" s="13"/>
      <c r="H100" s="13"/>
      <c r="K100" s="13"/>
    </row>
    <row r="101">
      <c r="B101" s="13"/>
      <c r="D101" s="13"/>
      <c r="H101" s="13"/>
      <c r="K101" s="13"/>
    </row>
    <row r="102">
      <c r="B102" s="13"/>
      <c r="D102" s="13"/>
      <c r="H102" s="13"/>
      <c r="K102" s="13"/>
    </row>
    <row r="103">
      <c r="B103" s="13"/>
      <c r="D103" s="13"/>
      <c r="H103" s="13"/>
      <c r="K103" s="13"/>
    </row>
    <row r="104">
      <c r="B104" s="13"/>
      <c r="D104" s="13"/>
      <c r="H104" s="13"/>
      <c r="K104" s="13"/>
    </row>
    <row r="105">
      <c r="B105" s="13"/>
      <c r="D105" s="13"/>
      <c r="H105" s="13"/>
      <c r="K105" s="13"/>
    </row>
    <row r="106">
      <c r="B106" s="13"/>
      <c r="D106" s="13"/>
      <c r="H106" s="13"/>
      <c r="K106" s="13"/>
    </row>
    <row r="107">
      <c r="B107" s="13"/>
      <c r="D107" s="13"/>
      <c r="H107" s="13"/>
      <c r="K107" s="13"/>
    </row>
    <row r="108">
      <c r="B108" s="13"/>
      <c r="D108" s="13"/>
      <c r="H108" s="13"/>
      <c r="K108" s="13"/>
    </row>
    <row r="109">
      <c r="B109" s="13"/>
      <c r="D109" s="13"/>
      <c r="H109" s="13"/>
      <c r="K109" s="13"/>
    </row>
    <row r="110">
      <c r="B110" s="13"/>
      <c r="D110" s="13"/>
      <c r="H110" s="13"/>
      <c r="K110" s="13"/>
    </row>
    <row r="111">
      <c r="B111" s="13"/>
      <c r="D111" s="13"/>
      <c r="H111" s="13"/>
      <c r="K111" s="13"/>
    </row>
    <row r="112">
      <c r="B112" s="13"/>
      <c r="D112" s="13"/>
      <c r="H112" s="13"/>
      <c r="K112" s="13"/>
    </row>
    <row r="113">
      <c r="B113" s="13"/>
      <c r="D113" s="13"/>
      <c r="H113" s="13"/>
      <c r="K113" s="13"/>
    </row>
    <row r="114">
      <c r="B114" s="13"/>
      <c r="D114" s="13"/>
      <c r="H114" s="13"/>
      <c r="K114" s="13"/>
    </row>
    <row r="115">
      <c r="B115" s="13"/>
      <c r="D115" s="13"/>
      <c r="H115" s="13"/>
      <c r="K115" s="13"/>
    </row>
    <row r="116">
      <c r="B116" s="13"/>
      <c r="D116" s="13"/>
      <c r="H116" s="13"/>
      <c r="K116" s="13"/>
    </row>
    <row r="117">
      <c r="B117" s="13"/>
      <c r="D117" s="13"/>
      <c r="H117" s="13"/>
      <c r="K117" s="13"/>
    </row>
    <row r="118">
      <c r="B118" s="13"/>
      <c r="D118" s="13"/>
      <c r="H118" s="13"/>
      <c r="K118" s="13"/>
    </row>
    <row r="119">
      <c r="B119" s="13"/>
      <c r="D119" s="13"/>
      <c r="H119" s="13"/>
      <c r="K119" s="13"/>
    </row>
    <row r="120">
      <c r="B120" s="13"/>
      <c r="D120" s="13"/>
      <c r="H120" s="13"/>
      <c r="K120" s="13"/>
    </row>
    <row r="121">
      <c r="B121" s="13"/>
      <c r="D121" s="13"/>
      <c r="H121" s="13"/>
      <c r="K121" s="13"/>
    </row>
    <row r="122">
      <c r="B122" s="13"/>
      <c r="D122" s="13"/>
      <c r="H122" s="13"/>
      <c r="K122" s="13"/>
    </row>
    <row r="123">
      <c r="B123" s="13"/>
      <c r="D123" s="13"/>
      <c r="H123" s="13"/>
      <c r="K123" s="13"/>
    </row>
    <row r="124">
      <c r="B124" s="13"/>
      <c r="D124" s="13"/>
      <c r="H124" s="13"/>
      <c r="K124" s="13"/>
    </row>
    <row r="125">
      <c r="B125" s="13"/>
      <c r="D125" s="13"/>
      <c r="H125" s="13"/>
      <c r="K125" s="13"/>
    </row>
    <row r="126">
      <c r="B126" s="13"/>
      <c r="D126" s="13"/>
      <c r="H126" s="13"/>
      <c r="K126" s="13"/>
    </row>
    <row r="127">
      <c r="B127" s="13"/>
      <c r="D127" s="13"/>
      <c r="H127" s="13"/>
      <c r="K127" s="13"/>
    </row>
    <row r="128">
      <c r="B128" s="13"/>
      <c r="D128" s="13"/>
      <c r="H128" s="13"/>
      <c r="K128" s="13"/>
    </row>
    <row r="129">
      <c r="B129" s="13"/>
      <c r="D129" s="13"/>
      <c r="H129" s="13"/>
      <c r="K129" s="13"/>
    </row>
    <row r="130">
      <c r="B130" s="13"/>
      <c r="D130" s="13"/>
      <c r="H130" s="13"/>
      <c r="K130" s="13"/>
    </row>
    <row r="131">
      <c r="B131" s="13"/>
      <c r="D131" s="13"/>
      <c r="H131" s="13"/>
      <c r="K131" s="13"/>
    </row>
    <row r="132">
      <c r="B132" s="13"/>
      <c r="D132" s="13"/>
      <c r="H132" s="13"/>
      <c r="K132" s="13"/>
    </row>
    <row r="133">
      <c r="B133" s="13"/>
      <c r="D133" s="13"/>
      <c r="H133" s="13"/>
      <c r="K133" s="13"/>
    </row>
    <row r="134">
      <c r="B134" s="13"/>
      <c r="D134" s="13"/>
      <c r="H134" s="13"/>
      <c r="K134" s="13"/>
    </row>
    <row r="135">
      <c r="B135" s="13"/>
      <c r="D135" s="13"/>
      <c r="H135" s="13"/>
      <c r="K135" s="13"/>
    </row>
    <row r="136">
      <c r="B136" s="13"/>
      <c r="D136" s="13"/>
      <c r="H136" s="13"/>
      <c r="K136" s="13"/>
    </row>
    <row r="137">
      <c r="B137" s="13"/>
      <c r="D137" s="13"/>
      <c r="H137" s="13"/>
      <c r="K137" s="13"/>
    </row>
    <row r="138">
      <c r="B138" s="13"/>
      <c r="D138" s="13"/>
      <c r="H138" s="13"/>
      <c r="K138" s="13"/>
    </row>
    <row r="139">
      <c r="B139" s="13"/>
      <c r="D139" s="13"/>
      <c r="H139" s="13"/>
      <c r="K139" s="13"/>
    </row>
    <row r="140">
      <c r="B140" s="13"/>
      <c r="D140" s="13"/>
      <c r="H140" s="13"/>
      <c r="K140" s="13"/>
    </row>
    <row r="141">
      <c r="B141" s="13"/>
      <c r="D141" s="13"/>
      <c r="H141" s="13"/>
      <c r="K141" s="13"/>
    </row>
    <row r="142">
      <c r="B142" s="13"/>
      <c r="D142" s="13"/>
      <c r="H142" s="13"/>
      <c r="K142" s="13"/>
    </row>
    <row r="143">
      <c r="B143" s="13"/>
      <c r="D143" s="13"/>
      <c r="H143" s="13"/>
      <c r="K143" s="13"/>
    </row>
    <row r="144">
      <c r="B144" s="13"/>
      <c r="D144" s="13"/>
      <c r="H144" s="13"/>
      <c r="K144" s="13"/>
    </row>
    <row r="145">
      <c r="B145" s="13"/>
      <c r="D145" s="13"/>
      <c r="H145" s="13"/>
      <c r="K145" s="13"/>
    </row>
    <row r="146">
      <c r="B146" s="13"/>
      <c r="D146" s="13"/>
      <c r="H146" s="13"/>
      <c r="K146" s="13"/>
    </row>
    <row r="147">
      <c r="B147" s="13"/>
      <c r="D147" s="13"/>
      <c r="H147" s="13"/>
      <c r="K147" s="13"/>
    </row>
    <row r="148">
      <c r="B148" s="13"/>
      <c r="D148" s="13"/>
      <c r="H148" s="13"/>
      <c r="K148" s="13"/>
    </row>
    <row r="149">
      <c r="B149" s="13"/>
      <c r="D149" s="13"/>
      <c r="H149" s="13"/>
      <c r="K149" s="13"/>
    </row>
    <row r="150">
      <c r="B150" s="13"/>
      <c r="D150" s="13"/>
      <c r="H150" s="13"/>
      <c r="K150" s="13"/>
    </row>
    <row r="151">
      <c r="B151" s="13"/>
      <c r="D151" s="13"/>
      <c r="H151" s="13"/>
      <c r="K151" s="13"/>
    </row>
    <row r="152">
      <c r="B152" s="13"/>
      <c r="D152" s="13"/>
      <c r="H152" s="13"/>
      <c r="K152" s="13"/>
    </row>
    <row r="153">
      <c r="B153" s="13"/>
      <c r="D153" s="13"/>
      <c r="H153" s="13"/>
      <c r="K153" s="13"/>
    </row>
    <row r="154">
      <c r="B154" s="13"/>
      <c r="D154" s="13"/>
      <c r="H154" s="13"/>
      <c r="K154" s="13"/>
    </row>
    <row r="155">
      <c r="B155" s="13"/>
      <c r="D155" s="13"/>
      <c r="H155" s="13"/>
      <c r="K155" s="13"/>
    </row>
    <row r="156">
      <c r="B156" s="13"/>
      <c r="D156" s="13"/>
      <c r="H156" s="13"/>
      <c r="K156" s="13"/>
    </row>
    <row r="157">
      <c r="B157" s="13"/>
      <c r="D157" s="13"/>
      <c r="H157" s="13"/>
      <c r="K157" s="13"/>
    </row>
    <row r="158">
      <c r="B158" s="13"/>
      <c r="D158" s="13"/>
      <c r="H158" s="13"/>
      <c r="K158" s="13"/>
    </row>
    <row r="159">
      <c r="B159" s="13"/>
      <c r="D159" s="13"/>
      <c r="H159" s="13"/>
      <c r="K159" s="13"/>
    </row>
    <row r="160">
      <c r="B160" s="13"/>
      <c r="D160" s="13"/>
      <c r="H160" s="13"/>
      <c r="K160" s="13"/>
    </row>
    <row r="161">
      <c r="B161" s="13"/>
      <c r="D161" s="13"/>
      <c r="H161" s="13"/>
      <c r="K161" s="13"/>
    </row>
    <row r="162">
      <c r="B162" s="13"/>
      <c r="D162" s="13"/>
      <c r="H162" s="13"/>
      <c r="K162" s="13"/>
    </row>
    <row r="163">
      <c r="B163" s="13"/>
      <c r="D163" s="13"/>
      <c r="H163" s="13"/>
      <c r="K163" s="13"/>
    </row>
    <row r="164">
      <c r="B164" s="13"/>
      <c r="D164" s="13"/>
      <c r="H164" s="13"/>
      <c r="K164" s="13"/>
    </row>
    <row r="165">
      <c r="B165" s="13"/>
      <c r="D165" s="13"/>
      <c r="H165" s="13"/>
      <c r="K165" s="13"/>
    </row>
    <row r="166">
      <c r="B166" s="13"/>
      <c r="D166" s="13"/>
      <c r="H166" s="13"/>
      <c r="K166" s="13"/>
    </row>
    <row r="167">
      <c r="B167" s="13"/>
      <c r="D167" s="13"/>
      <c r="H167" s="13"/>
      <c r="K167" s="13"/>
    </row>
    <row r="168">
      <c r="B168" s="13"/>
      <c r="D168" s="13"/>
      <c r="H168" s="13"/>
      <c r="K168" s="13"/>
    </row>
    <row r="169">
      <c r="B169" s="13"/>
      <c r="D169" s="13"/>
      <c r="H169" s="13"/>
      <c r="K169" s="13"/>
    </row>
    <row r="170">
      <c r="B170" s="13"/>
      <c r="D170" s="13"/>
      <c r="H170" s="13"/>
      <c r="K170" s="13"/>
    </row>
    <row r="171">
      <c r="B171" s="13"/>
      <c r="D171" s="13"/>
      <c r="H171" s="13"/>
      <c r="K171" s="13"/>
    </row>
    <row r="172">
      <c r="B172" s="13"/>
      <c r="D172" s="13"/>
      <c r="H172" s="13"/>
      <c r="K172" s="13"/>
    </row>
    <row r="173">
      <c r="B173" s="13"/>
      <c r="D173" s="13"/>
      <c r="H173" s="13"/>
      <c r="K173" s="13"/>
    </row>
    <row r="174">
      <c r="B174" s="13"/>
      <c r="D174" s="13"/>
      <c r="H174" s="13"/>
      <c r="K174" s="13"/>
    </row>
    <row r="175">
      <c r="B175" s="13"/>
      <c r="D175" s="13"/>
      <c r="H175" s="13"/>
      <c r="K175" s="13"/>
    </row>
    <row r="176">
      <c r="B176" s="13"/>
      <c r="D176" s="13"/>
      <c r="H176" s="13"/>
      <c r="K176" s="13"/>
    </row>
    <row r="177">
      <c r="B177" s="13"/>
      <c r="D177" s="13"/>
      <c r="H177" s="13"/>
      <c r="K177" s="13"/>
    </row>
    <row r="178">
      <c r="B178" s="13"/>
      <c r="D178" s="13"/>
      <c r="H178" s="13"/>
      <c r="K178" s="13"/>
    </row>
    <row r="179">
      <c r="B179" s="13"/>
      <c r="D179" s="13"/>
      <c r="H179" s="13"/>
      <c r="K179" s="13"/>
    </row>
    <row r="180">
      <c r="B180" s="13"/>
      <c r="D180" s="13"/>
      <c r="H180" s="13"/>
      <c r="K180" s="13"/>
    </row>
    <row r="181">
      <c r="B181" s="13"/>
      <c r="D181" s="13"/>
      <c r="H181" s="13"/>
      <c r="K181" s="13"/>
    </row>
    <row r="182">
      <c r="B182" s="13"/>
      <c r="D182" s="13"/>
      <c r="H182" s="13"/>
      <c r="K182" s="13"/>
    </row>
    <row r="183">
      <c r="B183" s="13"/>
      <c r="D183" s="13"/>
      <c r="H183" s="13"/>
      <c r="K183" s="13"/>
    </row>
    <row r="184">
      <c r="B184" s="13"/>
      <c r="D184" s="13"/>
      <c r="H184" s="13"/>
      <c r="K184" s="13"/>
    </row>
    <row r="185">
      <c r="B185" s="13"/>
      <c r="D185" s="13"/>
      <c r="H185" s="13"/>
      <c r="K185" s="13"/>
    </row>
    <row r="186">
      <c r="B186" s="13"/>
      <c r="D186" s="13"/>
      <c r="H186" s="13"/>
      <c r="K186" s="13"/>
    </row>
    <row r="187">
      <c r="B187" s="13"/>
      <c r="D187" s="13"/>
      <c r="H187" s="13"/>
      <c r="K187" s="13"/>
    </row>
    <row r="188">
      <c r="B188" s="13"/>
      <c r="D188" s="13"/>
      <c r="H188" s="13"/>
      <c r="K188" s="13"/>
    </row>
    <row r="189">
      <c r="B189" s="13"/>
      <c r="D189" s="13"/>
      <c r="H189" s="13"/>
      <c r="K189" s="13"/>
    </row>
    <row r="190">
      <c r="B190" s="13"/>
      <c r="D190" s="13"/>
      <c r="H190" s="13"/>
      <c r="K190" s="13"/>
    </row>
    <row r="191">
      <c r="B191" s="13"/>
      <c r="D191" s="13"/>
      <c r="H191" s="13"/>
      <c r="K191" s="13"/>
    </row>
    <row r="192">
      <c r="B192" s="13"/>
      <c r="D192" s="13"/>
      <c r="H192" s="13"/>
      <c r="K192" s="13"/>
    </row>
    <row r="193">
      <c r="B193" s="13"/>
      <c r="D193" s="13"/>
      <c r="H193" s="13"/>
      <c r="K193" s="13"/>
    </row>
    <row r="194">
      <c r="B194" s="13"/>
      <c r="D194" s="13"/>
      <c r="H194" s="13"/>
      <c r="K194" s="13"/>
    </row>
    <row r="195">
      <c r="B195" s="13"/>
      <c r="D195" s="13"/>
      <c r="H195" s="13"/>
      <c r="K195" s="13"/>
    </row>
    <row r="196">
      <c r="B196" s="13"/>
      <c r="D196" s="13"/>
      <c r="H196" s="13"/>
      <c r="K196" s="13"/>
    </row>
    <row r="197">
      <c r="B197" s="13"/>
      <c r="D197" s="13"/>
      <c r="H197" s="13"/>
      <c r="K197" s="13"/>
    </row>
    <row r="198">
      <c r="B198" s="13"/>
      <c r="D198" s="13"/>
      <c r="H198" s="13"/>
      <c r="K198" s="13"/>
    </row>
    <row r="199">
      <c r="B199" s="13"/>
      <c r="D199" s="13"/>
      <c r="H199" s="13"/>
      <c r="K199" s="13"/>
    </row>
    <row r="200">
      <c r="B200" s="13"/>
      <c r="D200" s="13"/>
      <c r="H200" s="13"/>
      <c r="K200" s="13"/>
    </row>
    <row r="201">
      <c r="B201" s="13"/>
      <c r="D201" s="13"/>
      <c r="H201" s="13"/>
      <c r="K201" s="13"/>
    </row>
    <row r="202">
      <c r="B202" s="13"/>
      <c r="D202" s="13"/>
      <c r="H202" s="13"/>
      <c r="K202" s="13"/>
    </row>
    <row r="203">
      <c r="B203" s="13"/>
      <c r="D203" s="13"/>
      <c r="H203" s="13"/>
      <c r="K203" s="13"/>
    </row>
    <row r="204">
      <c r="B204" s="13"/>
      <c r="D204" s="13"/>
      <c r="H204" s="13"/>
      <c r="K204" s="13"/>
    </row>
    <row r="205">
      <c r="B205" s="13"/>
      <c r="D205" s="13"/>
      <c r="H205" s="13"/>
      <c r="K205" s="13"/>
    </row>
    <row r="206">
      <c r="B206" s="13"/>
      <c r="D206" s="13"/>
      <c r="H206" s="13"/>
      <c r="K206" s="13"/>
    </row>
    <row r="207">
      <c r="B207" s="13"/>
      <c r="D207" s="13"/>
      <c r="H207" s="13"/>
      <c r="K207" s="13"/>
    </row>
    <row r="208">
      <c r="B208" s="13"/>
      <c r="D208" s="13"/>
      <c r="H208" s="13"/>
      <c r="K208" s="13"/>
    </row>
    <row r="209">
      <c r="B209" s="13"/>
      <c r="D209" s="13"/>
      <c r="H209" s="13"/>
      <c r="K209" s="13"/>
    </row>
    <row r="210">
      <c r="B210" s="13"/>
      <c r="D210" s="13"/>
      <c r="H210" s="13"/>
      <c r="K210" s="13"/>
    </row>
    <row r="211">
      <c r="B211" s="13"/>
      <c r="D211" s="13"/>
      <c r="H211" s="13"/>
      <c r="K211" s="13"/>
    </row>
    <row r="212">
      <c r="B212" s="13"/>
      <c r="D212" s="13"/>
      <c r="H212" s="13"/>
      <c r="K212" s="13"/>
    </row>
    <row r="213">
      <c r="B213" s="13"/>
      <c r="D213" s="13"/>
      <c r="H213" s="13"/>
      <c r="K213" s="13"/>
    </row>
    <row r="214">
      <c r="B214" s="13"/>
      <c r="D214" s="13"/>
      <c r="H214" s="13"/>
      <c r="K214" s="13"/>
    </row>
    <row r="215">
      <c r="B215" s="13"/>
      <c r="D215" s="13"/>
      <c r="H215" s="13"/>
      <c r="K215" s="13"/>
    </row>
    <row r="216">
      <c r="B216" s="13"/>
      <c r="D216" s="13"/>
      <c r="H216" s="13"/>
      <c r="K216" s="13"/>
    </row>
    <row r="217">
      <c r="B217" s="13"/>
      <c r="D217" s="13"/>
      <c r="H217" s="13"/>
      <c r="K217" s="13"/>
    </row>
    <row r="218">
      <c r="B218" s="13"/>
      <c r="D218" s="13"/>
      <c r="H218" s="13"/>
      <c r="K218" s="13"/>
    </row>
    <row r="219">
      <c r="B219" s="13"/>
      <c r="D219" s="13"/>
      <c r="H219" s="13"/>
      <c r="K219" s="13"/>
    </row>
    <row r="220">
      <c r="B220" s="13"/>
      <c r="D220" s="13"/>
      <c r="H220" s="13"/>
      <c r="K220" s="13"/>
    </row>
    <row r="221">
      <c r="B221" s="13"/>
      <c r="D221" s="13"/>
      <c r="H221" s="13"/>
      <c r="K221" s="13"/>
    </row>
    <row r="222">
      <c r="B222" s="13"/>
      <c r="D222" s="13"/>
      <c r="H222" s="13"/>
      <c r="K222" s="13"/>
    </row>
    <row r="223">
      <c r="B223" s="13"/>
      <c r="D223" s="13"/>
      <c r="H223" s="13"/>
      <c r="K223" s="13"/>
    </row>
    <row r="224">
      <c r="B224" s="13"/>
      <c r="D224" s="13"/>
      <c r="H224" s="13"/>
      <c r="K224" s="13"/>
    </row>
    <row r="225">
      <c r="B225" s="13"/>
      <c r="D225" s="13"/>
      <c r="H225" s="13"/>
      <c r="K225" s="13"/>
    </row>
    <row r="226">
      <c r="B226" s="13"/>
      <c r="D226" s="13"/>
      <c r="H226" s="13"/>
      <c r="K226" s="13"/>
    </row>
    <row r="227">
      <c r="B227" s="13"/>
      <c r="D227" s="13"/>
      <c r="H227" s="13"/>
      <c r="K227" s="13"/>
    </row>
    <row r="228">
      <c r="B228" s="13"/>
      <c r="D228" s="13"/>
      <c r="H228" s="13"/>
      <c r="K228" s="13"/>
    </row>
    <row r="229">
      <c r="B229" s="13"/>
      <c r="D229" s="13"/>
      <c r="H229" s="13"/>
      <c r="K229" s="13"/>
    </row>
    <row r="230">
      <c r="B230" s="13"/>
      <c r="D230" s="13"/>
      <c r="H230" s="13"/>
      <c r="K230" s="13"/>
    </row>
    <row r="231">
      <c r="B231" s="13"/>
      <c r="D231" s="13"/>
      <c r="H231" s="13"/>
      <c r="K231" s="13"/>
    </row>
    <row r="232">
      <c r="B232" s="13"/>
      <c r="D232" s="13"/>
      <c r="H232" s="13"/>
      <c r="K232" s="13"/>
    </row>
    <row r="233">
      <c r="B233" s="13"/>
      <c r="D233" s="13"/>
      <c r="H233" s="13"/>
      <c r="K233" s="13"/>
    </row>
    <row r="234">
      <c r="B234" s="13"/>
      <c r="D234" s="13"/>
      <c r="H234" s="13"/>
      <c r="K234" s="13"/>
    </row>
    <row r="235">
      <c r="B235" s="13"/>
      <c r="D235" s="13"/>
      <c r="H235" s="13"/>
      <c r="K235" s="13"/>
    </row>
    <row r="236">
      <c r="B236" s="13"/>
      <c r="D236" s="13"/>
      <c r="H236" s="13"/>
      <c r="K236" s="13"/>
    </row>
    <row r="237">
      <c r="B237" s="13"/>
      <c r="D237" s="13"/>
      <c r="H237" s="13"/>
      <c r="K237" s="13"/>
    </row>
    <row r="238">
      <c r="B238" s="13"/>
      <c r="D238" s="13"/>
      <c r="H238" s="13"/>
      <c r="K238" s="13"/>
    </row>
    <row r="239">
      <c r="B239" s="13"/>
      <c r="D239" s="13"/>
      <c r="H239" s="13"/>
      <c r="K239" s="13"/>
    </row>
    <row r="240">
      <c r="B240" s="13"/>
      <c r="D240" s="13"/>
      <c r="H240" s="13"/>
      <c r="K240" s="13"/>
    </row>
    <row r="241">
      <c r="B241" s="13"/>
      <c r="D241" s="13"/>
      <c r="H241" s="13"/>
      <c r="K241" s="13"/>
    </row>
    <row r="242">
      <c r="B242" s="13"/>
      <c r="D242" s="13"/>
      <c r="H242" s="13"/>
      <c r="K242" s="13"/>
    </row>
    <row r="243">
      <c r="B243" s="13"/>
      <c r="D243" s="13"/>
      <c r="H243" s="13"/>
      <c r="K243" s="13"/>
    </row>
    <row r="244">
      <c r="B244" s="13"/>
      <c r="D244" s="13"/>
      <c r="H244" s="13"/>
      <c r="K244" s="13"/>
    </row>
    <row r="245">
      <c r="B245" s="13"/>
      <c r="D245" s="13"/>
      <c r="H245" s="13"/>
      <c r="K245" s="13"/>
    </row>
    <row r="246">
      <c r="B246" s="13"/>
      <c r="D246" s="13"/>
      <c r="H246" s="13"/>
      <c r="K246" s="13"/>
    </row>
    <row r="247">
      <c r="B247" s="13"/>
      <c r="D247" s="13"/>
      <c r="H247" s="13"/>
      <c r="K247" s="13"/>
    </row>
    <row r="248">
      <c r="B248" s="13"/>
      <c r="D248" s="13"/>
      <c r="H248" s="13"/>
      <c r="K248" s="13"/>
    </row>
    <row r="249">
      <c r="B249" s="13"/>
      <c r="D249" s="13"/>
      <c r="H249" s="13"/>
      <c r="K249" s="13"/>
    </row>
    <row r="250">
      <c r="B250" s="13"/>
      <c r="D250" s="13"/>
      <c r="H250" s="13"/>
      <c r="K250" s="13"/>
    </row>
    <row r="251">
      <c r="B251" s="13"/>
      <c r="D251" s="13"/>
      <c r="H251" s="13"/>
      <c r="K251" s="13"/>
    </row>
    <row r="252">
      <c r="B252" s="13"/>
      <c r="D252" s="13"/>
      <c r="H252" s="13"/>
      <c r="K252" s="13"/>
    </row>
    <row r="253">
      <c r="B253" s="13"/>
      <c r="D253" s="13"/>
      <c r="H253" s="13"/>
      <c r="K253" s="13"/>
    </row>
    <row r="254">
      <c r="B254" s="13"/>
      <c r="D254" s="13"/>
      <c r="H254" s="13"/>
      <c r="K254" s="13"/>
    </row>
    <row r="255">
      <c r="B255" s="13"/>
      <c r="D255" s="13"/>
      <c r="H255" s="13"/>
      <c r="K255" s="13"/>
    </row>
    <row r="256">
      <c r="B256" s="13"/>
      <c r="D256" s="13"/>
      <c r="H256" s="13"/>
      <c r="K256" s="13"/>
    </row>
    <row r="257">
      <c r="B257" s="13"/>
      <c r="D257" s="13"/>
      <c r="H257" s="13"/>
      <c r="K257" s="13"/>
    </row>
    <row r="258">
      <c r="B258" s="13"/>
      <c r="D258" s="13"/>
      <c r="H258" s="13"/>
      <c r="K258" s="13"/>
    </row>
    <row r="259">
      <c r="B259" s="13"/>
      <c r="D259" s="13"/>
      <c r="H259" s="13"/>
      <c r="K259" s="13"/>
    </row>
    <row r="260">
      <c r="B260" s="13"/>
      <c r="D260" s="13"/>
      <c r="H260" s="13"/>
      <c r="K260" s="13"/>
    </row>
    <row r="261">
      <c r="B261" s="13"/>
      <c r="D261" s="13"/>
      <c r="H261" s="13"/>
      <c r="K261" s="13"/>
    </row>
    <row r="262">
      <c r="B262" s="13"/>
      <c r="D262" s="13"/>
      <c r="H262" s="13"/>
      <c r="K262" s="13"/>
    </row>
    <row r="263">
      <c r="B263" s="13"/>
      <c r="D263" s="13"/>
      <c r="H263" s="13"/>
      <c r="K263" s="13"/>
    </row>
    <row r="264">
      <c r="B264" s="13"/>
      <c r="D264" s="13"/>
      <c r="H264" s="13"/>
      <c r="K264" s="13"/>
    </row>
    <row r="265">
      <c r="B265" s="13"/>
      <c r="D265" s="13"/>
      <c r="H265" s="13"/>
      <c r="K265" s="13"/>
    </row>
    <row r="266">
      <c r="B266" s="13"/>
      <c r="D266" s="13"/>
      <c r="H266" s="13"/>
      <c r="K266" s="13"/>
    </row>
    <row r="267">
      <c r="B267" s="13"/>
      <c r="D267" s="13"/>
      <c r="H267" s="13"/>
      <c r="K267" s="13"/>
    </row>
    <row r="268">
      <c r="B268" s="13"/>
      <c r="D268" s="13"/>
      <c r="H268" s="13"/>
      <c r="K268" s="13"/>
    </row>
    <row r="269">
      <c r="B269" s="13"/>
      <c r="D269" s="13"/>
      <c r="H269" s="13"/>
      <c r="K269" s="13"/>
    </row>
    <row r="270">
      <c r="B270" s="13"/>
      <c r="D270" s="13"/>
      <c r="H270" s="13"/>
      <c r="K270" s="13"/>
    </row>
    <row r="271">
      <c r="B271" s="13"/>
      <c r="D271" s="13"/>
      <c r="H271" s="13"/>
      <c r="K271" s="13"/>
    </row>
    <row r="272">
      <c r="B272" s="13"/>
      <c r="D272" s="13"/>
      <c r="H272" s="13"/>
      <c r="K272" s="13"/>
    </row>
    <row r="273">
      <c r="B273" s="13"/>
      <c r="D273" s="13"/>
      <c r="H273" s="13"/>
      <c r="K273" s="13"/>
    </row>
    <row r="274">
      <c r="B274" s="13"/>
      <c r="D274" s="13"/>
      <c r="H274" s="13"/>
      <c r="K274" s="13"/>
    </row>
    <row r="275">
      <c r="B275" s="13"/>
      <c r="D275" s="13"/>
      <c r="H275" s="13"/>
      <c r="K275" s="13"/>
    </row>
    <row r="276">
      <c r="B276" s="13"/>
      <c r="D276" s="13"/>
      <c r="H276" s="13"/>
      <c r="K276" s="13"/>
    </row>
    <row r="277">
      <c r="B277" s="13"/>
      <c r="D277" s="13"/>
      <c r="H277" s="13"/>
      <c r="K277" s="13"/>
    </row>
    <row r="278">
      <c r="B278" s="13"/>
      <c r="D278" s="13"/>
      <c r="H278" s="13"/>
      <c r="K278" s="13"/>
    </row>
    <row r="279">
      <c r="B279" s="13"/>
      <c r="D279" s="13"/>
      <c r="H279" s="13"/>
      <c r="K279" s="13"/>
    </row>
    <row r="280">
      <c r="B280" s="13"/>
      <c r="D280" s="13"/>
      <c r="H280" s="13"/>
      <c r="K280" s="13"/>
    </row>
    <row r="281">
      <c r="B281" s="13"/>
      <c r="D281" s="13"/>
      <c r="H281" s="13"/>
      <c r="K281" s="13"/>
    </row>
    <row r="282">
      <c r="B282" s="13"/>
      <c r="D282" s="13"/>
      <c r="H282" s="13"/>
      <c r="K282" s="13"/>
    </row>
    <row r="283">
      <c r="B283" s="13"/>
      <c r="D283" s="13"/>
      <c r="H283" s="13"/>
      <c r="K283" s="13"/>
    </row>
    <row r="284">
      <c r="B284" s="13"/>
      <c r="D284" s="13"/>
      <c r="H284" s="13"/>
      <c r="K284" s="13"/>
    </row>
    <row r="285">
      <c r="B285" s="13"/>
      <c r="D285" s="13"/>
      <c r="H285" s="13"/>
      <c r="K285" s="13"/>
    </row>
    <row r="286">
      <c r="B286" s="13"/>
      <c r="D286" s="13"/>
      <c r="H286" s="13"/>
      <c r="K286" s="13"/>
    </row>
    <row r="287">
      <c r="B287" s="13"/>
      <c r="D287" s="13"/>
      <c r="H287" s="13"/>
      <c r="K287" s="13"/>
    </row>
    <row r="288">
      <c r="B288" s="13"/>
      <c r="D288" s="13"/>
      <c r="H288" s="13"/>
      <c r="K288" s="13"/>
    </row>
    <row r="289">
      <c r="B289" s="13"/>
      <c r="D289" s="13"/>
      <c r="H289" s="13"/>
      <c r="K289" s="13"/>
    </row>
    <row r="290">
      <c r="B290" s="13"/>
      <c r="D290" s="13"/>
      <c r="H290" s="13"/>
      <c r="K290" s="13"/>
    </row>
    <row r="291">
      <c r="B291" s="13"/>
      <c r="D291" s="13"/>
      <c r="H291" s="13"/>
      <c r="K291" s="13"/>
    </row>
    <row r="292">
      <c r="B292" s="13"/>
      <c r="D292" s="13"/>
      <c r="H292" s="13"/>
      <c r="K292" s="13"/>
    </row>
    <row r="293">
      <c r="B293" s="13"/>
      <c r="D293" s="13"/>
      <c r="H293" s="13"/>
      <c r="K293" s="13"/>
    </row>
    <row r="294">
      <c r="B294" s="13"/>
      <c r="D294" s="13"/>
      <c r="H294" s="13"/>
      <c r="K294" s="13"/>
    </row>
    <row r="295">
      <c r="B295" s="13"/>
      <c r="D295" s="13"/>
      <c r="H295" s="13"/>
      <c r="K295" s="13"/>
    </row>
    <row r="296">
      <c r="B296" s="13"/>
      <c r="D296" s="13"/>
      <c r="H296" s="13"/>
      <c r="K296" s="13"/>
    </row>
    <row r="297">
      <c r="B297" s="13"/>
      <c r="D297" s="13"/>
      <c r="H297" s="13"/>
      <c r="K297" s="13"/>
    </row>
    <row r="298">
      <c r="B298" s="13"/>
      <c r="D298" s="13"/>
      <c r="H298" s="13"/>
      <c r="K298" s="13"/>
    </row>
    <row r="299">
      <c r="B299" s="13"/>
      <c r="D299" s="13"/>
      <c r="H299" s="13"/>
      <c r="K299" s="13"/>
    </row>
    <row r="300">
      <c r="B300" s="13"/>
      <c r="D300" s="13"/>
      <c r="H300" s="13"/>
      <c r="K300" s="13"/>
    </row>
    <row r="301">
      <c r="B301" s="13"/>
      <c r="D301" s="13"/>
      <c r="H301" s="13"/>
      <c r="K301" s="13"/>
    </row>
    <row r="302">
      <c r="B302" s="13"/>
      <c r="D302" s="13"/>
      <c r="H302" s="13"/>
      <c r="K302" s="13"/>
    </row>
    <row r="303">
      <c r="B303" s="13"/>
      <c r="D303" s="13"/>
      <c r="H303" s="13"/>
      <c r="K303" s="13"/>
    </row>
    <row r="304">
      <c r="B304" s="13"/>
      <c r="D304" s="13"/>
      <c r="H304" s="13"/>
      <c r="K304" s="13"/>
    </row>
    <row r="305">
      <c r="B305" s="13"/>
      <c r="D305" s="13"/>
      <c r="H305" s="13"/>
      <c r="K305" s="13"/>
    </row>
    <row r="306">
      <c r="B306" s="13"/>
      <c r="D306" s="13"/>
      <c r="H306" s="13"/>
      <c r="K306" s="13"/>
    </row>
    <row r="307">
      <c r="B307" s="13"/>
      <c r="D307" s="13"/>
      <c r="H307" s="13"/>
      <c r="K307" s="13"/>
    </row>
    <row r="308">
      <c r="B308" s="13"/>
      <c r="D308" s="13"/>
      <c r="H308" s="13"/>
      <c r="K308" s="13"/>
    </row>
    <row r="309">
      <c r="B309" s="13"/>
      <c r="D309" s="13"/>
      <c r="H309" s="13"/>
      <c r="K309" s="13"/>
    </row>
    <row r="310">
      <c r="B310" s="13"/>
      <c r="D310" s="13"/>
      <c r="H310" s="13"/>
      <c r="K310" s="13"/>
    </row>
    <row r="311">
      <c r="B311" s="13"/>
      <c r="D311" s="13"/>
      <c r="H311" s="13"/>
      <c r="K311" s="13"/>
    </row>
    <row r="312">
      <c r="B312" s="13"/>
      <c r="D312" s="13"/>
      <c r="H312" s="13"/>
      <c r="K312" s="13"/>
    </row>
    <row r="313">
      <c r="B313" s="13"/>
      <c r="D313" s="13"/>
      <c r="H313" s="13"/>
      <c r="K313" s="13"/>
    </row>
    <row r="314">
      <c r="B314" s="13"/>
      <c r="D314" s="13"/>
      <c r="H314" s="13"/>
      <c r="K314" s="13"/>
    </row>
    <row r="315">
      <c r="B315" s="13"/>
      <c r="D315" s="13"/>
      <c r="H315" s="13"/>
      <c r="K315" s="13"/>
    </row>
    <row r="316">
      <c r="B316" s="13"/>
      <c r="D316" s="13"/>
      <c r="H316" s="13"/>
      <c r="K316" s="13"/>
    </row>
    <row r="317">
      <c r="B317" s="13"/>
      <c r="D317" s="13"/>
      <c r="H317" s="13"/>
      <c r="K317" s="13"/>
    </row>
    <row r="318">
      <c r="B318" s="13"/>
      <c r="D318" s="13"/>
      <c r="H318" s="13"/>
      <c r="K318" s="13"/>
    </row>
    <row r="319">
      <c r="B319" s="13"/>
      <c r="D319" s="13"/>
      <c r="H319" s="13"/>
      <c r="K319" s="13"/>
    </row>
    <row r="320">
      <c r="B320" s="13"/>
      <c r="D320" s="13"/>
      <c r="H320" s="13"/>
      <c r="K320" s="13"/>
    </row>
    <row r="321">
      <c r="B321" s="13"/>
      <c r="D321" s="13"/>
      <c r="H321" s="13"/>
      <c r="K321" s="13"/>
    </row>
    <row r="322">
      <c r="B322" s="13"/>
      <c r="D322" s="13"/>
      <c r="H322" s="13"/>
      <c r="K322" s="13"/>
    </row>
    <row r="323">
      <c r="B323" s="13"/>
      <c r="D323" s="13"/>
      <c r="H323" s="13"/>
      <c r="K323" s="13"/>
    </row>
    <row r="324">
      <c r="B324" s="13"/>
      <c r="D324" s="13"/>
      <c r="H324" s="13"/>
      <c r="K324" s="13"/>
    </row>
    <row r="325">
      <c r="B325" s="13"/>
      <c r="D325" s="13"/>
      <c r="H325" s="13"/>
      <c r="K325" s="13"/>
    </row>
    <row r="326">
      <c r="B326" s="13"/>
      <c r="D326" s="13"/>
      <c r="H326" s="13"/>
      <c r="K326" s="13"/>
    </row>
    <row r="327">
      <c r="B327" s="13"/>
      <c r="D327" s="13"/>
      <c r="H327" s="13"/>
      <c r="K327" s="13"/>
    </row>
    <row r="328">
      <c r="B328" s="13"/>
      <c r="D328" s="13"/>
      <c r="H328" s="13"/>
      <c r="K328" s="13"/>
    </row>
    <row r="329">
      <c r="B329" s="13"/>
      <c r="D329" s="13"/>
      <c r="H329" s="13"/>
      <c r="K329" s="13"/>
    </row>
    <row r="330">
      <c r="B330" s="13"/>
      <c r="D330" s="13"/>
      <c r="H330" s="13"/>
      <c r="K330" s="13"/>
    </row>
    <row r="331">
      <c r="B331" s="13"/>
      <c r="D331" s="13"/>
      <c r="H331" s="13"/>
      <c r="K331" s="13"/>
    </row>
    <row r="332">
      <c r="B332" s="13"/>
      <c r="D332" s="13"/>
      <c r="H332" s="13"/>
      <c r="K332" s="13"/>
    </row>
    <row r="333">
      <c r="B333" s="13"/>
      <c r="D333" s="13"/>
      <c r="H333" s="13"/>
      <c r="K333" s="13"/>
    </row>
    <row r="334">
      <c r="B334" s="13"/>
      <c r="D334" s="13"/>
      <c r="H334" s="13"/>
      <c r="K334" s="13"/>
    </row>
    <row r="335">
      <c r="B335" s="13"/>
      <c r="D335" s="13"/>
      <c r="H335" s="13"/>
      <c r="K335" s="13"/>
    </row>
    <row r="336">
      <c r="B336" s="13"/>
      <c r="D336" s="13"/>
      <c r="H336" s="13"/>
      <c r="K336" s="13"/>
    </row>
    <row r="337">
      <c r="B337" s="13"/>
      <c r="D337" s="13"/>
      <c r="H337" s="13"/>
      <c r="K337" s="13"/>
    </row>
    <row r="338">
      <c r="B338" s="13"/>
      <c r="D338" s="13"/>
      <c r="H338" s="13"/>
      <c r="K338" s="13"/>
    </row>
    <row r="339">
      <c r="B339" s="13"/>
      <c r="D339" s="13"/>
      <c r="H339" s="13"/>
      <c r="K339" s="13"/>
    </row>
    <row r="340">
      <c r="B340" s="13"/>
      <c r="D340" s="13"/>
      <c r="H340" s="13"/>
      <c r="K340" s="13"/>
    </row>
    <row r="341">
      <c r="B341" s="13"/>
      <c r="D341" s="13"/>
      <c r="H341" s="13"/>
      <c r="K341" s="13"/>
    </row>
    <row r="342">
      <c r="B342" s="13"/>
      <c r="D342" s="13"/>
      <c r="H342" s="13"/>
      <c r="K342" s="13"/>
    </row>
    <row r="343">
      <c r="B343" s="13"/>
      <c r="D343" s="13"/>
      <c r="H343" s="13"/>
      <c r="K343" s="13"/>
    </row>
    <row r="344">
      <c r="B344" s="13"/>
      <c r="D344" s="13"/>
      <c r="H344" s="13"/>
      <c r="K344" s="13"/>
    </row>
    <row r="345">
      <c r="B345" s="13"/>
      <c r="D345" s="13"/>
      <c r="H345" s="13"/>
      <c r="K345" s="13"/>
    </row>
    <row r="346">
      <c r="B346" s="13"/>
      <c r="D346" s="13"/>
      <c r="H346" s="13"/>
      <c r="K346" s="13"/>
    </row>
    <row r="347">
      <c r="B347" s="13"/>
      <c r="D347" s="13"/>
      <c r="H347" s="13"/>
      <c r="K347" s="13"/>
    </row>
    <row r="348">
      <c r="B348" s="13"/>
      <c r="D348" s="13"/>
      <c r="H348" s="13"/>
      <c r="K348" s="13"/>
    </row>
    <row r="349">
      <c r="B349" s="13"/>
      <c r="D349" s="13"/>
      <c r="H349" s="13"/>
      <c r="K349" s="13"/>
    </row>
    <row r="350">
      <c r="B350" s="13"/>
      <c r="D350" s="13"/>
      <c r="H350" s="13"/>
      <c r="K350" s="13"/>
    </row>
    <row r="351">
      <c r="B351" s="13"/>
      <c r="D351" s="13"/>
      <c r="H351" s="13"/>
      <c r="K351" s="13"/>
    </row>
    <row r="352">
      <c r="B352" s="13"/>
      <c r="D352" s="13"/>
      <c r="H352" s="13"/>
      <c r="K352" s="13"/>
    </row>
    <row r="353">
      <c r="B353" s="13"/>
      <c r="D353" s="13"/>
      <c r="H353" s="13"/>
      <c r="K353" s="13"/>
    </row>
    <row r="354">
      <c r="B354" s="13"/>
      <c r="D354" s="13"/>
      <c r="H354" s="13"/>
      <c r="K354" s="13"/>
    </row>
    <row r="355">
      <c r="B355" s="13"/>
      <c r="D355" s="13"/>
      <c r="H355" s="13"/>
      <c r="K355" s="13"/>
    </row>
    <row r="356">
      <c r="B356" s="13"/>
      <c r="D356" s="13"/>
      <c r="H356" s="13"/>
      <c r="K356" s="13"/>
    </row>
    <row r="357">
      <c r="B357" s="13"/>
      <c r="D357" s="13"/>
      <c r="H357" s="13"/>
      <c r="K357" s="13"/>
    </row>
    <row r="358">
      <c r="B358" s="13"/>
      <c r="D358" s="13"/>
      <c r="H358" s="13"/>
      <c r="K358" s="13"/>
    </row>
    <row r="359">
      <c r="B359" s="13"/>
      <c r="D359" s="13"/>
      <c r="H359" s="13"/>
      <c r="K359" s="13"/>
    </row>
    <row r="360">
      <c r="B360" s="13"/>
      <c r="D360" s="13"/>
      <c r="H360" s="13"/>
      <c r="K360" s="13"/>
    </row>
    <row r="361">
      <c r="B361" s="13"/>
      <c r="D361" s="13"/>
      <c r="H361" s="13"/>
      <c r="K361" s="13"/>
    </row>
    <row r="362">
      <c r="B362" s="13"/>
      <c r="D362" s="13"/>
      <c r="H362" s="13"/>
      <c r="K362" s="13"/>
    </row>
    <row r="363">
      <c r="B363" s="13"/>
      <c r="D363" s="13"/>
      <c r="H363" s="13"/>
      <c r="K363" s="13"/>
    </row>
    <row r="364">
      <c r="B364" s="13"/>
      <c r="D364" s="13"/>
      <c r="H364" s="13"/>
      <c r="K364" s="13"/>
    </row>
    <row r="365">
      <c r="B365" s="13"/>
      <c r="D365" s="13"/>
      <c r="H365" s="13"/>
      <c r="K365" s="13"/>
    </row>
    <row r="366">
      <c r="B366" s="13"/>
      <c r="D366" s="13"/>
      <c r="H366" s="13"/>
      <c r="K366" s="13"/>
    </row>
    <row r="367">
      <c r="B367" s="13"/>
      <c r="D367" s="13"/>
      <c r="H367" s="13"/>
      <c r="K367" s="13"/>
    </row>
    <row r="368">
      <c r="B368" s="13"/>
      <c r="D368" s="13"/>
      <c r="H368" s="13"/>
      <c r="K368" s="13"/>
    </row>
    <row r="369">
      <c r="B369" s="13"/>
      <c r="D369" s="13"/>
      <c r="H369" s="13"/>
      <c r="K369" s="13"/>
    </row>
    <row r="370">
      <c r="B370" s="13"/>
      <c r="D370" s="13"/>
      <c r="H370" s="13"/>
      <c r="K370" s="13"/>
    </row>
    <row r="371">
      <c r="B371" s="13"/>
      <c r="D371" s="13"/>
      <c r="H371" s="13"/>
      <c r="K371" s="13"/>
    </row>
    <row r="372">
      <c r="B372" s="13"/>
      <c r="D372" s="13"/>
      <c r="H372" s="13"/>
      <c r="K372" s="13"/>
    </row>
    <row r="373">
      <c r="B373" s="13"/>
      <c r="D373" s="13"/>
      <c r="H373" s="13"/>
      <c r="K373" s="13"/>
    </row>
    <row r="374">
      <c r="B374" s="13"/>
      <c r="D374" s="13"/>
      <c r="H374" s="13"/>
      <c r="K374" s="13"/>
    </row>
    <row r="375">
      <c r="B375" s="13"/>
      <c r="D375" s="13"/>
      <c r="H375" s="13"/>
      <c r="K375" s="13"/>
    </row>
    <row r="376">
      <c r="B376" s="13"/>
      <c r="D376" s="13"/>
      <c r="H376" s="13"/>
      <c r="K376" s="13"/>
    </row>
    <row r="377">
      <c r="B377" s="13"/>
      <c r="D377" s="13"/>
      <c r="H377" s="13"/>
      <c r="K377" s="13"/>
    </row>
    <row r="378">
      <c r="B378" s="13"/>
      <c r="D378" s="13"/>
      <c r="H378" s="13"/>
      <c r="K378" s="13"/>
    </row>
    <row r="379">
      <c r="B379" s="13"/>
      <c r="D379" s="13"/>
      <c r="H379" s="13"/>
      <c r="K379" s="13"/>
    </row>
    <row r="380">
      <c r="B380" s="13"/>
      <c r="D380" s="13"/>
      <c r="H380" s="13"/>
      <c r="K380" s="13"/>
    </row>
    <row r="381">
      <c r="B381" s="13"/>
      <c r="D381" s="13"/>
      <c r="H381" s="13"/>
      <c r="K381" s="13"/>
    </row>
    <row r="382">
      <c r="B382" s="13"/>
      <c r="D382" s="13"/>
      <c r="H382" s="13"/>
      <c r="K382" s="13"/>
    </row>
    <row r="383">
      <c r="B383" s="13"/>
      <c r="D383" s="13"/>
      <c r="H383" s="13"/>
      <c r="K383" s="13"/>
    </row>
    <row r="384">
      <c r="B384" s="13"/>
      <c r="D384" s="13"/>
      <c r="H384" s="13"/>
      <c r="K384" s="13"/>
    </row>
    <row r="385">
      <c r="B385" s="13"/>
      <c r="D385" s="13"/>
      <c r="H385" s="13"/>
      <c r="K385" s="13"/>
    </row>
    <row r="386">
      <c r="B386" s="13"/>
      <c r="D386" s="13"/>
      <c r="H386" s="13"/>
      <c r="K386" s="13"/>
    </row>
    <row r="387">
      <c r="B387" s="13"/>
      <c r="D387" s="13"/>
      <c r="H387" s="13"/>
      <c r="K387" s="13"/>
    </row>
    <row r="388">
      <c r="B388" s="13"/>
      <c r="D388" s="13"/>
      <c r="H388" s="13"/>
      <c r="K388" s="13"/>
    </row>
    <row r="389">
      <c r="B389" s="13"/>
      <c r="D389" s="13"/>
      <c r="H389" s="13"/>
      <c r="K389" s="13"/>
    </row>
    <row r="390">
      <c r="B390" s="13"/>
      <c r="D390" s="13"/>
      <c r="H390" s="13"/>
      <c r="K390" s="13"/>
    </row>
    <row r="391">
      <c r="B391" s="13"/>
      <c r="D391" s="13"/>
      <c r="H391" s="13"/>
      <c r="K391" s="13"/>
    </row>
    <row r="392">
      <c r="B392" s="13"/>
      <c r="D392" s="13"/>
      <c r="H392" s="13"/>
      <c r="K392" s="13"/>
    </row>
    <row r="393">
      <c r="B393" s="13"/>
      <c r="D393" s="13"/>
      <c r="H393" s="13"/>
      <c r="K393" s="13"/>
    </row>
    <row r="394">
      <c r="B394" s="13"/>
      <c r="D394" s="13"/>
      <c r="H394" s="13"/>
      <c r="K394" s="13"/>
    </row>
    <row r="395">
      <c r="B395" s="13"/>
      <c r="D395" s="13"/>
      <c r="H395" s="13"/>
      <c r="K395" s="13"/>
    </row>
    <row r="396">
      <c r="B396" s="13"/>
      <c r="D396" s="13"/>
      <c r="H396" s="13"/>
      <c r="K396" s="13"/>
    </row>
    <row r="397">
      <c r="B397" s="13"/>
      <c r="D397" s="13"/>
      <c r="H397" s="13"/>
      <c r="K397" s="13"/>
    </row>
    <row r="398">
      <c r="B398" s="13"/>
      <c r="D398" s="13"/>
      <c r="H398" s="13"/>
      <c r="K398" s="13"/>
    </row>
    <row r="399">
      <c r="B399" s="13"/>
      <c r="D399" s="13"/>
      <c r="H399" s="13"/>
      <c r="K399" s="13"/>
    </row>
    <row r="400">
      <c r="B400" s="13"/>
      <c r="D400" s="13"/>
      <c r="H400" s="13"/>
      <c r="K400" s="13"/>
    </row>
    <row r="401">
      <c r="B401" s="13"/>
      <c r="D401" s="13"/>
      <c r="H401" s="13"/>
      <c r="K401" s="13"/>
    </row>
    <row r="402">
      <c r="B402" s="13"/>
      <c r="D402" s="13"/>
      <c r="H402" s="13"/>
      <c r="K402" s="13"/>
    </row>
    <row r="403">
      <c r="B403" s="13"/>
      <c r="D403" s="13"/>
      <c r="H403" s="13"/>
      <c r="K403" s="13"/>
    </row>
    <row r="404">
      <c r="B404" s="13"/>
      <c r="D404" s="13"/>
      <c r="H404" s="13"/>
      <c r="K404" s="13"/>
    </row>
    <row r="405">
      <c r="B405" s="13"/>
      <c r="D405" s="13"/>
      <c r="H405" s="13"/>
      <c r="K405" s="13"/>
    </row>
    <row r="406">
      <c r="B406" s="13"/>
      <c r="D406" s="13"/>
      <c r="H406" s="13"/>
      <c r="K406" s="13"/>
    </row>
    <row r="407">
      <c r="B407" s="13"/>
      <c r="D407" s="13"/>
      <c r="H407" s="13"/>
      <c r="K407" s="13"/>
    </row>
    <row r="408">
      <c r="B408" s="13"/>
      <c r="D408" s="13"/>
      <c r="H408" s="13"/>
      <c r="K408" s="13"/>
    </row>
    <row r="409">
      <c r="B409" s="13"/>
      <c r="D409" s="13"/>
      <c r="H409" s="13"/>
      <c r="K409" s="13"/>
    </row>
    <row r="410">
      <c r="B410" s="13"/>
      <c r="D410" s="13"/>
      <c r="H410" s="13"/>
      <c r="K410" s="13"/>
    </row>
    <row r="411">
      <c r="B411" s="13"/>
      <c r="D411" s="13"/>
      <c r="H411" s="13"/>
      <c r="K411" s="13"/>
    </row>
    <row r="412">
      <c r="B412" s="13"/>
      <c r="D412" s="13"/>
      <c r="H412" s="13"/>
      <c r="K412" s="13"/>
    </row>
    <row r="413">
      <c r="B413" s="13"/>
      <c r="D413" s="13"/>
      <c r="H413" s="13"/>
      <c r="K413" s="13"/>
    </row>
    <row r="414">
      <c r="B414" s="13"/>
      <c r="D414" s="13"/>
      <c r="H414" s="13"/>
      <c r="K414" s="13"/>
    </row>
    <row r="415">
      <c r="B415" s="13"/>
      <c r="D415" s="13"/>
      <c r="H415" s="13"/>
      <c r="K415" s="13"/>
    </row>
    <row r="416">
      <c r="B416" s="13"/>
      <c r="D416" s="13"/>
      <c r="H416" s="13"/>
      <c r="K416" s="13"/>
    </row>
    <row r="417">
      <c r="B417" s="13"/>
      <c r="D417" s="13"/>
      <c r="H417" s="13"/>
      <c r="K417" s="13"/>
    </row>
    <row r="418">
      <c r="B418" s="13"/>
      <c r="D418" s="13"/>
      <c r="H418" s="13"/>
      <c r="K418" s="13"/>
    </row>
    <row r="419">
      <c r="B419" s="13"/>
      <c r="D419" s="13"/>
      <c r="H419" s="13"/>
      <c r="K419" s="13"/>
    </row>
    <row r="420">
      <c r="B420" s="13"/>
      <c r="D420" s="13"/>
      <c r="H420" s="13"/>
      <c r="K420" s="13"/>
    </row>
    <row r="421">
      <c r="B421" s="13"/>
      <c r="D421" s="13"/>
      <c r="H421" s="13"/>
      <c r="K421" s="13"/>
    </row>
    <row r="422">
      <c r="B422" s="13"/>
      <c r="D422" s="13"/>
      <c r="H422" s="13"/>
      <c r="K422" s="13"/>
    </row>
    <row r="423">
      <c r="B423" s="13"/>
      <c r="D423" s="13"/>
      <c r="H423" s="13"/>
      <c r="K423" s="13"/>
    </row>
    <row r="424">
      <c r="B424" s="13"/>
      <c r="D424" s="13"/>
      <c r="H424" s="13"/>
      <c r="K424" s="13"/>
    </row>
    <row r="425">
      <c r="B425" s="13"/>
      <c r="D425" s="13"/>
      <c r="H425" s="13"/>
      <c r="K425" s="13"/>
    </row>
    <row r="426">
      <c r="B426" s="13"/>
      <c r="D426" s="13"/>
      <c r="H426" s="13"/>
      <c r="K426" s="13"/>
    </row>
    <row r="427">
      <c r="B427" s="13"/>
      <c r="D427" s="13"/>
      <c r="H427" s="13"/>
      <c r="K427" s="13"/>
    </row>
    <row r="428">
      <c r="B428" s="13"/>
      <c r="D428" s="13"/>
      <c r="H428" s="13"/>
      <c r="K428" s="13"/>
    </row>
    <row r="429">
      <c r="B429" s="13"/>
      <c r="D429" s="13"/>
      <c r="H429" s="13"/>
      <c r="K429" s="13"/>
    </row>
    <row r="430">
      <c r="B430" s="13"/>
      <c r="D430" s="13"/>
      <c r="H430" s="13"/>
      <c r="K430" s="13"/>
    </row>
    <row r="431">
      <c r="B431" s="13"/>
      <c r="D431" s="13"/>
      <c r="H431" s="13"/>
      <c r="K431" s="13"/>
    </row>
    <row r="432">
      <c r="B432" s="13"/>
      <c r="D432" s="13"/>
      <c r="H432" s="13"/>
      <c r="K432" s="13"/>
    </row>
    <row r="433">
      <c r="B433" s="13"/>
      <c r="D433" s="13"/>
      <c r="H433" s="13"/>
      <c r="K433" s="13"/>
    </row>
    <row r="434">
      <c r="B434" s="13"/>
      <c r="D434" s="13"/>
      <c r="H434" s="13"/>
      <c r="K434" s="13"/>
    </row>
    <row r="435">
      <c r="B435" s="13"/>
      <c r="D435" s="13"/>
      <c r="H435" s="13"/>
      <c r="K435" s="13"/>
    </row>
    <row r="436">
      <c r="B436" s="13"/>
      <c r="D436" s="13"/>
      <c r="H436" s="13"/>
      <c r="K436" s="13"/>
    </row>
    <row r="437">
      <c r="B437" s="13"/>
      <c r="D437" s="13"/>
      <c r="H437" s="13"/>
      <c r="K437" s="13"/>
    </row>
    <row r="438">
      <c r="B438" s="13"/>
      <c r="D438" s="13"/>
      <c r="H438" s="13"/>
      <c r="K438" s="13"/>
    </row>
    <row r="439">
      <c r="B439" s="13"/>
      <c r="D439" s="13"/>
      <c r="H439" s="13"/>
      <c r="K439" s="13"/>
    </row>
    <row r="440">
      <c r="B440" s="13"/>
      <c r="D440" s="13"/>
      <c r="H440" s="13"/>
      <c r="K440" s="13"/>
    </row>
    <row r="441">
      <c r="B441" s="13"/>
      <c r="D441" s="13"/>
      <c r="H441" s="13"/>
      <c r="K441" s="13"/>
    </row>
    <row r="442">
      <c r="B442" s="13"/>
      <c r="D442" s="13"/>
      <c r="H442" s="13"/>
      <c r="K442" s="13"/>
    </row>
    <row r="443">
      <c r="B443" s="13"/>
      <c r="D443" s="13"/>
      <c r="H443" s="13"/>
      <c r="K443" s="13"/>
    </row>
    <row r="444">
      <c r="B444" s="13"/>
      <c r="D444" s="13"/>
      <c r="H444" s="13"/>
      <c r="K444" s="13"/>
    </row>
    <row r="445">
      <c r="B445" s="13"/>
      <c r="D445" s="13"/>
      <c r="H445" s="13"/>
      <c r="K445" s="13"/>
    </row>
    <row r="446">
      <c r="B446" s="13"/>
      <c r="D446" s="13"/>
      <c r="H446" s="13"/>
      <c r="K446" s="13"/>
    </row>
    <row r="447">
      <c r="B447" s="13"/>
      <c r="D447" s="13"/>
      <c r="H447" s="13"/>
      <c r="K447" s="13"/>
    </row>
    <row r="448">
      <c r="B448" s="13"/>
      <c r="D448" s="13"/>
      <c r="H448" s="13"/>
      <c r="K448" s="13"/>
    </row>
    <row r="449">
      <c r="B449" s="13"/>
      <c r="D449" s="13"/>
      <c r="H449" s="13"/>
      <c r="K449" s="13"/>
    </row>
    <row r="450">
      <c r="B450" s="13"/>
      <c r="D450" s="13"/>
      <c r="H450" s="13"/>
      <c r="K450" s="13"/>
    </row>
    <row r="451">
      <c r="B451" s="13"/>
      <c r="D451" s="13"/>
      <c r="H451" s="13"/>
      <c r="K451" s="13"/>
    </row>
    <row r="452">
      <c r="B452" s="13"/>
      <c r="D452" s="13"/>
      <c r="H452" s="13"/>
      <c r="K452" s="13"/>
    </row>
    <row r="453">
      <c r="B453" s="13"/>
      <c r="D453" s="13"/>
      <c r="H453" s="13"/>
      <c r="K453" s="13"/>
    </row>
    <row r="454">
      <c r="B454" s="13"/>
      <c r="D454" s="13"/>
      <c r="H454" s="13"/>
      <c r="K454" s="13"/>
    </row>
    <row r="455">
      <c r="B455" s="13"/>
      <c r="D455" s="13"/>
      <c r="H455" s="13"/>
      <c r="K455" s="13"/>
    </row>
    <row r="456">
      <c r="B456" s="13"/>
      <c r="D456" s="13"/>
      <c r="H456" s="13"/>
      <c r="K456" s="13"/>
    </row>
    <row r="457">
      <c r="B457" s="13"/>
      <c r="D457" s="13"/>
      <c r="H457" s="13"/>
      <c r="K457" s="13"/>
    </row>
    <row r="458">
      <c r="B458" s="13"/>
      <c r="D458" s="13"/>
      <c r="H458" s="13"/>
      <c r="K458" s="13"/>
    </row>
    <row r="459">
      <c r="B459" s="13"/>
      <c r="D459" s="13"/>
      <c r="H459" s="13"/>
      <c r="K459" s="13"/>
    </row>
    <row r="460">
      <c r="B460" s="13"/>
      <c r="D460" s="13"/>
      <c r="H460" s="13"/>
      <c r="K460" s="13"/>
    </row>
    <row r="461">
      <c r="B461" s="13"/>
      <c r="D461" s="13"/>
      <c r="H461" s="13"/>
      <c r="K461" s="13"/>
    </row>
    <row r="462">
      <c r="B462" s="13"/>
      <c r="D462" s="13"/>
      <c r="H462" s="13"/>
      <c r="K462" s="13"/>
    </row>
    <row r="463">
      <c r="B463" s="13"/>
      <c r="D463" s="13"/>
      <c r="H463" s="13"/>
      <c r="K463" s="13"/>
    </row>
    <row r="464">
      <c r="B464" s="13"/>
      <c r="D464" s="13"/>
      <c r="H464" s="13"/>
      <c r="K464" s="13"/>
    </row>
    <row r="465">
      <c r="B465" s="13"/>
      <c r="D465" s="13"/>
      <c r="H465" s="13"/>
      <c r="K465" s="13"/>
    </row>
    <row r="466">
      <c r="B466" s="13"/>
      <c r="D466" s="13"/>
      <c r="H466" s="13"/>
      <c r="K466" s="13"/>
    </row>
    <row r="467">
      <c r="B467" s="13"/>
      <c r="D467" s="13"/>
      <c r="H467" s="13"/>
      <c r="K467" s="13"/>
    </row>
    <row r="468">
      <c r="B468" s="13"/>
      <c r="D468" s="13"/>
      <c r="H468" s="13"/>
      <c r="K468" s="13"/>
    </row>
    <row r="469">
      <c r="B469" s="13"/>
      <c r="D469" s="13"/>
      <c r="H469" s="13"/>
      <c r="K469" s="13"/>
    </row>
    <row r="470">
      <c r="B470" s="13"/>
      <c r="D470" s="13"/>
      <c r="H470" s="13"/>
      <c r="K470" s="13"/>
    </row>
    <row r="471">
      <c r="B471" s="13"/>
      <c r="D471" s="13"/>
      <c r="H471" s="13"/>
      <c r="K471" s="13"/>
    </row>
    <row r="472">
      <c r="B472" s="13"/>
      <c r="D472" s="13"/>
      <c r="H472" s="13"/>
      <c r="K472" s="13"/>
    </row>
    <row r="473">
      <c r="B473" s="13"/>
      <c r="D473" s="13"/>
      <c r="H473" s="13"/>
      <c r="K473" s="13"/>
    </row>
    <row r="474">
      <c r="B474" s="13"/>
      <c r="D474" s="13"/>
      <c r="H474" s="13"/>
      <c r="K474" s="13"/>
    </row>
    <row r="475">
      <c r="B475" s="13"/>
      <c r="D475" s="13"/>
      <c r="H475" s="13"/>
      <c r="K475" s="13"/>
    </row>
    <row r="476">
      <c r="B476" s="13"/>
      <c r="D476" s="13"/>
      <c r="H476" s="13"/>
      <c r="K476" s="13"/>
    </row>
    <row r="477">
      <c r="B477" s="13"/>
      <c r="D477" s="13"/>
      <c r="H477" s="13"/>
      <c r="K477" s="13"/>
    </row>
    <row r="478">
      <c r="B478" s="13"/>
      <c r="D478" s="13"/>
      <c r="H478" s="13"/>
      <c r="K478" s="13"/>
    </row>
    <row r="479">
      <c r="B479" s="13"/>
      <c r="D479" s="13"/>
      <c r="H479" s="13"/>
      <c r="K479" s="13"/>
    </row>
    <row r="480">
      <c r="B480" s="13"/>
      <c r="D480" s="13"/>
      <c r="H480" s="13"/>
      <c r="K480" s="13"/>
    </row>
    <row r="481">
      <c r="B481" s="13"/>
      <c r="D481" s="13"/>
      <c r="H481" s="13"/>
      <c r="K481" s="13"/>
    </row>
    <row r="482">
      <c r="B482" s="13"/>
      <c r="D482" s="13"/>
      <c r="H482" s="13"/>
      <c r="K482" s="13"/>
    </row>
    <row r="483">
      <c r="B483" s="13"/>
      <c r="D483" s="13"/>
      <c r="H483" s="13"/>
      <c r="K483" s="13"/>
    </row>
    <row r="484">
      <c r="B484" s="13"/>
      <c r="D484" s="13"/>
      <c r="H484" s="13"/>
      <c r="K484" s="13"/>
    </row>
    <row r="485">
      <c r="B485" s="13"/>
      <c r="D485" s="13"/>
      <c r="H485" s="13"/>
      <c r="K485" s="13"/>
    </row>
    <row r="486">
      <c r="B486" s="13"/>
      <c r="D486" s="13"/>
      <c r="H486" s="13"/>
      <c r="K486" s="13"/>
    </row>
    <row r="487">
      <c r="B487" s="13"/>
      <c r="D487" s="13"/>
      <c r="H487" s="13"/>
      <c r="K487" s="13"/>
    </row>
    <row r="488">
      <c r="B488" s="13"/>
      <c r="D488" s="13"/>
      <c r="H488" s="13"/>
      <c r="K488" s="13"/>
    </row>
    <row r="489">
      <c r="B489" s="13"/>
      <c r="D489" s="13"/>
      <c r="H489" s="13"/>
      <c r="K489" s="13"/>
    </row>
    <row r="490">
      <c r="B490" s="13"/>
      <c r="D490" s="13"/>
      <c r="H490" s="13"/>
      <c r="K490" s="13"/>
    </row>
    <row r="491">
      <c r="B491" s="13"/>
      <c r="D491" s="13"/>
      <c r="H491" s="13"/>
      <c r="K491" s="13"/>
    </row>
    <row r="492">
      <c r="B492" s="13"/>
      <c r="D492" s="13"/>
      <c r="H492" s="13"/>
      <c r="K492" s="13"/>
    </row>
    <row r="493">
      <c r="B493" s="13"/>
      <c r="D493" s="13"/>
      <c r="H493" s="13"/>
      <c r="K493" s="13"/>
    </row>
    <row r="494">
      <c r="B494" s="13"/>
      <c r="D494" s="13"/>
      <c r="H494" s="13"/>
      <c r="K494" s="13"/>
    </row>
    <row r="495">
      <c r="B495" s="13"/>
      <c r="D495" s="13"/>
      <c r="H495" s="13"/>
      <c r="K495" s="13"/>
    </row>
    <row r="496">
      <c r="B496" s="13"/>
      <c r="D496" s="13"/>
      <c r="H496" s="13"/>
      <c r="K496" s="13"/>
    </row>
    <row r="497">
      <c r="B497" s="13"/>
      <c r="D497" s="13"/>
      <c r="H497" s="13"/>
      <c r="K497" s="13"/>
    </row>
    <row r="498">
      <c r="B498" s="13"/>
      <c r="D498" s="13"/>
      <c r="H498" s="13"/>
      <c r="K498" s="13"/>
    </row>
    <row r="499">
      <c r="B499" s="13"/>
      <c r="D499" s="13"/>
      <c r="H499" s="13"/>
      <c r="K499" s="13"/>
    </row>
    <row r="500">
      <c r="B500" s="13"/>
      <c r="D500" s="13"/>
      <c r="H500" s="13"/>
      <c r="K500" s="13"/>
    </row>
    <row r="501">
      <c r="B501" s="13"/>
      <c r="D501" s="13"/>
      <c r="H501" s="13"/>
      <c r="K501" s="13"/>
    </row>
    <row r="502">
      <c r="B502" s="13"/>
      <c r="D502" s="13"/>
      <c r="H502" s="13"/>
      <c r="K502" s="13"/>
    </row>
    <row r="503">
      <c r="B503" s="13"/>
      <c r="D503" s="13"/>
      <c r="H503" s="13"/>
      <c r="K503" s="13"/>
    </row>
    <row r="504">
      <c r="B504" s="13"/>
      <c r="D504" s="13"/>
      <c r="H504" s="13"/>
      <c r="K504" s="13"/>
    </row>
    <row r="505">
      <c r="B505" s="13"/>
      <c r="D505" s="13"/>
      <c r="H505" s="13"/>
      <c r="K505" s="13"/>
    </row>
    <row r="506">
      <c r="B506" s="13"/>
      <c r="D506" s="13"/>
      <c r="H506" s="13"/>
      <c r="K506" s="13"/>
    </row>
    <row r="507">
      <c r="B507" s="13"/>
      <c r="D507" s="13"/>
      <c r="H507" s="13"/>
      <c r="K507" s="13"/>
    </row>
    <row r="508">
      <c r="B508" s="13"/>
      <c r="D508" s="13"/>
      <c r="H508" s="13"/>
      <c r="K508" s="13"/>
    </row>
    <row r="509">
      <c r="B509" s="13"/>
      <c r="D509" s="13"/>
      <c r="H509" s="13"/>
      <c r="K509" s="13"/>
    </row>
    <row r="510">
      <c r="B510" s="13"/>
      <c r="D510" s="13"/>
      <c r="H510" s="13"/>
      <c r="K510" s="13"/>
    </row>
    <row r="511">
      <c r="B511" s="13"/>
      <c r="D511" s="13"/>
      <c r="H511" s="13"/>
      <c r="K511" s="13"/>
    </row>
    <row r="512">
      <c r="B512" s="13"/>
      <c r="D512" s="13"/>
      <c r="H512" s="13"/>
      <c r="K512" s="13"/>
    </row>
    <row r="513">
      <c r="B513" s="13"/>
      <c r="D513" s="13"/>
      <c r="H513" s="13"/>
      <c r="K513" s="13"/>
    </row>
    <row r="514">
      <c r="B514" s="13"/>
      <c r="D514" s="13"/>
      <c r="H514" s="13"/>
      <c r="K514" s="13"/>
    </row>
    <row r="515">
      <c r="B515" s="13"/>
      <c r="D515" s="13"/>
      <c r="H515" s="13"/>
      <c r="K515" s="13"/>
    </row>
    <row r="516">
      <c r="B516" s="13"/>
      <c r="D516" s="13"/>
      <c r="H516" s="13"/>
      <c r="K516" s="13"/>
    </row>
    <row r="517">
      <c r="B517" s="13"/>
      <c r="D517" s="13"/>
      <c r="H517" s="13"/>
      <c r="K517" s="13"/>
    </row>
    <row r="518">
      <c r="B518" s="13"/>
      <c r="D518" s="13"/>
      <c r="H518" s="13"/>
      <c r="K518" s="13"/>
    </row>
    <row r="519">
      <c r="B519" s="13"/>
      <c r="D519" s="13"/>
      <c r="H519" s="13"/>
      <c r="K519" s="13"/>
    </row>
    <row r="520">
      <c r="B520" s="13"/>
      <c r="D520" s="13"/>
      <c r="H520" s="13"/>
      <c r="K520" s="13"/>
    </row>
    <row r="521">
      <c r="B521" s="13"/>
      <c r="D521" s="13"/>
      <c r="H521" s="13"/>
      <c r="K521" s="13"/>
    </row>
    <row r="522">
      <c r="B522" s="13"/>
      <c r="D522" s="13"/>
      <c r="H522" s="13"/>
      <c r="K522" s="13"/>
    </row>
    <row r="523">
      <c r="B523" s="13"/>
      <c r="D523" s="13"/>
      <c r="H523" s="13"/>
      <c r="K523" s="13"/>
    </row>
    <row r="524">
      <c r="B524" s="13"/>
      <c r="D524" s="13"/>
      <c r="H524" s="13"/>
      <c r="K524" s="13"/>
    </row>
    <row r="525">
      <c r="B525" s="13"/>
      <c r="D525" s="13"/>
      <c r="H525" s="13"/>
      <c r="K525" s="13"/>
    </row>
    <row r="526">
      <c r="B526" s="13"/>
      <c r="D526" s="13"/>
      <c r="H526" s="13"/>
      <c r="K526" s="13"/>
    </row>
    <row r="527">
      <c r="B527" s="13"/>
      <c r="D527" s="13"/>
      <c r="H527" s="13"/>
      <c r="K527" s="13"/>
    </row>
    <row r="528">
      <c r="B528" s="13"/>
      <c r="D528" s="13"/>
      <c r="H528" s="13"/>
      <c r="K528" s="13"/>
    </row>
    <row r="529">
      <c r="B529" s="13"/>
      <c r="D529" s="13"/>
      <c r="H529" s="13"/>
      <c r="K529" s="13"/>
    </row>
    <row r="530">
      <c r="B530" s="13"/>
      <c r="D530" s="13"/>
      <c r="H530" s="13"/>
      <c r="K530" s="13"/>
    </row>
    <row r="531">
      <c r="B531" s="13"/>
      <c r="D531" s="13"/>
      <c r="H531" s="13"/>
      <c r="K531" s="13"/>
    </row>
    <row r="532">
      <c r="B532" s="13"/>
      <c r="D532" s="13"/>
      <c r="H532" s="13"/>
      <c r="K532" s="13"/>
    </row>
    <row r="533">
      <c r="B533" s="13"/>
      <c r="D533" s="13"/>
      <c r="H533" s="13"/>
      <c r="K533" s="13"/>
    </row>
    <row r="534">
      <c r="B534" s="13"/>
      <c r="D534" s="13"/>
      <c r="H534" s="13"/>
      <c r="K534" s="13"/>
    </row>
    <row r="535">
      <c r="B535" s="13"/>
      <c r="D535" s="13"/>
      <c r="H535" s="13"/>
      <c r="K535" s="13"/>
    </row>
    <row r="536">
      <c r="B536" s="13"/>
      <c r="D536" s="13"/>
      <c r="H536" s="13"/>
      <c r="K536" s="13"/>
    </row>
    <row r="537">
      <c r="B537" s="13"/>
      <c r="D537" s="13"/>
      <c r="H537" s="13"/>
      <c r="K537" s="13"/>
    </row>
    <row r="538">
      <c r="B538" s="13"/>
      <c r="D538" s="13"/>
      <c r="H538" s="13"/>
      <c r="K538" s="13"/>
    </row>
    <row r="539">
      <c r="B539" s="13"/>
      <c r="D539" s="13"/>
      <c r="H539" s="13"/>
      <c r="K539" s="13"/>
    </row>
    <row r="540">
      <c r="B540" s="13"/>
      <c r="D540" s="13"/>
      <c r="H540" s="13"/>
      <c r="K540" s="13"/>
    </row>
    <row r="541">
      <c r="B541" s="13"/>
      <c r="D541" s="13"/>
      <c r="H541" s="13"/>
      <c r="K541" s="13"/>
    </row>
    <row r="542">
      <c r="B542" s="13"/>
      <c r="D542" s="13"/>
      <c r="H542" s="13"/>
      <c r="K542" s="13"/>
    </row>
    <row r="543">
      <c r="B543" s="13"/>
      <c r="D543" s="13"/>
      <c r="H543" s="13"/>
      <c r="K543" s="13"/>
    </row>
    <row r="544">
      <c r="B544" s="13"/>
      <c r="D544" s="13"/>
      <c r="H544" s="13"/>
      <c r="K544" s="13"/>
    </row>
    <row r="545">
      <c r="B545" s="13"/>
      <c r="D545" s="13"/>
      <c r="H545" s="13"/>
      <c r="K545" s="13"/>
    </row>
    <row r="546">
      <c r="B546" s="13"/>
      <c r="D546" s="13"/>
      <c r="H546" s="13"/>
      <c r="K546" s="13"/>
    </row>
    <row r="547">
      <c r="B547" s="13"/>
      <c r="D547" s="13"/>
      <c r="H547" s="13"/>
      <c r="K547" s="13"/>
    </row>
    <row r="548">
      <c r="B548" s="13"/>
      <c r="D548" s="13"/>
      <c r="H548" s="13"/>
      <c r="K548" s="13"/>
    </row>
    <row r="549">
      <c r="B549" s="13"/>
      <c r="D549" s="13"/>
      <c r="H549" s="13"/>
      <c r="K549" s="13"/>
    </row>
    <row r="550">
      <c r="B550" s="13"/>
      <c r="D550" s="13"/>
      <c r="H550" s="13"/>
      <c r="K550" s="13"/>
    </row>
    <row r="551">
      <c r="B551" s="13"/>
      <c r="D551" s="13"/>
      <c r="H551" s="13"/>
      <c r="K551" s="13"/>
    </row>
    <row r="552">
      <c r="B552" s="13"/>
      <c r="D552" s="13"/>
      <c r="H552" s="13"/>
      <c r="K552" s="13"/>
    </row>
    <row r="553">
      <c r="B553" s="13"/>
      <c r="D553" s="13"/>
      <c r="H553" s="13"/>
      <c r="K553" s="13"/>
    </row>
    <row r="554">
      <c r="B554" s="13"/>
      <c r="D554" s="13"/>
      <c r="H554" s="13"/>
      <c r="K554" s="13"/>
    </row>
    <row r="555">
      <c r="B555" s="13"/>
      <c r="D555" s="13"/>
      <c r="H555" s="13"/>
      <c r="K555" s="13"/>
    </row>
    <row r="556">
      <c r="B556" s="13"/>
      <c r="D556" s="13"/>
      <c r="H556" s="13"/>
      <c r="K556" s="13"/>
    </row>
    <row r="557">
      <c r="B557" s="13"/>
      <c r="D557" s="13"/>
      <c r="H557" s="13"/>
      <c r="K557" s="13"/>
    </row>
    <row r="558">
      <c r="B558" s="13"/>
      <c r="D558" s="13"/>
      <c r="H558" s="13"/>
      <c r="K558" s="13"/>
    </row>
    <row r="559">
      <c r="B559" s="13"/>
      <c r="D559" s="13"/>
      <c r="H559" s="13"/>
      <c r="K559" s="13"/>
    </row>
    <row r="560">
      <c r="B560" s="13"/>
      <c r="D560" s="13"/>
      <c r="H560" s="13"/>
      <c r="K560" s="13"/>
    </row>
    <row r="561">
      <c r="B561" s="13"/>
      <c r="D561" s="13"/>
      <c r="H561" s="13"/>
      <c r="K561" s="13"/>
    </row>
    <row r="562">
      <c r="B562" s="13"/>
      <c r="D562" s="13"/>
      <c r="H562" s="13"/>
      <c r="K562" s="13"/>
    </row>
    <row r="563">
      <c r="B563" s="13"/>
      <c r="D563" s="13"/>
      <c r="H563" s="13"/>
      <c r="K563" s="13"/>
    </row>
    <row r="564">
      <c r="B564" s="13"/>
      <c r="D564" s="13"/>
      <c r="H564" s="13"/>
      <c r="K564" s="13"/>
    </row>
    <row r="565">
      <c r="B565" s="13"/>
      <c r="D565" s="13"/>
      <c r="H565" s="13"/>
      <c r="K565" s="13"/>
    </row>
    <row r="566">
      <c r="B566" s="13"/>
      <c r="D566" s="13"/>
      <c r="H566" s="13"/>
      <c r="K566" s="13"/>
    </row>
    <row r="567">
      <c r="B567" s="13"/>
      <c r="D567" s="13"/>
      <c r="H567" s="13"/>
      <c r="K567" s="13"/>
    </row>
    <row r="568">
      <c r="B568" s="13"/>
      <c r="D568" s="13"/>
      <c r="H568" s="13"/>
      <c r="K568" s="13"/>
    </row>
    <row r="569">
      <c r="B569" s="13"/>
      <c r="D569" s="13"/>
      <c r="H569" s="13"/>
      <c r="K569" s="13"/>
    </row>
    <row r="570">
      <c r="B570" s="13"/>
      <c r="D570" s="13"/>
      <c r="H570" s="13"/>
      <c r="K570" s="13"/>
    </row>
    <row r="571">
      <c r="B571" s="13"/>
      <c r="D571" s="13"/>
      <c r="H571" s="13"/>
      <c r="K571" s="13"/>
    </row>
    <row r="572">
      <c r="B572" s="13"/>
      <c r="D572" s="13"/>
      <c r="H572" s="13"/>
      <c r="K572" s="13"/>
    </row>
    <row r="573">
      <c r="B573" s="13"/>
      <c r="D573" s="13"/>
      <c r="H573" s="13"/>
      <c r="K573" s="13"/>
    </row>
    <row r="574">
      <c r="B574" s="13"/>
      <c r="D574" s="13"/>
      <c r="H574" s="13"/>
      <c r="K574" s="13"/>
    </row>
    <row r="575">
      <c r="B575" s="13"/>
      <c r="D575" s="13"/>
      <c r="H575" s="13"/>
      <c r="K575" s="13"/>
    </row>
    <row r="576">
      <c r="B576" s="13"/>
      <c r="D576" s="13"/>
      <c r="H576" s="13"/>
      <c r="K576" s="13"/>
    </row>
    <row r="577">
      <c r="B577" s="13"/>
      <c r="D577" s="13"/>
      <c r="H577" s="13"/>
      <c r="K577" s="13"/>
    </row>
    <row r="578">
      <c r="B578" s="13"/>
      <c r="D578" s="13"/>
      <c r="H578" s="13"/>
      <c r="K578" s="13"/>
    </row>
    <row r="579">
      <c r="B579" s="13"/>
      <c r="D579" s="13"/>
      <c r="H579" s="13"/>
      <c r="K579" s="13"/>
    </row>
    <row r="580">
      <c r="B580" s="13"/>
      <c r="D580" s="13"/>
      <c r="H580" s="13"/>
      <c r="K580" s="13"/>
    </row>
    <row r="581">
      <c r="B581" s="13"/>
      <c r="D581" s="13"/>
      <c r="H581" s="13"/>
      <c r="K581" s="13"/>
    </row>
    <row r="582">
      <c r="B582" s="13"/>
      <c r="D582" s="13"/>
      <c r="H582" s="13"/>
      <c r="K582" s="13"/>
    </row>
    <row r="583">
      <c r="B583" s="13"/>
      <c r="D583" s="13"/>
      <c r="H583" s="13"/>
      <c r="K583" s="13"/>
    </row>
    <row r="584">
      <c r="B584" s="13"/>
      <c r="D584" s="13"/>
      <c r="H584" s="13"/>
      <c r="K584" s="13"/>
    </row>
    <row r="585">
      <c r="B585" s="13"/>
      <c r="D585" s="13"/>
      <c r="H585" s="13"/>
      <c r="K585" s="13"/>
    </row>
    <row r="586">
      <c r="B586" s="13"/>
      <c r="D586" s="13"/>
      <c r="H586" s="13"/>
      <c r="K586" s="13"/>
    </row>
    <row r="587">
      <c r="B587" s="13"/>
      <c r="D587" s="13"/>
      <c r="H587" s="13"/>
      <c r="K587" s="13"/>
    </row>
    <row r="588">
      <c r="B588" s="13"/>
      <c r="D588" s="13"/>
      <c r="H588" s="13"/>
      <c r="K588" s="13"/>
    </row>
    <row r="589">
      <c r="B589" s="13"/>
      <c r="D589" s="13"/>
      <c r="H589" s="13"/>
      <c r="K589" s="13"/>
    </row>
    <row r="590">
      <c r="B590" s="13"/>
      <c r="D590" s="13"/>
      <c r="H590" s="13"/>
      <c r="K590" s="13"/>
    </row>
    <row r="591">
      <c r="B591" s="13"/>
      <c r="D591" s="13"/>
      <c r="H591" s="13"/>
      <c r="K591" s="13"/>
    </row>
    <row r="592">
      <c r="B592" s="13"/>
      <c r="D592" s="13"/>
      <c r="H592" s="13"/>
      <c r="K592" s="13"/>
    </row>
    <row r="593">
      <c r="B593" s="13"/>
      <c r="D593" s="13"/>
      <c r="H593" s="13"/>
      <c r="K593" s="13"/>
    </row>
    <row r="594">
      <c r="B594" s="13"/>
      <c r="D594" s="13"/>
      <c r="H594" s="13"/>
      <c r="K594" s="13"/>
    </row>
    <row r="595">
      <c r="B595" s="13"/>
      <c r="D595" s="13"/>
      <c r="H595" s="13"/>
      <c r="K595" s="13"/>
    </row>
    <row r="596">
      <c r="B596" s="13"/>
      <c r="D596" s="13"/>
      <c r="H596" s="13"/>
      <c r="K596" s="13"/>
    </row>
    <row r="597">
      <c r="B597" s="13"/>
      <c r="D597" s="13"/>
      <c r="H597" s="13"/>
      <c r="K597" s="13"/>
    </row>
    <row r="598">
      <c r="B598" s="13"/>
      <c r="D598" s="13"/>
      <c r="H598" s="13"/>
      <c r="K598" s="13"/>
    </row>
    <row r="599">
      <c r="B599" s="13"/>
      <c r="D599" s="13"/>
      <c r="H599" s="13"/>
      <c r="K599" s="13"/>
    </row>
    <row r="600">
      <c r="B600" s="13"/>
      <c r="D600" s="13"/>
      <c r="H600" s="13"/>
      <c r="K600" s="13"/>
    </row>
    <row r="601">
      <c r="B601" s="13"/>
      <c r="D601" s="13"/>
      <c r="H601" s="13"/>
      <c r="K601" s="13"/>
    </row>
    <row r="602">
      <c r="B602" s="13"/>
      <c r="D602" s="13"/>
      <c r="H602" s="13"/>
      <c r="K602" s="13"/>
    </row>
    <row r="603">
      <c r="B603" s="13"/>
      <c r="D603" s="13"/>
      <c r="H603" s="13"/>
      <c r="K603" s="13"/>
    </row>
    <row r="604">
      <c r="B604" s="13"/>
      <c r="D604" s="13"/>
      <c r="H604" s="13"/>
      <c r="K604" s="13"/>
    </row>
    <row r="605">
      <c r="B605" s="13"/>
      <c r="D605" s="13"/>
      <c r="H605" s="13"/>
      <c r="K605" s="13"/>
    </row>
    <row r="606">
      <c r="B606" s="13"/>
      <c r="D606" s="13"/>
      <c r="H606" s="13"/>
      <c r="K606" s="13"/>
    </row>
    <row r="607">
      <c r="B607" s="13"/>
      <c r="D607" s="13"/>
      <c r="H607" s="13"/>
      <c r="K607" s="13"/>
    </row>
    <row r="608">
      <c r="B608" s="13"/>
      <c r="D608" s="13"/>
      <c r="H608" s="13"/>
      <c r="K608" s="13"/>
    </row>
    <row r="609">
      <c r="B609" s="13"/>
      <c r="D609" s="13"/>
      <c r="H609" s="13"/>
      <c r="K609" s="13"/>
    </row>
    <row r="610">
      <c r="B610" s="13"/>
      <c r="D610" s="13"/>
      <c r="H610" s="13"/>
      <c r="K610" s="13"/>
    </row>
    <row r="611">
      <c r="B611" s="13"/>
      <c r="D611" s="13"/>
      <c r="H611" s="13"/>
      <c r="K611" s="13"/>
    </row>
    <row r="612">
      <c r="B612" s="13"/>
      <c r="D612" s="13"/>
      <c r="H612" s="13"/>
      <c r="K612" s="13"/>
    </row>
    <row r="613">
      <c r="B613" s="13"/>
      <c r="D613" s="13"/>
      <c r="H613" s="13"/>
      <c r="K613" s="13"/>
    </row>
    <row r="614">
      <c r="B614" s="13"/>
      <c r="D614" s="13"/>
      <c r="H614" s="13"/>
      <c r="K614" s="13"/>
    </row>
    <row r="615">
      <c r="B615" s="13"/>
      <c r="D615" s="13"/>
      <c r="H615" s="13"/>
      <c r="K615" s="13"/>
    </row>
    <row r="616">
      <c r="B616" s="13"/>
      <c r="D616" s="13"/>
      <c r="H616" s="13"/>
      <c r="K616" s="13"/>
    </row>
    <row r="617">
      <c r="B617" s="13"/>
      <c r="D617" s="13"/>
      <c r="H617" s="13"/>
      <c r="K617" s="13"/>
    </row>
    <row r="618">
      <c r="B618" s="13"/>
      <c r="D618" s="13"/>
      <c r="H618" s="13"/>
      <c r="K618" s="13"/>
    </row>
    <row r="619">
      <c r="B619" s="13"/>
      <c r="D619" s="13"/>
      <c r="H619" s="13"/>
      <c r="K619" s="13"/>
    </row>
    <row r="620">
      <c r="B620" s="13"/>
      <c r="D620" s="13"/>
      <c r="H620" s="13"/>
      <c r="K620" s="13"/>
    </row>
    <row r="621">
      <c r="B621" s="13"/>
      <c r="D621" s="13"/>
      <c r="H621" s="13"/>
      <c r="K621" s="13"/>
    </row>
    <row r="622">
      <c r="B622" s="13"/>
      <c r="D622" s="13"/>
      <c r="H622" s="13"/>
      <c r="K622" s="13"/>
    </row>
    <row r="623">
      <c r="B623" s="13"/>
      <c r="D623" s="13"/>
      <c r="H623" s="13"/>
      <c r="K623" s="13"/>
    </row>
    <row r="624">
      <c r="B624" s="13"/>
      <c r="D624" s="13"/>
      <c r="H624" s="13"/>
      <c r="K624" s="13"/>
    </row>
    <row r="625">
      <c r="B625" s="13"/>
      <c r="D625" s="13"/>
      <c r="H625" s="13"/>
      <c r="K625" s="13"/>
    </row>
    <row r="626">
      <c r="B626" s="13"/>
      <c r="D626" s="13"/>
      <c r="H626" s="13"/>
      <c r="K626" s="13"/>
    </row>
    <row r="627">
      <c r="B627" s="13"/>
      <c r="D627" s="13"/>
      <c r="H627" s="13"/>
      <c r="K627" s="13"/>
    </row>
    <row r="628">
      <c r="B628" s="13"/>
      <c r="D628" s="13"/>
      <c r="H628" s="13"/>
      <c r="K628" s="13"/>
    </row>
    <row r="629">
      <c r="B629" s="13"/>
      <c r="D629" s="13"/>
      <c r="H629" s="13"/>
      <c r="K629" s="13"/>
    </row>
    <row r="630">
      <c r="B630" s="13"/>
      <c r="D630" s="13"/>
      <c r="H630" s="13"/>
      <c r="K630" s="13"/>
    </row>
    <row r="631">
      <c r="B631" s="13"/>
      <c r="D631" s="13"/>
      <c r="H631" s="13"/>
      <c r="K631" s="13"/>
    </row>
    <row r="632">
      <c r="B632" s="13"/>
      <c r="D632" s="13"/>
      <c r="H632" s="13"/>
      <c r="K632" s="13"/>
    </row>
    <row r="633">
      <c r="B633" s="13"/>
      <c r="D633" s="13"/>
      <c r="H633" s="13"/>
      <c r="K633" s="13"/>
    </row>
    <row r="634">
      <c r="B634" s="13"/>
      <c r="D634" s="13"/>
      <c r="H634" s="13"/>
      <c r="K634" s="13"/>
    </row>
    <row r="635">
      <c r="B635" s="13"/>
      <c r="D635" s="13"/>
      <c r="H635" s="13"/>
      <c r="K635" s="13"/>
    </row>
    <row r="636">
      <c r="B636" s="13"/>
      <c r="D636" s="13"/>
      <c r="H636" s="13"/>
      <c r="K636" s="13"/>
    </row>
    <row r="637">
      <c r="B637" s="13"/>
      <c r="D637" s="13"/>
      <c r="H637" s="13"/>
      <c r="K637" s="13"/>
    </row>
    <row r="638">
      <c r="B638" s="13"/>
      <c r="D638" s="13"/>
      <c r="H638" s="13"/>
      <c r="K638" s="13"/>
    </row>
    <row r="639">
      <c r="B639" s="13"/>
      <c r="D639" s="13"/>
      <c r="H639" s="13"/>
      <c r="K639" s="13"/>
    </row>
    <row r="640">
      <c r="B640" s="13"/>
      <c r="D640" s="13"/>
      <c r="H640" s="13"/>
      <c r="K640" s="13"/>
    </row>
    <row r="641">
      <c r="B641" s="13"/>
      <c r="D641" s="13"/>
      <c r="H641" s="13"/>
      <c r="K641" s="13"/>
    </row>
    <row r="642">
      <c r="B642" s="13"/>
      <c r="D642" s="13"/>
      <c r="H642" s="13"/>
      <c r="K642" s="13"/>
    </row>
    <row r="643">
      <c r="B643" s="13"/>
      <c r="D643" s="13"/>
      <c r="H643" s="13"/>
      <c r="K643" s="13"/>
    </row>
    <row r="644">
      <c r="B644" s="13"/>
      <c r="D644" s="13"/>
      <c r="H644" s="13"/>
      <c r="K644" s="13"/>
    </row>
    <row r="645">
      <c r="B645" s="13"/>
      <c r="D645" s="13"/>
      <c r="H645" s="13"/>
      <c r="K645" s="13"/>
    </row>
    <row r="646">
      <c r="B646" s="13"/>
      <c r="D646" s="13"/>
      <c r="H646" s="13"/>
      <c r="K646" s="13"/>
    </row>
    <row r="647">
      <c r="B647" s="13"/>
      <c r="D647" s="13"/>
      <c r="H647" s="13"/>
      <c r="K647" s="13"/>
    </row>
    <row r="648">
      <c r="B648" s="13"/>
      <c r="D648" s="13"/>
      <c r="H648" s="13"/>
      <c r="K648" s="13"/>
    </row>
    <row r="649">
      <c r="B649" s="13"/>
      <c r="D649" s="13"/>
      <c r="H649" s="13"/>
      <c r="K649" s="13"/>
    </row>
    <row r="650">
      <c r="B650" s="13"/>
      <c r="D650" s="13"/>
      <c r="H650" s="13"/>
      <c r="K650" s="13"/>
    </row>
    <row r="651">
      <c r="B651" s="13"/>
      <c r="D651" s="13"/>
      <c r="H651" s="13"/>
      <c r="K651" s="13"/>
    </row>
    <row r="652">
      <c r="B652" s="13"/>
      <c r="D652" s="13"/>
      <c r="H652" s="13"/>
      <c r="K652" s="13"/>
    </row>
    <row r="653">
      <c r="B653" s="13"/>
      <c r="D653" s="13"/>
      <c r="H653" s="13"/>
      <c r="K653" s="13"/>
    </row>
    <row r="654">
      <c r="B654" s="13"/>
      <c r="D654" s="13"/>
      <c r="H654" s="13"/>
      <c r="K654" s="13"/>
    </row>
    <row r="655">
      <c r="B655" s="13"/>
      <c r="D655" s="13"/>
      <c r="H655" s="13"/>
      <c r="K655" s="13"/>
    </row>
    <row r="656">
      <c r="B656" s="13"/>
      <c r="D656" s="13"/>
      <c r="H656" s="13"/>
      <c r="K656" s="13"/>
    </row>
    <row r="657">
      <c r="B657" s="13"/>
      <c r="D657" s="13"/>
      <c r="H657" s="13"/>
      <c r="K657" s="13"/>
    </row>
    <row r="658">
      <c r="B658" s="13"/>
      <c r="D658" s="13"/>
      <c r="H658" s="13"/>
      <c r="K658" s="13"/>
    </row>
    <row r="659">
      <c r="B659" s="13"/>
      <c r="D659" s="13"/>
      <c r="H659" s="13"/>
      <c r="K659" s="13"/>
    </row>
    <row r="660">
      <c r="B660" s="13"/>
      <c r="D660" s="13"/>
      <c r="H660" s="13"/>
      <c r="K660" s="13"/>
    </row>
    <row r="661">
      <c r="B661" s="13"/>
      <c r="D661" s="13"/>
      <c r="H661" s="13"/>
      <c r="K661" s="13"/>
    </row>
    <row r="662">
      <c r="B662" s="13"/>
      <c r="D662" s="13"/>
      <c r="H662" s="13"/>
      <c r="K662" s="13"/>
    </row>
    <row r="663">
      <c r="B663" s="13"/>
      <c r="D663" s="13"/>
      <c r="H663" s="13"/>
      <c r="K663" s="13"/>
    </row>
    <row r="664">
      <c r="B664" s="13"/>
      <c r="D664" s="13"/>
      <c r="H664" s="13"/>
      <c r="K664" s="13"/>
    </row>
    <row r="665">
      <c r="B665" s="13"/>
      <c r="D665" s="13"/>
      <c r="H665" s="13"/>
      <c r="K665" s="13"/>
    </row>
    <row r="666">
      <c r="B666" s="13"/>
      <c r="D666" s="13"/>
      <c r="H666" s="13"/>
      <c r="K666" s="13"/>
    </row>
    <row r="667">
      <c r="B667" s="13"/>
      <c r="D667" s="13"/>
      <c r="H667" s="13"/>
      <c r="K667" s="13"/>
    </row>
    <row r="668">
      <c r="B668" s="13"/>
      <c r="D668" s="13"/>
      <c r="H668" s="13"/>
      <c r="K668" s="13"/>
    </row>
    <row r="669">
      <c r="B669" s="13"/>
      <c r="D669" s="13"/>
      <c r="H669" s="13"/>
      <c r="K669" s="13"/>
    </row>
    <row r="670">
      <c r="B670" s="13"/>
      <c r="D670" s="13"/>
      <c r="H670" s="13"/>
      <c r="K670" s="13"/>
    </row>
    <row r="671">
      <c r="B671" s="13"/>
      <c r="D671" s="13"/>
      <c r="H671" s="13"/>
      <c r="K671" s="13"/>
    </row>
    <row r="672">
      <c r="B672" s="13"/>
      <c r="D672" s="13"/>
      <c r="H672" s="13"/>
      <c r="K672" s="13"/>
    </row>
    <row r="673">
      <c r="B673" s="13"/>
      <c r="D673" s="13"/>
      <c r="H673" s="13"/>
      <c r="K673" s="13"/>
    </row>
    <row r="674">
      <c r="B674" s="13"/>
      <c r="D674" s="13"/>
      <c r="H674" s="13"/>
      <c r="K674" s="13"/>
    </row>
    <row r="675">
      <c r="B675" s="13"/>
      <c r="D675" s="13"/>
      <c r="H675" s="13"/>
      <c r="K675" s="13"/>
    </row>
    <row r="676">
      <c r="B676" s="13"/>
      <c r="D676" s="13"/>
      <c r="H676" s="13"/>
      <c r="K676" s="13"/>
    </row>
    <row r="677">
      <c r="B677" s="13"/>
      <c r="D677" s="13"/>
      <c r="H677" s="13"/>
      <c r="K677" s="13"/>
    </row>
    <row r="678">
      <c r="B678" s="13"/>
      <c r="D678" s="13"/>
      <c r="H678" s="13"/>
      <c r="K678" s="13"/>
    </row>
    <row r="679">
      <c r="B679" s="13"/>
      <c r="D679" s="13"/>
      <c r="H679" s="13"/>
      <c r="K679" s="13"/>
    </row>
    <row r="680">
      <c r="B680" s="13"/>
      <c r="D680" s="13"/>
      <c r="H680" s="13"/>
      <c r="K680" s="13"/>
    </row>
    <row r="681">
      <c r="B681" s="13"/>
      <c r="D681" s="13"/>
      <c r="H681" s="13"/>
      <c r="K681" s="13"/>
    </row>
    <row r="682">
      <c r="B682" s="13"/>
      <c r="D682" s="13"/>
      <c r="H682" s="13"/>
      <c r="K682" s="13"/>
    </row>
    <row r="683">
      <c r="B683" s="13"/>
      <c r="D683" s="13"/>
      <c r="H683" s="13"/>
      <c r="K683" s="13"/>
    </row>
    <row r="684">
      <c r="B684" s="13"/>
      <c r="D684" s="13"/>
      <c r="H684" s="13"/>
      <c r="K684" s="13"/>
    </row>
    <row r="685">
      <c r="B685" s="13"/>
      <c r="D685" s="13"/>
      <c r="H685" s="13"/>
      <c r="K685" s="13"/>
    </row>
    <row r="686">
      <c r="B686" s="13"/>
      <c r="D686" s="13"/>
      <c r="H686" s="13"/>
      <c r="K686" s="13"/>
    </row>
    <row r="687">
      <c r="B687" s="13"/>
      <c r="D687" s="13"/>
      <c r="H687" s="13"/>
      <c r="K687" s="13"/>
    </row>
    <row r="688">
      <c r="B688" s="13"/>
      <c r="D688" s="13"/>
      <c r="H688" s="13"/>
      <c r="K688" s="13"/>
    </row>
    <row r="689">
      <c r="B689" s="13"/>
      <c r="D689" s="13"/>
      <c r="H689" s="13"/>
      <c r="K689" s="13"/>
    </row>
    <row r="690">
      <c r="B690" s="13"/>
      <c r="D690" s="13"/>
      <c r="H690" s="13"/>
      <c r="K690" s="13"/>
    </row>
    <row r="691">
      <c r="B691" s="13"/>
      <c r="D691" s="13"/>
      <c r="H691" s="13"/>
      <c r="K691" s="13"/>
    </row>
    <row r="692">
      <c r="B692" s="13"/>
      <c r="D692" s="13"/>
      <c r="H692" s="13"/>
      <c r="K692" s="13"/>
    </row>
    <row r="693">
      <c r="B693" s="13"/>
      <c r="D693" s="13"/>
      <c r="H693" s="13"/>
      <c r="K693" s="13"/>
    </row>
    <row r="694">
      <c r="B694" s="13"/>
      <c r="D694" s="13"/>
      <c r="H694" s="13"/>
      <c r="K694" s="13"/>
    </row>
    <row r="695">
      <c r="B695" s="13"/>
      <c r="D695" s="13"/>
      <c r="H695" s="13"/>
      <c r="K695" s="13"/>
    </row>
    <row r="696">
      <c r="B696" s="13"/>
      <c r="D696" s="13"/>
      <c r="H696" s="13"/>
      <c r="K696" s="13"/>
    </row>
    <row r="697">
      <c r="B697" s="13"/>
      <c r="D697" s="13"/>
      <c r="H697" s="13"/>
      <c r="K697" s="13"/>
    </row>
    <row r="698">
      <c r="B698" s="13"/>
      <c r="D698" s="13"/>
      <c r="H698" s="13"/>
      <c r="K698" s="13"/>
    </row>
    <row r="699">
      <c r="B699" s="13"/>
      <c r="D699" s="13"/>
      <c r="H699" s="13"/>
      <c r="K699" s="13"/>
    </row>
    <row r="700">
      <c r="B700" s="13"/>
      <c r="D700" s="13"/>
      <c r="H700" s="13"/>
      <c r="K700" s="13"/>
    </row>
    <row r="701">
      <c r="B701" s="13"/>
      <c r="D701" s="13"/>
      <c r="H701" s="13"/>
      <c r="K701" s="13"/>
    </row>
    <row r="702">
      <c r="B702" s="13"/>
      <c r="D702" s="13"/>
      <c r="H702" s="13"/>
      <c r="K702" s="13"/>
    </row>
    <row r="703">
      <c r="B703" s="13"/>
      <c r="D703" s="13"/>
      <c r="H703" s="13"/>
      <c r="K703" s="13"/>
    </row>
    <row r="704">
      <c r="B704" s="13"/>
      <c r="D704" s="13"/>
      <c r="H704" s="13"/>
      <c r="K704" s="13"/>
    </row>
    <row r="705">
      <c r="B705" s="13"/>
      <c r="D705" s="13"/>
      <c r="H705" s="13"/>
      <c r="K705" s="13"/>
    </row>
    <row r="706">
      <c r="B706" s="13"/>
      <c r="D706" s="13"/>
      <c r="H706" s="13"/>
      <c r="K706" s="13"/>
    </row>
    <row r="707">
      <c r="B707" s="13"/>
      <c r="D707" s="13"/>
      <c r="H707" s="13"/>
      <c r="K707" s="13"/>
    </row>
    <row r="708">
      <c r="B708" s="13"/>
      <c r="D708" s="13"/>
      <c r="H708" s="13"/>
      <c r="K708" s="13"/>
    </row>
    <row r="709">
      <c r="B709" s="13"/>
      <c r="D709" s="13"/>
      <c r="H709" s="13"/>
      <c r="K709" s="13"/>
    </row>
    <row r="710">
      <c r="B710" s="13"/>
      <c r="D710" s="13"/>
      <c r="H710" s="13"/>
      <c r="K710" s="13"/>
    </row>
    <row r="711">
      <c r="B711" s="13"/>
      <c r="D711" s="13"/>
      <c r="H711" s="13"/>
      <c r="K711" s="13"/>
    </row>
    <row r="712">
      <c r="B712" s="13"/>
      <c r="D712" s="13"/>
      <c r="H712" s="13"/>
      <c r="K712" s="13"/>
    </row>
    <row r="713">
      <c r="B713" s="13"/>
      <c r="D713" s="13"/>
      <c r="H713" s="13"/>
      <c r="K713" s="13"/>
    </row>
    <row r="714">
      <c r="B714" s="13"/>
      <c r="D714" s="13"/>
      <c r="H714" s="13"/>
      <c r="K714" s="13"/>
    </row>
    <row r="715">
      <c r="B715" s="13"/>
      <c r="D715" s="13"/>
      <c r="H715" s="13"/>
      <c r="K715" s="13"/>
    </row>
    <row r="716">
      <c r="B716" s="13"/>
      <c r="D716" s="13"/>
      <c r="H716" s="13"/>
      <c r="K716" s="13"/>
    </row>
    <row r="717">
      <c r="B717" s="13"/>
      <c r="D717" s="13"/>
      <c r="H717" s="13"/>
      <c r="K717" s="13"/>
    </row>
    <row r="718">
      <c r="B718" s="13"/>
      <c r="D718" s="13"/>
      <c r="H718" s="13"/>
      <c r="K718" s="13"/>
    </row>
    <row r="719">
      <c r="B719" s="13"/>
      <c r="D719" s="13"/>
      <c r="H719" s="13"/>
      <c r="K719" s="13"/>
    </row>
    <row r="720">
      <c r="B720" s="13"/>
      <c r="D720" s="13"/>
      <c r="H720" s="13"/>
      <c r="K720" s="13"/>
    </row>
    <row r="721">
      <c r="B721" s="13"/>
      <c r="D721" s="13"/>
      <c r="H721" s="13"/>
      <c r="K721" s="13"/>
    </row>
    <row r="722">
      <c r="B722" s="13"/>
      <c r="D722" s="13"/>
      <c r="H722" s="13"/>
      <c r="K722" s="13"/>
    </row>
    <row r="723">
      <c r="B723" s="13"/>
      <c r="D723" s="13"/>
      <c r="H723" s="13"/>
      <c r="K723" s="13"/>
    </row>
    <row r="724">
      <c r="B724" s="13"/>
      <c r="D724" s="13"/>
      <c r="H724" s="13"/>
      <c r="K724" s="13"/>
    </row>
    <row r="725">
      <c r="B725" s="13"/>
      <c r="D725" s="13"/>
      <c r="H725" s="13"/>
      <c r="K725" s="13"/>
    </row>
    <row r="726">
      <c r="B726" s="13"/>
      <c r="D726" s="13"/>
      <c r="H726" s="13"/>
      <c r="K726" s="13"/>
    </row>
    <row r="727">
      <c r="B727" s="13"/>
      <c r="D727" s="13"/>
      <c r="H727" s="13"/>
      <c r="K727" s="13"/>
    </row>
    <row r="728">
      <c r="B728" s="13"/>
      <c r="D728" s="13"/>
      <c r="H728" s="13"/>
      <c r="K728" s="13"/>
    </row>
    <row r="729">
      <c r="B729" s="13"/>
      <c r="D729" s="13"/>
      <c r="H729" s="13"/>
      <c r="K729" s="13"/>
    </row>
    <row r="730">
      <c r="B730" s="13"/>
      <c r="D730" s="13"/>
      <c r="H730" s="13"/>
      <c r="K730" s="13"/>
    </row>
    <row r="731">
      <c r="B731" s="13"/>
      <c r="D731" s="13"/>
      <c r="H731" s="13"/>
      <c r="K731" s="13"/>
    </row>
    <row r="732">
      <c r="B732" s="13"/>
      <c r="D732" s="13"/>
      <c r="H732" s="13"/>
      <c r="K732" s="13"/>
    </row>
    <row r="733">
      <c r="B733" s="13"/>
      <c r="D733" s="13"/>
      <c r="H733" s="13"/>
      <c r="K733" s="13"/>
    </row>
    <row r="734">
      <c r="B734" s="13"/>
      <c r="D734" s="13"/>
      <c r="H734" s="13"/>
      <c r="K734" s="13"/>
    </row>
    <row r="735">
      <c r="B735" s="13"/>
      <c r="D735" s="13"/>
      <c r="H735" s="13"/>
      <c r="K735" s="13"/>
    </row>
    <row r="736">
      <c r="B736" s="13"/>
      <c r="D736" s="13"/>
      <c r="H736" s="13"/>
      <c r="K736" s="13"/>
    </row>
    <row r="737">
      <c r="B737" s="13"/>
      <c r="D737" s="13"/>
      <c r="H737" s="13"/>
      <c r="K737" s="13"/>
    </row>
    <row r="738">
      <c r="B738" s="13"/>
      <c r="D738" s="13"/>
      <c r="H738" s="13"/>
      <c r="K738" s="13"/>
    </row>
    <row r="739">
      <c r="B739" s="13"/>
      <c r="D739" s="13"/>
      <c r="H739" s="13"/>
      <c r="K739" s="13"/>
    </row>
    <row r="740">
      <c r="B740" s="13"/>
      <c r="D740" s="13"/>
      <c r="H740" s="13"/>
      <c r="K740" s="13"/>
    </row>
    <row r="741">
      <c r="B741" s="13"/>
      <c r="D741" s="13"/>
      <c r="H741" s="13"/>
      <c r="K741" s="13"/>
    </row>
    <row r="742">
      <c r="B742" s="13"/>
      <c r="D742" s="13"/>
      <c r="H742" s="13"/>
      <c r="K742" s="13"/>
    </row>
    <row r="743">
      <c r="B743" s="13"/>
      <c r="D743" s="13"/>
      <c r="H743" s="13"/>
      <c r="K743" s="13"/>
    </row>
    <row r="744">
      <c r="B744" s="13"/>
      <c r="D744" s="13"/>
      <c r="H744" s="13"/>
      <c r="K744" s="13"/>
    </row>
    <row r="745">
      <c r="B745" s="13"/>
      <c r="D745" s="13"/>
      <c r="H745" s="13"/>
      <c r="K745" s="13"/>
    </row>
    <row r="746">
      <c r="B746" s="13"/>
      <c r="D746" s="13"/>
      <c r="H746" s="13"/>
      <c r="K746" s="13"/>
    </row>
    <row r="747">
      <c r="B747" s="13"/>
      <c r="D747" s="13"/>
      <c r="H747" s="13"/>
      <c r="K747" s="13"/>
    </row>
    <row r="748">
      <c r="B748" s="13"/>
      <c r="D748" s="13"/>
      <c r="H748" s="13"/>
      <c r="K748" s="13"/>
    </row>
    <row r="749">
      <c r="B749" s="13"/>
      <c r="D749" s="13"/>
      <c r="H749" s="13"/>
      <c r="K749" s="13"/>
    </row>
    <row r="750">
      <c r="B750" s="13"/>
      <c r="D750" s="13"/>
      <c r="H750" s="13"/>
      <c r="K750" s="13"/>
    </row>
    <row r="751">
      <c r="B751" s="13"/>
      <c r="D751" s="13"/>
      <c r="H751" s="13"/>
      <c r="K751" s="13"/>
    </row>
    <row r="752">
      <c r="B752" s="13"/>
      <c r="D752" s="13"/>
      <c r="H752" s="13"/>
      <c r="K752" s="13"/>
    </row>
    <row r="753">
      <c r="B753" s="13"/>
      <c r="D753" s="13"/>
      <c r="H753" s="13"/>
      <c r="K753" s="13"/>
    </row>
    <row r="754">
      <c r="B754" s="13"/>
      <c r="D754" s="13"/>
      <c r="H754" s="13"/>
      <c r="K754" s="13"/>
    </row>
    <row r="755">
      <c r="B755" s="13"/>
      <c r="D755" s="13"/>
      <c r="H755" s="13"/>
      <c r="K755" s="13"/>
    </row>
    <row r="756">
      <c r="B756" s="13"/>
      <c r="D756" s="13"/>
      <c r="H756" s="13"/>
      <c r="K756" s="13"/>
    </row>
    <row r="757">
      <c r="B757" s="13"/>
      <c r="D757" s="13"/>
      <c r="H757" s="13"/>
      <c r="K757" s="13"/>
    </row>
    <row r="758">
      <c r="B758" s="13"/>
      <c r="D758" s="13"/>
      <c r="H758" s="13"/>
      <c r="K758" s="13"/>
    </row>
    <row r="759">
      <c r="B759" s="13"/>
      <c r="D759" s="13"/>
      <c r="H759" s="13"/>
      <c r="K759" s="13"/>
    </row>
    <row r="760">
      <c r="B760" s="13"/>
      <c r="D760" s="13"/>
      <c r="H760" s="13"/>
      <c r="K760" s="13"/>
    </row>
    <row r="761">
      <c r="B761" s="13"/>
      <c r="D761" s="13"/>
      <c r="H761" s="13"/>
      <c r="K761" s="13"/>
    </row>
    <row r="762">
      <c r="B762" s="13"/>
      <c r="D762" s="13"/>
      <c r="H762" s="13"/>
      <c r="K762" s="13"/>
    </row>
    <row r="763">
      <c r="B763" s="13"/>
      <c r="D763" s="13"/>
      <c r="H763" s="13"/>
      <c r="K763" s="13"/>
    </row>
    <row r="764">
      <c r="B764" s="13"/>
      <c r="D764" s="13"/>
      <c r="H764" s="13"/>
      <c r="K764" s="13"/>
    </row>
    <row r="765">
      <c r="B765" s="13"/>
      <c r="D765" s="13"/>
      <c r="H765" s="13"/>
      <c r="K765" s="13"/>
    </row>
    <row r="766">
      <c r="B766" s="13"/>
      <c r="D766" s="13"/>
      <c r="H766" s="13"/>
      <c r="K766" s="13"/>
    </row>
    <row r="767">
      <c r="B767" s="13"/>
      <c r="D767" s="13"/>
      <c r="H767" s="13"/>
      <c r="K767" s="13"/>
    </row>
    <row r="768">
      <c r="B768" s="13"/>
      <c r="D768" s="13"/>
      <c r="H768" s="13"/>
      <c r="K768" s="13"/>
    </row>
    <row r="769">
      <c r="B769" s="13"/>
      <c r="D769" s="13"/>
      <c r="H769" s="13"/>
      <c r="K769" s="13"/>
    </row>
    <row r="770">
      <c r="B770" s="13"/>
      <c r="D770" s="13"/>
      <c r="H770" s="13"/>
      <c r="K770" s="13"/>
    </row>
    <row r="771">
      <c r="B771" s="13"/>
      <c r="D771" s="13"/>
      <c r="H771" s="13"/>
      <c r="K771" s="13"/>
    </row>
    <row r="772">
      <c r="B772" s="13"/>
      <c r="D772" s="13"/>
      <c r="H772" s="13"/>
      <c r="K772" s="13"/>
    </row>
    <row r="773">
      <c r="B773" s="13"/>
      <c r="D773" s="13"/>
      <c r="H773" s="13"/>
      <c r="K773" s="13"/>
    </row>
    <row r="774">
      <c r="B774" s="13"/>
      <c r="D774" s="13"/>
      <c r="H774" s="13"/>
      <c r="K774" s="13"/>
    </row>
    <row r="775">
      <c r="B775" s="13"/>
      <c r="D775" s="13"/>
      <c r="H775" s="13"/>
      <c r="K775" s="13"/>
    </row>
    <row r="776">
      <c r="B776" s="13"/>
      <c r="D776" s="13"/>
      <c r="H776" s="13"/>
      <c r="K776" s="13"/>
    </row>
    <row r="777">
      <c r="B777" s="13"/>
      <c r="D777" s="13"/>
      <c r="H777" s="13"/>
      <c r="K777" s="13"/>
    </row>
    <row r="778">
      <c r="B778" s="13"/>
      <c r="D778" s="13"/>
      <c r="H778" s="13"/>
      <c r="K778" s="13"/>
    </row>
    <row r="779">
      <c r="B779" s="13"/>
      <c r="D779" s="13"/>
      <c r="H779" s="13"/>
      <c r="K779" s="13"/>
    </row>
    <row r="780">
      <c r="B780" s="13"/>
      <c r="D780" s="13"/>
      <c r="H780" s="13"/>
      <c r="K780" s="13"/>
    </row>
    <row r="781">
      <c r="B781" s="13"/>
      <c r="D781" s="13"/>
      <c r="H781" s="13"/>
      <c r="K781" s="13"/>
    </row>
    <row r="782">
      <c r="B782" s="13"/>
      <c r="D782" s="13"/>
      <c r="H782" s="13"/>
      <c r="K782" s="13"/>
    </row>
    <row r="783">
      <c r="B783" s="13"/>
      <c r="D783" s="13"/>
      <c r="H783" s="13"/>
      <c r="K783" s="13"/>
    </row>
    <row r="784">
      <c r="B784" s="13"/>
      <c r="D784" s="13"/>
      <c r="H784" s="13"/>
      <c r="K784" s="13"/>
    </row>
    <row r="785">
      <c r="B785" s="13"/>
      <c r="D785" s="13"/>
      <c r="H785" s="13"/>
      <c r="K785" s="13"/>
    </row>
    <row r="786">
      <c r="B786" s="13"/>
      <c r="D786" s="13"/>
      <c r="H786" s="13"/>
      <c r="K786" s="13"/>
    </row>
    <row r="787">
      <c r="B787" s="13"/>
      <c r="D787" s="13"/>
      <c r="H787" s="13"/>
      <c r="K787" s="13"/>
    </row>
    <row r="788">
      <c r="B788" s="13"/>
      <c r="D788" s="13"/>
      <c r="H788" s="13"/>
      <c r="K788" s="13"/>
    </row>
    <row r="789">
      <c r="B789" s="13"/>
      <c r="D789" s="13"/>
      <c r="H789" s="13"/>
      <c r="K789" s="13"/>
    </row>
    <row r="790">
      <c r="B790" s="13"/>
      <c r="D790" s="13"/>
      <c r="H790" s="13"/>
      <c r="K790" s="13"/>
    </row>
    <row r="791">
      <c r="B791" s="13"/>
      <c r="D791" s="13"/>
      <c r="H791" s="13"/>
      <c r="K791" s="13"/>
    </row>
    <row r="792">
      <c r="B792" s="13"/>
      <c r="D792" s="13"/>
      <c r="H792" s="13"/>
      <c r="K792" s="13"/>
    </row>
    <row r="793">
      <c r="B793" s="13"/>
      <c r="D793" s="13"/>
      <c r="H793" s="13"/>
      <c r="K793" s="13"/>
    </row>
    <row r="794">
      <c r="B794" s="13"/>
      <c r="D794" s="13"/>
      <c r="H794" s="13"/>
      <c r="K794" s="13"/>
    </row>
    <row r="795">
      <c r="B795" s="13"/>
      <c r="D795" s="13"/>
      <c r="H795" s="13"/>
      <c r="K795" s="13"/>
    </row>
    <row r="796">
      <c r="B796" s="13"/>
      <c r="D796" s="13"/>
      <c r="H796" s="13"/>
      <c r="K796" s="13"/>
    </row>
    <row r="797">
      <c r="B797" s="13"/>
      <c r="D797" s="13"/>
      <c r="H797" s="13"/>
      <c r="K797" s="13"/>
    </row>
    <row r="798">
      <c r="B798" s="13"/>
      <c r="D798" s="13"/>
      <c r="H798" s="13"/>
      <c r="K798" s="13"/>
    </row>
    <row r="799">
      <c r="B799" s="13"/>
      <c r="D799" s="13"/>
      <c r="H799" s="13"/>
      <c r="K799" s="13"/>
    </row>
    <row r="800">
      <c r="B800" s="13"/>
      <c r="D800" s="13"/>
      <c r="H800" s="13"/>
      <c r="K800" s="13"/>
    </row>
    <row r="801">
      <c r="B801" s="13"/>
      <c r="D801" s="13"/>
      <c r="H801" s="13"/>
      <c r="K801" s="13"/>
    </row>
    <row r="802">
      <c r="B802" s="13"/>
      <c r="D802" s="13"/>
      <c r="H802" s="13"/>
      <c r="K802" s="13"/>
    </row>
    <row r="803">
      <c r="B803" s="13"/>
      <c r="D803" s="13"/>
      <c r="H803" s="13"/>
      <c r="K803" s="13"/>
    </row>
    <row r="804">
      <c r="B804" s="13"/>
      <c r="D804" s="13"/>
      <c r="H804" s="13"/>
      <c r="K804" s="13"/>
    </row>
    <row r="805">
      <c r="B805" s="13"/>
      <c r="D805" s="13"/>
      <c r="H805" s="13"/>
      <c r="K805" s="13"/>
    </row>
    <row r="806">
      <c r="B806" s="13"/>
      <c r="D806" s="13"/>
      <c r="H806" s="13"/>
      <c r="K806" s="13"/>
    </row>
    <row r="807">
      <c r="B807" s="13"/>
      <c r="D807" s="13"/>
      <c r="H807" s="13"/>
      <c r="K807" s="13"/>
    </row>
    <row r="808">
      <c r="B808" s="13"/>
      <c r="D808" s="13"/>
      <c r="H808" s="13"/>
      <c r="K808" s="13"/>
    </row>
    <row r="809">
      <c r="B809" s="13"/>
      <c r="D809" s="13"/>
      <c r="H809" s="13"/>
      <c r="K809" s="13"/>
    </row>
    <row r="810">
      <c r="B810" s="13"/>
      <c r="D810" s="13"/>
      <c r="H810" s="13"/>
      <c r="K810" s="13"/>
    </row>
    <row r="811">
      <c r="B811" s="13"/>
      <c r="D811" s="13"/>
      <c r="H811" s="13"/>
      <c r="K811" s="13"/>
    </row>
    <row r="812">
      <c r="B812" s="13"/>
      <c r="D812" s="13"/>
      <c r="H812" s="13"/>
      <c r="K812" s="13"/>
    </row>
    <row r="813">
      <c r="B813" s="13"/>
      <c r="D813" s="13"/>
      <c r="H813" s="13"/>
      <c r="K813" s="13"/>
    </row>
    <row r="814">
      <c r="B814" s="13"/>
      <c r="D814" s="13"/>
      <c r="H814" s="13"/>
      <c r="K814" s="13"/>
    </row>
    <row r="815">
      <c r="B815" s="13"/>
      <c r="D815" s="13"/>
      <c r="H815" s="13"/>
      <c r="K815" s="13"/>
    </row>
    <row r="816">
      <c r="B816" s="13"/>
      <c r="D816" s="13"/>
      <c r="H816" s="13"/>
      <c r="K816" s="13"/>
    </row>
    <row r="817">
      <c r="B817" s="13"/>
      <c r="D817" s="13"/>
      <c r="H817" s="13"/>
      <c r="K817" s="13"/>
    </row>
    <row r="818">
      <c r="B818" s="13"/>
      <c r="D818" s="13"/>
      <c r="H818" s="13"/>
      <c r="K818" s="13"/>
    </row>
    <row r="819">
      <c r="B819" s="13"/>
      <c r="D819" s="13"/>
      <c r="H819" s="13"/>
      <c r="K819" s="13"/>
    </row>
    <row r="820">
      <c r="B820" s="13"/>
      <c r="D820" s="13"/>
      <c r="H820" s="13"/>
      <c r="K820" s="13"/>
    </row>
    <row r="821">
      <c r="B821" s="13"/>
      <c r="D821" s="13"/>
      <c r="H821" s="13"/>
      <c r="K821" s="13"/>
    </row>
    <row r="822">
      <c r="B822" s="13"/>
      <c r="D822" s="13"/>
      <c r="H822" s="13"/>
      <c r="K822" s="13"/>
    </row>
    <row r="823">
      <c r="B823" s="13"/>
      <c r="D823" s="13"/>
      <c r="H823" s="13"/>
      <c r="K823" s="13"/>
    </row>
    <row r="824">
      <c r="B824" s="13"/>
      <c r="D824" s="13"/>
      <c r="H824" s="13"/>
      <c r="K824" s="13"/>
    </row>
    <row r="825">
      <c r="B825" s="13"/>
      <c r="D825" s="13"/>
      <c r="H825" s="13"/>
      <c r="K825" s="13"/>
    </row>
    <row r="826">
      <c r="B826" s="13"/>
      <c r="D826" s="13"/>
      <c r="H826" s="13"/>
      <c r="K826" s="13"/>
    </row>
    <row r="827">
      <c r="B827" s="13"/>
      <c r="D827" s="13"/>
      <c r="H827" s="13"/>
      <c r="K827" s="13"/>
    </row>
    <row r="828">
      <c r="B828" s="13"/>
      <c r="D828" s="13"/>
      <c r="H828" s="13"/>
      <c r="K828" s="13"/>
    </row>
    <row r="829">
      <c r="B829" s="13"/>
      <c r="D829" s="13"/>
      <c r="H829" s="13"/>
      <c r="K829" s="13"/>
    </row>
    <row r="830">
      <c r="B830" s="13"/>
      <c r="D830" s="13"/>
      <c r="H830" s="13"/>
      <c r="K830" s="13"/>
    </row>
    <row r="831">
      <c r="B831" s="13"/>
      <c r="D831" s="13"/>
      <c r="H831" s="13"/>
      <c r="K831" s="13"/>
    </row>
    <row r="832">
      <c r="B832" s="13"/>
      <c r="D832" s="13"/>
      <c r="H832" s="13"/>
      <c r="K832" s="13"/>
    </row>
    <row r="833">
      <c r="B833" s="13"/>
      <c r="D833" s="13"/>
      <c r="H833" s="13"/>
      <c r="K833" s="13"/>
    </row>
    <row r="834">
      <c r="B834" s="13"/>
      <c r="D834" s="13"/>
      <c r="H834" s="13"/>
      <c r="K834" s="13"/>
    </row>
    <row r="835">
      <c r="B835" s="13"/>
      <c r="D835" s="13"/>
      <c r="H835" s="13"/>
      <c r="K835" s="13"/>
    </row>
    <row r="836">
      <c r="B836" s="13"/>
      <c r="D836" s="13"/>
      <c r="H836" s="13"/>
      <c r="K836" s="13"/>
    </row>
    <row r="837">
      <c r="B837" s="13"/>
      <c r="D837" s="13"/>
      <c r="H837" s="13"/>
      <c r="K837" s="13"/>
    </row>
    <row r="838">
      <c r="B838" s="13"/>
      <c r="D838" s="13"/>
      <c r="H838" s="13"/>
      <c r="K838" s="13"/>
    </row>
    <row r="839">
      <c r="B839" s="13"/>
      <c r="D839" s="13"/>
      <c r="H839" s="13"/>
      <c r="K839" s="13"/>
    </row>
    <row r="840">
      <c r="B840" s="13"/>
      <c r="D840" s="13"/>
      <c r="H840" s="13"/>
      <c r="K840" s="13"/>
    </row>
    <row r="841">
      <c r="B841" s="13"/>
      <c r="D841" s="13"/>
      <c r="H841" s="13"/>
      <c r="K841" s="13"/>
    </row>
    <row r="842">
      <c r="B842" s="13"/>
      <c r="D842" s="13"/>
      <c r="H842" s="13"/>
      <c r="K842" s="13"/>
    </row>
    <row r="843">
      <c r="B843" s="13"/>
      <c r="D843" s="13"/>
      <c r="H843" s="13"/>
      <c r="K843" s="13"/>
    </row>
    <row r="844">
      <c r="B844" s="13"/>
      <c r="D844" s="13"/>
      <c r="H844" s="13"/>
      <c r="K844" s="13"/>
    </row>
    <row r="845">
      <c r="B845" s="13"/>
      <c r="D845" s="13"/>
      <c r="H845" s="13"/>
      <c r="K845" s="13"/>
    </row>
    <row r="846">
      <c r="B846" s="13"/>
      <c r="D846" s="13"/>
      <c r="H846" s="13"/>
      <c r="K846" s="13"/>
    </row>
    <row r="847">
      <c r="B847" s="13"/>
      <c r="D847" s="13"/>
      <c r="H847" s="13"/>
      <c r="K847" s="13"/>
    </row>
    <row r="848">
      <c r="B848" s="13"/>
      <c r="D848" s="13"/>
      <c r="H848" s="13"/>
      <c r="K848" s="13"/>
    </row>
    <row r="849">
      <c r="B849" s="13"/>
      <c r="D849" s="13"/>
      <c r="H849" s="13"/>
      <c r="K849" s="13"/>
    </row>
    <row r="850">
      <c r="B850" s="13"/>
      <c r="D850" s="13"/>
      <c r="H850" s="13"/>
      <c r="K850" s="13"/>
    </row>
    <row r="851">
      <c r="B851" s="13"/>
      <c r="D851" s="13"/>
      <c r="H851" s="13"/>
      <c r="K851" s="13"/>
    </row>
    <row r="852">
      <c r="B852" s="13"/>
      <c r="D852" s="13"/>
      <c r="H852" s="13"/>
      <c r="K852" s="13"/>
    </row>
    <row r="853">
      <c r="B853" s="13"/>
      <c r="D853" s="13"/>
      <c r="H853" s="13"/>
      <c r="K853" s="13"/>
    </row>
    <row r="854">
      <c r="B854" s="13"/>
      <c r="D854" s="13"/>
      <c r="H854" s="13"/>
      <c r="K854" s="13"/>
    </row>
    <row r="855">
      <c r="B855" s="13"/>
      <c r="D855" s="13"/>
      <c r="H855" s="13"/>
      <c r="K855" s="13"/>
    </row>
    <row r="856">
      <c r="B856" s="13"/>
      <c r="D856" s="13"/>
      <c r="H856" s="13"/>
      <c r="K856" s="13"/>
    </row>
    <row r="857">
      <c r="B857" s="13"/>
      <c r="D857" s="13"/>
      <c r="H857" s="13"/>
      <c r="K857" s="13"/>
    </row>
    <row r="858">
      <c r="B858" s="13"/>
      <c r="D858" s="13"/>
      <c r="H858" s="13"/>
      <c r="K858" s="13"/>
    </row>
    <row r="859">
      <c r="B859" s="13"/>
      <c r="D859" s="13"/>
      <c r="H859" s="13"/>
      <c r="K859" s="13"/>
    </row>
    <row r="860">
      <c r="B860" s="13"/>
      <c r="D860" s="13"/>
      <c r="H860" s="13"/>
      <c r="K860" s="13"/>
    </row>
    <row r="861">
      <c r="B861" s="13"/>
      <c r="D861" s="13"/>
      <c r="H861" s="13"/>
      <c r="K861" s="13"/>
    </row>
    <row r="862">
      <c r="B862" s="13"/>
      <c r="D862" s="13"/>
      <c r="H862" s="13"/>
      <c r="K862" s="13"/>
    </row>
    <row r="863">
      <c r="B863" s="13"/>
      <c r="D863" s="13"/>
      <c r="H863" s="13"/>
      <c r="K863" s="13"/>
    </row>
    <row r="864">
      <c r="B864" s="13"/>
      <c r="D864" s="13"/>
      <c r="H864" s="13"/>
      <c r="K864" s="13"/>
    </row>
    <row r="865">
      <c r="B865" s="13"/>
      <c r="D865" s="13"/>
      <c r="H865" s="13"/>
      <c r="K865" s="13"/>
    </row>
    <row r="866">
      <c r="B866" s="13"/>
      <c r="D866" s="13"/>
      <c r="H866" s="13"/>
      <c r="K866" s="13"/>
    </row>
    <row r="867">
      <c r="B867" s="13"/>
      <c r="D867" s="13"/>
      <c r="H867" s="13"/>
      <c r="K867" s="13"/>
    </row>
    <row r="868">
      <c r="B868" s="13"/>
      <c r="D868" s="13"/>
      <c r="H868" s="13"/>
      <c r="K868" s="13"/>
    </row>
    <row r="869">
      <c r="B869" s="13"/>
      <c r="D869" s="13"/>
      <c r="H869" s="13"/>
      <c r="K869" s="13"/>
    </row>
    <row r="870">
      <c r="B870" s="13"/>
      <c r="D870" s="13"/>
      <c r="H870" s="13"/>
      <c r="K870" s="13"/>
    </row>
    <row r="871">
      <c r="B871" s="13"/>
      <c r="D871" s="13"/>
      <c r="H871" s="13"/>
      <c r="K871" s="13"/>
    </row>
    <row r="872">
      <c r="B872" s="13"/>
      <c r="D872" s="13"/>
      <c r="H872" s="13"/>
      <c r="K872" s="13"/>
    </row>
    <row r="873">
      <c r="B873" s="13"/>
      <c r="D873" s="13"/>
      <c r="H873" s="13"/>
      <c r="K873" s="13"/>
    </row>
    <row r="874">
      <c r="B874" s="13"/>
      <c r="D874" s="13"/>
      <c r="H874" s="13"/>
      <c r="K874" s="13"/>
    </row>
    <row r="875">
      <c r="B875" s="13"/>
      <c r="D875" s="13"/>
      <c r="H875" s="13"/>
      <c r="K875" s="13"/>
    </row>
    <row r="876">
      <c r="B876" s="13"/>
      <c r="D876" s="13"/>
      <c r="H876" s="13"/>
      <c r="K876" s="13"/>
    </row>
    <row r="877">
      <c r="B877" s="13"/>
      <c r="D877" s="13"/>
      <c r="H877" s="13"/>
      <c r="K877" s="13"/>
    </row>
    <row r="878">
      <c r="B878" s="13"/>
      <c r="D878" s="13"/>
      <c r="H878" s="13"/>
      <c r="K878" s="13"/>
    </row>
    <row r="879">
      <c r="B879" s="13"/>
      <c r="D879" s="13"/>
      <c r="H879" s="13"/>
      <c r="K879" s="13"/>
    </row>
    <row r="880">
      <c r="B880" s="13"/>
      <c r="D880" s="13"/>
      <c r="H880" s="13"/>
      <c r="K880" s="13"/>
    </row>
    <row r="881">
      <c r="B881" s="13"/>
      <c r="D881" s="13"/>
      <c r="H881" s="13"/>
      <c r="K881" s="13"/>
    </row>
    <row r="882">
      <c r="B882" s="13"/>
      <c r="D882" s="13"/>
      <c r="H882" s="13"/>
      <c r="K882" s="13"/>
    </row>
    <row r="883">
      <c r="B883" s="13"/>
      <c r="D883" s="13"/>
      <c r="H883" s="13"/>
      <c r="K883" s="13"/>
    </row>
    <row r="884">
      <c r="B884" s="13"/>
      <c r="D884" s="13"/>
      <c r="H884" s="13"/>
      <c r="K884" s="13"/>
    </row>
    <row r="885">
      <c r="B885" s="13"/>
      <c r="D885" s="13"/>
      <c r="H885" s="13"/>
      <c r="K885" s="13"/>
    </row>
    <row r="886">
      <c r="B886" s="13"/>
      <c r="D886" s="13"/>
      <c r="H886" s="13"/>
      <c r="K886" s="13"/>
    </row>
    <row r="887">
      <c r="B887" s="13"/>
      <c r="D887" s="13"/>
      <c r="H887" s="13"/>
      <c r="K887" s="13"/>
    </row>
    <row r="888">
      <c r="B888" s="13"/>
      <c r="D888" s="13"/>
      <c r="H888" s="13"/>
      <c r="K888" s="13"/>
    </row>
    <row r="889">
      <c r="B889" s="13"/>
      <c r="D889" s="13"/>
      <c r="H889" s="13"/>
      <c r="K889" s="13"/>
    </row>
    <row r="890">
      <c r="B890" s="13"/>
      <c r="D890" s="13"/>
      <c r="H890" s="13"/>
      <c r="K890" s="13"/>
    </row>
    <row r="891">
      <c r="B891" s="13"/>
      <c r="D891" s="13"/>
      <c r="H891" s="13"/>
      <c r="K891" s="13"/>
    </row>
    <row r="892">
      <c r="B892" s="13"/>
      <c r="D892" s="13"/>
      <c r="H892" s="13"/>
      <c r="K892" s="13"/>
    </row>
    <row r="893">
      <c r="B893" s="13"/>
      <c r="D893" s="13"/>
      <c r="H893" s="13"/>
      <c r="K893" s="13"/>
    </row>
    <row r="894">
      <c r="B894" s="13"/>
      <c r="D894" s="13"/>
      <c r="H894" s="13"/>
      <c r="K894" s="13"/>
    </row>
    <row r="895">
      <c r="B895" s="13"/>
      <c r="D895" s="13"/>
      <c r="H895" s="13"/>
      <c r="K895" s="13"/>
    </row>
    <row r="896">
      <c r="B896" s="13"/>
      <c r="D896" s="13"/>
      <c r="H896" s="13"/>
      <c r="K896" s="13"/>
    </row>
    <row r="897">
      <c r="B897" s="13"/>
      <c r="D897" s="13"/>
      <c r="H897" s="13"/>
      <c r="K897" s="13"/>
    </row>
    <row r="898">
      <c r="B898" s="13"/>
      <c r="D898" s="13"/>
      <c r="H898" s="13"/>
      <c r="K898" s="13"/>
    </row>
    <row r="899">
      <c r="B899" s="13"/>
      <c r="D899" s="13"/>
      <c r="H899" s="13"/>
      <c r="K899" s="13"/>
    </row>
    <row r="900">
      <c r="B900" s="13"/>
      <c r="D900" s="13"/>
      <c r="H900" s="13"/>
      <c r="K900" s="13"/>
    </row>
    <row r="901">
      <c r="B901" s="13"/>
      <c r="D901" s="13"/>
      <c r="H901" s="13"/>
      <c r="K901" s="13"/>
    </row>
    <row r="902">
      <c r="B902" s="13"/>
      <c r="D902" s="13"/>
      <c r="H902" s="13"/>
      <c r="K902" s="13"/>
    </row>
    <row r="903">
      <c r="B903" s="13"/>
      <c r="D903" s="13"/>
      <c r="H903" s="13"/>
      <c r="K903" s="13"/>
    </row>
    <row r="904">
      <c r="B904" s="13"/>
      <c r="D904" s="13"/>
      <c r="H904" s="13"/>
      <c r="K904" s="13"/>
    </row>
    <row r="905">
      <c r="B905" s="13"/>
      <c r="D905" s="13"/>
      <c r="H905" s="13"/>
      <c r="K905" s="13"/>
    </row>
    <row r="906">
      <c r="B906" s="13"/>
      <c r="D906" s="13"/>
      <c r="H906" s="13"/>
      <c r="K906" s="13"/>
    </row>
    <row r="907">
      <c r="B907" s="13"/>
      <c r="D907" s="13"/>
      <c r="H907" s="13"/>
      <c r="K907" s="13"/>
    </row>
    <row r="908">
      <c r="B908" s="13"/>
      <c r="D908" s="13"/>
      <c r="H908" s="13"/>
      <c r="K908" s="13"/>
    </row>
    <row r="909">
      <c r="B909" s="13"/>
      <c r="D909" s="13"/>
      <c r="H909" s="13"/>
      <c r="K909" s="13"/>
    </row>
    <row r="910">
      <c r="B910" s="13"/>
      <c r="D910" s="13"/>
      <c r="H910" s="13"/>
      <c r="K910" s="13"/>
    </row>
    <row r="911">
      <c r="B911" s="13"/>
      <c r="D911" s="13"/>
      <c r="H911" s="13"/>
      <c r="K911" s="13"/>
    </row>
    <row r="912">
      <c r="B912" s="13"/>
      <c r="D912" s="13"/>
      <c r="H912" s="13"/>
      <c r="K912" s="13"/>
    </row>
    <row r="913">
      <c r="B913" s="13"/>
      <c r="D913" s="13"/>
      <c r="H913" s="13"/>
      <c r="K913" s="13"/>
    </row>
    <row r="914">
      <c r="B914" s="13"/>
      <c r="D914" s="13"/>
      <c r="H914" s="13"/>
      <c r="K914" s="13"/>
    </row>
    <row r="915">
      <c r="B915" s="13"/>
      <c r="D915" s="13"/>
      <c r="H915" s="13"/>
      <c r="K915" s="13"/>
    </row>
    <row r="916">
      <c r="B916" s="13"/>
      <c r="D916" s="13"/>
      <c r="H916" s="13"/>
      <c r="K916" s="13"/>
    </row>
    <row r="917">
      <c r="B917" s="13"/>
      <c r="D917" s="13"/>
      <c r="H917" s="13"/>
      <c r="K917" s="13"/>
    </row>
    <row r="918">
      <c r="B918" s="13"/>
      <c r="D918" s="13"/>
      <c r="H918" s="13"/>
      <c r="K918" s="13"/>
    </row>
    <row r="919">
      <c r="B919" s="13"/>
      <c r="D919" s="13"/>
      <c r="H919" s="13"/>
      <c r="K919" s="13"/>
    </row>
    <row r="920">
      <c r="B920" s="13"/>
      <c r="D920" s="13"/>
      <c r="H920" s="13"/>
      <c r="K920" s="13"/>
    </row>
    <row r="921">
      <c r="B921" s="13"/>
      <c r="D921" s="13"/>
      <c r="H921" s="13"/>
      <c r="K921" s="13"/>
    </row>
    <row r="922">
      <c r="B922" s="13"/>
      <c r="D922" s="13"/>
      <c r="H922" s="13"/>
      <c r="K922" s="13"/>
    </row>
    <row r="923">
      <c r="B923" s="13"/>
      <c r="D923" s="13"/>
      <c r="H923" s="13"/>
      <c r="K923" s="13"/>
    </row>
    <row r="924">
      <c r="B924" s="13"/>
      <c r="D924" s="13"/>
      <c r="H924" s="13"/>
      <c r="K924" s="13"/>
    </row>
    <row r="925">
      <c r="B925" s="13"/>
      <c r="D925" s="13"/>
      <c r="H925" s="13"/>
      <c r="K925" s="13"/>
    </row>
    <row r="926">
      <c r="B926" s="13"/>
      <c r="D926" s="13"/>
      <c r="H926" s="13"/>
      <c r="K926" s="13"/>
    </row>
    <row r="927">
      <c r="B927" s="13"/>
      <c r="D927" s="13"/>
      <c r="H927" s="13"/>
      <c r="K927" s="13"/>
    </row>
    <row r="928">
      <c r="B928" s="13"/>
      <c r="D928" s="13"/>
      <c r="H928" s="13"/>
      <c r="K928" s="13"/>
    </row>
    <row r="929">
      <c r="B929" s="13"/>
      <c r="D929" s="13"/>
      <c r="H929" s="13"/>
      <c r="K929" s="13"/>
    </row>
    <row r="930">
      <c r="B930" s="13"/>
      <c r="D930" s="13"/>
      <c r="H930" s="13"/>
      <c r="K930" s="13"/>
    </row>
    <row r="931">
      <c r="B931" s="13"/>
      <c r="D931" s="13"/>
      <c r="H931" s="13"/>
      <c r="K931" s="13"/>
    </row>
    <row r="932">
      <c r="B932" s="13"/>
      <c r="D932" s="13"/>
      <c r="H932" s="13"/>
      <c r="K932" s="13"/>
    </row>
    <row r="933">
      <c r="B933" s="13"/>
      <c r="D933" s="13"/>
      <c r="H933" s="13"/>
      <c r="K933" s="13"/>
    </row>
    <row r="934">
      <c r="B934" s="13"/>
      <c r="D934" s="13"/>
      <c r="H934" s="13"/>
      <c r="K934" s="13"/>
    </row>
    <row r="935">
      <c r="B935" s="13"/>
      <c r="D935" s="13"/>
      <c r="H935" s="13"/>
      <c r="K935" s="13"/>
    </row>
    <row r="936">
      <c r="B936" s="13"/>
      <c r="D936" s="13"/>
      <c r="H936" s="13"/>
      <c r="K936" s="13"/>
    </row>
    <row r="937">
      <c r="B937" s="13"/>
      <c r="D937" s="13"/>
      <c r="H937" s="13"/>
      <c r="K937" s="13"/>
    </row>
    <row r="938">
      <c r="B938" s="13"/>
      <c r="D938" s="13"/>
      <c r="H938" s="13"/>
      <c r="K938" s="13"/>
    </row>
    <row r="939">
      <c r="B939" s="13"/>
      <c r="D939" s="13"/>
      <c r="H939" s="13"/>
      <c r="K939" s="13"/>
    </row>
    <row r="940">
      <c r="B940" s="13"/>
      <c r="D940" s="13"/>
      <c r="H940" s="13"/>
      <c r="K940" s="13"/>
    </row>
    <row r="941">
      <c r="B941" s="13"/>
      <c r="D941" s="13"/>
      <c r="H941" s="13"/>
      <c r="K941" s="13"/>
    </row>
    <row r="942">
      <c r="B942" s="13"/>
      <c r="D942" s="13"/>
      <c r="H942" s="13"/>
      <c r="K942" s="13"/>
    </row>
    <row r="943">
      <c r="B943" s="13"/>
      <c r="D943" s="13"/>
      <c r="H943" s="13"/>
      <c r="K943" s="13"/>
    </row>
    <row r="944">
      <c r="B944" s="13"/>
      <c r="D944" s="13"/>
      <c r="H944" s="13"/>
      <c r="K944" s="13"/>
    </row>
    <row r="945">
      <c r="B945" s="13"/>
      <c r="D945" s="13"/>
      <c r="H945" s="13"/>
      <c r="K945" s="13"/>
    </row>
    <row r="946">
      <c r="B946" s="13"/>
      <c r="D946" s="13"/>
      <c r="H946" s="13"/>
      <c r="K946" s="13"/>
    </row>
    <row r="947">
      <c r="B947" s="13"/>
      <c r="D947" s="13"/>
      <c r="H947" s="13"/>
      <c r="K947" s="13"/>
    </row>
    <row r="948">
      <c r="B948" s="13"/>
      <c r="D948" s="13"/>
      <c r="H948" s="13"/>
      <c r="K948" s="13"/>
    </row>
    <row r="949">
      <c r="B949" s="13"/>
      <c r="D949" s="13"/>
      <c r="H949" s="13"/>
      <c r="K949" s="13"/>
    </row>
    <row r="950">
      <c r="B950" s="13"/>
      <c r="D950" s="13"/>
      <c r="H950" s="13"/>
      <c r="K950" s="13"/>
    </row>
    <row r="951">
      <c r="B951" s="13"/>
      <c r="D951" s="13"/>
      <c r="H951" s="13"/>
      <c r="K951" s="13"/>
    </row>
    <row r="952">
      <c r="B952" s="13"/>
      <c r="D952" s="13"/>
      <c r="H952" s="13"/>
      <c r="K952" s="13"/>
    </row>
    <row r="953">
      <c r="B953" s="13"/>
      <c r="D953" s="13"/>
      <c r="H953" s="13"/>
      <c r="K953" s="13"/>
    </row>
    <row r="954">
      <c r="B954" s="13"/>
      <c r="D954" s="13"/>
      <c r="H954" s="13"/>
      <c r="K954" s="13"/>
    </row>
    <row r="955">
      <c r="B955" s="13"/>
      <c r="D955" s="13"/>
      <c r="H955" s="13"/>
      <c r="K955" s="13"/>
    </row>
    <row r="956">
      <c r="B956" s="13"/>
      <c r="D956" s="13"/>
      <c r="H956" s="13"/>
      <c r="K956" s="13"/>
    </row>
    <row r="957">
      <c r="B957" s="13"/>
      <c r="D957" s="13"/>
      <c r="H957" s="13"/>
      <c r="K957" s="13"/>
    </row>
    <row r="958">
      <c r="B958" s="13"/>
      <c r="D958" s="13"/>
      <c r="H958" s="13"/>
      <c r="K958" s="13"/>
    </row>
    <row r="959">
      <c r="B959" s="13"/>
      <c r="D959" s="13"/>
      <c r="H959" s="13"/>
      <c r="K959" s="13"/>
    </row>
    <row r="960">
      <c r="B960" s="13"/>
      <c r="D960" s="13"/>
      <c r="H960" s="13"/>
      <c r="K960" s="13"/>
    </row>
    <row r="961">
      <c r="B961" s="13"/>
      <c r="D961" s="13"/>
      <c r="H961" s="13"/>
      <c r="K961" s="13"/>
    </row>
    <row r="962">
      <c r="B962" s="13"/>
      <c r="D962" s="13"/>
      <c r="H962" s="13"/>
      <c r="K962" s="13"/>
    </row>
    <row r="963">
      <c r="B963" s="13"/>
      <c r="D963" s="13"/>
      <c r="H963" s="13"/>
      <c r="K963" s="13"/>
    </row>
    <row r="964">
      <c r="B964" s="13"/>
      <c r="D964" s="13"/>
      <c r="H964" s="13"/>
      <c r="K964" s="13"/>
    </row>
    <row r="965">
      <c r="B965" s="13"/>
      <c r="D965" s="13"/>
      <c r="H965" s="13"/>
      <c r="K965" s="13"/>
    </row>
    <row r="966">
      <c r="B966" s="13"/>
      <c r="D966" s="13"/>
      <c r="H966" s="13"/>
      <c r="K966" s="13"/>
    </row>
    <row r="967">
      <c r="B967" s="13"/>
      <c r="D967" s="13"/>
      <c r="H967" s="13"/>
      <c r="K967" s="13"/>
    </row>
    <row r="968">
      <c r="B968" s="13"/>
      <c r="D968" s="13"/>
      <c r="H968" s="13"/>
      <c r="K968" s="13"/>
    </row>
    <row r="969">
      <c r="B969" s="13"/>
      <c r="D969" s="13"/>
      <c r="H969" s="13"/>
      <c r="K969" s="13"/>
    </row>
    <row r="970">
      <c r="B970" s="13"/>
      <c r="D970" s="13"/>
      <c r="H970" s="13"/>
      <c r="K970" s="13"/>
    </row>
    <row r="971">
      <c r="B971" s="13"/>
      <c r="D971" s="13"/>
      <c r="H971" s="13"/>
      <c r="K971" s="13"/>
    </row>
    <row r="972">
      <c r="B972" s="13"/>
      <c r="D972" s="13"/>
      <c r="H972" s="13"/>
      <c r="K972" s="13"/>
    </row>
    <row r="973">
      <c r="B973" s="13"/>
      <c r="D973" s="13"/>
      <c r="H973" s="13"/>
      <c r="K973" s="13"/>
    </row>
    <row r="974">
      <c r="B974" s="13"/>
      <c r="D974" s="13"/>
      <c r="H974" s="13"/>
      <c r="K974" s="13"/>
    </row>
    <row r="975">
      <c r="B975" s="13"/>
      <c r="D975" s="13"/>
      <c r="H975" s="13"/>
      <c r="K975" s="13"/>
    </row>
    <row r="976">
      <c r="B976" s="13"/>
      <c r="D976" s="13"/>
      <c r="H976" s="13"/>
      <c r="K976" s="13"/>
    </row>
    <row r="977">
      <c r="B977" s="13"/>
      <c r="D977" s="13"/>
      <c r="H977" s="13"/>
      <c r="K977" s="13"/>
    </row>
    <row r="978">
      <c r="B978" s="13"/>
      <c r="D978" s="13"/>
      <c r="H978" s="13"/>
      <c r="K978" s="13"/>
    </row>
    <row r="979">
      <c r="B979" s="13"/>
      <c r="D979" s="13"/>
      <c r="H979" s="13"/>
      <c r="K979" s="13"/>
    </row>
    <row r="980">
      <c r="B980" s="13"/>
      <c r="D980" s="13"/>
      <c r="H980" s="13"/>
      <c r="K980" s="13"/>
    </row>
    <row r="981">
      <c r="B981" s="13"/>
      <c r="D981" s="13"/>
      <c r="H981" s="13"/>
      <c r="K981" s="13"/>
    </row>
    <row r="982">
      <c r="B982" s="13"/>
      <c r="D982" s="13"/>
      <c r="H982" s="13"/>
      <c r="K982" s="13"/>
    </row>
    <row r="983">
      <c r="B983" s="13"/>
      <c r="D983" s="13"/>
      <c r="H983" s="13"/>
      <c r="K983" s="13"/>
    </row>
    <row r="984">
      <c r="B984" s="13"/>
      <c r="D984" s="13"/>
      <c r="H984" s="13"/>
      <c r="K984" s="13"/>
    </row>
    <row r="985">
      <c r="B985" s="13"/>
      <c r="D985" s="13"/>
      <c r="H985" s="13"/>
      <c r="K985" s="13"/>
    </row>
    <row r="986">
      <c r="B986" s="13"/>
      <c r="D986" s="13"/>
      <c r="H986" s="13"/>
      <c r="K986" s="13"/>
    </row>
    <row r="987">
      <c r="B987" s="13"/>
      <c r="D987" s="13"/>
      <c r="H987" s="13"/>
      <c r="K987" s="13"/>
    </row>
    <row r="988">
      <c r="B988" s="13"/>
      <c r="D988" s="13"/>
      <c r="H988" s="13"/>
      <c r="K988" s="13"/>
    </row>
    <row r="989">
      <c r="B989" s="13"/>
      <c r="D989" s="13"/>
      <c r="H989" s="13"/>
      <c r="K989" s="13"/>
    </row>
    <row r="990">
      <c r="B990" s="13"/>
      <c r="D990" s="13"/>
      <c r="H990" s="13"/>
      <c r="K990" s="13"/>
    </row>
    <row r="991">
      <c r="B991" s="13"/>
      <c r="D991" s="13"/>
      <c r="H991" s="13"/>
      <c r="K991" s="13"/>
    </row>
    <row r="992">
      <c r="B992" s="13"/>
      <c r="D992" s="13"/>
      <c r="H992" s="13"/>
      <c r="K992" s="13"/>
    </row>
    <row r="993">
      <c r="B993" s="13"/>
      <c r="D993" s="13"/>
      <c r="H993" s="13"/>
      <c r="K993" s="13"/>
    </row>
    <row r="994">
      <c r="B994" s="13"/>
      <c r="D994" s="13"/>
      <c r="H994" s="13"/>
      <c r="K994" s="13"/>
    </row>
    <row r="995">
      <c r="B995" s="13"/>
      <c r="D995" s="13"/>
      <c r="H995" s="13"/>
      <c r="K995" s="13"/>
    </row>
    <row r="996">
      <c r="B996" s="13"/>
      <c r="D996" s="13"/>
      <c r="H996" s="13"/>
      <c r="K996" s="13"/>
    </row>
    <row r="997">
      <c r="B997" s="13"/>
      <c r="D997" s="13"/>
      <c r="H997" s="13"/>
      <c r="K997" s="13"/>
    </row>
    <row r="998">
      <c r="B998" s="13"/>
      <c r="D998" s="13"/>
      <c r="H998" s="13"/>
      <c r="K998" s="13"/>
    </row>
    <row r="999">
      <c r="B999" s="13"/>
      <c r="D999" s="13"/>
      <c r="H999" s="13"/>
      <c r="K999" s="13"/>
    </row>
    <row r="1000">
      <c r="B1000" s="13"/>
      <c r="D1000" s="13"/>
      <c r="H1000" s="13"/>
      <c r="K1000" s="13"/>
    </row>
    <row r="1001">
      <c r="B1001" s="13"/>
      <c r="D1001" s="13"/>
      <c r="H1001" s="13"/>
      <c r="K1001" s="13"/>
    </row>
    <row r="1002">
      <c r="B1002" s="13"/>
      <c r="D1002" s="13"/>
      <c r="H1002" s="13"/>
      <c r="K1002" s="13"/>
    </row>
    <row r="1003">
      <c r="B1003" s="13"/>
      <c r="D1003" s="13"/>
      <c r="H1003" s="13"/>
      <c r="K1003" s="13"/>
    </row>
    <row r="1004">
      <c r="B1004" s="13"/>
      <c r="D1004" s="13"/>
      <c r="H1004" s="13"/>
      <c r="K1004" s="13"/>
    </row>
    <row r="1005">
      <c r="B1005" s="13"/>
      <c r="D1005" s="13"/>
      <c r="H1005" s="13"/>
      <c r="K1005" s="13"/>
    </row>
    <row r="1006">
      <c r="B1006" s="13"/>
      <c r="D1006" s="13"/>
      <c r="H1006" s="13"/>
      <c r="K1006" s="13"/>
    </row>
    <row r="1007">
      <c r="B1007" s="13"/>
      <c r="D1007" s="13"/>
      <c r="H1007" s="13"/>
      <c r="K1007" s="13"/>
    </row>
    <row r="1008">
      <c r="B1008" s="13"/>
      <c r="D1008" s="13"/>
      <c r="H1008" s="13"/>
      <c r="K1008" s="13"/>
    </row>
    <row r="1009">
      <c r="B1009" s="13"/>
      <c r="D1009" s="13"/>
      <c r="H1009" s="13"/>
      <c r="K1009" s="13"/>
    </row>
    <row r="1010">
      <c r="B1010" s="13"/>
      <c r="D1010" s="13"/>
      <c r="H1010" s="13"/>
      <c r="K1010" s="13"/>
    </row>
    <row r="1011">
      <c r="B1011" s="13"/>
      <c r="D1011" s="13"/>
      <c r="H1011" s="13"/>
      <c r="K1011" s="13"/>
    </row>
    <row r="1012">
      <c r="B1012" s="13"/>
      <c r="D1012" s="13"/>
      <c r="H1012" s="13"/>
      <c r="K1012" s="13"/>
    </row>
    <row r="1013">
      <c r="B1013" s="13"/>
      <c r="D1013" s="13"/>
      <c r="H1013" s="13"/>
      <c r="K1013" s="13"/>
    </row>
  </sheetData>
  <conditionalFormatting sqref="D1:D1013 H10:H25">
    <cfRule type="containsBlanks" dxfId="0" priority="1">
      <formula>LEN(TRIM(D1))=0</formula>
    </cfRule>
  </conditionalFormatting>
  <conditionalFormatting sqref="C2:C1013">
    <cfRule type="notContainsBlanks" dxfId="1" priority="2">
      <formula>LEN(TRIM(C2))&gt;0</formula>
    </cfRule>
  </conditionalFormatting>
  <conditionalFormatting sqref="H1:H1013">
    <cfRule type="containsBlanks" dxfId="0" priority="3">
      <formula>LEN(TRIM(H1))=0</formula>
    </cfRule>
  </conditionalFormatting>
  <conditionalFormatting sqref="H1:H1013">
    <cfRule type="cellIs" dxfId="1" priority="4" operator="equal">
      <formula>"multiButton"</formula>
    </cfRule>
  </conditionalFormatting>
  <conditionalFormatting sqref="H1:H1013">
    <cfRule type="cellIs" dxfId="1" priority="5" operator="equal">
      <formula>"dropdown"</formula>
    </cfRule>
  </conditionalFormatting>
  <conditionalFormatting sqref="H1:H1013">
    <cfRule type="cellIs" dxfId="1" priority="6" operator="equal">
      <formula>"dropdownMultiSelect"</formula>
    </cfRule>
  </conditionalFormatting>
  <conditionalFormatting sqref="H1:H1013">
    <cfRule type="cellIs" dxfId="1" priority="7" operator="equal">
      <formula>"advancedDropDown"</formula>
    </cfRule>
  </conditionalFormatting>
  <conditionalFormatting sqref="H1:H1013">
    <cfRule type="cellIs" dxfId="1" priority="8" operator="equal">
      <formula>"openTextBoxWithSelection"</formula>
    </cfRule>
  </conditionalFormatting>
  <conditionalFormatting sqref="H1:H1013">
    <cfRule type="cellIs" dxfId="0" priority="9" operator="equal">
      <formula>"header"</formula>
    </cfRule>
  </conditionalFormatting>
  <conditionalFormatting sqref="K2:K1013">
    <cfRule type="notContainsBlanks" dxfId="1" priority="10">
      <formula>LEN(TRIM(K2))&gt;0</formula>
    </cfRule>
  </conditionalFormatting>
  <conditionalFormatting sqref="D1:D1013">
    <cfRule type="expression" dxfId="3" priority="11">
      <formula>SEARCH("sectionHeader", H1) &gt;= 0</formula>
    </cfRule>
  </conditionalFormatting>
  <conditionalFormatting sqref="D1:D1013">
    <cfRule type="expression" dxfId="5" priority="12">
      <formula>SEARCH("questionHeader", H1) &gt;= 0</formula>
    </cfRule>
  </conditionalFormatting>
  <dataValidations>
    <dataValidation type="list" allowBlank="1" showErrorMessage="1" sqref="H2:H1013">
      <formula1>legend!$A$2:$A$15</formula1>
    </dataValidation>
    <dataValidation type="list" allowBlank="1" showErrorMessage="1" sqref="K2:K1013">
      <formula1>legend!$B$2:$B$15</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1"/>
    <col customWidth="1" min="2" max="2" width="34.71"/>
    <col customWidth="1" min="5" max="5" width="42.86"/>
  </cols>
  <sheetData>
    <row r="1">
      <c r="A1" s="1" t="s">
        <v>25</v>
      </c>
      <c r="B1" s="1" t="s">
        <v>22</v>
      </c>
      <c r="C1" s="1" t="s">
        <v>265</v>
      </c>
      <c r="D1" s="1" t="s">
        <v>31</v>
      </c>
      <c r="E1" s="1" t="s">
        <v>266</v>
      </c>
      <c r="F1" s="1" t="s">
        <v>267</v>
      </c>
      <c r="G1" s="1" t="s">
        <v>268</v>
      </c>
      <c r="H1" s="16"/>
    </row>
    <row r="2">
      <c r="A2" s="32" t="s">
        <v>64</v>
      </c>
      <c r="B2" s="17" t="str">
        <f>IFERROR(__xludf.DUMMYFUNCTION("QUERY(passenger!A:L, ""SELECT A, B, L where D contains '""&amp;A2&amp;""'"", 0)"),"passenger-sex")</f>
        <v>passenger-sex</v>
      </c>
      <c r="C2" s="13" t="str">
        <f>IFERROR(__xludf.DUMMYFUNCTION("""COMPUTED_VALUE"""),"passenger")</f>
        <v>passenger</v>
      </c>
      <c r="D2" s="13" t="str">
        <f>IFERROR(__xludf.DUMMYFUNCTION("""COMPUTED_VALUE"""),"P3")</f>
        <v>P3</v>
      </c>
      <c r="E2" s="4" t="s">
        <v>269</v>
      </c>
      <c r="F2" s="6">
        <v>0.0</v>
      </c>
      <c r="G2" s="31">
        <v>1.0</v>
      </c>
    </row>
    <row r="3">
      <c r="A3" s="32" t="s">
        <v>64</v>
      </c>
      <c r="B3" s="17" t="str">
        <f>IFERROR(__xludf.DUMMYFUNCTION("QUERY(passenger!A:L, ""SELECT A, B, L where D contains '""&amp;A3&amp;""'"", 0)"),"passenger-sex")</f>
        <v>passenger-sex</v>
      </c>
      <c r="C3" s="13" t="str">
        <f>IFERROR(__xludf.DUMMYFUNCTION("""COMPUTED_VALUE"""),"passenger")</f>
        <v>passenger</v>
      </c>
      <c r="D3" s="13" t="str">
        <f>IFERROR(__xludf.DUMMYFUNCTION("""COMPUTED_VALUE"""),"P3")</f>
        <v>P3</v>
      </c>
      <c r="E3" s="4" t="s">
        <v>270</v>
      </c>
      <c r="F3" s="6">
        <v>1.0</v>
      </c>
      <c r="G3" s="31">
        <v>2.0</v>
      </c>
    </row>
    <row r="4">
      <c r="A4" s="32" t="s">
        <v>64</v>
      </c>
      <c r="B4" s="17" t="str">
        <f>IFERROR(__xludf.DUMMYFUNCTION("QUERY(passenger!A:L, ""SELECT A, B, L where D contains '""&amp;A4&amp;""'"", 0)"),"passenger-sex")</f>
        <v>passenger-sex</v>
      </c>
      <c r="C4" s="13" t="str">
        <f>IFERROR(__xludf.DUMMYFUNCTION("""COMPUTED_VALUE"""),"passenger")</f>
        <v>passenger</v>
      </c>
      <c r="D4" s="13" t="str">
        <f>IFERROR(__xludf.DUMMYFUNCTION("""COMPUTED_VALUE"""),"P3")</f>
        <v>P3</v>
      </c>
      <c r="E4" s="4" t="s">
        <v>271</v>
      </c>
      <c r="F4" s="6">
        <v>2.0</v>
      </c>
      <c r="G4" s="31">
        <v>99.0</v>
      </c>
    </row>
    <row r="5">
      <c r="A5" s="2" t="s">
        <v>163</v>
      </c>
      <c r="B5" s="17" t="str">
        <f>IFERROR(__xludf.DUMMYFUNCTION("QUERY(passenger!A:L, ""SELECT A, B, L where D contains '""&amp;A5&amp;""'"", 0)"),"passenger-incidentResponder")</f>
        <v>passenger-incidentResponder</v>
      </c>
      <c r="C5" s="13" t="str">
        <f>IFERROR(__xludf.DUMMYFUNCTION("""COMPUTED_VALUE"""),"passenger")</f>
        <v>passenger</v>
      </c>
      <c r="D5" s="13" t="str">
        <f>IFERROR(__xludf.DUMMYFUNCTION("""COMPUTED_VALUE"""),"P4-S3")</f>
        <v>P4-S3</v>
      </c>
      <c r="E5" s="4" t="s">
        <v>285</v>
      </c>
      <c r="F5" s="6">
        <v>0.0</v>
      </c>
      <c r="G5" s="31">
        <v>1.0</v>
      </c>
    </row>
    <row r="6">
      <c r="A6" s="2" t="s">
        <v>163</v>
      </c>
      <c r="B6" s="17" t="str">
        <f>IFERROR(__xludf.DUMMYFUNCTION("QUERY(passenger!A:L, ""SELECT A, B, L where D contains '""&amp;A6&amp;""'"", 0)"),"passenger-incidentResponder")</f>
        <v>passenger-incidentResponder</v>
      </c>
      <c r="C6" s="13" t="str">
        <f>IFERROR(__xludf.DUMMYFUNCTION("""COMPUTED_VALUE"""),"passenger")</f>
        <v>passenger</v>
      </c>
      <c r="D6" s="13" t="str">
        <f>IFERROR(__xludf.DUMMYFUNCTION("""COMPUTED_VALUE"""),"P4-S3")</f>
        <v>P4-S3</v>
      </c>
      <c r="E6" s="4" t="s">
        <v>399</v>
      </c>
      <c r="F6" s="6">
        <v>1.0</v>
      </c>
      <c r="G6" s="31">
        <v>2.0</v>
      </c>
    </row>
    <row r="7">
      <c r="A7" s="2" t="s">
        <v>163</v>
      </c>
      <c r="B7" s="17" t="str">
        <f>IFERROR(__xludf.DUMMYFUNCTION("QUERY(passenger!A:L, ""SELECT A, B, L where D contains '""&amp;A7&amp;""'"", 0)"),"passenger-incidentResponder")</f>
        <v>passenger-incidentResponder</v>
      </c>
      <c r="C7" s="13" t="str">
        <f>IFERROR(__xludf.DUMMYFUNCTION("""COMPUTED_VALUE"""),"passenger")</f>
        <v>passenger</v>
      </c>
      <c r="D7" s="13" t="str">
        <f>IFERROR(__xludf.DUMMYFUNCTION("""COMPUTED_VALUE"""),"P4-S3")</f>
        <v>P4-S3</v>
      </c>
      <c r="E7" s="4" t="s">
        <v>400</v>
      </c>
      <c r="F7" s="6">
        <v>2.0</v>
      </c>
      <c r="G7" s="31">
        <v>3.0</v>
      </c>
    </row>
    <row r="8">
      <c r="A8" s="2" t="s">
        <v>163</v>
      </c>
      <c r="B8" s="17" t="str">
        <f>IFERROR(__xludf.DUMMYFUNCTION("QUERY(passenger!A:L, ""SELECT A, B, L where D contains '""&amp;A8&amp;""'"", 0)"),"passenger-incidentResponder")</f>
        <v>passenger-incidentResponder</v>
      </c>
      <c r="C8" s="13" t="str">
        <f>IFERROR(__xludf.DUMMYFUNCTION("""COMPUTED_VALUE"""),"passenger")</f>
        <v>passenger</v>
      </c>
      <c r="D8" s="13" t="str">
        <f>IFERROR(__xludf.DUMMYFUNCTION("""COMPUTED_VALUE"""),"P4-S3")</f>
        <v>P4-S3</v>
      </c>
      <c r="E8" s="4" t="s">
        <v>401</v>
      </c>
      <c r="F8" s="6">
        <v>3.0</v>
      </c>
      <c r="G8" s="31">
        <v>4.0</v>
      </c>
    </row>
    <row r="9">
      <c r="A9" s="2" t="s">
        <v>163</v>
      </c>
      <c r="B9" s="17" t="str">
        <f>IFERROR(__xludf.DUMMYFUNCTION("QUERY(passenger!A:L, ""SELECT A, B, L where D contains '""&amp;A9&amp;""'"", 0)"),"passenger-incidentResponder")</f>
        <v>passenger-incidentResponder</v>
      </c>
      <c r="C9" s="13" t="str">
        <f>IFERROR(__xludf.DUMMYFUNCTION("""COMPUTED_VALUE"""),"passenger")</f>
        <v>passenger</v>
      </c>
      <c r="D9" s="13" t="str">
        <f>IFERROR(__xludf.DUMMYFUNCTION("""COMPUTED_VALUE"""),"P4-S3")</f>
        <v>P4-S3</v>
      </c>
      <c r="E9" s="4" t="s">
        <v>402</v>
      </c>
      <c r="F9" s="6">
        <v>4.0</v>
      </c>
      <c r="G9" s="31">
        <v>5.0</v>
      </c>
    </row>
    <row r="10">
      <c r="A10" s="2" t="s">
        <v>163</v>
      </c>
      <c r="B10" s="17" t="str">
        <f>IFERROR(__xludf.DUMMYFUNCTION("QUERY(passenger!A:L, ""SELECT A, B, L where D contains '""&amp;A10&amp;""'"", 0)"),"passenger-incidentResponder")</f>
        <v>passenger-incidentResponder</v>
      </c>
      <c r="C10" s="13" t="str">
        <f>IFERROR(__xludf.DUMMYFUNCTION("""COMPUTED_VALUE"""),"passenger")</f>
        <v>passenger</v>
      </c>
      <c r="D10" s="13" t="str">
        <f>IFERROR(__xludf.DUMMYFUNCTION("""COMPUTED_VALUE"""),"P4-S3")</f>
        <v>P4-S3</v>
      </c>
      <c r="E10" s="4" t="s">
        <v>403</v>
      </c>
      <c r="F10" s="6">
        <v>5.0</v>
      </c>
      <c r="G10" s="31">
        <v>6.0</v>
      </c>
    </row>
    <row r="11">
      <c r="A11" s="2" t="s">
        <v>163</v>
      </c>
      <c r="B11" s="17" t="str">
        <f>IFERROR(__xludf.DUMMYFUNCTION("QUERY(passenger!A:L, ""SELECT A, B, L where D contains '""&amp;A11&amp;""'"", 0)"),"passenger-incidentResponder")</f>
        <v>passenger-incidentResponder</v>
      </c>
      <c r="C11" s="13" t="str">
        <f>IFERROR(__xludf.DUMMYFUNCTION("""COMPUTED_VALUE"""),"passenger")</f>
        <v>passenger</v>
      </c>
      <c r="D11" s="13" t="str">
        <f>IFERROR(__xludf.DUMMYFUNCTION("""COMPUTED_VALUE"""),"P4-S3")</f>
        <v>P4-S3</v>
      </c>
      <c r="E11" s="4" t="s">
        <v>312</v>
      </c>
      <c r="F11" s="6">
        <v>6.0</v>
      </c>
      <c r="G11" s="31">
        <v>98.0</v>
      </c>
    </row>
    <row r="12">
      <c r="A12" s="2" t="s">
        <v>163</v>
      </c>
      <c r="B12" s="17" t="str">
        <f>IFERROR(__xludf.DUMMYFUNCTION("QUERY(passenger!A:L, ""SELECT A, B, L where D contains '""&amp;A12&amp;""'"", 0)"),"passenger-incidentResponder")</f>
        <v>passenger-incidentResponder</v>
      </c>
      <c r="C12" s="13" t="str">
        <f>IFERROR(__xludf.DUMMYFUNCTION("""COMPUTED_VALUE"""),"passenger")</f>
        <v>passenger</v>
      </c>
      <c r="D12" s="13" t="str">
        <f>IFERROR(__xludf.DUMMYFUNCTION("""COMPUTED_VALUE"""),"P4-S3")</f>
        <v>P4-S3</v>
      </c>
      <c r="E12" s="4" t="s">
        <v>271</v>
      </c>
      <c r="F12" s="6">
        <v>7.0</v>
      </c>
      <c r="G12" s="31">
        <v>99.0</v>
      </c>
    </row>
    <row r="13">
      <c r="A13" s="2" t="s">
        <v>166</v>
      </c>
      <c r="B13" s="17" t="str">
        <f>IFERROR(__xludf.DUMMYFUNCTION("QUERY(passenger!A:L, ""SELECT A, B, L where D contains '""&amp;A13&amp;""'"", 0)"),"passenger-injuryStatus")</f>
        <v>passenger-injuryStatus</v>
      </c>
      <c r="C13" s="13" t="str">
        <f>IFERROR(__xludf.DUMMYFUNCTION("""COMPUTED_VALUE"""),"passenger")</f>
        <v>passenger</v>
      </c>
      <c r="D13" s="13" t="str">
        <f>IFERROR(__xludf.DUMMYFUNCTION("""COMPUTED_VALUE"""),"P5")</f>
        <v>P5</v>
      </c>
      <c r="E13" s="4" t="s">
        <v>404</v>
      </c>
      <c r="F13" s="6">
        <v>0.0</v>
      </c>
      <c r="G13" s="31">
        <v>1.0</v>
      </c>
    </row>
    <row r="14">
      <c r="A14" s="2" t="s">
        <v>166</v>
      </c>
      <c r="B14" s="17" t="str">
        <f>IFERROR(__xludf.DUMMYFUNCTION("QUERY(passenger!A:L, ""SELECT A, B, L where D contains '""&amp;A14&amp;""'"", 0)"),"passenger-injuryStatus")</f>
        <v>passenger-injuryStatus</v>
      </c>
      <c r="C14" s="13" t="str">
        <f>IFERROR(__xludf.DUMMYFUNCTION("""COMPUTED_VALUE"""),"passenger")</f>
        <v>passenger</v>
      </c>
      <c r="D14" s="13" t="str">
        <f>IFERROR(__xludf.DUMMYFUNCTION("""COMPUTED_VALUE"""),"P5")</f>
        <v>P5</v>
      </c>
      <c r="E14" s="4" t="s">
        <v>405</v>
      </c>
      <c r="F14" s="6">
        <v>1.0</v>
      </c>
      <c r="G14" s="31">
        <v>2.0</v>
      </c>
    </row>
    <row r="15">
      <c r="A15" s="2" t="s">
        <v>166</v>
      </c>
      <c r="B15" s="17" t="str">
        <f>IFERROR(__xludf.DUMMYFUNCTION("QUERY(passenger!A:L, ""SELECT A, B, L where D contains '""&amp;A15&amp;""'"", 0)"),"passenger-injuryStatus")</f>
        <v>passenger-injuryStatus</v>
      </c>
      <c r="C15" s="13" t="str">
        <f>IFERROR(__xludf.DUMMYFUNCTION("""COMPUTED_VALUE"""),"passenger")</f>
        <v>passenger</v>
      </c>
      <c r="D15" s="13" t="str">
        <f>IFERROR(__xludf.DUMMYFUNCTION("""COMPUTED_VALUE"""),"P5")</f>
        <v>P5</v>
      </c>
      <c r="E15" s="4" t="s">
        <v>406</v>
      </c>
      <c r="F15" s="6">
        <v>2.0</v>
      </c>
      <c r="G15" s="31">
        <v>3.0</v>
      </c>
    </row>
    <row r="16">
      <c r="A16" s="2" t="s">
        <v>166</v>
      </c>
      <c r="B16" s="17" t="str">
        <f>IFERROR(__xludf.DUMMYFUNCTION("QUERY(passenger!A:L, ""SELECT A, B, L where D contains '""&amp;A16&amp;""'"", 0)"),"passenger-injuryStatus")</f>
        <v>passenger-injuryStatus</v>
      </c>
      <c r="C16" s="13" t="str">
        <f>IFERROR(__xludf.DUMMYFUNCTION("""COMPUTED_VALUE"""),"passenger")</f>
        <v>passenger</v>
      </c>
      <c r="D16" s="13" t="str">
        <f>IFERROR(__xludf.DUMMYFUNCTION("""COMPUTED_VALUE"""),"P5")</f>
        <v>P5</v>
      </c>
      <c r="E16" s="4" t="s">
        <v>407</v>
      </c>
      <c r="F16" s="6">
        <v>3.0</v>
      </c>
      <c r="G16" s="31">
        <v>4.0</v>
      </c>
    </row>
    <row r="17">
      <c r="A17" s="2" t="s">
        <v>166</v>
      </c>
      <c r="B17" s="17" t="str">
        <f>IFERROR(__xludf.DUMMYFUNCTION("QUERY(passenger!A:L, ""SELECT A, B, L where D contains '""&amp;A17&amp;""'"", 0)"),"passenger-injuryStatus")</f>
        <v>passenger-injuryStatus</v>
      </c>
      <c r="C17" s="13" t="str">
        <f>IFERROR(__xludf.DUMMYFUNCTION("""COMPUTED_VALUE"""),"passenger")</f>
        <v>passenger</v>
      </c>
      <c r="D17" s="13" t="str">
        <f>IFERROR(__xludf.DUMMYFUNCTION("""COMPUTED_VALUE"""),"P5")</f>
        <v>P5</v>
      </c>
      <c r="E17" s="4" t="s">
        <v>408</v>
      </c>
      <c r="F17" s="6">
        <v>4.0</v>
      </c>
      <c r="G17" s="31">
        <v>5.0</v>
      </c>
    </row>
    <row r="18">
      <c r="A18" s="2" t="s">
        <v>114</v>
      </c>
      <c r="B18" s="17" t="str">
        <f>IFERROR(__xludf.DUMMYFUNCTION("QUERY(passenger!A:L, ""SELECT A, B, L where D contains '""&amp;A18&amp;""'"", 0)"),"passenger-seatingPos")</f>
        <v>passenger-seatingPos</v>
      </c>
      <c r="C18" s="13" t="str">
        <f>IFERROR(__xludf.DUMMYFUNCTION("""COMPUTED_VALUE"""),"passenger")</f>
        <v>passenger</v>
      </c>
      <c r="D18" s="13" t="str">
        <f>IFERROR(__xludf.DUMMYFUNCTION("""COMPUTED_VALUE"""),"P7")</f>
        <v>P7</v>
      </c>
      <c r="E18" s="33" t="s">
        <v>321</v>
      </c>
      <c r="F18" s="34">
        <v>0.0</v>
      </c>
      <c r="G18" s="31">
        <v>1.0</v>
      </c>
    </row>
    <row r="19">
      <c r="A19" s="2" t="s">
        <v>114</v>
      </c>
      <c r="B19" s="17" t="str">
        <f>IFERROR(__xludf.DUMMYFUNCTION("QUERY(passenger!A:L, ""SELECT A, B, L where D contains '""&amp;A19&amp;""'"", 0)"),"passenger-seatingPos")</f>
        <v>passenger-seatingPos</v>
      </c>
      <c r="C19" s="13" t="str">
        <f>IFERROR(__xludf.DUMMYFUNCTION("""COMPUTED_VALUE"""),"passenger")</f>
        <v>passenger</v>
      </c>
      <c r="D19" s="13" t="str">
        <f>IFERROR(__xludf.DUMMYFUNCTION("""COMPUTED_VALUE"""),"P7")</f>
        <v>P7</v>
      </c>
      <c r="E19" s="33" t="s">
        <v>322</v>
      </c>
      <c r="F19" s="34">
        <v>1.0</v>
      </c>
      <c r="G19" s="31">
        <v>2.0</v>
      </c>
    </row>
    <row r="20">
      <c r="A20" s="2" t="s">
        <v>114</v>
      </c>
      <c r="B20" s="17" t="str">
        <f>IFERROR(__xludf.DUMMYFUNCTION("QUERY(passenger!A:L, ""SELECT A, B, L where D contains '""&amp;A20&amp;""'"", 0)"),"passenger-seatingPos")</f>
        <v>passenger-seatingPos</v>
      </c>
      <c r="C20" s="13" t="str">
        <f>IFERROR(__xludf.DUMMYFUNCTION("""COMPUTED_VALUE"""),"passenger")</f>
        <v>passenger</v>
      </c>
      <c r="D20" s="13" t="str">
        <f>IFERROR(__xludf.DUMMYFUNCTION("""COMPUTED_VALUE"""),"P7")</f>
        <v>P7</v>
      </c>
      <c r="E20" s="33" t="s">
        <v>323</v>
      </c>
      <c r="F20" s="34">
        <v>2.0</v>
      </c>
      <c r="G20" s="31">
        <v>3.0</v>
      </c>
    </row>
    <row r="21">
      <c r="A21" s="2" t="s">
        <v>114</v>
      </c>
      <c r="B21" s="17" t="str">
        <f>IFERROR(__xludf.DUMMYFUNCTION("QUERY(passenger!A:L, ""SELECT A, B, L where D contains '""&amp;A21&amp;""'"", 0)"),"passenger-seatingPos")</f>
        <v>passenger-seatingPos</v>
      </c>
      <c r="C21" s="13" t="str">
        <f>IFERROR(__xludf.DUMMYFUNCTION("""COMPUTED_VALUE"""),"passenger")</f>
        <v>passenger</v>
      </c>
      <c r="D21" s="13" t="str">
        <f>IFERROR(__xludf.DUMMYFUNCTION("""COMPUTED_VALUE"""),"P7")</f>
        <v>P7</v>
      </c>
      <c r="E21" s="33" t="s">
        <v>324</v>
      </c>
      <c r="F21" s="34">
        <v>3.0</v>
      </c>
      <c r="G21" s="31">
        <v>4.0</v>
      </c>
    </row>
    <row r="22">
      <c r="A22" s="2" t="s">
        <v>114</v>
      </c>
      <c r="B22" s="17" t="str">
        <f>IFERROR(__xludf.DUMMYFUNCTION("QUERY(passenger!A:L, ""SELECT A, B, L where D contains '""&amp;A22&amp;""'"", 0)"),"passenger-seatingPos")</f>
        <v>passenger-seatingPos</v>
      </c>
      <c r="C22" s="13" t="str">
        <f>IFERROR(__xludf.DUMMYFUNCTION("""COMPUTED_VALUE"""),"passenger")</f>
        <v>passenger</v>
      </c>
      <c r="D22" s="13" t="str">
        <f>IFERROR(__xludf.DUMMYFUNCTION("""COMPUTED_VALUE"""),"P7")</f>
        <v>P7</v>
      </c>
      <c r="E22" s="33" t="s">
        <v>325</v>
      </c>
      <c r="F22" s="34">
        <v>4.0</v>
      </c>
      <c r="G22" s="31">
        <v>5.0</v>
      </c>
    </row>
    <row r="23">
      <c r="A23" s="2" t="s">
        <v>114</v>
      </c>
      <c r="B23" s="17" t="str">
        <f>IFERROR(__xludf.DUMMYFUNCTION("QUERY(passenger!A:L, ""SELECT A, B, L where D contains '""&amp;A23&amp;""'"", 0)"),"passenger-seatingPos")</f>
        <v>passenger-seatingPos</v>
      </c>
      <c r="C23" s="13" t="str">
        <f>IFERROR(__xludf.DUMMYFUNCTION("""COMPUTED_VALUE"""),"passenger")</f>
        <v>passenger</v>
      </c>
      <c r="D23" s="13" t="str">
        <f>IFERROR(__xludf.DUMMYFUNCTION("""COMPUTED_VALUE"""),"P7")</f>
        <v>P7</v>
      </c>
      <c r="E23" s="33" t="s">
        <v>326</v>
      </c>
      <c r="F23" s="34">
        <v>5.0</v>
      </c>
      <c r="G23" s="31">
        <v>6.0</v>
      </c>
    </row>
    <row r="24">
      <c r="A24" s="2" t="s">
        <v>114</v>
      </c>
      <c r="B24" s="17" t="str">
        <f>IFERROR(__xludf.DUMMYFUNCTION("QUERY(passenger!A:L, ""SELECT A, B, L where D contains '""&amp;A24&amp;""'"", 0)"),"passenger-seatingPos")</f>
        <v>passenger-seatingPos</v>
      </c>
      <c r="C24" s="13" t="str">
        <f>IFERROR(__xludf.DUMMYFUNCTION("""COMPUTED_VALUE"""),"passenger")</f>
        <v>passenger</v>
      </c>
      <c r="D24" s="13" t="str">
        <f>IFERROR(__xludf.DUMMYFUNCTION("""COMPUTED_VALUE"""),"P7")</f>
        <v>P7</v>
      </c>
      <c r="E24" s="33" t="s">
        <v>327</v>
      </c>
      <c r="F24" s="34">
        <v>6.0</v>
      </c>
      <c r="G24" s="31">
        <v>7.0</v>
      </c>
    </row>
    <row r="25">
      <c r="A25" s="2" t="s">
        <v>114</v>
      </c>
      <c r="B25" s="17" t="str">
        <f>IFERROR(__xludf.DUMMYFUNCTION("QUERY(passenger!A:L, ""SELECT A, B, L where D contains '""&amp;A25&amp;""'"", 0)"),"passenger-seatingPos")</f>
        <v>passenger-seatingPos</v>
      </c>
      <c r="C25" s="13" t="str">
        <f>IFERROR(__xludf.DUMMYFUNCTION("""COMPUTED_VALUE"""),"passenger")</f>
        <v>passenger</v>
      </c>
      <c r="D25" s="13" t="str">
        <f>IFERROR(__xludf.DUMMYFUNCTION("""COMPUTED_VALUE"""),"P7")</f>
        <v>P7</v>
      </c>
      <c r="E25" s="33" t="s">
        <v>328</v>
      </c>
      <c r="F25" s="34">
        <v>7.0</v>
      </c>
      <c r="G25" s="31">
        <v>8.0</v>
      </c>
    </row>
    <row r="26">
      <c r="A26" s="2" t="s">
        <v>114</v>
      </c>
      <c r="B26" s="17" t="str">
        <f>IFERROR(__xludf.DUMMYFUNCTION("QUERY(passenger!A:L, ""SELECT A, B, L where D contains '""&amp;A26&amp;""'"", 0)"),"passenger-seatingPos")</f>
        <v>passenger-seatingPos</v>
      </c>
      <c r="C26" s="13" t="str">
        <f>IFERROR(__xludf.DUMMYFUNCTION("""COMPUTED_VALUE"""),"passenger")</f>
        <v>passenger</v>
      </c>
      <c r="D26" s="13" t="str">
        <f>IFERROR(__xludf.DUMMYFUNCTION("""COMPUTED_VALUE"""),"P7")</f>
        <v>P7</v>
      </c>
      <c r="E26" s="33" t="s">
        <v>329</v>
      </c>
      <c r="F26" s="34">
        <v>8.0</v>
      </c>
      <c r="G26" s="31">
        <v>9.0</v>
      </c>
    </row>
    <row r="27">
      <c r="A27" s="2" t="s">
        <v>114</v>
      </c>
      <c r="B27" s="17" t="str">
        <f>IFERROR(__xludf.DUMMYFUNCTION("QUERY(passenger!A:L, ""SELECT A, B, L where D contains '""&amp;A27&amp;""'"", 0)"),"passenger-seatingPos")</f>
        <v>passenger-seatingPos</v>
      </c>
      <c r="C27" s="13" t="str">
        <f>IFERROR(__xludf.DUMMYFUNCTION("""COMPUTED_VALUE"""),"passenger")</f>
        <v>passenger</v>
      </c>
      <c r="D27" s="13" t="str">
        <f>IFERROR(__xludf.DUMMYFUNCTION("""COMPUTED_VALUE"""),"P7")</f>
        <v>P7</v>
      </c>
      <c r="E27" s="33" t="s">
        <v>330</v>
      </c>
      <c r="F27" s="34">
        <v>9.0</v>
      </c>
      <c r="G27" s="31">
        <v>10.0</v>
      </c>
    </row>
    <row r="28">
      <c r="A28" s="2" t="s">
        <v>114</v>
      </c>
      <c r="B28" s="17" t="str">
        <f>IFERROR(__xludf.DUMMYFUNCTION("QUERY(passenger!A:L, ""SELECT A, B, L where D contains '""&amp;A28&amp;""'"", 0)"),"passenger-seatingPos")</f>
        <v>passenger-seatingPos</v>
      </c>
      <c r="C28" s="13" t="str">
        <f>IFERROR(__xludf.DUMMYFUNCTION("""COMPUTED_VALUE"""),"passenger")</f>
        <v>passenger</v>
      </c>
      <c r="D28" s="13" t="str">
        <f>IFERROR(__xludf.DUMMYFUNCTION("""COMPUTED_VALUE"""),"P7")</f>
        <v>P7</v>
      </c>
      <c r="E28" s="33" t="s">
        <v>331</v>
      </c>
      <c r="F28" s="34">
        <v>10.0</v>
      </c>
      <c r="G28" s="31">
        <v>11.0</v>
      </c>
    </row>
    <row r="29">
      <c r="A29" s="2" t="s">
        <v>114</v>
      </c>
      <c r="B29" s="17" t="str">
        <f>IFERROR(__xludf.DUMMYFUNCTION("QUERY(passenger!A:L, ""SELECT A, B, L where D contains '""&amp;A29&amp;""'"", 0)"),"passenger-seatingPos")</f>
        <v>passenger-seatingPos</v>
      </c>
      <c r="C29" s="13" t="str">
        <f>IFERROR(__xludf.DUMMYFUNCTION("""COMPUTED_VALUE"""),"passenger")</f>
        <v>passenger</v>
      </c>
      <c r="D29" s="13" t="str">
        <f>IFERROR(__xludf.DUMMYFUNCTION("""COMPUTED_VALUE"""),"P7")</f>
        <v>P7</v>
      </c>
      <c r="E29" s="33" t="s">
        <v>332</v>
      </c>
      <c r="F29" s="34">
        <v>11.0</v>
      </c>
      <c r="G29" s="31">
        <v>12.0</v>
      </c>
    </row>
    <row r="30">
      <c r="A30" s="2" t="s">
        <v>114</v>
      </c>
      <c r="B30" s="17" t="str">
        <f>IFERROR(__xludf.DUMMYFUNCTION("QUERY(passenger!A:L, ""SELECT A, B, L where D contains '""&amp;A30&amp;""'"", 0)"),"passenger-seatingPos")</f>
        <v>passenger-seatingPos</v>
      </c>
      <c r="C30" s="13" t="str">
        <f>IFERROR(__xludf.DUMMYFUNCTION("""COMPUTED_VALUE"""),"passenger")</f>
        <v>passenger</v>
      </c>
      <c r="D30" s="13" t="str">
        <f>IFERROR(__xludf.DUMMYFUNCTION("""COMPUTED_VALUE"""),"P7")</f>
        <v>P7</v>
      </c>
      <c r="E30" s="33" t="s">
        <v>333</v>
      </c>
      <c r="F30" s="34">
        <v>12.0</v>
      </c>
      <c r="G30" s="31">
        <v>13.0</v>
      </c>
    </row>
    <row r="31">
      <c r="A31" s="2" t="s">
        <v>114</v>
      </c>
      <c r="B31" s="17" t="str">
        <f>IFERROR(__xludf.DUMMYFUNCTION("QUERY(passenger!A:L, ""SELECT A, B, L where D contains '""&amp;A31&amp;""'"", 0)"),"passenger-seatingPos")</f>
        <v>passenger-seatingPos</v>
      </c>
      <c r="C31" s="13" t="str">
        <f>IFERROR(__xludf.DUMMYFUNCTION("""COMPUTED_VALUE"""),"passenger")</f>
        <v>passenger</v>
      </c>
      <c r="D31" s="13" t="str">
        <f>IFERROR(__xludf.DUMMYFUNCTION("""COMPUTED_VALUE"""),"P7")</f>
        <v>P7</v>
      </c>
      <c r="E31" s="33" t="s">
        <v>334</v>
      </c>
      <c r="F31" s="34">
        <v>13.0</v>
      </c>
      <c r="G31" s="31">
        <v>14.0</v>
      </c>
    </row>
    <row r="32">
      <c r="A32" s="2" t="s">
        <v>114</v>
      </c>
      <c r="B32" s="17" t="str">
        <f>IFERROR(__xludf.DUMMYFUNCTION("QUERY(passenger!A:L, ""SELECT A, B, L where D contains '""&amp;A32&amp;""'"", 0)"),"passenger-seatingPos")</f>
        <v>passenger-seatingPos</v>
      </c>
      <c r="C32" s="13" t="str">
        <f>IFERROR(__xludf.DUMMYFUNCTION("""COMPUTED_VALUE"""),"passenger")</f>
        <v>passenger</v>
      </c>
      <c r="D32" s="13" t="str">
        <f>IFERROR(__xludf.DUMMYFUNCTION("""COMPUTED_VALUE"""),"P7")</f>
        <v>P7</v>
      </c>
      <c r="E32" s="33" t="s">
        <v>335</v>
      </c>
      <c r="F32" s="34">
        <v>14.0</v>
      </c>
      <c r="G32" s="31">
        <v>15.0</v>
      </c>
    </row>
    <row r="33">
      <c r="A33" s="2" t="s">
        <v>114</v>
      </c>
      <c r="B33" s="17" t="str">
        <f>IFERROR(__xludf.DUMMYFUNCTION("QUERY(passenger!A:L, ""SELECT A, B, L where D contains '""&amp;A33&amp;""'"", 0)"),"passenger-seatingPos")</f>
        <v>passenger-seatingPos</v>
      </c>
      <c r="C33" s="13" t="str">
        <f>IFERROR(__xludf.DUMMYFUNCTION("""COMPUTED_VALUE"""),"passenger")</f>
        <v>passenger</v>
      </c>
      <c r="D33" s="13" t="str">
        <f>IFERROR(__xludf.DUMMYFUNCTION("""COMPUTED_VALUE"""),"P7")</f>
        <v>P7</v>
      </c>
      <c r="E33" s="33" t="s">
        <v>278</v>
      </c>
      <c r="F33" s="34">
        <v>15.0</v>
      </c>
      <c r="G33" s="31">
        <v>98.0</v>
      </c>
    </row>
    <row r="34">
      <c r="A34" s="2" t="s">
        <v>114</v>
      </c>
      <c r="B34" s="17" t="str">
        <f>IFERROR(__xludf.DUMMYFUNCTION("QUERY(passenger!A:L, ""SELECT A, B, L where D contains '""&amp;A34&amp;""'"", 0)"),"passenger-seatingPos")</f>
        <v>passenger-seatingPos</v>
      </c>
      <c r="C34" s="13" t="str">
        <f>IFERROR(__xludf.DUMMYFUNCTION("""COMPUTED_VALUE"""),"passenger")</f>
        <v>passenger</v>
      </c>
      <c r="D34" s="13" t="str">
        <f>IFERROR(__xludf.DUMMYFUNCTION("""COMPUTED_VALUE"""),"P7")</f>
        <v>P7</v>
      </c>
      <c r="E34" s="33" t="s">
        <v>271</v>
      </c>
      <c r="F34" s="34">
        <v>16.0</v>
      </c>
      <c r="G34" s="31">
        <v>99.0</v>
      </c>
    </row>
    <row r="35">
      <c r="A35" s="2" t="s">
        <v>122</v>
      </c>
      <c r="B35" s="17" t="str">
        <f>IFERROR(__xludf.DUMMYFUNCTION("QUERY(passenger!A:L, ""SELECT A, B, L where D contains '""&amp;A35&amp;""'"", 0)"),"passenger-restraintsInUse")</f>
        <v>passenger-restraintsInUse</v>
      </c>
      <c r="C35" s="13" t="str">
        <f>IFERROR(__xludf.DUMMYFUNCTION("""COMPUTED_VALUE"""),"passenger")</f>
        <v>passenger</v>
      </c>
      <c r="D35" s="13" t="str">
        <f>IFERROR(__xludf.DUMMYFUNCTION("""COMPUTED_VALUE"""),"P8-S1")</f>
        <v>P8-S1</v>
      </c>
      <c r="E35" s="33" t="s">
        <v>336</v>
      </c>
      <c r="F35" s="34">
        <v>0.0</v>
      </c>
      <c r="G35" s="31">
        <v>1.0</v>
      </c>
    </row>
    <row r="36">
      <c r="A36" s="2" t="s">
        <v>122</v>
      </c>
      <c r="B36" s="17" t="str">
        <f>IFERROR(__xludf.DUMMYFUNCTION("QUERY(passenger!A:L, ""SELECT A, B, L where D contains '""&amp;A36&amp;""'"", 0)"),"passenger-restraintsInUse")</f>
        <v>passenger-restraintsInUse</v>
      </c>
      <c r="C36" s="13" t="str">
        <f>IFERROR(__xludf.DUMMYFUNCTION("""COMPUTED_VALUE"""),"passenger")</f>
        <v>passenger</v>
      </c>
      <c r="D36" s="13" t="str">
        <f>IFERROR(__xludf.DUMMYFUNCTION("""COMPUTED_VALUE"""),"P8-S1")</f>
        <v>P8-S1</v>
      </c>
      <c r="E36" s="33" t="s">
        <v>337</v>
      </c>
      <c r="F36" s="34">
        <v>1.0</v>
      </c>
      <c r="G36" s="31">
        <v>2.0</v>
      </c>
    </row>
    <row r="37">
      <c r="A37" s="2" t="s">
        <v>122</v>
      </c>
      <c r="B37" s="17" t="str">
        <f>IFERROR(__xludf.DUMMYFUNCTION("QUERY(passenger!A:L, ""SELECT A, B, L where D contains '""&amp;A37&amp;""'"", 0)"),"passenger-restraintsInUse")</f>
        <v>passenger-restraintsInUse</v>
      </c>
      <c r="C37" s="13" t="str">
        <f>IFERROR(__xludf.DUMMYFUNCTION("""COMPUTED_VALUE"""),"passenger")</f>
        <v>passenger</v>
      </c>
      <c r="D37" s="13" t="str">
        <f>IFERROR(__xludf.DUMMYFUNCTION("""COMPUTED_VALUE"""),"P8-S1")</f>
        <v>P8-S1</v>
      </c>
      <c r="E37" s="33" t="s">
        <v>338</v>
      </c>
      <c r="F37" s="34">
        <v>2.0</v>
      </c>
      <c r="G37" s="31">
        <v>3.0</v>
      </c>
    </row>
    <row r="38">
      <c r="A38" s="2" t="s">
        <v>122</v>
      </c>
      <c r="B38" s="17" t="str">
        <f>IFERROR(__xludf.DUMMYFUNCTION("QUERY(passenger!A:L, ""SELECT A, B, L where D contains '""&amp;A38&amp;""'"", 0)"),"passenger-restraintsInUse")</f>
        <v>passenger-restraintsInUse</v>
      </c>
      <c r="C38" s="13" t="str">
        <f>IFERROR(__xludf.DUMMYFUNCTION("""COMPUTED_VALUE"""),"passenger")</f>
        <v>passenger</v>
      </c>
      <c r="D38" s="13" t="str">
        <f>IFERROR(__xludf.DUMMYFUNCTION("""COMPUTED_VALUE"""),"P8-S1")</f>
        <v>P8-S1</v>
      </c>
      <c r="E38" s="33" t="s">
        <v>339</v>
      </c>
      <c r="F38" s="34">
        <v>3.0</v>
      </c>
      <c r="G38" s="31">
        <v>4.0</v>
      </c>
    </row>
    <row r="39">
      <c r="A39" s="2" t="s">
        <v>122</v>
      </c>
      <c r="B39" s="17" t="str">
        <f>IFERROR(__xludf.DUMMYFUNCTION("QUERY(passenger!A:L, ""SELECT A, B, L where D contains '""&amp;A39&amp;""'"", 0)"),"passenger-restraintsInUse")</f>
        <v>passenger-restraintsInUse</v>
      </c>
      <c r="C39" s="13" t="str">
        <f>IFERROR(__xludf.DUMMYFUNCTION("""COMPUTED_VALUE"""),"passenger")</f>
        <v>passenger</v>
      </c>
      <c r="D39" s="13" t="str">
        <f>IFERROR(__xludf.DUMMYFUNCTION("""COMPUTED_VALUE"""),"P8-S1")</f>
        <v>P8-S1</v>
      </c>
      <c r="E39" s="33" t="s">
        <v>340</v>
      </c>
      <c r="F39" s="34">
        <v>4.0</v>
      </c>
      <c r="G39" s="31">
        <v>5.0</v>
      </c>
    </row>
    <row r="40">
      <c r="A40" s="2" t="s">
        <v>122</v>
      </c>
      <c r="B40" s="17" t="str">
        <f>IFERROR(__xludf.DUMMYFUNCTION("QUERY(passenger!A:L, ""SELECT A, B, L where D contains '""&amp;A40&amp;""'"", 0)"),"passenger-restraintsInUse")</f>
        <v>passenger-restraintsInUse</v>
      </c>
      <c r="C40" s="13" t="str">
        <f>IFERROR(__xludf.DUMMYFUNCTION("""COMPUTED_VALUE"""),"passenger")</f>
        <v>passenger</v>
      </c>
      <c r="D40" s="13" t="str">
        <f>IFERROR(__xludf.DUMMYFUNCTION("""COMPUTED_VALUE"""),"P8-S1")</f>
        <v>P8-S1</v>
      </c>
      <c r="E40" s="33" t="s">
        <v>341</v>
      </c>
      <c r="F40" s="34">
        <v>5.0</v>
      </c>
      <c r="G40" s="31">
        <v>6.0</v>
      </c>
    </row>
    <row r="41">
      <c r="A41" s="2" t="s">
        <v>122</v>
      </c>
      <c r="B41" s="17" t="str">
        <f>IFERROR(__xludf.DUMMYFUNCTION("QUERY(passenger!A:L, ""SELECT A, B, L where D contains '""&amp;A41&amp;""'"", 0)"),"passenger-restraintsInUse")</f>
        <v>passenger-restraintsInUse</v>
      </c>
      <c r="C41" s="13" t="str">
        <f>IFERROR(__xludf.DUMMYFUNCTION("""COMPUTED_VALUE"""),"passenger")</f>
        <v>passenger</v>
      </c>
      <c r="D41" s="13" t="str">
        <f>IFERROR(__xludf.DUMMYFUNCTION("""COMPUTED_VALUE"""),"P8-S1")</f>
        <v>P8-S1</v>
      </c>
      <c r="E41" s="33" t="s">
        <v>342</v>
      </c>
      <c r="F41" s="34">
        <v>6.0</v>
      </c>
      <c r="G41" s="31">
        <v>7.0</v>
      </c>
    </row>
    <row r="42">
      <c r="A42" s="2" t="s">
        <v>122</v>
      </c>
      <c r="B42" s="17" t="str">
        <f>IFERROR(__xludf.DUMMYFUNCTION("QUERY(passenger!A:L, ""SELECT A, B, L where D contains '""&amp;A42&amp;""'"", 0)"),"passenger-restraintsInUse")</f>
        <v>passenger-restraintsInUse</v>
      </c>
      <c r="C42" s="13" t="str">
        <f>IFERROR(__xludf.DUMMYFUNCTION("""COMPUTED_VALUE"""),"passenger")</f>
        <v>passenger</v>
      </c>
      <c r="D42" s="13" t="str">
        <f>IFERROR(__xludf.DUMMYFUNCTION("""COMPUTED_VALUE"""),"P8-S1")</f>
        <v>P8-S1</v>
      </c>
      <c r="E42" s="33" t="s">
        <v>343</v>
      </c>
      <c r="F42" s="34">
        <v>7.0</v>
      </c>
      <c r="G42" s="31">
        <v>8.0</v>
      </c>
    </row>
    <row r="43">
      <c r="A43" s="2" t="s">
        <v>122</v>
      </c>
      <c r="B43" s="17" t="str">
        <f>IFERROR(__xludf.DUMMYFUNCTION("QUERY(passenger!A:L, ""SELECT A, B, L where D contains '""&amp;A43&amp;""'"", 0)"),"passenger-restraintsInUse")</f>
        <v>passenger-restraintsInUse</v>
      </c>
      <c r="C43" s="13" t="str">
        <f>IFERROR(__xludf.DUMMYFUNCTION("""COMPUTED_VALUE"""),"passenger")</f>
        <v>passenger</v>
      </c>
      <c r="D43" s="13" t="str">
        <f>IFERROR(__xludf.DUMMYFUNCTION("""COMPUTED_VALUE"""),"P8-S1")</f>
        <v>P8-S1</v>
      </c>
      <c r="E43" s="33" t="s">
        <v>344</v>
      </c>
      <c r="F43" s="34">
        <v>8.0</v>
      </c>
      <c r="G43" s="31">
        <v>9.0</v>
      </c>
    </row>
    <row r="44">
      <c r="A44" s="2" t="s">
        <v>122</v>
      </c>
      <c r="B44" s="17" t="str">
        <f>IFERROR(__xludf.DUMMYFUNCTION("QUERY(passenger!A:L, ""SELECT A, B, L where D contains '""&amp;A44&amp;""'"", 0)"),"passenger-restraintsInUse")</f>
        <v>passenger-restraintsInUse</v>
      </c>
      <c r="C44" s="13" t="str">
        <f>IFERROR(__xludf.DUMMYFUNCTION("""COMPUTED_VALUE"""),"passenger")</f>
        <v>passenger</v>
      </c>
      <c r="D44" s="13" t="str">
        <f>IFERROR(__xludf.DUMMYFUNCTION("""COMPUTED_VALUE"""),"P8-S1")</f>
        <v>P8-S1</v>
      </c>
      <c r="E44" s="33" t="s">
        <v>345</v>
      </c>
      <c r="F44" s="34">
        <v>9.0</v>
      </c>
      <c r="G44" s="31">
        <v>10.0</v>
      </c>
    </row>
    <row r="45">
      <c r="A45" s="2" t="s">
        <v>122</v>
      </c>
      <c r="B45" s="17" t="str">
        <f>IFERROR(__xludf.DUMMYFUNCTION("QUERY(passenger!A:L, ""SELECT A, B, L where D contains '""&amp;A45&amp;""'"", 0)"),"passenger-restraintsInUse")</f>
        <v>passenger-restraintsInUse</v>
      </c>
      <c r="C45" s="13" t="str">
        <f>IFERROR(__xludf.DUMMYFUNCTION("""COMPUTED_VALUE"""),"passenger")</f>
        <v>passenger</v>
      </c>
      <c r="D45" s="13" t="str">
        <f>IFERROR(__xludf.DUMMYFUNCTION("""COMPUTED_VALUE"""),"P8-S1")</f>
        <v>P8-S1</v>
      </c>
      <c r="E45" s="33" t="s">
        <v>346</v>
      </c>
      <c r="F45" s="34">
        <v>10.0</v>
      </c>
      <c r="G45" s="31">
        <v>11.0</v>
      </c>
    </row>
    <row r="46">
      <c r="A46" s="2" t="s">
        <v>122</v>
      </c>
      <c r="B46" s="17" t="str">
        <f>IFERROR(__xludf.DUMMYFUNCTION("QUERY(passenger!A:L, ""SELECT A, B, L where D contains '""&amp;A46&amp;""'"", 0)"),"passenger-restraintsInUse")</f>
        <v>passenger-restraintsInUse</v>
      </c>
      <c r="C46" s="13" t="str">
        <f>IFERROR(__xludf.DUMMYFUNCTION("""COMPUTED_VALUE"""),"passenger")</f>
        <v>passenger</v>
      </c>
      <c r="D46" s="13" t="str">
        <f>IFERROR(__xludf.DUMMYFUNCTION("""COMPUTED_VALUE"""),"P8-S1")</f>
        <v>P8-S1</v>
      </c>
      <c r="E46" s="33" t="s">
        <v>347</v>
      </c>
      <c r="F46" s="34">
        <v>11.0</v>
      </c>
      <c r="G46" s="31">
        <v>12.0</v>
      </c>
    </row>
    <row r="47">
      <c r="A47" s="2" t="s">
        <v>122</v>
      </c>
      <c r="B47" s="17" t="str">
        <f>IFERROR(__xludf.DUMMYFUNCTION("QUERY(passenger!A:L, ""SELECT A, B, L where D contains '""&amp;A47&amp;""'"", 0)"),"passenger-restraintsInUse")</f>
        <v>passenger-restraintsInUse</v>
      </c>
      <c r="C47" s="13" t="str">
        <f>IFERROR(__xludf.DUMMYFUNCTION("""COMPUTED_VALUE"""),"passenger")</f>
        <v>passenger</v>
      </c>
      <c r="D47" s="13" t="str">
        <f>IFERROR(__xludf.DUMMYFUNCTION("""COMPUTED_VALUE"""),"P8-S1")</f>
        <v>P8-S1</v>
      </c>
      <c r="E47" s="33" t="s">
        <v>348</v>
      </c>
      <c r="F47" s="34">
        <v>12.0</v>
      </c>
      <c r="G47" s="31">
        <v>13.0</v>
      </c>
    </row>
    <row r="48">
      <c r="A48" s="2" t="s">
        <v>122</v>
      </c>
      <c r="B48" s="17" t="str">
        <f>IFERROR(__xludf.DUMMYFUNCTION("QUERY(passenger!A:L, ""SELECT A, B, L where D contains '""&amp;A48&amp;""'"", 0)"),"passenger-restraintsInUse")</f>
        <v>passenger-restraintsInUse</v>
      </c>
      <c r="C48" s="13" t="str">
        <f>IFERROR(__xludf.DUMMYFUNCTION("""COMPUTED_VALUE"""),"passenger")</f>
        <v>passenger</v>
      </c>
      <c r="D48" s="13" t="str">
        <f>IFERROR(__xludf.DUMMYFUNCTION("""COMPUTED_VALUE"""),"P8-S1")</f>
        <v>P8-S1</v>
      </c>
      <c r="E48" s="33" t="s">
        <v>349</v>
      </c>
      <c r="F48" s="34">
        <v>13.0</v>
      </c>
      <c r="G48" s="31">
        <v>14.0</v>
      </c>
    </row>
    <row r="49">
      <c r="A49" s="2" t="s">
        <v>122</v>
      </c>
      <c r="B49" s="17" t="str">
        <f>IFERROR(__xludf.DUMMYFUNCTION("QUERY(passenger!A:L, ""SELECT A, B, L where D contains '""&amp;A49&amp;""'"", 0)"),"passenger-restraintsInUse")</f>
        <v>passenger-restraintsInUse</v>
      </c>
      <c r="C49" s="13" t="str">
        <f>IFERROR(__xludf.DUMMYFUNCTION("""COMPUTED_VALUE"""),"passenger")</f>
        <v>passenger</v>
      </c>
      <c r="D49" s="13" t="str">
        <f>IFERROR(__xludf.DUMMYFUNCTION("""COMPUTED_VALUE"""),"P8-S1")</f>
        <v>P8-S1</v>
      </c>
      <c r="E49" s="33" t="s">
        <v>350</v>
      </c>
      <c r="F49" s="34">
        <v>14.0</v>
      </c>
      <c r="G49" s="31">
        <v>15.0</v>
      </c>
    </row>
    <row r="50">
      <c r="A50" s="2" t="s">
        <v>122</v>
      </c>
      <c r="B50" s="17" t="str">
        <f>IFERROR(__xludf.DUMMYFUNCTION("QUERY(passenger!A:L, ""SELECT A, B, L where D contains '""&amp;A50&amp;""'"", 0)"),"passenger-restraintsInUse")</f>
        <v>passenger-restraintsInUse</v>
      </c>
      <c r="C50" s="13" t="str">
        <f>IFERROR(__xludf.DUMMYFUNCTION("""COMPUTED_VALUE"""),"passenger")</f>
        <v>passenger</v>
      </c>
      <c r="D50" s="13" t="str">
        <f>IFERROR(__xludf.DUMMYFUNCTION("""COMPUTED_VALUE"""),"P8-S1")</f>
        <v>P8-S1</v>
      </c>
      <c r="E50" s="33" t="s">
        <v>278</v>
      </c>
      <c r="F50" s="34">
        <v>15.0</v>
      </c>
      <c r="G50" s="31">
        <v>97.0</v>
      </c>
    </row>
    <row r="51">
      <c r="A51" s="2" t="s">
        <v>122</v>
      </c>
      <c r="B51" s="17" t="str">
        <f>IFERROR(__xludf.DUMMYFUNCTION("QUERY(passenger!A:L, ""SELECT A, B, L where D contains '""&amp;A51&amp;""'"", 0)"),"passenger-restraintsInUse")</f>
        <v>passenger-restraintsInUse</v>
      </c>
      <c r="C51" s="13" t="str">
        <f>IFERROR(__xludf.DUMMYFUNCTION("""COMPUTED_VALUE"""),"passenger")</f>
        <v>passenger</v>
      </c>
      <c r="D51" s="13" t="str">
        <f>IFERROR(__xludf.DUMMYFUNCTION("""COMPUTED_VALUE"""),"P8-S1")</f>
        <v>P8-S1</v>
      </c>
      <c r="E51" s="33" t="s">
        <v>312</v>
      </c>
      <c r="F51" s="34">
        <v>16.0</v>
      </c>
      <c r="G51" s="31">
        <v>98.0</v>
      </c>
    </row>
    <row r="52">
      <c r="A52" s="2" t="s">
        <v>122</v>
      </c>
      <c r="B52" s="17" t="str">
        <f>IFERROR(__xludf.DUMMYFUNCTION("QUERY(passenger!A:L, ""SELECT A, B, L where D contains '""&amp;A52&amp;""'"", 0)"),"passenger-restraintsInUse")</f>
        <v>passenger-restraintsInUse</v>
      </c>
      <c r="C52" s="13" t="str">
        <f>IFERROR(__xludf.DUMMYFUNCTION("""COMPUTED_VALUE"""),"passenger")</f>
        <v>passenger</v>
      </c>
      <c r="D52" s="13" t="str">
        <f>IFERROR(__xludf.DUMMYFUNCTION("""COMPUTED_VALUE"""),"P8-S1")</f>
        <v>P8-S1</v>
      </c>
      <c r="E52" s="33" t="s">
        <v>271</v>
      </c>
      <c r="F52" s="34">
        <v>17.0</v>
      </c>
      <c r="G52" s="31">
        <v>99.0</v>
      </c>
    </row>
    <row r="53">
      <c r="A53" s="2" t="s">
        <v>125</v>
      </c>
      <c r="B53" s="17" t="str">
        <f>IFERROR(__xludf.DUMMYFUNCTION("QUERY(passenger!A:L, ""SELECT A, B, L where D contains '""&amp;A53&amp;""'"", 0)"),"passenger-improperUse")</f>
        <v>passenger-improperUse</v>
      </c>
      <c r="C53" s="13" t="str">
        <f>IFERROR(__xludf.DUMMYFUNCTION("""COMPUTED_VALUE"""),"passenger")</f>
        <v>passenger</v>
      </c>
      <c r="D53" s="13" t="str">
        <f>IFERROR(__xludf.DUMMYFUNCTION("""COMPUTED_VALUE"""),"P8-S2")</f>
        <v>P8-S2</v>
      </c>
      <c r="E53" s="25" t="s">
        <v>285</v>
      </c>
      <c r="F53" s="31">
        <v>0.0</v>
      </c>
      <c r="G53" s="31">
        <v>1.0</v>
      </c>
    </row>
    <row r="54">
      <c r="A54" s="2" t="s">
        <v>125</v>
      </c>
      <c r="B54" s="17" t="str">
        <f>IFERROR(__xludf.DUMMYFUNCTION("QUERY(passenger!A:L, ""SELECT A, B, L where D contains '""&amp;A54&amp;""'"", 0)"),"passenger-improperUse")</f>
        <v>passenger-improperUse</v>
      </c>
      <c r="C54" s="13" t="str">
        <f>IFERROR(__xludf.DUMMYFUNCTION("""COMPUTED_VALUE"""),"passenger")</f>
        <v>passenger</v>
      </c>
      <c r="D54" s="13" t="str">
        <f>IFERROR(__xludf.DUMMYFUNCTION("""COMPUTED_VALUE"""),"P8-S2")</f>
        <v>P8-S2</v>
      </c>
      <c r="E54" s="25" t="s">
        <v>286</v>
      </c>
      <c r="F54" s="31">
        <v>1.0</v>
      </c>
      <c r="G54" s="31">
        <v>2.0</v>
      </c>
    </row>
    <row r="55">
      <c r="A55" s="2" t="s">
        <v>129</v>
      </c>
      <c r="B55" s="17" t="str">
        <f>IFERROR(__xludf.DUMMYFUNCTION("QUERY(passenger!A:L, ""SELECT A, B, L where D contains '""&amp;A55&amp;""'"", 0)"),"passenger-airbag")</f>
        <v>passenger-airbag</v>
      </c>
      <c r="C55" s="13" t="str">
        <f>IFERROR(__xludf.DUMMYFUNCTION("""COMPUTED_VALUE"""),"passenger")</f>
        <v>passenger</v>
      </c>
      <c r="D55" s="13" t="str">
        <f>IFERROR(__xludf.DUMMYFUNCTION("""COMPUTED_VALUE"""),"P9")</f>
        <v>P9</v>
      </c>
      <c r="E55" s="33" t="s">
        <v>351</v>
      </c>
      <c r="F55" s="34">
        <v>0.0</v>
      </c>
      <c r="G55" s="31">
        <v>0.0</v>
      </c>
    </row>
    <row r="56">
      <c r="A56" s="2" t="s">
        <v>129</v>
      </c>
      <c r="B56" s="17" t="str">
        <f>IFERROR(__xludf.DUMMYFUNCTION("QUERY(passenger!A:L, ""SELECT A, B, L where D contains '""&amp;A56&amp;""'"", 0)"),"passenger-airbag")</f>
        <v>passenger-airbag</v>
      </c>
      <c r="C56" s="13" t="str">
        <f>IFERROR(__xludf.DUMMYFUNCTION("""COMPUTED_VALUE"""),"passenger")</f>
        <v>passenger</v>
      </c>
      <c r="D56" s="13" t="str">
        <f>IFERROR(__xludf.DUMMYFUNCTION("""COMPUTED_VALUE"""),"P9")</f>
        <v>P9</v>
      </c>
      <c r="E56" s="33" t="s">
        <v>278</v>
      </c>
      <c r="F56" s="34">
        <v>1.0</v>
      </c>
      <c r="G56" s="31">
        <v>1.0</v>
      </c>
    </row>
    <row r="57">
      <c r="A57" s="2" t="s">
        <v>129</v>
      </c>
      <c r="B57" s="17" t="str">
        <f>IFERROR(__xludf.DUMMYFUNCTION("QUERY(passenger!A:L, ""SELECT A, B, L where D contains '""&amp;A57&amp;""'"", 0)"),"passenger-airbag")</f>
        <v>passenger-airbag</v>
      </c>
      <c r="C57" s="13" t="str">
        <f>IFERROR(__xludf.DUMMYFUNCTION("""COMPUTED_VALUE"""),"passenger")</f>
        <v>passenger</v>
      </c>
      <c r="D57" s="13" t="str">
        <f>IFERROR(__xludf.DUMMYFUNCTION("""COMPUTED_VALUE"""),"P9")</f>
        <v>P9</v>
      </c>
      <c r="E57" s="33" t="s">
        <v>352</v>
      </c>
      <c r="F57" s="34">
        <v>2.0</v>
      </c>
      <c r="G57" s="31">
        <v>2.0</v>
      </c>
    </row>
    <row r="58">
      <c r="A58" s="2" t="s">
        <v>129</v>
      </c>
      <c r="B58" s="17" t="str">
        <f>IFERROR(__xludf.DUMMYFUNCTION("QUERY(passenger!A:L, ""SELECT A, B, L where D contains '""&amp;A58&amp;""'"", 0)"),"passenger-airbag")</f>
        <v>passenger-airbag</v>
      </c>
      <c r="C58" s="13" t="str">
        <f>IFERROR(__xludf.DUMMYFUNCTION("""COMPUTED_VALUE"""),"passenger")</f>
        <v>passenger</v>
      </c>
      <c r="D58" s="13" t="str">
        <f>IFERROR(__xludf.DUMMYFUNCTION("""COMPUTED_VALUE"""),"P9")</f>
        <v>P9</v>
      </c>
      <c r="E58" s="33" t="s">
        <v>321</v>
      </c>
      <c r="F58" s="34">
        <v>3.0</v>
      </c>
      <c r="G58" s="31">
        <v>3.0</v>
      </c>
    </row>
    <row r="59">
      <c r="A59" s="2" t="s">
        <v>129</v>
      </c>
      <c r="B59" s="17" t="str">
        <f>IFERROR(__xludf.DUMMYFUNCTION("QUERY(passenger!A:L, ""SELECT A, B, L where D contains '""&amp;A59&amp;""'"", 0)"),"passenger-airbag")</f>
        <v>passenger-airbag</v>
      </c>
      <c r="C59" s="13" t="str">
        <f>IFERROR(__xludf.DUMMYFUNCTION("""COMPUTED_VALUE"""),"passenger")</f>
        <v>passenger</v>
      </c>
      <c r="D59" s="13" t="str">
        <f>IFERROR(__xludf.DUMMYFUNCTION("""COMPUTED_VALUE"""),"P9")</f>
        <v>P9</v>
      </c>
      <c r="E59" s="33" t="s">
        <v>353</v>
      </c>
      <c r="F59" s="34">
        <v>4.0</v>
      </c>
      <c r="G59" s="31">
        <v>4.0</v>
      </c>
    </row>
    <row r="60">
      <c r="A60" s="2" t="s">
        <v>129</v>
      </c>
      <c r="B60" s="17" t="str">
        <f>IFERROR(__xludf.DUMMYFUNCTION("QUERY(passenger!A:L, ""SELECT A, B, L where D contains '""&amp;A60&amp;""'"", 0)"),"passenger-airbag")</f>
        <v>passenger-airbag</v>
      </c>
      <c r="C60" s="13" t="str">
        <f>IFERROR(__xludf.DUMMYFUNCTION("""COMPUTED_VALUE"""),"passenger")</f>
        <v>passenger</v>
      </c>
      <c r="D60" s="13" t="str">
        <f>IFERROR(__xludf.DUMMYFUNCTION("""COMPUTED_VALUE"""),"P9")</f>
        <v>P9</v>
      </c>
      <c r="E60" s="33" t="s">
        <v>354</v>
      </c>
      <c r="F60" s="34">
        <v>5.0</v>
      </c>
      <c r="G60" s="31">
        <v>5.0</v>
      </c>
    </row>
    <row r="61">
      <c r="A61" s="2" t="s">
        <v>129</v>
      </c>
      <c r="B61" s="17" t="str">
        <f>IFERROR(__xludf.DUMMYFUNCTION("QUERY(passenger!A:L, ""SELECT A, B, L where D contains '""&amp;A61&amp;""'"", 0)"),"passenger-airbag")</f>
        <v>passenger-airbag</v>
      </c>
      <c r="C61" s="13" t="str">
        <f>IFERROR(__xludf.DUMMYFUNCTION("""COMPUTED_VALUE"""),"passenger")</f>
        <v>passenger</v>
      </c>
      <c r="D61" s="13" t="str">
        <f>IFERROR(__xludf.DUMMYFUNCTION("""COMPUTED_VALUE"""),"P9")</f>
        <v>P9</v>
      </c>
      <c r="E61" s="33" t="s">
        <v>355</v>
      </c>
      <c r="F61" s="34">
        <v>6.0</v>
      </c>
      <c r="G61" s="31">
        <v>97.0</v>
      </c>
    </row>
    <row r="62">
      <c r="A62" s="2" t="s">
        <v>134</v>
      </c>
      <c r="B62" s="17" t="str">
        <f>IFERROR(__xludf.DUMMYFUNCTION("QUERY(passenger!A:L, ""SELECT A, B, L where D contains '""&amp;A62&amp;""'"", 0)"),"passenger-ejection")</f>
        <v>passenger-ejection</v>
      </c>
      <c r="C62" s="13" t="str">
        <f>IFERROR(__xludf.DUMMYFUNCTION("""COMPUTED_VALUE"""),"passenger")</f>
        <v>passenger</v>
      </c>
      <c r="D62" s="13" t="str">
        <f>IFERROR(__xludf.DUMMYFUNCTION("""COMPUTED_VALUE"""),"P10")</f>
        <v>P10</v>
      </c>
      <c r="E62" s="25" t="s">
        <v>356</v>
      </c>
      <c r="F62" s="31">
        <v>0.0</v>
      </c>
      <c r="G62" s="31">
        <v>0.0</v>
      </c>
    </row>
    <row r="63">
      <c r="A63" s="2" t="s">
        <v>134</v>
      </c>
      <c r="B63" s="17" t="str">
        <f>IFERROR(__xludf.DUMMYFUNCTION("QUERY(passenger!A:L, ""SELECT A, B, L where D contains '""&amp;A63&amp;""'"", 0)"),"passenger-ejection")</f>
        <v>passenger-ejection</v>
      </c>
      <c r="C63" s="13" t="str">
        <f>IFERROR(__xludf.DUMMYFUNCTION("""COMPUTED_VALUE"""),"passenger")</f>
        <v>passenger</v>
      </c>
      <c r="D63" s="13" t="str">
        <f>IFERROR(__xludf.DUMMYFUNCTION("""COMPUTED_VALUE"""),"P10")</f>
        <v>P10</v>
      </c>
      <c r="E63" s="25" t="s">
        <v>357</v>
      </c>
      <c r="F63" s="31">
        <v>1.0</v>
      </c>
      <c r="G63" s="31">
        <v>1.0</v>
      </c>
    </row>
    <row r="64">
      <c r="A64" s="2" t="s">
        <v>134</v>
      </c>
      <c r="B64" s="17" t="str">
        <f>IFERROR(__xludf.DUMMYFUNCTION("QUERY(passenger!A:L, ""SELECT A, B, L where D contains '""&amp;A64&amp;""'"", 0)"),"passenger-ejection")</f>
        <v>passenger-ejection</v>
      </c>
      <c r="C64" s="13" t="str">
        <f>IFERROR(__xludf.DUMMYFUNCTION("""COMPUTED_VALUE"""),"passenger")</f>
        <v>passenger</v>
      </c>
      <c r="D64" s="13" t="str">
        <f>IFERROR(__xludf.DUMMYFUNCTION("""COMPUTED_VALUE"""),"P10")</f>
        <v>P10</v>
      </c>
      <c r="E64" s="25" t="s">
        <v>358</v>
      </c>
      <c r="F64" s="31">
        <v>2.0</v>
      </c>
      <c r="G64" s="31">
        <v>2.0</v>
      </c>
    </row>
    <row r="65">
      <c r="A65" s="2" t="s">
        <v>134</v>
      </c>
      <c r="B65" s="17" t="str">
        <f>IFERROR(__xludf.DUMMYFUNCTION("QUERY(passenger!A:L, ""SELECT A, B, L where D contains '""&amp;A65&amp;""'"", 0)"),"passenger-ejection")</f>
        <v>passenger-ejection</v>
      </c>
      <c r="C65" s="13" t="str">
        <f>IFERROR(__xludf.DUMMYFUNCTION("""COMPUTED_VALUE"""),"passenger")</f>
        <v>passenger</v>
      </c>
      <c r="D65" s="13" t="str">
        <f>IFERROR(__xludf.DUMMYFUNCTION("""COMPUTED_VALUE"""),"P10")</f>
        <v>P10</v>
      </c>
      <c r="E65" s="25" t="s">
        <v>278</v>
      </c>
      <c r="F65" s="31">
        <v>3.0</v>
      </c>
      <c r="G65" s="31">
        <v>97.0</v>
      </c>
    </row>
    <row r="66">
      <c r="A66" s="2" t="s">
        <v>134</v>
      </c>
      <c r="B66" s="17" t="str">
        <f>IFERROR(__xludf.DUMMYFUNCTION("QUERY(passenger!A:L, ""SELECT A, B, L where D contains '""&amp;A66&amp;""'"", 0)"),"passenger-ejection")</f>
        <v>passenger-ejection</v>
      </c>
      <c r="C66" s="13" t="str">
        <f>IFERROR(__xludf.DUMMYFUNCTION("""COMPUTED_VALUE"""),"passenger")</f>
        <v>passenger</v>
      </c>
      <c r="D66" s="13" t="str">
        <f>IFERROR(__xludf.DUMMYFUNCTION("""COMPUTED_VALUE"""),"P10")</f>
        <v>P10</v>
      </c>
      <c r="E66" s="25" t="s">
        <v>271</v>
      </c>
      <c r="F66" s="31">
        <v>4.0</v>
      </c>
      <c r="G66" s="31">
        <v>99.0</v>
      </c>
    </row>
    <row r="67">
      <c r="A67" s="2" t="s">
        <v>171</v>
      </c>
      <c r="B67" s="17" t="str">
        <f>IFERROR(__xludf.DUMMYFUNCTION("QUERY(passenger!A:L, ""SELECT A, B, L where D contains '""&amp;A67&amp;""'"", 0)"),"passenger-injuryArea")</f>
        <v>passenger-injuryArea</v>
      </c>
      <c r="C67" s="13" t="str">
        <f>IFERROR(__xludf.DUMMYFUNCTION("""COMPUTED_VALUE"""),"passenger")</f>
        <v>passenger</v>
      </c>
      <c r="D67" s="13" t="str">
        <f>IFERROR(__xludf.DUMMYFUNCTION("""COMPUTED_VALUE"""),"P25")</f>
        <v>P25</v>
      </c>
      <c r="E67" s="25" t="s">
        <v>409</v>
      </c>
      <c r="F67" s="31">
        <v>0.0</v>
      </c>
      <c r="G67" s="31">
        <v>1.0</v>
      </c>
    </row>
    <row r="68">
      <c r="A68" s="2" t="s">
        <v>171</v>
      </c>
      <c r="B68" s="17" t="str">
        <f>IFERROR(__xludf.DUMMYFUNCTION("QUERY(passenger!A:L, ""SELECT A, B, L where D contains '""&amp;A68&amp;""'"", 0)"),"passenger-injuryArea")</f>
        <v>passenger-injuryArea</v>
      </c>
      <c r="C68" s="13" t="str">
        <f>IFERROR(__xludf.DUMMYFUNCTION("""COMPUTED_VALUE"""),"passenger")</f>
        <v>passenger</v>
      </c>
      <c r="D68" s="13" t="str">
        <f>IFERROR(__xludf.DUMMYFUNCTION("""COMPUTED_VALUE"""),"P25")</f>
        <v>P25</v>
      </c>
      <c r="E68" s="25" t="s">
        <v>410</v>
      </c>
      <c r="F68" s="31">
        <v>1.0</v>
      </c>
      <c r="G68" s="31">
        <v>2.0</v>
      </c>
    </row>
    <row r="69">
      <c r="A69" s="2" t="s">
        <v>171</v>
      </c>
      <c r="B69" s="17" t="str">
        <f>IFERROR(__xludf.DUMMYFUNCTION("QUERY(passenger!A:L, ""SELECT A, B, L where D contains '""&amp;A69&amp;""'"", 0)"),"passenger-injuryArea")</f>
        <v>passenger-injuryArea</v>
      </c>
      <c r="C69" s="13" t="str">
        <f>IFERROR(__xludf.DUMMYFUNCTION("""COMPUTED_VALUE"""),"passenger")</f>
        <v>passenger</v>
      </c>
      <c r="D69" s="13" t="str">
        <f>IFERROR(__xludf.DUMMYFUNCTION("""COMPUTED_VALUE"""),"P25")</f>
        <v>P25</v>
      </c>
      <c r="E69" s="25" t="s">
        <v>411</v>
      </c>
      <c r="F69" s="31">
        <v>2.0</v>
      </c>
      <c r="G69" s="31">
        <v>3.0</v>
      </c>
    </row>
    <row r="70">
      <c r="A70" s="2" t="s">
        <v>171</v>
      </c>
      <c r="B70" s="17" t="str">
        <f>IFERROR(__xludf.DUMMYFUNCTION("QUERY(passenger!A:L, ""SELECT A, B, L where D contains '""&amp;A70&amp;""'"", 0)"),"passenger-injuryArea")</f>
        <v>passenger-injuryArea</v>
      </c>
      <c r="C70" s="13" t="str">
        <f>IFERROR(__xludf.DUMMYFUNCTION("""COMPUTED_VALUE"""),"passenger")</f>
        <v>passenger</v>
      </c>
      <c r="D70" s="13" t="str">
        <f>IFERROR(__xludf.DUMMYFUNCTION("""COMPUTED_VALUE"""),"P25")</f>
        <v>P25</v>
      </c>
      <c r="E70" s="25" t="s">
        <v>412</v>
      </c>
      <c r="F70" s="31">
        <v>3.0</v>
      </c>
      <c r="G70" s="31">
        <v>4.0</v>
      </c>
    </row>
    <row r="71">
      <c r="A71" s="2" t="s">
        <v>171</v>
      </c>
      <c r="B71" s="17" t="str">
        <f>IFERROR(__xludf.DUMMYFUNCTION("QUERY(passenger!A:L, ""SELECT A, B, L where D contains '""&amp;A71&amp;""'"", 0)"),"passenger-injuryArea")</f>
        <v>passenger-injuryArea</v>
      </c>
      <c r="C71" s="13" t="str">
        <f>IFERROR(__xludf.DUMMYFUNCTION("""COMPUTED_VALUE"""),"passenger")</f>
        <v>passenger</v>
      </c>
      <c r="D71" s="13" t="str">
        <f>IFERROR(__xludf.DUMMYFUNCTION("""COMPUTED_VALUE"""),"P25")</f>
        <v>P25</v>
      </c>
      <c r="E71" s="25" t="s">
        <v>413</v>
      </c>
      <c r="F71" s="31">
        <v>4.0</v>
      </c>
      <c r="G71" s="31">
        <v>5.0</v>
      </c>
    </row>
    <row r="72">
      <c r="A72" s="2" t="s">
        <v>171</v>
      </c>
      <c r="B72" s="17" t="str">
        <f>IFERROR(__xludf.DUMMYFUNCTION("QUERY(passenger!A:L, ""SELECT A, B, L where D contains '""&amp;A72&amp;""'"", 0)"),"passenger-injuryArea")</f>
        <v>passenger-injuryArea</v>
      </c>
      <c r="C72" s="13" t="str">
        <f>IFERROR(__xludf.DUMMYFUNCTION("""COMPUTED_VALUE"""),"passenger")</f>
        <v>passenger</v>
      </c>
      <c r="D72" s="13" t="str">
        <f>IFERROR(__xludf.DUMMYFUNCTION("""COMPUTED_VALUE"""),"P25")</f>
        <v>P25</v>
      </c>
      <c r="E72" s="25" t="s">
        <v>414</v>
      </c>
      <c r="F72" s="31">
        <v>5.0</v>
      </c>
      <c r="G72" s="31">
        <v>6.0</v>
      </c>
    </row>
    <row r="73">
      <c r="A73" s="2" t="s">
        <v>171</v>
      </c>
      <c r="B73" s="17" t="str">
        <f>IFERROR(__xludf.DUMMYFUNCTION("QUERY(passenger!A:L, ""SELECT A, B, L where D contains '""&amp;A73&amp;""'"", 0)"),"passenger-injuryArea")</f>
        <v>passenger-injuryArea</v>
      </c>
      <c r="C73" s="13" t="str">
        <f>IFERROR(__xludf.DUMMYFUNCTION("""COMPUTED_VALUE"""),"passenger")</f>
        <v>passenger</v>
      </c>
      <c r="D73" s="13" t="str">
        <f>IFERROR(__xludf.DUMMYFUNCTION("""COMPUTED_VALUE"""),"P25")</f>
        <v>P25</v>
      </c>
      <c r="E73" s="25" t="s">
        <v>415</v>
      </c>
      <c r="F73" s="31">
        <v>6.0</v>
      </c>
      <c r="G73" s="31">
        <v>7.0</v>
      </c>
    </row>
    <row r="74">
      <c r="A74" s="2" t="s">
        <v>171</v>
      </c>
      <c r="B74" s="17" t="str">
        <f>IFERROR(__xludf.DUMMYFUNCTION("QUERY(passenger!A:L, ""SELECT A, B, L where D contains '""&amp;A74&amp;""'"", 0)"),"passenger-injuryArea")</f>
        <v>passenger-injuryArea</v>
      </c>
      <c r="C74" s="13" t="str">
        <f>IFERROR(__xludf.DUMMYFUNCTION("""COMPUTED_VALUE"""),"passenger")</f>
        <v>passenger</v>
      </c>
      <c r="D74" s="13" t="str">
        <f>IFERROR(__xludf.DUMMYFUNCTION("""COMPUTED_VALUE"""),"P25")</f>
        <v>P25</v>
      </c>
      <c r="E74" s="25" t="s">
        <v>416</v>
      </c>
      <c r="F74" s="31">
        <v>7.0</v>
      </c>
      <c r="G74" s="31">
        <v>8.0</v>
      </c>
    </row>
    <row r="75">
      <c r="A75" s="2" t="s">
        <v>171</v>
      </c>
      <c r="B75" s="17" t="str">
        <f>IFERROR(__xludf.DUMMYFUNCTION("QUERY(passenger!A:L, ""SELECT A, B, L where D contains '""&amp;A75&amp;""'"", 0)"),"passenger-injuryArea")</f>
        <v>passenger-injuryArea</v>
      </c>
      <c r="C75" s="13" t="str">
        <f>IFERROR(__xludf.DUMMYFUNCTION("""COMPUTED_VALUE"""),"passenger")</f>
        <v>passenger</v>
      </c>
      <c r="D75" s="13" t="str">
        <f>IFERROR(__xludf.DUMMYFUNCTION("""COMPUTED_VALUE"""),"P25")</f>
        <v>P25</v>
      </c>
      <c r="E75" s="25" t="s">
        <v>417</v>
      </c>
      <c r="F75" s="31">
        <v>8.0</v>
      </c>
      <c r="G75" s="31">
        <v>9.0</v>
      </c>
    </row>
    <row r="76">
      <c r="A76" s="2" t="s">
        <v>179</v>
      </c>
      <c r="B76" s="17" t="str">
        <f>IFERROR(__xludf.DUMMYFUNCTION("QUERY(passenger!A:L, ""SELECT A, B, L where D contains '""&amp;A76&amp;""'"", 0)"),"passenger-injurySeverity")</f>
        <v>passenger-injurySeverity</v>
      </c>
      <c r="C76" s="13" t="str">
        <f>IFERROR(__xludf.DUMMYFUNCTION("""COMPUTED_VALUE"""),"passenger")</f>
        <v>passenger</v>
      </c>
      <c r="D76" s="13" t="str">
        <f>IFERROR(__xludf.DUMMYFUNCTION("""COMPUTED_VALUE"""),"P27")</f>
        <v>P27</v>
      </c>
      <c r="E76" s="25" t="s">
        <v>418</v>
      </c>
      <c r="F76" s="31">
        <v>0.0</v>
      </c>
      <c r="G76" s="31">
        <v>1.0</v>
      </c>
    </row>
    <row r="77">
      <c r="A77" s="2" t="s">
        <v>179</v>
      </c>
      <c r="B77" s="17" t="str">
        <f>IFERROR(__xludf.DUMMYFUNCTION("QUERY(passenger!A:L, ""SELECT A, B, L where D contains '""&amp;A77&amp;""'"", 0)"),"passenger-injurySeverity")</f>
        <v>passenger-injurySeverity</v>
      </c>
      <c r="C77" s="13" t="str">
        <f>IFERROR(__xludf.DUMMYFUNCTION("""COMPUTED_VALUE"""),"passenger")</f>
        <v>passenger</v>
      </c>
      <c r="D77" s="13" t="str">
        <f>IFERROR(__xludf.DUMMYFUNCTION("""COMPUTED_VALUE"""),"P27")</f>
        <v>P27</v>
      </c>
      <c r="E77" s="25" t="s">
        <v>419</v>
      </c>
      <c r="F77" s="31">
        <v>1.0</v>
      </c>
      <c r="G77" s="31">
        <v>2.0</v>
      </c>
    </row>
    <row r="78">
      <c r="A78" s="2" t="s">
        <v>179</v>
      </c>
      <c r="B78" s="17" t="str">
        <f>IFERROR(__xludf.DUMMYFUNCTION("QUERY(passenger!A:L, ""SELECT A, B, L where D contains '""&amp;A78&amp;""'"", 0)"),"passenger-injurySeverity")</f>
        <v>passenger-injurySeverity</v>
      </c>
      <c r="C78" s="13" t="str">
        <f>IFERROR(__xludf.DUMMYFUNCTION("""COMPUTED_VALUE"""),"passenger")</f>
        <v>passenger</v>
      </c>
      <c r="D78" s="13" t="str">
        <f>IFERROR(__xludf.DUMMYFUNCTION("""COMPUTED_VALUE"""),"P27")</f>
        <v>P27</v>
      </c>
      <c r="E78" s="25" t="s">
        <v>420</v>
      </c>
      <c r="F78" s="31">
        <v>2.0</v>
      </c>
      <c r="G78" s="31">
        <v>3.0</v>
      </c>
    </row>
    <row r="79">
      <c r="A79" s="2" t="s">
        <v>179</v>
      </c>
      <c r="B79" s="17" t="str">
        <f>IFERROR(__xludf.DUMMYFUNCTION("QUERY(passenger!A:L, ""SELECT A, B, L where D contains '""&amp;A79&amp;""'"", 0)"),"passenger-injurySeverity")</f>
        <v>passenger-injurySeverity</v>
      </c>
      <c r="C79" s="13" t="str">
        <f>IFERROR(__xludf.DUMMYFUNCTION("""COMPUTED_VALUE"""),"passenger")</f>
        <v>passenger</v>
      </c>
      <c r="D79" s="13" t="str">
        <f>IFERROR(__xludf.DUMMYFUNCTION("""COMPUTED_VALUE"""),"P27")</f>
        <v>P27</v>
      </c>
      <c r="E79" s="25" t="s">
        <v>421</v>
      </c>
      <c r="F79" s="31">
        <v>3.0</v>
      </c>
      <c r="G79" s="31">
        <v>4.0</v>
      </c>
    </row>
    <row r="80">
      <c r="A80" s="2" t="s">
        <v>179</v>
      </c>
      <c r="B80" s="17" t="str">
        <f>IFERROR(__xludf.DUMMYFUNCTION("QUERY(passenger!A:L, ""SELECT A, B, L where D contains '""&amp;A80&amp;""'"", 0)"),"passenger-injurySeverity")</f>
        <v>passenger-injurySeverity</v>
      </c>
      <c r="C80" s="13" t="str">
        <f>IFERROR(__xludf.DUMMYFUNCTION("""COMPUTED_VALUE"""),"passenger")</f>
        <v>passenger</v>
      </c>
      <c r="D80" s="13" t="str">
        <f>IFERROR(__xludf.DUMMYFUNCTION("""COMPUTED_VALUE"""),"P27")</f>
        <v>P27</v>
      </c>
      <c r="E80" s="25" t="s">
        <v>422</v>
      </c>
      <c r="F80" s="31">
        <v>4.0</v>
      </c>
      <c r="G80" s="31">
        <v>5.0</v>
      </c>
    </row>
    <row r="81">
      <c r="A81" s="2" t="s">
        <v>179</v>
      </c>
      <c r="B81" s="17" t="str">
        <f>IFERROR(__xludf.DUMMYFUNCTION("QUERY(passenger!A:L, ""SELECT A, B, L where D contains '""&amp;A81&amp;""'"", 0)"),"passenger-injurySeverity")</f>
        <v>passenger-injurySeverity</v>
      </c>
      <c r="C81" s="13" t="str">
        <f>IFERROR(__xludf.DUMMYFUNCTION("""COMPUTED_VALUE"""),"passenger")</f>
        <v>passenger</v>
      </c>
      <c r="D81" s="13" t="str">
        <f>IFERROR(__xludf.DUMMYFUNCTION("""COMPUTED_VALUE"""),"P27")</f>
        <v>P27</v>
      </c>
      <c r="E81" s="25" t="s">
        <v>271</v>
      </c>
      <c r="F81" s="31">
        <v>5.0</v>
      </c>
      <c r="G81" s="31">
        <v>99.0</v>
      </c>
    </row>
    <row r="82">
      <c r="A82" s="25" t="s">
        <v>185</v>
      </c>
      <c r="B82" s="17" t="str">
        <f>IFERROR(__xludf.DUMMYFUNCTION("QUERY(passenger!A:L, ""SELECT A, B, L where D contains '""&amp;A82&amp;""'"", 0)"),"passenger-transportSource")</f>
        <v>passenger-transportSource</v>
      </c>
      <c r="C82" s="13" t="str">
        <f>IFERROR(__xludf.DUMMYFUNCTION("""COMPUTED_VALUE"""),"passenger")</f>
        <v>passenger</v>
      </c>
      <c r="D82" s="13" t="str">
        <f>IFERROR(__xludf.DUMMYFUNCTION("""COMPUTED_VALUE"""),"P24-S1")</f>
        <v>P24-S1</v>
      </c>
      <c r="E82" s="33" t="s">
        <v>423</v>
      </c>
      <c r="F82" s="31">
        <v>0.0</v>
      </c>
      <c r="G82" s="31">
        <v>0.0</v>
      </c>
    </row>
    <row r="83">
      <c r="A83" s="25" t="s">
        <v>185</v>
      </c>
      <c r="B83" s="17" t="str">
        <f>IFERROR(__xludf.DUMMYFUNCTION("QUERY(passenger!A:L, ""SELECT A, B, L where D contains '""&amp;A83&amp;""'"", 0)"),"passenger-transportSource")</f>
        <v>passenger-transportSource</v>
      </c>
      <c r="C83" s="13" t="str">
        <f>IFERROR(__xludf.DUMMYFUNCTION("""COMPUTED_VALUE"""),"passenger")</f>
        <v>passenger</v>
      </c>
      <c r="D83" s="13" t="str">
        <f>IFERROR(__xludf.DUMMYFUNCTION("""COMPUTED_VALUE"""),"P24-S1")</f>
        <v>P24-S1</v>
      </c>
      <c r="E83" s="33" t="s">
        <v>424</v>
      </c>
      <c r="F83" s="31">
        <v>1.0</v>
      </c>
      <c r="G83" s="31">
        <v>1.0</v>
      </c>
    </row>
    <row r="84">
      <c r="A84" s="25" t="s">
        <v>185</v>
      </c>
      <c r="B84" s="17" t="str">
        <f>IFERROR(__xludf.DUMMYFUNCTION("QUERY(passenger!A:L, ""SELECT A, B, L where D contains '""&amp;A84&amp;""'"", 0)"),"passenger-transportSource")</f>
        <v>passenger-transportSource</v>
      </c>
      <c r="C84" s="13" t="str">
        <f>IFERROR(__xludf.DUMMYFUNCTION("""COMPUTED_VALUE"""),"passenger")</f>
        <v>passenger</v>
      </c>
      <c r="D84" s="13" t="str">
        <f>IFERROR(__xludf.DUMMYFUNCTION("""COMPUTED_VALUE"""),"P24-S1")</f>
        <v>P24-S1</v>
      </c>
      <c r="E84" s="33" t="s">
        <v>425</v>
      </c>
      <c r="F84" s="31">
        <v>2.0</v>
      </c>
      <c r="G84" s="31">
        <v>2.0</v>
      </c>
    </row>
    <row r="85">
      <c r="A85" s="25" t="s">
        <v>185</v>
      </c>
      <c r="B85" s="17" t="str">
        <f>IFERROR(__xludf.DUMMYFUNCTION("QUERY(passenger!A:L, ""SELECT A, B, L where D contains '""&amp;A85&amp;""'"", 0)"),"passenger-transportSource")</f>
        <v>passenger-transportSource</v>
      </c>
      <c r="C85" s="13" t="str">
        <f>IFERROR(__xludf.DUMMYFUNCTION("""COMPUTED_VALUE"""),"passenger")</f>
        <v>passenger</v>
      </c>
      <c r="D85" s="13" t="str">
        <f>IFERROR(__xludf.DUMMYFUNCTION("""COMPUTED_VALUE"""),"P24-S1")</f>
        <v>P24-S1</v>
      </c>
      <c r="E85" s="33" t="s">
        <v>426</v>
      </c>
      <c r="F85" s="31">
        <v>3.0</v>
      </c>
      <c r="G85" s="31">
        <v>3.0</v>
      </c>
    </row>
    <row r="86">
      <c r="A86" s="25" t="s">
        <v>185</v>
      </c>
      <c r="B86" s="17" t="str">
        <f>IFERROR(__xludf.DUMMYFUNCTION("QUERY(passenger!A:L, ""SELECT A, B, L where D contains '""&amp;A86&amp;""'"", 0)"),"passenger-transportSource")</f>
        <v>passenger-transportSource</v>
      </c>
      <c r="C86" s="13" t="str">
        <f>IFERROR(__xludf.DUMMYFUNCTION("""COMPUTED_VALUE"""),"passenger")</f>
        <v>passenger</v>
      </c>
      <c r="D86" s="13" t="str">
        <f>IFERROR(__xludf.DUMMYFUNCTION("""COMPUTED_VALUE"""),"P24-S1")</f>
        <v>P24-S1</v>
      </c>
      <c r="E86" s="33" t="s">
        <v>312</v>
      </c>
      <c r="F86" s="31">
        <v>4.0</v>
      </c>
      <c r="G86" s="31">
        <v>98.0</v>
      </c>
    </row>
    <row r="87">
      <c r="A87" s="25" t="s">
        <v>185</v>
      </c>
      <c r="B87" s="17" t="str">
        <f>IFERROR(__xludf.DUMMYFUNCTION("QUERY(passenger!A:L, ""SELECT A, B, L where D contains '""&amp;A87&amp;""'"", 0)"),"passenger-transportSource")</f>
        <v>passenger-transportSource</v>
      </c>
      <c r="C87" s="13" t="str">
        <f>IFERROR(__xludf.DUMMYFUNCTION("""COMPUTED_VALUE"""),"passenger")</f>
        <v>passenger</v>
      </c>
      <c r="D87" s="13" t="str">
        <f>IFERROR(__xludf.DUMMYFUNCTION("""COMPUTED_VALUE"""),"P24-S1")</f>
        <v>P24-S1</v>
      </c>
      <c r="E87" s="33" t="s">
        <v>271</v>
      </c>
      <c r="F87" s="31">
        <v>5.0</v>
      </c>
      <c r="G87" s="31">
        <v>99.0</v>
      </c>
    </row>
  </sheetData>
  <conditionalFormatting sqref="A2:A4">
    <cfRule type="containsBlanks" dxfId="0" priority="1">
      <formula>LEN(TRIM(A2))=0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1.43"/>
    <col customWidth="1" min="2" max="2" width="14.14"/>
    <col customWidth="1" min="3" max="3" width="49.57"/>
    <col customWidth="1" min="4" max="4" width="47.71"/>
    <col customWidth="1" min="5" max="5" width="40.86"/>
    <col customWidth="1" min="6" max="6" width="19.14"/>
    <col customWidth="1" min="8" max="8" width="26.86"/>
    <col customWidth="1" min="9" max="9" width="11.57"/>
    <col customWidth="1" min="10" max="10" width="19.71"/>
    <col customWidth="1" min="11" max="11" width="18.86"/>
    <col customWidth="1" min="12" max="12" width="12.0"/>
  </cols>
  <sheetData>
    <row r="1">
      <c r="A1" s="4" t="s">
        <v>22</v>
      </c>
      <c r="B1" s="4" t="s">
        <v>23</v>
      </c>
      <c r="C1" s="4" t="s">
        <v>24</v>
      </c>
      <c r="D1" s="4" t="s">
        <v>25</v>
      </c>
      <c r="E1" s="4" t="s">
        <v>26</v>
      </c>
      <c r="F1" s="4" t="s">
        <v>27</v>
      </c>
      <c r="G1" s="4" t="s">
        <v>28</v>
      </c>
      <c r="H1" s="4" t="s">
        <v>0</v>
      </c>
      <c r="I1" s="4" t="s">
        <v>29</v>
      </c>
      <c r="J1" s="4" t="s">
        <v>30</v>
      </c>
      <c r="K1" s="4" t="s">
        <v>1</v>
      </c>
      <c r="L1" s="4" t="s">
        <v>31</v>
      </c>
    </row>
    <row r="2">
      <c r="A2" s="4" t="s">
        <v>662</v>
      </c>
      <c r="B2" s="4" t="s">
        <v>663</v>
      </c>
      <c r="C2" s="4"/>
      <c r="D2" s="5" t="s">
        <v>664</v>
      </c>
      <c r="E2" s="4"/>
      <c r="F2" s="4"/>
      <c r="G2" s="4"/>
      <c r="H2" s="4" t="s">
        <v>21</v>
      </c>
      <c r="I2" s="6">
        <v>0.0</v>
      </c>
      <c r="J2" s="6">
        <v>0.0</v>
      </c>
      <c r="K2" s="7"/>
      <c r="L2" s="4"/>
    </row>
    <row r="3">
      <c r="A3" s="4" t="s">
        <v>665</v>
      </c>
      <c r="B3" s="4" t="s">
        <v>663</v>
      </c>
      <c r="C3" s="4"/>
      <c r="D3" s="8" t="s">
        <v>666</v>
      </c>
      <c r="E3" s="4"/>
      <c r="F3" s="4"/>
      <c r="G3" s="4"/>
      <c r="H3" s="4" t="s">
        <v>4</v>
      </c>
      <c r="I3" s="6">
        <v>0.0</v>
      </c>
      <c r="J3" s="6">
        <v>0.0</v>
      </c>
      <c r="K3" s="7"/>
      <c r="L3" s="4" t="s">
        <v>667</v>
      </c>
    </row>
    <row r="4">
      <c r="A4" s="4" t="s">
        <v>668</v>
      </c>
      <c r="B4" s="4" t="s">
        <v>663</v>
      </c>
      <c r="C4" s="4"/>
      <c r="D4" s="8" t="s">
        <v>669</v>
      </c>
      <c r="E4" s="4"/>
      <c r="F4" s="4"/>
      <c r="G4" s="4"/>
      <c r="H4" s="4" t="s">
        <v>4</v>
      </c>
      <c r="I4" s="6">
        <v>0.0</v>
      </c>
      <c r="J4" s="6">
        <v>0.0</v>
      </c>
      <c r="K4" s="7"/>
      <c r="L4" s="4" t="s">
        <v>670</v>
      </c>
    </row>
    <row r="5">
      <c r="A5" s="4" t="s">
        <v>671</v>
      </c>
      <c r="B5" s="4" t="s">
        <v>663</v>
      </c>
      <c r="C5" s="4"/>
      <c r="D5" s="8" t="s">
        <v>672</v>
      </c>
      <c r="E5" s="4"/>
      <c r="F5" s="4"/>
      <c r="G5" s="4"/>
      <c r="H5" s="4" t="s">
        <v>4</v>
      </c>
      <c r="I5" s="6">
        <v>0.0</v>
      </c>
      <c r="J5" s="6">
        <v>0.0</v>
      </c>
      <c r="K5" s="7"/>
      <c r="L5" s="4" t="s">
        <v>673</v>
      </c>
    </row>
    <row r="6">
      <c r="A6" s="4" t="s">
        <v>674</v>
      </c>
      <c r="B6" s="4" t="s">
        <v>663</v>
      </c>
      <c r="C6" s="4"/>
      <c r="D6" s="8" t="s">
        <v>50</v>
      </c>
      <c r="E6" s="4"/>
      <c r="F6" s="4"/>
      <c r="G6" s="4"/>
      <c r="H6" s="4" t="s">
        <v>4</v>
      </c>
      <c r="I6" s="6">
        <v>0.0</v>
      </c>
      <c r="J6" s="6">
        <v>0.0</v>
      </c>
      <c r="K6" s="7"/>
      <c r="L6" s="4" t="s">
        <v>675</v>
      </c>
    </row>
    <row r="7">
      <c r="A7" s="4" t="s">
        <v>676</v>
      </c>
      <c r="B7" s="4" t="s">
        <v>663</v>
      </c>
      <c r="C7" s="4"/>
      <c r="D7" s="8" t="s">
        <v>53</v>
      </c>
      <c r="E7" s="4"/>
      <c r="F7" s="4"/>
      <c r="G7" s="4"/>
      <c r="H7" s="4" t="s">
        <v>4</v>
      </c>
      <c r="I7" s="6">
        <v>0.0</v>
      </c>
      <c r="J7" s="6">
        <v>0.0</v>
      </c>
      <c r="K7" s="7"/>
      <c r="L7" s="4" t="s">
        <v>675</v>
      </c>
    </row>
    <row r="8">
      <c r="A8" s="4" t="s">
        <v>677</v>
      </c>
      <c r="B8" s="4" t="s">
        <v>663</v>
      </c>
      <c r="C8" s="4"/>
      <c r="D8" s="8" t="s">
        <v>55</v>
      </c>
      <c r="E8" s="4"/>
      <c r="F8" s="4"/>
      <c r="G8" s="4"/>
      <c r="H8" s="4" t="s">
        <v>4</v>
      </c>
      <c r="I8" s="6">
        <v>0.0</v>
      </c>
      <c r="J8" s="6">
        <v>0.0</v>
      </c>
      <c r="K8" s="7"/>
      <c r="L8" s="4" t="s">
        <v>678</v>
      </c>
    </row>
    <row r="9">
      <c r="A9" s="4" t="s">
        <v>679</v>
      </c>
      <c r="B9" s="4" t="s">
        <v>663</v>
      </c>
      <c r="C9" s="4"/>
      <c r="D9" s="8" t="s">
        <v>57</v>
      </c>
      <c r="E9" s="4"/>
      <c r="F9" s="4"/>
      <c r="G9" s="4"/>
      <c r="H9" s="4" t="s">
        <v>4</v>
      </c>
      <c r="I9" s="6">
        <v>0.0</v>
      </c>
      <c r="J9" s="6">
        <v>0.0</v>
      </c>
      <c r="K9" s="7"/>
      <c r="L9" s="4" t="s">
        <v>680</v>
      </c>
    </row>
    <row r="10">
      <c r="A10" s="4" t="s">
        <v>681</v>
      </c>
      <c r="B10" s="4" t="s">
        <v>663</v>
      </c>
      <c r="C10" s="4"/>
      <c r="D10" s="8" t="s">
        <v>59</v>
      </c>
      <c r="E10" s="4"/>
      <c r="F10" s="4"/>
      <c r="G10" s="4"/>
      <c r="H10" s="4" t="s">
        <v>4</v>
      </c>
      <c r="I10" s="6">
        <v>0.0</v>
      </c>
      <c r="J10" s="6">
        <v>0.0</v>
      </c>
      <c r="K10" s="7"/>
      <c r="L10" s="4" t="s">
        <v>682</v>
      </c>
    </row>
    <row r="11">
      <c r="A11" s="4" t="s">
        <v>683</v>
      </c>
      <c r="B11" s="4" t="s">
        <v>663</v>
      </c>
      <c r="C11" s="4"/>
      <c r="D11" s="10" t="s">
        <v>684</v>
      </c>
      <c r="E11" s="4"/>
      <c r="F11" s="4"/>
      <c r="G11" s="4"/>
      <c r="H11" s="4" t="s">
        <v>8</v>
      </c>
      <c r="I11" s="6">
        <v>0.0</v>
      </c>
      <c r="J11" s="6">
        <v>0.0</v>
      </c>
      <c r="K11" s="7"/>
      <c r="L11" s="4"/>
    </row>
    <row r="12">
      <c r="A12" s="4" t="s">
        <v>685</v>
      </c>
      <c r="B12" s="4" t="s">
        <v>663</v>
      </c>
      <c r="C12" s="4"/>
      <c r="D12" s="8" t="s">
        <v>686</v>
      </c>
      <c r="E12" s="4"/>
      <c r="F12" s="4"/>
      <c r="G12" s="4"/>
      <c r="H12" s="4" t="s">
        <v>17</v>
      </c>
      <c r="I12" s="6">
        <v>1.0</v>
      </c>
      <c r="J12" s="6">
        <v>1.0</v>
      </c>
      <c r="K12" s="7"/>
      <c r="L12" s="4" t="s">
        <v>687</v>
      </c>
    </row>
    <row r="13">
      <c r="A13" s="5" t="s">
        <v>688</v>
      </c>
      <c r="B13" s="5" t="s">
        <v>663</v>
      </c>
      <c r="C13" s="11"/>
      <c r="D13" s="8" t="s">
        <v>689</v>
      </c>
      <c r="E13" s="22"/>
      <c r="F13" s="5"/>
      <c r="G13" s="22"/>
      <c r="H13" s="5" t="s">
        <v>17</v>
      </c>
      <c r="I13" s="21">
        <v>1.0</v>
      </c>
      <c r="J13" s="21">
        <v>1.0</v>
      </c>
      <c r="K13" s="22"/>
      <c r="L13" s="5" t="s">
        <v>690</v>
      </c>
      <c r="M13" s="23"/>
      <c r="N13" s="23"/>
      <c r="O13" s="23"/>
      <c r="P13" s="23"/>
      <c r="Q13" s="23"/>
      <c r="R13" s="23"/>
      <c r="S13" s="23"/>
      <c r="T13" s="23"/>
      <c r="U13" s="23"/>
      <c r="V13" s="23"/>
      <c r="W13" s="23"/>
      <c r="X13" s="23"/>
      <c r="Y13" s="23"/>
      <c r="Z13" s="23"/>
      <c r="AA13" s="23"/>
      <c r="AB13" s="23"/>
      <c r="AC13" s="23"/>
      <c r="AD13" s="23"/>
    </row>
    <row r="14">
      <c r="A14" s="5" t="s">
        <v>691</v>
      </c>
      <c r="B14" s="5" t="s">
        <v>663</v>
      </c>
      <c r="C14" s="11"/>
      <c r="D14" s="8" t="s">
        <v>692</v>
      </c>
      <c r="E14" s="22"/>
      <c r="F14" s="22"/>
      <c r="G14" s="22"/>
      <c r="H14" s="5" t="s">
        <v>17</v>
      </c>
      <c r="I14" s="21">
        <v>1.0</v>
      </c>
      <c r="J14" s="21">
        <v>1.0</v>
      </c>
      <c r="K14" s="22"/>
      <c r="L14" s="5" t="s">
        <v>693</v>
      </c>
      <c r="M14" s="23"/>
      <c r="N14" s="23"/>
      <c r="O14" s="23"/>
      <c r="P14" s="23"/>
      <c r="Q14" s="23"/>
      <c r="R14" s="23"/>
      <c r="S14" s="23"/>
      <c r="T14" s="23"/>
      <c r="U14" s="23"/>
      <c r="V14" s="23"/>
      <c r="W14" s="23"/>
      <c r="X14" s="23"/>
      <c r="Y14" s="23"/>
      <c r="Z14" s="23"/>
      <c r="AA14" s="23"/>
      <c r="AB14" s="23"/>
      <c r="AC14" s="23"/>
      <c r="AD14" s="23"/>
    </row>
    <row r="15">
      <c r="A15" s="4" t="s">
        <v>694</v>
      </c>
      <c r="B15" s="4" t="s">
        <v>663</v>
      </c>
      <c r="C15" s="4"/>
      <c r="D15" s="5" t="s">
        <v>695</v>
      </c>
      <c r="E15" s="4"/>
      <c r="F15" s="4"/>
      <c r="G15" s="4"/>
      <c r="H15" s="4" t="s">
        <v>21</v>
      </c>
      <c r="I15" s="6">
        <v>0.0</v>
      </c>
      <c r="J15" s="6">
        <v>0.0</v>
      </c>
      <c r="K15" s="4"/>
      <c r="L15" s="4"/>
    </row>
    <row r="16">
      <c r="A16" s="4" t="s">
        <v>696</v>
      </c>
      <c r="B16" s="4" t="s">
        <v>663</v>
      </c>
      <c r="C16" s="4"/>
      <c r="D16" s="8" t="s">
        <v>697</v>
      </c>
      <c r="E16" s="4"/>
      <c r="F16" s="4" t="s">
        <v>698</v>
      </c>
      <c r="G16" s="4"/>
      <c r="H16" s="4" t="s">
        <v>4</v>
      </c>
      <c r="I16" s="6">
        <v>0.0</v>
      </c>
      <c r="J16" s="6">
        <v>0.0</v>
      </c>
      <c r="K16" s="4"/>
      <c r="L16" s="4" t="s">
        <v>699</v>
      </c>
    </row>
    <row r="17">
      <c r="A17" s="4" t="s">
        <v>700</v>
      </c>
      <c r="B17" s="4" t="s">
        <v>663</v>
      </c>
      <c r="C17" s="4"/>
      <c r="D17" s="8" t="s">
        <v>701</v>
      </c>
      <c r="E17" s="7"/>
      <c r="F17" s="7"/>
      <c r="G17" s="7"/>
      <c r="H17" s="4" t="s">
        <v>2</v>
      </c>
      <c r="I17" s="6">
        <v>3.0</v>
      </c>
      <c r="J17" s="6">
        <v>1.0</v>
      </c>
      <c r="K17" s="7"/>
      <c r="L17" s="4" t="s">
        <v>702</v>
      </c>
    </row>
    <row r="18">
      <c r="A18" s="4" t="s">
        <v>703</v>
      </c>
      <c r="B18" s="4" t="s">
        <v>663</v>
      </c>
      <c r="C18" s="4"/>
      <c r="D18" s="10" t="s">
        <v>704</v>
      </c>
      <c r="E18" s="4"/>
      <c r="F18" s="2" t="s">
        <v>705</v>
      </c>
      <c r="G18" s="4"/>
      <c r="H18" s="4" t="s">
        <v>8</v>
      </c>
      <c r="I18" s="6">
        <v>0.0</v>
      </c>
      <c r="J18" s="6">
        <v>0.0</v>
      </c>
      <c r="K18" s="7"/>
      <c r="L18" s="4" t="s">
        <v>706</v>
      </c>
    </row>
    <row r="19">
      <c r="A19" s="4" t="s">
        <v>707</v>
      </c>
      <c r="B19" s="4" t="s">
        <v>663</v>
      </c>
      <c r="C19" s="4"/>
      <c r="D19" s="8" t="s">
        <v>708</v>
      </c>
      <c r="E19" s="7"/>
      <c r="F19" s="4" t="s">
        <v>709</v>
      </c>
      <c r="G19" s="4" t="s">
        <v>710</v>
      </c>
      <c r="H19" s="4" t="s">
        <v>4</v>
      </c>
      <c r="I19" s="6">
        <v>0.0</v>
      </c>
      <c r="J19" s="6">
        <v>0.0</v>
      </c>
      <c r="K19" s="7"/>
      <c r="L19" s="4" t="s">
        <v>711</v>
      </c>
    </row>
    <row r="20">
      <c r="A20" s="4" t="s">
        <v>712</v>
      </c>
      <c r="B20" s="4" t="s">
        <v>663</v>
      </c>
      <c r="C20" s="4"/>
      <c r="D20" s="8" t="s">
        <v>713</v>
      </c>
      <c r="E20" s="4"/>
      <c r="F20" s="4"/>
      <c r="G20" s="4" t="s">
        <v>714</v>
      </c>
      <c r="H20" s="4" t="s">
        <v>4</v>
      </c>
      <c r="I20" s="6">
        <v>0.0</v>
      </c>
      <c r="J20" s="6">
        <v>0.0</v>
      </c>
      <c r="K20" s="7"/>
      <c r="L20" s="4" t="s">
        <v>715</v>
      </c>
    </row>
    <row r="21">
      <c r="A21" s="4" t="s">
        <v>716</v>
      </c>
      <c r="B21" s="4" t="s">
        <v>663</v>
      </c>
      <c r="C21" s="4"/>
      <c r="D21" s="8" t="s">
        <v>717</v>
      </c>
      <c r="E21" s="4"/>
      <c r="F21" s="4"/>
      <c r="G21" s="4"/>
      <c r="H21" s="4" t="s">
        <v>4</v>
      </c>
      <c r="I21" s="6">
        <v>0.0</v>
      </c>
      <c r="J21" s="6">
        <v>0.0</v>
      </c>
      <c r="K21" s="4"/>
      <c r="L21" s="4" t="s">
        <v>718</v>
      </c>
    </row>
    <row r="22">
      <c r="A22" s="4" t="s">
        <v>719</v>
      </c>
      <c r="B22" s="4" t="s">
        <v>663</v>
      </c>
      <c r="C22" s="4"/>
      <c r="D22" s="8" t="s">
        <v>720</v>
      </c>
      <c r="E22" s="4"/>
      <c r="F22" s="4"/>
      <c r="G22" s="4"/>
      <c r="H22" s="4" t="s">
        <v>4</v>
      </c>
      <c r="I22" s="6">
        <v>0.0</v>
      </c>
      <c r="J22" s="6">
        <v>0.0</v>
      </c>
      <c r="K22" s="7"/>
      <c r="L22" s="4" t="s">
        <v>721</v>
      </c>
    </row>
    <row r="23">
      <c r="A23" s="4" t="s">
        <v>722</v>
      </c>
      <c r="B23" s="4" t="s">
        <v>663</v>
      </c>
      <c r="C23" s="4"/>
      <c r="D23" s="8" t="s">
        <v>723</v>
      </c>
      <c r="E23" s="4"/>
      <c r="F23" s="4"/>
      <c r="G23" s="4"/>
      <c r="H23" s="4" t="s">
        <v>4</v>
      </c>
      <c r="I23" s="6">
        <v>0.0</v>
      </c>
      <c r="J23" s="6">
        <v>0.0</v>
      </c>
      <c r="K23" s="7"/>
      <c r="L23" s="4" t="s">
        <v>724</v>
      </c>
    </row>
    <row r="24">
      <c r="A24" s="4" t="s">
        <v>725</v>
      </c>
      <c r="B24" s="4" t="s">
        <v>663</v>
      </c>
      <c r="C24" s="4"/>
      <c r="D24" s="8" t="s">
        <v>726</v>
      </c>
      <c r="E24" s="4"/>
      <c r="F24" s="4"/>
      <c r="G24" s="4" t="s">
        <v>714</v>
      </c>
      <c r="H24" s="4" t="s">
        <v>4</v>
      </c>
      <c r="I24" s="6">
        <v>0.0</v>
      </c>
      <c r="J24" s="6">
        <v>0.0</v>
      </c>
      <c r="K24" s="7"/>
      <c r="L24" s="4" t="s">
        <v>727</v>
      </c>
    </row>
    <row r="25">
      <c r="A25" s="4" t="s">
        <v>728</v>
      </c>
      <c r="B25" s="4" t="s">
        <v>663</v>
      </c>
      <c r="C25" s="4"/>
      <c r="D25" s="10" t="s">
        <v>729</v>
      </c>
      <c r="E25" s="4"/>
      <c r="F25" s="4"/>
      <c r="G25" s="4"/>
      <c r="H25" s="4" t="s">
        <v>8</v>
      </c>
      <c r="I25" s="6">
        <v>0.0</v>
      </c>
      <c r="J25" s="6">
        <v>0.0</v>
      </c>
      <c r="K25" s="7"/>
      <c r="L25" s="4" t="s">
        <v>730</v>
      </c>
    </row>
    <row r="26">
      <c r="A26" s="32" t="s">
        <v>731</v>
      </c>
      <c r="B26" s="32" t="s">
        <v>663</v>
      </c>
      <c r="C26" s="32"/>
      <c r="D26" s="32" t="s">
        <v>732</v>
      </c>
      <c r="E26" s="32"/>
      <c r="F26" s="32" t="s">
        <v>733</v>
      </c>
      <c r="G26" s="32"/>
      <c r="H26" s="32" t="s">
        <v>6</v>
      </c>
      <c r="I26" s="38">
        <v>29.0</v>
      </c>
      <c r="J26" s="38">
        <v>1.0</v>
      </c>
      <c r="K26" s="39"/>
      <c r="L26" s="32" t="s">
        <v>734</v>
      </c>
      <c r="M26" s="40"/>
      <c r="N26" s="40"/>
      <c r="O26" s="40"/>
      <c r="P26" s="40"/>
      <c r="Q26" s="40"/>
      <c r="R26" s="40"/>
      <c r="S26" s="40"/>
      <c r="T26" s="40"/>
      <c r="U26" s="40"/>
      <c r="V26" s="40"/>
      <c r="W26" s="40"/>
      <c r="X26" s="40"/>
      <c r="Y26" s="40"/>
      <c r="Z26" s="40"/>
      <c r="AA26" s="40"/>
      <c r="AB26" s="40"/>
      <c r="AC26" s="40"/>
      <c r="AD26" s="40"/>
    </row>
    <row r="27">
      <c r="A27" s="4" t="s">
        <v>735</v>
      </c>
      <c r="B27" s="4" t="s">
        <v>663</v>
      </c>
      <c r="C27" s="4"/>
      <c r="D27" s="8" t="s">
        <v>736</v>
      </c>
      <c r="E27" s="4"/>
      <c r="F27" s="41" t="s">
        <v>737</v>
      </c>
      <c r="G27" s="4"/>
      <c r="H27" s="4" t="s">
        <v>2</v>
      </c>
      <c r="I27" s="6">
        <v>3.0</v>
      </c>
      <c r="J27" s="6">
        <v>1.0</v>
      </c>
      <c r="K27" s="7"/>
      <c r="L27" s="4" t="s">
        <v>738</v>
      </c>
    </row>
    <row r="28">
      <c r="A28" s="4" t="s">
        <v>739</v>
      </c>
      <c r="B28" s="4" t="s">
        <v>663</v>
      </c>
      <c r="C28" s="41"/>
      <c r="D28" s="42" t="s">
        <v>740</v>
      </c>
      <c r="E28" s="41"/>
      <c r="F28" s="2" t="s">
        <v>741</v>
      </c>
      <c r="G28" s="4"/>
      <c r="H28" s="4" t="s">
        <v>2</v>
      </c>
      <c r="I28" s="6">
        <v>4.0</v>
      </c>
      <c r="J28" s="6">
        <v>1.0</v>
      </c>
      <c r="K28" s="7"/>
      <c r="L28" s="4" t="s">
        <v>742</v>
      </c>
    </row>
    <row r="29">
      <c r="A29" s="4" t="s">
        <v>743</v>
      </c>
      <c r="B29" s="4" t="s">
        <v>663</v>
      </c>
      <c r="C29" s="41"/>
      <c r="D29" s="42" t="s">
        <v>744</v>
      </c>
      <c r="E29" s="41"/>
      <c r="F29" s="41"/>
      <c r="G29" s="41"/>
      <c r="H29" s="4" t="s">
        <v>2</v>
      </c>
      <c r="I29" s="6">
        <v>2.0</v>
      </c>
      <c r="J29" s="6">
        <v>1.0</v>
      </c>
      <c r="K29" s="7"/>
      <c r="L29" s="4" t="s">
        <v>745</v>
      </c>
    </row>
    <row r="30">
      <c r="A30" s="5" t="s">
        <v>746</v>
      </c>
      <c r="B30" s="5" t="s">
        <v>663</v>
      </c>
      <c r="C30" s="5"/>
      <c r="D30" s="8" t="s">
        <v>747</v>
      </c>
      <c r="E30" s="5"/>
      <c r="F30" s="5"/>
      <c r="G30" s="5"/>
      <c r="H30" s="5" t="s">
        <v>20</v>
      </c>
      <c r="I30" s="21">
        <v>0.0</v>
      </c>
      <c r="J30" s="21">
        <v>0.0</v>
      </c>
      <c r="K30" s="22"/>
      <c r="L30" s="5" t="s">
        <v>748</v>
      </c>
      <c r="M30" s="23"/>
      <c r="N30" s="23"/>
      <c r="O30" s="23"/>
      <c r="P30" s="23"/>
      <c r="Q30" s="23"/>
      <c r="R30" s="23"/>
      <c r="S30" s="23"/>
      <c r="T30" s="23"/>
      <c r="U30" s="23"/>
      <c r="V30" s="23"/>
      <c r="W30" s="23"/>
      <c r="X30" s="23"/>
      <c r="Y30" s="23"/>
      <c r="Z30" s="23"/>
      <c r="AA30" s="23"/>
      <c r="AB30" s="23"/>
      <c r="AC30" s="23"/>
      <c r="AD30" s="23"/>
    </row>
    <row r="31">
      <c r="A31" s="4" t="s">
        <v>749</v>
      </c>
      <c r="B31" s="4" t="s">
        <v>663</v>
      </c>
      <c r="C31" s="4"/>
      <c r="D31" s="8" t="s">
        <v>750</v>
      </c>
      <c r="E31" s="4"/>
      <c r="F31" s="4" t="s">
        <v>751</v>
      </c>
      <c r="G31" s="4"/>
      <c r="H31" s="4" t="s">
        <v>6</v>
      </c>
      <c r="I31" s="6">
        <v>26.0</v>
      </c>
      <c r="J31" s="6">
        <v>1.0</v>
      </c>
      <c r="K31" s="7"/>
      <c r="L31" s="4" t="s">
        <v>752</v>
      </c>
    </row>
    <row r="32">
      <c r="A32" s="4" t="s">
        <v>753</v>
      </c>
      <c r="B32" s="4" t="s">
        <v>663</v>
      </c>
      <c r="C32" s="4"/>
      <c r="D32" s="8" t="s">
        <v>754</v>
      </c>
      <c r="E32" s="4"/>
      <c r="F32" s="4"/>
      <c r="G32" s="4"/>
      <c r="H32" s="4" t="s">
        <v>6</v>
      </c>
      <c r="I32" s="6">
        <v>6.0</v>
      </c>
      <c r="J32" s="6">
        <v>1.0</v>
      </c>
      <c r="K32" s="7"/>
      <c r="L32" s="4" t="s">
        <v>755</v>
      </c>
    </row>
    <row r="33">
      <c r="A33" s="5" t="s">
        <v>756</v>
      </c>
      <c r="B33" s="5" t="s">
        <v>663</v>
      </c>
      <c r="C33" s="5"/>
      <c r="D33" s="8" t="s">
        <v>757</v>
      </c>
      <c r="E33" s="5"/>
      <c r="F33" s="5" t="s">
        <v>758</v>
      </c>
      <c r="G33" s="5"/>
      <c r="H33" s="5" t="s">
        <v>4</v>
      </c>
      <c r="I33" s="21">
        <v>2.0</v>
      </c>
      <c r="J33" s="21">
        <v>0.0</v>
      </c>
      <c r="K33" s="22"/>
      <c r="L33" s="5" t="s">
        <v>759</v>
      </c>
      <c r="M33" s="23"/>
      <c r="N33" s="23"/>
      <c r="O33" s="23"/>
      <c r="P33" s="23"/>
      <c r="Q33" s="23"/>
      <c r="R33" s="23"/>
      <c r="S33" s="23"/>
      <c r="T33" s="23"/>
      <c r="U33" s="23"/>
      <c r="V33" s="23"/>
      <c r="W33" s="23"/>
      <c r="X33" s="23"/>
      <c r="Y33" s="23"/>
      <c r="Z33" s="23"/>
      <c r="AA33" s="23"/>
      <c r="AB33" s="23"/>
      <c r="AC33" s="23"/>
      <c r="AD33" s="23"/>
    </row>
    <row r="34">
      <c r="A34" s="4" t="s">
        <v>760</v>
      </c>
      <c r="B34" s="4" t="s">
        <v>663</v>
      </c>
      <c r="C34" s="4"/>
      <c r="D34" s="5" t="s">
        <v>112</v>
      </c>
      <c r="E34" s="4"/>
      <c r="F34" s="4"/>
      <c r="G34" s="4"/>
      <c r="H34" s="4" t="s">
        <v>21</v>
      </c>
      <c r="I34" s="6"/>
      <c r="J34" s="6"/>
      <c r="K34" s="7"/>
      <c r="L34" s="4"/>
    </row>
    <row r="35">
      <c r="A35" s="4" t="s">
        <v>761</v>
      </c>
      <c r="B35" s="4" t="s">
        <v>663</v>
      </c>
      <c r="C35" s="4"/>
      <c r="D35" s="8" t="s">
        <v>762</v>
      </c>
      <c r="E35" s="4"/>
      <c r="F35" s="4" t="s">
        <v>763</v>
      </c>
      <c r="G35" s="4"/>
      <c r="H35" s="4" t="s">
        <v>2</v>
      </c>
      <c r="I35" s="6">
        <v>6.0</v>
      </c>
      <c r="J35" s="6">
        <v>1.0</v>
      </c>
      <c r="K35" s="7"/>
      <c r="L35" s="4" t="s">
        <v>764</v>
      </c>
    </row>
    <row r="36">
      <c r="A36" s="4" t="s">
        <v>765</v>
      </c>
      <c r="B36" s="4" t="s">
        <v>663</v>
      </c>
      <c r="C36" s="4"/>
      <c r="D36" s="10" t="s">
        <v>766</v>
      </c>
      <c r="E36" s="4"/>
      <c r="F36" s="4"/>
      <c r="G36" s="4"/>
      <c r="H36" s="4" t="s">
        <v>8</v>
      </c>
      <c r="I36" s="6">
        <v>0.0</v>
      </c>
      <c r="J36" s="6">
        <v>0.0</v>
      </c>
      <c r="K36" s="7"/>
      <c r="L36" s="4" t="s">
        <v>767</v>
      </c>
    </row>
    <row r="37">
      <c r="A37" s="4" t="s">
        <v>768</v>
      </c>
      <c r="B37" s="4" t="s">
        <v>663</v>
      </c>
      <c r="C37" s="4"/>
      <c r="D37" s="8" t="s">
        <v>769</v>
      </c>
      <c r="E37" s="4"/>
      <c r="F37" s="4"/>
      <c r="G37" s="4"/>
      <c r="H37" s="4" t="s">
        <v>2</v>
      </c>
      <c r="I37" s="6">
        <v>2.0</v>
      </c>
      <c r="J37" s="6">
        <v>1.0</v>
      </c>
      <c r="K37" s="7"/>
      <c r="L37" s="4" t="s">
        <v>770</v>
      </c>
    </row>
    <row r="38">
      <c r="A38" s="4" t="s">
        <v>771</v>
      </c>
      <c r="B38" s="4" t="s">
        <v>663</v>
      </c>
      <c r="C38" s="4"/>
      <c r="D38" s="8" t="s">
        <v>772</v>
      </c>
      <c r="E38" s="7"/>
      <c r="F38" s="7"/>
      <c r="G38" s="7"/>
      <c r="H38" s="4" t="s">
        <v>6</v>
      </c>
      <c r="I38" s="6">
        <v>6.0</v>
      </c>
      <c r="J38" s="6">
        <v>1.0</v>
      </c>
      <c r="K38" s="7"/>
      <c r="L38" s="4" t="s">
        <v>773</v>
      </c>
    </row>
    <row r="39">
      <c r="A39" s="4" t="s">
        <v>774</v>
      </c>
      <c r="B39" s="4" t="s">
        <v>663</v>
      </c>
      <c r="C39" s="4"/>
      <c r="D39" s="8" t="s">
        <v>775</v>
      </c>
      <c r="E39" s="4"/>
      <c r="F39" s="4"/>
      <c r="G39" s="4"/>
      <c r="H39" s="4" t="s">
        <v>2</v>
      </c>
      <c r="I39" s="6">
        <v>6.0</v>
      </c>
      <c r="J39" s="6">
        <v>1.0</v>
      </c>
      <c r="K39" s="7"/>
      <c r="L39" s="4" t="s">
        <v>776</v>
      </c>
    </row>
    <row r="40">
      <c r="A40" s="4" t="s">
        <v>777</v>
      </c>
      <c r="B40" s="4" t="s">
        <v>663</v>
      </c>
      <c r="C40" s="4"/>
      <c r="D40" s="8" t="s">
        <v>778</v>
      </c>
      <c r="E40" s="4"/>
      <c r="F40" s="4" t="s">
        <v>779</v>
      </c>
      <c r="G40" s="4"/>
      <c r="H40" s="4" t="s">
        <v>6</v>
      </c>
      <c r="I40" s="6">
        <v>3.0</v>
      </c>
      <c r="J40" s="6">
        <v>1.0</v>
      </c>
      <c r="K40" s="7"/>
      <c r="L40" s="4" t="s">
        <v>780</v>
      </c>
    </row>
    <row r="41">
      <c r="A41" s="4" t="s">
        <v>781</v>
      </c>
      <c r="B41" s="4" t="s">
        <v>663</v>
      </c>
      <c r="C41" s="11" t="s">
        <v>782</v>
      </c>
      <c r="D41" s="8" t="s">
        <v>783</v>
      </c>
      <c r="E41" s="4"/>
      <c r="F41" s="4"/>
      <c r="G41" s="4"/>
      <c r="H41" s="4" t="s">
        <v>2</v>
      </c>
      <c r="I41" s="6">
        <v>2.0</v>
      </c>
      <c r="J41" s="6">
        <v>1.0</v>
      </c>
      <c r="K41" s="7"/>
      <c r="L41" s="4" t="s">
        <v>784</v>
      </c>
    </row>
    <row r="42">
      <c r="A42" s="4" t="s">
        <v>785</v>
      </c>
      <c r="B42" s="4" t="s">
        <v>663</v>
      </c>
      <c r="C42" s="4"/>
      <c r="D42" s="10" t="s">
        <v>786</v>
      </c>
      <c r="E42" s="4"/>
      <c r="F42" s="4"/>
      <c r="G42" s="4"/>
      <c r="H42" s="4" t="s">
        <v>8</v>
      </c>
      <c r="I42" s="6">
        <v>0.0</v>
      </c>
      <c r="J42" s="6">
        <v>0.0</v>
      </c>
      <c r="K42" s="7"/>
      <c r="L42" s="4" t="s">
        <v>787</v>
      </c>
    </row>
    <row r="43">
      <c r="A43" s="5" t="s">
        <v>788</v>
      </c>
      <c r="B43" s="5" t="s">
        <v>663</v>
      </c>
      <c r="C43" s="5"/>
      <c r="D43" s="8" t="s">
        <v>789</v>
      </c>
      <c r="E43" s="5"/>
      <c r="F43" s="5" t="s">
        <v>790</v>
      </c>
      <c r="G43" s="5"/>
      <c r="H43" s="5" t="s">
        <v>20</v>
      </c>
      <c r="I43" s="21">
        <v>0.0</v>
      </c>
      <c r="J43" s="21">
        <v>0.0</v>
      </c>
      <c r="K43" s="22"/>
      <c r="L43" s="5" t="s">
        <v>791</v>
      </c>
      <c r="M43" s="23"/>
      <c r="N43" s="23"/>
      <c r="O43" s="23"/>
      <c r="P43" s="23"/>
      <c r="Q43" s="23"/>
      <c r="R43" s="23"/>
      <c r="S43" s="23"/>
      <c r="T43" s="23"/>
      <c r="U43" s="23"/>
      <c r="V43" s="23"/>
      <c r="W43" s="23"/>
      <c r="X43" s="23"/>
      <c r="Y43" s="23"/>
      <c r="Z43" s="23"/>
      <c r="AA43" s="23"/>
      <c r="AB43" s="23"/>
      <c r="AC43" s="23"/>
      <c r="AD43" s="23"/>
    </row>
    <row r="44">
      <c r="A44" s="5" t="s">
        <v>792</v>
      </c>
      <c r="B44" s="5" t="s">
        <v>663</v>
      </c>
      <c r="C44" s="5"/>
      <c r="D44" s="8" t="s">
        <v>793</v>
      </c>
      <c r="E44" s="5"/>
      <c r="F44" s="5" t="s">
        <v>790</v>
      </c>
      <c r="G44" s="5"/>
      <c r="H44" s="5" t="s">
        <v>20</v>
      </c>
      <c r="I44" s="21">
        <v>0.0</v>
      </c>
      <c r="J44" s="21">
        <v>0.0</v>
      </c>
      <c r="K44" s="22"/>
      <c r="L44" s="5" t="s">
        <v>794</v>
      </c>
      <c r="M44" s="23"/>
      <c r="N44" s="23"/>
      <c r="O44" s="23"/>
      <c r="P44" s="23"/>
      <c r="Q44" s="23"/>
      <c r="R44" s="23"/>
      <c r="S44" s="23"/>
      <c r="T44" s="23"/>
      <c r="U44" s="23"/>
      <c r="V44" s="23"/>
      <c r="W44" s="23"/>
      <c r="X44" s="23"/>
      <c r="Y44" s="23"/>
      <c r="Z44" s="23"/>
      <c r="AA44" s="23"/>
      <c r="AB44" s="23"/>
      <c r="AC44" s="23"/>
      <c r="AD44" s="23"/>
    </row>
    <row r="45">
      <c r="A45" s="4" t="s">
        <v>795</v>
      </c>
      <c r="B45" s="4" t="s">
        <v>663</v>
      </c>
      <c r="C45" s="4"/>
      <c r="D45" s="10" t="s">
        <v>796</v>
      </c>
      <c r="E45" s="4"/>
      <c r="F45" s="4"/>
      <c r="G45" s="4"/>
      <c r="H45" s="4" t="s">
        <v>8</v>
      </c>
      <c r="I45" s="6">
        <v>0.0</v>
      </c>
      <c r="J45" s="6">
        <v>0.0</v>
      </c>
      <c r="K45" s="7"/>
      <c r="L45" s="4" t="s">
        <v>797</v>
      </c>
    </row>
    <row r="46">
      <c r="A46" s="4" t="s">
        <v>798</v>
      </c>
      <c r="B46" s="4" t="s">
        <v>663</v>
      </c>
      <c r="C46" s="4"/>
      <c r="D46" s="8" t="s">
        <v>799</v>
      </c>
      <c r="E46" s="4"/>
      <c r="F46" s="4"/>
      <c r="G46" s="4"/>
      <c r="H46" s="4" t="s">
        <v>2</v>
      </c>
      <c r="I46" s="6">
        <v>3.0</v>
      </c>
      <c r="J46" s="6">
        <v>1.0</v>
      </c>
      <c r="K46" s="7"/>
      <c r="L46" s="4" t="s">
        <v>800</v>
      </c>
    </row>
    <row r="47">
      <c r="A47" s="4" t="s">
        <v>801</v>
      </c>
      <c r="B47" s="4" t="s">
        <v>663</v>
      </c>
      <c r="C47" s="4"/>
      <c r="D47" s="8" t="s">
        <v>802</v>
      </c>
      <c r="E47" s="7"/>
      <c r="F47" s="7"/>
      <c r="G47" s="7"/>
      <c r="H47" s="4" t="s">
        <v>2</v>
      </c>
      <c r="I47" s="6">
        <v>5.0</v>
      </c>
      <c r="J47" s="6">
        <v>1.0</v>
      </c>
      <c r="K47" s="7"/>
      <c r="L47" s="4" t="s">
        <v>803</v>
      </c>
    </row>
    <row r="48">
      <c r="A48" s="4" t="s">
        <v>804</v>
      </c>
      <c r="B48" s="4" t="s">
        <v>663</v>
      </c>
      <c r="C48" s="4"/>
      <c r="D48" s="10" t="s">
        <v>805</v>
      </c>
      <c r="E48" s="4"/>
      <c r="F48" s="4"/>
      <c r="G48" s="4"/>
      <c r="H48" s="4" t="s">
        <v>8</v>
      </c>
      <c r="I48" s="6">
        <v>0.0</v>
      </c>
      <c r="J48" s="6">
        <v>0.0</v>
      </c>
      <c r="K48" s="7"/>
      <c r="L48" s="4" t="s">
        <v>806</v>
      </c>
    </row>
    <row r="49">
      <c r="A49" s="4" t="s">
        <v>807</v>
      </c>
      <c r="B49" s="4" t="s">
        <v>663</v>
      </c>
      <c r="C49" s="4"/>
      <c r="D49" s="8" t="s">
        <v>808</v>
      </c>
      <c r="E49" s="4"/>
      <c r="F49" s="4"/>
      <c r="G49" s="4" t="s">
        <v>131</v>
      </c>
      <c r="H49" s="4" t="s">
        <v>12</v>
      </c>
      <c r="I49" s="6">
        <v>28.0</v>
      </c>
      <c r="J49" s="6">
        <v>4.0</v>
      </c>
      <c r="K49" s="7"/>
      <c r="L49" s="4" t="s">
        <v>809</v>
      </c>
    </row>
    <row r="50">
      <c r="A50" s="4" t="s">
        <v>810</v>
      </c>
      <c r="B50" s="4" t="s">
        <v>663</v>
      </c>
      <c r="C50" s="11" t="s">
        <v>811</v>
      </c>
      <c r="D50" s="8" t="s">
        <v>812</v>
      </c>
      <c r="E50" s="4"/>
      <c r="F50" s="4"/>
      <c r="G50" s="4" t="s">
        <v>131</v>
      </c>
      <c r="H50" s="4" t="s">
        <v>12</v>
      </c>
      <c r="I50" s="6">
        <v>28.0</v>
      </c>
      <c r="J50" s="6">
        <v>4.0</v>
      </c>
      <c r="K50" s="7"/>
      <c r="L50" s="4" t="s">
        <v>813</v>
      </c>
    </row>
    <row r="51">
      <c r="A51" s="4" t="s">
        <v>814</v>
      </c>
      <c r="B51" s="4" t="s">
        <v>663</v>
      </c>
      <c r="C51" s="4"/>
      <c r="D51" s="5" t="s">
        <v>815</v>
      </c>
      <c r="E51" s="4"/>
      <c r="F51" s="4" t="s">
        <v>816</v>
      </c>
      <c r="G51" s="4"/>
      <c r="H51" s="4" t="s">
        <v>21</v>
      </c>
      <c r="I51" s="6"/>
      <c r="J51" s="6"/>
      <c r="K51" s="7"/>
      <c r="L51" s="4"/>
    </row>
    <row r="52">
      <c r="A52" s="4" t="s">
        <v>817</v>
      </c>
      <c r="B52" s="4" t="s">
        <v>663</v>
      </c>
      <c r="C52" s="4"/>
      <c r="D52" s="8" t="s">
        <v>818</v>
      </c>
      <c r="E52" s="4"/>
      <c r="F52" s="4"/>
      <c r="G52" s="4"/>
      <c r="H52" s="4" t="s">
        <v>6</v>
      </c>
      <c r="I52" s="6">
        <v>15.0</v>
      </c>
      <c r="J52" s="6">
        <v>1.0</v>
      </c>
      <c r="K52" s="7"/>
      <c r="L52" s="4" t="s">
        <v>819</v>
      </c>
    </row>
    <row r="53">
      <c r="A53" s="4" t="s">
        <v>820</v>
      </c>
      <c r="B53" s="4" t="s">
        <v>663</v>
      </c>
      <c r="C53" s="4"/>
      <c r="D53" s="10" t="s">
        <v>821</v>
      </c>
      <c r="E53" s="4"/>
      <c r="F53" s="4"/>
      <c r="G53" s="4"/>
      <c r="H53" s="4" t="s">
        <v>8</v>
      </c>
      <c r="I53" s="6">
        <v>0.0</v>
      </c>
      <c r="J53" s="6">
        <v>0.0</v>
      </c>
      <c r="K53" s="7"/>
      <c r="L53" s="4" t="s">
        <v>822</v>
      </c>
    </row>
    <row r="54">
      <c r="A54" s="4" t="s">
        <v>823</v>
      </c>
      <c r="B54" s="4" t="s">
        <v>663</v>
      </c>
      <c r="C54" s="4"/>
      <c r="D54" s="8" t="s">
        <v>824</v>
      </c>
      <c r="E54" s="4" t="s">
        <v>825</v>
      </c>
      <c r="F54" s="4" t="s">
        <v>826</v>
      </c>
      <c r="G54" s="4"/>
      <c r="H54" s="4" t="s">
        <v>6</v>
      </c>
      <c r="I54" s="6">
        <v>18.0</v>
      </c>
      <c r="J54" s="6">
        <v>1.0</v>
      </c>
      <c r="K54" s="7"/>
      <c r="L54" s="4" t="s">
        <v>827</v>
      </c>
    </row>
    <row r="55">
      <c r="A55" s="4" t="s">
        <v>828</v>
      </c>
      <c r="B55" s="4" t="s">
        <v>663</v>
      </c>
      <c r="C55" s="11" t="s">
        <v>829</v>
      </c>
      <c r="D55" s="8" t="s">
        <v>830</v>
      </c>
      <c r="E55" s="4"/>
      <c r="F55" s="43" t="s">
        <v>831</v>
      </c>
      <c r="G55" s="4" t="s">
        <v>832</v>
      </c>
      <c r="H55" s="4" t="s">
        <v>12</v>
      </c>
      <c r="I55" s="6">
        <v>17.0</v>
      </c>
      <c r="J55" s="6">
        <v>13.0</v>
      </c>
      <c r="K55" s="7"/>
      <c r="L55" s="4" t="s">
        <v>833</v>
      </c>
    </row>
    <row r="56">
      <c r="A56" s="4" t="s">
        <v>834</v>
      </c>
      <c r="B56" s="4" t="s">
        <v>663</v>
      </c>
      <c r="C56" s="11" t="s">
        <v>829</v>
      </c>
      <c r="D56" s="8" t="s">
        <v>835</v>
      </c>
      <c r="E56" s="4"/>
      <c r="F56" s="43" t="s">
        <v>831</v>
      </c>
      <c r="G56" s="4"/>
      <c r="H56" s="4" t="s">
        <v>2</v>
      </c>
      <c r="I56" s="6">
        <v>5.0</v>
      </c>
      <c r="J56" s="6">
        <v>1.0</v>
      </c>
      <c r="K56" s="7"/>
      <c r="L56" s="4" t="s">
        <v>836</v>
      </c>
    </row>
    <row r="57">
      <c r="A57" s="4" t="s">
        <v>837</v>
      </c>
      <c r="B57" s="4" t="s">
        <v>663</v>
      </c>
      <c r="C57" s="4"/>
      <c r="D57" s="8" t="s">
        <v>838</v>
      </c>
      <c r="E57" s="4"/>
      <c r="F57" s="4" t="s">
        <v>839</v>
      </c>
      <c r="G57" s="4" t="s">
        <v>131</v>
      </c>
      <c r="H57" s="4" t="s">
        <v>12</v>
      </c>
      <c r="I57" s="6">
        <v>51.0</v>
      </c>
      <c r="J57" s="6">
        <v>4.0</v>
      </c>
      <c r="K57" s="7"/>
      <c r="L57" s="4" t="s">
        <v>840</v>
      </c>
    </row>
    <row r="58">
      <c r="A58" s="4" t="s">
        <v>841</v>
      </c>
      <c r="B58" s="4" t="s">
        <v>663</v>
      </c>
      <c r="C58" s="4"/>
      <c r="D58" s="8" t="s">
        <v>842</v>
      </c>
      <c r="E58" s="4"/>
      <c r="F58" s="4"/>
      <c r="G58" s="4"/>
      <c r="H58" s="4" t="s">
        <v>6</v>
      </c>
      <c r="I58" s="6">
        <v>41.0</v>
      </c>
      <c r="J58" s="6">
        <v>1.0</v>
      </c>
      <c r="K58" s="7"/>
      <c r="L58" s="4" t="s">
        <v>843</v>
      </c>
    </row>
    <row r="59">
      <c r="A59" s="4" t="s">
        <v>844</v>
      </c>
      <c r="B59" s="4" t="s">
        <v>663</v>
      </c>
      <c r="C59" s="4"/>
      <c r="D59" s="8" t="s">
        <v>845</v>
      </c>
      <c r="E59" s="4"/>
      <c r="F59" s="4" t="s">
        <v>846</v>
      </c>
      <c r="G59" s="4"/>
      <c r="H59" s="4" t="s">
        <v>2</v>
      </c>
      <c r="I59" s="6">
        <v>2.0</v>
      </c>
      <c r="J59" s="6">
        <v>1.0</v>
      </c>
      <c r="K59" s="7"/>
      <c r="L59" s="4" t="s">
        <v>847</v>
      </c>
    </row>
    <row r="60">
      <c r="A60" s="4" t="s">
        <v>848</v>
      </c>
      <c r="B60" s="4" t="s">
        <v>663</v>
      </c>
      <c r="C60" s="4"/>
      <c r="D60" s="8" t="s">
        <v>849</v>
      </c>
      <c r="E60" s="4"/>
      <c r="F60" s="4" t="s">
        <v>850</v>
      </c>
      <c r="G60" s="4"/>
      <c r="H60" s="4" t="s">
        <v>2</v>
      </c>
      <c r="I60" s="6">
        <v>3.0</v>
      </c>
      <c r="J60" s="6">
        <v>1.0</v>
      </c>
      <c r="K60" s="7"/>
      <c r="L60" s="4" t="s">
        <v>851</v>
      </c>
    </row>
    <row r="61">
      <c r="A61" s="4" t="s">
        <v>852</v>
      </c>
      <c r="B61" s="4" t="s">
        <v>663</v>
      </c>
      <c r="C61" s="4"/>
      <c r="D61" s="8" t="s">
        <v>853</v>
      </c>
      <c r="E61" s="4"/>
      <c r="F61" s="4" t="s">
        <v>854</v>
      </c>
      <c r="G61" s="4"/>
      <c r="H61" s="4" t="s">
        <v>6</v>
      </c>
      <c r="I61" s="6">
        <v>16.0</v>
      </c>
      <c r="J61" s="6">
        <v>1.0</v>
      </c>
      <c r="K61" s="7"/>
      <c r="L61" s="4" t="s">
        <v>855</v>
      </c>
    </row>
    <row r="62">
      <c r="A62" s="4" t="s">
        <v>856</v>
      </c>
      <c r="B62" s="4" t="s">
        <v>663</v>
      </c>
      <c r="C62" s="4"/>
      <c r="D62" s="10" t="s">
        <v>857</v>
      </c>
      <c r="E62" s="4"/>
      <c r="F62" s="4"/>
      <c r="G62" s="4"/>
      <c r="H62" s="4" t="s">
        <v>8</v>
      </c>
      <c r="I62" s="6">
        <v>0.0</v>
      </c>
      <c r="J62" s="6">
        <v>0.0</v>
      </c>
      <c r="K62" s="7"/>
      <c r="L62" s="4" t="s">
        <v>858</v>
      </c>
    </row>
    <row r="63">
      <c r="A63" s="4" t="s">
        <v>859</v>
      </c>
      <c r="B63" s="4" t="s">
        <v>663</v>
      </c>
      <c r="C63" s="4"/>
      <c r="D63" s="8" t="s">
        <v>860</v>
      </c>
      <c r="E63" s="4"/>
      <c r="F63" s="4"/>
      <c r="G63" s="4"/>
      <c r="H63" s="4" t="s">
        <v>2</v>
      </c>
      <c r="I63" s="6">
        <v>3.0</v>
      </c>
      <c r="J63" s="6">
        <v>1.0</v>
      </c>
      <c r="K63" s="7"/>
      <c r="L63" s="4" t="s">
        <v>861</v>
      </c>
    </row>
    <row r="64">
      <c r="A64" s="4" t="s">
        <v>862</v>
      </c>
      <c r="B64" s="4" t="s">
        <v>663</v>
      </c>
      <c r="C64" s="11" t="s">
        <v>863</v>
      </c>
      <c r="D64" s="8" t="s">
        <v>864</v>
      </c>
      <c r="E64" s="4" t="s">
        <v>865</v>
      </c>
      <c r="F64" s="4" t="s">
        <v>866</v>
      </c>
      <c r="G64" s="4" t="s">
        <v>538</v>
      </c>
      <c r="H64" s="4" t="s">
        <v>6</v>
      </c>
      <c r="I64" s="6">
        <v>8.0</v>
      </c>
      <c r="J64" s="6">
        <v>5.0</v>
      </c>
      <c r="K64" s="7"/>
      <c r="L64" s="4" t="s">
        <v>867</v>
      </c>
    </row>
    <row r="65">
      <c r="A65" s="4" t="s">
        <v>868</v>
      </c>
      <c r="B65" s="4" t="s">
        <v>663</v>
      </c>
      <c r="C65" s="11" t="s">
        <v>863</v>
      </c>
      <c r="D65" s="8" t="s">
        <v>869</v>
      </c>
      <c r="E65" s="4"/>
      <c r="F65" s="4"/>
      <c r="G65" s="4" t="s">
        <v>538</v>
      </c>
      <c r="H65" s="4" t="s">
        <v>2</v>
      </c>
      <c r="I65" s="6">
        <v>8.0</v>
      </c>
      <c r="J65" s="6">
        <v>5.0</v>
      </c>
      <c r="K65" s="7"/>
      <c r="L65" s="4" t="s">
        <v>870</v>
      </c>
    </row>
    <row r="66">
      <c r="A66" s="4" t="s">
        <v>871</v>
      </c>
      <c r="B66" s="4" t="s">
        <v>663</v>
      </c>
      <c r="C66" s="44" t="s">
        <v>872</v>
      </c>
      <c r="D66" s="5" t="s">
        <v>873</v>
      </c>
      <c r="E66" s="4"/>
      <c r="F66" s="4"/>
      <c r="G66" s="4"/>
      <c r="H66" s="4" t="s">
        <v>21</v>
      </c>
      <c r="I66" s="6"/>
      <c r="J66" s="6"/>
      <c r="K66" s="7"/>
      <c r="L66" s="4"/>
    </row>
    <row r="67">
      <c r="A67" s="4" t="s">
        <v>874</v>
      </c>
      <c r="B67" s="4" t="s">
        <v>663</v>
      </c>
      <c r="C67" s="44" t="s">
        <v>872</v>
      </c>
      <c r="D67" s="45" t="s">
        <v>875</v>
      </c>
      <c r="E67" s="41"/>
      <c r="F67" s="41"/>
      <c r="G67" s="41"/>
      <c r="H67" s="4" t="s">
        <v>8</v>
      </c>
      <c r="I67" s="6">
        <v>0.0</v>
      </c>
      <c r="J67" s="6">
        <v>0.0</v>
      </c>
      <c r="K67" s="7"/>
      <c r="L67" s="4" t="s">
        <v>876</v>
      </c>
    </row>
    <row r="68">
      <c r="A68" s="4" t="s">
        <v>877</v>
      </c>
      <c r="B68" s="4" t="s">
        <v>663</v>
      </c>
      <c r="C68" s="44" t="s">
        <v>872</v>
      </c>
      <c r="D68" s="42" t="s">
        <v>878</v>
      </c>
      <c r="E68" s="4"/>
      <c r="F68" s="4"/>
      <c r="G68" s="4" t="s">
        <v>879</v>
      </c>
      <c r="H68" s="4" t="s">
        <v>16</v>
      </c>
      <c r="I68" s="6">
        <v>2.0</v>
      </c>
      <c r="J68" s="6">
        <v>0.0</v>
      </c>
      <c r="K68" s="4" t="s">
        <v>11</v>
      </c>
      <c r="L68" s="4" t="s">
        <v>880</v>
      </c>
    </row>
    <row r="69">
      <c r="A69" s="4" t="s">
        <v>881</v>
      </c>
      <c r="B69" s="4" t="s">
        <v>663</v>
      </c>
      <c r="C69" s="44" t="s">
        <v>882</v>
      </c>
      <c r="D69" s="42" t="s">
        <v>883</v>
      </c>
      <c r="E69" s="4"/>
      <c r="F69" s="4"/>
      <c r="G69" s="4" t="s">
        <v>884</v>
      </c>
      <c r="H69" s="4" t="s">
        <v>16</v>
      </c>
      <c r="I69" s="6">
        <v>2.0</v>
      </c>
      <c r="J69" s="6">
        <v>0.0</v>
      </c>
      <c r="K69" s="4" t="s">
        <v>11</v>
      </c>
      <c r="L69" s="4" t="s">
        <v>885</v>
      </c>
    </row>
    <row r="70">
      <c r="A70" s="4" t="s">
        <v>886</v>
      </c>
      <c r="B70" s="4" t="s">
        <v>663</v>
      </c>
      <c r="C70" s="46" t="s">
        <v>887</v>
      </c>
      <c r="D70" s="42" t="s">
        <v>888</v>
      </c>
      <c r="E70" s="4"/>
      <c r="F70" s="4"/>
      <c r="G70" s="4" t="s">
        <v>889</v>
      </c>
      <c r="H70" s="4" t="s">
        <v>16</v>
      </c>
      <c r="I70" s="6">
        <v>2.0</v>
      </c>
      <c r="J70" s="6">
        <v>0.0</v>
      </c>
      <c r="K70" s="4" t="s">
        <v>11</v>
      </c>
      <c r="L70" s="4" t="s">
        <v>890</v>
      </c>
    </row>
    <row r="71">
      <c r="A71" s="4" t="s">
        <v>891</v>
      </c>
      <c r="B71" s="4" t="s">
        <v>663</v>
      </c>
      <c r="C71" s="44" t="s">
        <v>872</v>
      </c>
      <c r="D71" s="45" t="s">
        <v>892</v>
      </c>
      <c r="E71" s="41"/>
      <c r="F71" s="41"/>
      <c r="G71" s="41"/>
      <c r="H71" s="4" t="s">
        <v>8</v>
      </c>
      <c r="I71" s="6">
        <v>0.0</v>
      </c>
      <c r="J71" s="6">
        <v>0.0</v>
      </c>
      <c r="K71" s="7"/>
      <c r="L71" s="4" t="s">
        <v>893</v>
      </c>
    </row>
    <row r="72">
      <c r="A72" s="4" t="s">
        <v>894</v>
      </c>
      <c r="B72" s="4" t="s">
        <v>663</v>
      </c>
      <c r="C72" s="44" t="s">
        <v>872</v>
      </c>
      <c r="D72" s="42" t="s">
        <v>878</v>
      </c>
      <c r="E72" s="4"/>
      <c r="F72" s="4"/>
      <c r="G72" s="4" t="s">
        <v>895</v>
      </c>
      <c r="H72" s="4" t="s">
        <v>4</v>
      </c>
      <c r="I72" s="6">
        <v>3.0</v>
      </c>
      <c r="J72" s="6">
        <v>0.0</v>
      </c>
      <c r="K72" s="7"/>
      <c r="L72" s="4" t="s">
        <v>896</v>
      </c>
    </row>
    <row r="73">
      <c r="A73" s="4" t="s">
        <v>897</v>
      </c>
      <c r="B73" s="4" t="s">
        <v>663</v>
      </c>
      <c r="C73" s="44" t="s">
        <v>882</v>
      </c>
      <c r="D73" s="42" t="s">
        <v>883</v>
      </c>
      <c r="E73" s="4"/>
      <c r="F73" s="4"/>
      <c r="G73" s="4" t="s">
        <v>898</v>
      </c>
      <c r="H73" s="4" t="s">
        <v>4</v>
      </c>
      <c r="I73" s="6">
        <v>3.0</v>
      </c>
      <c r="J73" s="6">
        <v>0.0</v>
      </c>
      <c r="K73" s="7"/>
      <c r="L73" s="4" t="s">
        <v>899</v>
      </c>
    </row>
    <row r="74">
      <c r="A74" s="4" t="s">
        <v>900</v>
      </c>
      <c r="B74" s="4" t="s">
        <v>663</v>
      </c>
      <c r="C74" s="47" t="s">
        <v>887</v>
      </c>
      <c r="D74" s="42" t="s">
        <v>888</v>
      </c>
      <c r="E74" s="4"/>
      <c r="F74" s="4"/>
      <c r="G74" s="4" t="s">
        <v>901</v>
      </c>
      <c r="H74" s="4" t="s">
        <v>4</v>
      </c>
      <c r="I74" s="6">
        <v>3.0</v>
      </c>
      <c r="J74" s="6">
        <v>0.0</v>
      </c>
      <c r="K74" s="7"/>
      <c r="L74" s="4" t="s">
        <v>902</v>
      </c>
    </row>
    <row r="75">
      <c r="A75" s="4" t="s">
        <v>903</v>
      </c>
      <c r="B75" s="4" t="s">
        <v>663</v>
      </c>
      <c r="C75" s="44" t="s">
        <v>872</v>
      </c>
      <c r="D75" s="45" t="s">
        <v>904</v>
      </c>
      <c r="E75" s="41"/>
      <c r="F75" s="41"/>
      <c r="G75" s="41"/>
      <c r="H75" s="4" t="s">
        <v>8</v>
      </c>
      <c r="I75" s="6">
        <v>0.0</v>
      </c>
      <c r="J75" s="6">
        <v>0.0</v>
      </c>
      <c r="K75" s="7"/>
      <c r="L75" s="4" t="s">
        <v>905</v>
      </c>
    </row>
    <row r="76">
      <c r="A76" s="4" t="s">
        <v>906</v>
      </c>
      <c r="B76" s="4" t="s">
        <v>663</v>
      </c>
      <c r="C76" s="44" t="s">
        <v>872</v>
      </c>
      <c r="D76" s="42" t="s">
        <v>878</v>
      </c>
      <c r="E76" s="4"/>
      <c r="F76" s="4"/>
      <c r="G76" s="4" t="s">
        <v>907</v>
      </c>
      <c r="H76" s="4" t="s">
        <v>4</v>
      </c>
      <c r="I76" s="6">
        <v>3.0</v>
      </c>
      <c r="J76" s="6">
        <v>0.0</v>
      </c>
      <c r="K76" s="7"/>
      <c r="L76" s="4" t="s">
        <v>908</v>
      </c>
    </row>
    <row r="77">
      <c r="A77" s="4" t="s">
        <v>909</v>
      </c>
      <c r="B77" s="4" t="s">
        <v>663</v>
      </c>
      <c r="C77" s="44" t="s">
        <v>882</v>
      </c>
      <c r="D77" s="42" t="s">
        <v>883</v>
      </c>
      <c r="E77" s="4"/>
      <c r="F77" s="4"/>
      <c r="G77" s="4" t="s">
        <v>910</v>
      </c>
      <c r="H77" s="4" t="s">
        <v>4</v>
      </c>
      <c r="I77" s="6">
        <v>3.0</v>
      </c>
      <c r="J77" s="6">
        <v>0.0</v>
      </c>
      <c r="K77" s="7"/>
      <c r="L77" s="4" t="s">
        <v>911</v>
      </c>
    </row>
    <row r="78">
      <c r="A78" s="4" t="s">
        <v>912</v>
      </c>
      <c r="B78" s="4" t="s">
        <v>663</v>
      </c>
      <c r="C78" s="47" t="s">
        <v>887</v>
      </c>
      <c r="D78" s="42" t="s">
        <v>888</v>
      </c>
      <c r="E78" s="4"/>
      <c r="F78" s="4"/>
      <c r="G78" s="4" t="s">
        <v>913</v>
      </c>
      <c r="H78" s="4" t="s">
        <v>4</v>
      </c>
      <c r="I78" s="6">
        <v>3.0</v>
      </c>
      <c r="J78" s="6">
        <v>0.0</v>
      </c>
      <c r="K78" s="7"/>
      <c r="L78" s="4" t="s">
        <v>914</v>
      </c>
    </row>
    <row r="79">
      <c r="A79" s="4" t="s">
        <v>915</v>
      </c>
      <c r="B79" s="4" t="s">
        <v>663</v>
      </c>
      <c r="C79" s="44" t="s">
        <v>872</v>
      </c>
      <c r="D79" s="45" t="s">
        <v>916</v>
      </c>
      <c r="E79" s="41"/>
      <c r="F79" s="41"/>
      <c r="G79" s="41"/>
      <c r="H79" s="4" t="s">
        <v>8</v>
      </c>
      <c r="I79" s="6">
        <v>0.0</v>
      </c>
      <c r="J79" s="6">
        <v>0.0</v>
      </c>
      <c r="K79" s="7"/>
      <c r="L79" s="4" t="s">
        <v>917</v>
      </c>
    </row>
    <row r="80">
      <c r="A80" s="4" t="s">
        <v>918</v>
      </c>
      <c r="B80" s="4" t="s">
        <v>663</v>
      </c>
      <c r="C80" s="44" t="s">
        <v>872</v>
      </c>
      <c r="D80" s="42" t="s">
        <v>878</v>
      </c>
      <c r="E80" s="4"/>
      <c r="F80" s="4"/>
      <c r="G80" s="4" t="s">
        <v>919</v>
      </c>
      <c r="H80" s="4" t="s">
        <v>4</v>
      </c>
      <c r="I80" s="6">
        <v>3.0</v>
      </c>
      <c r="J80" s="6">
        <v>0.0</v>
      </c>
      <c r="K80" s="7"/>
      <c r="L80" s="4" t="s">
        <v>920</v>
      </c>
    </row>
    <row r="81">
      <c r="A81" s="4" t="s">
        <v>921</v>
      </c>
      <c r="B81" s="4" t="s">
        <v>663</v>
      </c>
      <c r="C81" s="44" t="s">
        <v>882</v>
      </c>
      <c r="D81" s="42" t="s">
        <v>883</v>
      </c>
      <c r="E81" s="4"/>
      <c r="F81" s="4"/>
      <c r="G81" s="4" t="s">
        <v>922</v>
      </c>
      <c r="H81" s="4" t="s">
        <v>4</v>
      </c>
      <c r="I81" s="6">
        <v>3.0</v>
      </c>
      <c r="J81" s="6">
        <v>0.0</v>
      </c>
      <c r="K81" s="7"/>
      <c r="L81" s="4" t="s">
        <v>923</v>
      </c>
    </row>
    <row r="82">
      <c r="A82" s="4" t="s">
        <v>924</v>
      </c>
      <c r="B82" s="4" t="s">
        <v>663</v>
      </c>
      <c r="C82" s="47" t="s">
        <v>887</v>
      </c>
      <c r="D82" s="42" t="s">
        <v>888</v>
      </c>
      <c r="E82" s="4"/>
      <c r="F82" s="4"/>
      <c r="G82" s="4" t="s">
        <v>925</v>
      </c>
      <c r="H82" s="4" t="s">
        <v>4</v>
      </c>
      <c r="I82" s="6">
        <v>3.0</v>
      </c>
      <c r="J82" s="6">
        <v>0.0</v>
      </c>
      <c r="K82" s="7"/>
      <c r="L82" s="4" t="s">
        <v>926</v>
      </c>
    </row>
    <row r="83">
      <c r="A83" s="4" t="s">
        <v>927</v>
      </c>
      <c r="B83" s="4" t="s">
        <v>663</v>
      </c>
      <c r="C83" s="44" t="s">
        <v>872</v>
      </c>
      <c r="D83" s="45" t="s">
        <v>928</v>
      </c>
      <c r="E83" s="41"/>
      <c r="F83" s="41"/>
      <c r="G83" s="41"/>
      <c r="H83" s="4" t="s">
        <v>8</v>
      </c>
      <c r="I83" s="6">
        <v>0.0</v>
      </c>
      <c r="J83" s="6">
        <v>0.0</v>
      </c>
      <c r="K83" s="7"/>
      <c r="L83" s="4" t="s">
        <v>929</v>
      </c>
    </row>
    <row r="84">
      <c r="A84" s="4" t="s">
        <v>930</v>
      </c>
      <c r="B84" s="4" t="s">
        <v>663</v>
      </c>
      <c r="C84" s="44" t="s">
        <v>872</v>
      </c>
      <c r="D84" s="42" t="s">
        <v>878</v>
      </c>
      <c r="E84" s="4"/>
      <c r="F84" s="4"/>
      <c r="G84" s="4" t="s">
        <v>931</v>
      </c>
      <c r="H84" s="4" t="s">
        <v>4</v>
      </c>
      <c r="I84" s="6">
        <v>3.0</v>
      </c>
      <c r="J84" s="6">
        <v>0.0</v>
      </c>
      <c r="K84" s="7"/>
      <c r="L84" s="4" t="s">
        <v>932</v>
      </c>
    </row>
    <row r="85">
      <c r="A85" s="4" t="s">
        <v>933</v>
      </c>
      <c r="B85" s="4" t="s">
        <v>663</v>
      </c>
      <c r="C85" s="44" t="s">
        <v>882</v>
      </c>
      <c r="D85" s="42" t="s">
        <v>883</v>
      </c>
      <c r="E85" s="4"/>
      <c r="F85" s="4"/>
      <c r="G85" s="4" t="s">
        <v>934</v>
      </c>
      <c r="H85" s="4" t="s">
        <v>4</v>
      </c>
      <c r="I85" s="6">
        <v>3.0</v>
      </c>
      <c r="J85" s="6">
        <v>0.0</v>
      </c>
      <c r="K85" s="7"/>
      <c r="L85" s="4" t="s">
        <v>935</v>
      </c>
    </row>
    <row r="86">
      <c r="A86" s="4" t="s">
        <v>936</v>
      </c>
      <c r="B86" s="4" t="s">
        <v>663</v>
      </c>
      <c r="C86" s="47" t="s">
        <v>887</v>
      </c>
      <c r="D86" s="42" t="s">
        <v>888</v>
      </c>
      <c r="E86" s="4"/>
      <c r="F86" s="4"/>
      <c r="G86" s="4" t="s">
        <v>937</v>
      </c>
      <c r="H86" s="4" t="s">
        <v>4</v>
      </c>
      <c r="I86" s="6">
        <v>3.0</v>
      </c>
      <c r="J86" s="6">
        <v>0.0</v>
      </c>
      <c r="K86" s="7"/>
      <c r="L86" s="4" t="s">
        <v>938</v>
      </c>
    </row>
    <row r="87">
      <c r="A87" s="4" t="s">
        <v>939</v>
      </c>
      <c r="B87" s="4" t="s">
        <v>663</v>
      </c>
      <c r="C87" s="44" t="s">
        <v>197</v>
      </c>
      <c r="D87" s="45" t="s">
        <v>940</v>
      </c>
      <c r="E87" s="41"/>
      <c r="F87" s="41"/>
      <c r="G87" s="41"/>
      <c r="H87" s="4" t="s">
        <v>8</v>
      </c>
      <c r="I87" s="6">
        <v>0.0</v>
      </c>
      <c r="J87" s="6">
        <v>0.0</v>
      </c>
      <c r="K87" s="7"/>
      <c r="L87" s="4" t="s">
        <v>941</v>
      </c>
    </row>
    <row r="88">
      <c r="A88" s="4" t="s">
        <v>942</v>
      </c>
      <c r="B88" s="4" t="s">
        <v>663</v>
      </c>
      <c r="C88" s="44" t="s">
        <v>197</v>
      </c>
      <c r="D88" s="42" t="s">
        <v>943</v>
      </c>
      <c r="E88" s="41"/>
      <c r="F88" s="41"/>
      <c r="G88" s="41" t="s">
        <v>944</v>
      </c>
      <c r="H88" s="4" t="s">
        <v>4</v>
      </c>
      <c r="I88" s="6">
        <v>1.0</v>
      </c>
      <c r="J88" s="6">
        <v>0.0</v>
      </c>
      <c r="K88" s="7"/>
      <c r="L88" s="4" t="s">
        <v>945</v>
      </c>
    </row>
    <row r="89">
      <c r="A89" s="4" t="s">
        <v>946</v>
      </c>
      <c r="B89" s="4" t="s">
        <v>663</v>
      </c>
      <c r="C89" s="44" t="s">
        <v>872</v>
      </c>
      <c r="D89" s="42" t="s">
        <v>878</v>
      </c>
      <c r="E89" s="41"/>
      <c r="F89" s="41"/>
      <c r="G89" s="41" t="s">
        <v>944</v>
      </c>
      <c r="H89" s="4" t="s">
        <v>4</v>
      </c>
      <c r="I89" s="6">
        <v>2.0</v>
      </c>
      <c r="J89" s="6">
        <v>0.0</v>
      </c>
      <c r="K89" s="7"/>
      <c r="L89" s="4" t="s">
        <v>947</v>
      </c>
    </row>
    <row r="90">
      <c r="A90" s="4" t="s">
        <v>948</v>
      </c>
      <c r="B90" s="4" t="s">
        <v>663</v>
      </c>
      <c r="C90" s="44" t="s">
        <v>882</v>
      </c>
      <c r="D90" s="42" t="s">
        <v>883</v>
      </c>
      <c r="E90" s="41"/>
      <c r="F90" s="41"/>
      <c r="G90" s="41" t="s">
        <v>944</v>
      </c>
      <c r="H90" s="4" t="s">
        <v>4</v>
      </c>
      <c r="I90" s="6">
        <v>2.0</v>
      </c>
      <c r="J90" s="6">
        <v>0.0</v>
      </c>
      <c r="K90" s="7"/>
      <c r="L90" s="4" t="s">
        <v>949</v>
      </c>
    </row>
    <row r="91">
      <c r="A91" s="4" t="s">
        <v>950</v>
      </c>
      <c r="B91" s="4" t="s">
        <v>663</v>
      </c>
      <c r="C91" s="47" t="s">
        <v>887</v>
      </c>
      <c r="D91" s="42" t="s">
        <v>888</v>
      </c>
      <c r="E91" s="41"/>
      <c r="F91" s="41"/>
      <c r="G91" s="41" t="s">
        <v>944</v>
      </c>
      <c r="H91" s="4" t="s">
        <v>4</v>
      </c>
      <c r="I91" s="6">
        <v>2.0</v>
      </c>
      <c r="J91" s="6">
        <v>0.0</v>
      </c>
      <c r="K91" s="7"/>
      <c r="L91" s="4" t="s">
        <v>951</v>
      </c>
    </row>
    <row r="92">
      <c r="A92" s="4" t="s">
        <v>952</v>
      </c>
      <c r="B92" s="4" t="s">
        <v>663</v>
      </c>
      <c r="C92" s="44" t="s">
        <v>197</v>
      </c>
      <c r="D92" s="45" t="s">
        <v>953</v>
      </c>
      <c r="E92" s="41"/>
      <c r="F92" s="41"/>
      <c r="G92" s="41"/>
      <c r="H92" s="4" t="s">
        <v>8</v>
      </c>
      <c r="I92" s="6">
        <v>0.0</v>
      </c>
      <c r="J92" s="6">
        <v>0.0</v>
      </c>
      <c r="K92" s="7"/>
      <c r="L92" s="4" t="s">
        <v>954</v>
      </c>
    </row>
    <row r="93">
      <c r="A93" s="4" t="s">
        <v>955</v>
      </c>
      <c r="B93" s="4" t="s">
        <v>663</v>
      </c>
      <c r="C93" s="44" t="s">
        <v>197</v>
      </c>
      <c r="D93" s="42" t="s">
        <v>956</v>
      </c>
      <c r="E93" s="41"/>
      <c r="F93" s="41"/>
      <c r="G93" s="41"/>
      <c r="H93" s="4" t="s">
        <v>2</v>
      </c>
      <c r="I93" s="6">
        <v>4.0</v>
      </c>
      <c r="J93" s="6">
        <v>1.0</v>
      </c>
      <c r="K93" s="7"/>
      <c r="L93" s="4" t="s">
        <v>957</v>
      </c>
    </row>
    <row r="94">
      <c r="A94" s="4" t="s">
        <v>958</v>
      </c>
      <c r="B94" s="4" t="s">
        <v>663</v>
      </c>
      <c r="C94" s="44" t="s">
        <v>197</v>
      </c>
      <c r="D94" s="42" t="s">
        <v>959</v>
      </c>
      <c r="E94" s="4"/>
      <c r="F94" s="9" t="s">
        <v>960</v>
      </c>
      <c r="G94" s="4"/>
      <c r="H94" s="4" t="s">
        <v>4</v>
      </c>
      <c r="I94" s="6">
        <v>0.0</v>
      </c>
      <c r="J94" s="6">
        <v>0.0</v>
      </c>
      <c r="K94" s="7"/>
      <c r="L94" s="4" t="s">
        <v>961</v>
      </c>
    </row>
    <row r="95">
      <c r="A95" s="4" t="s">
        <v>962</v>
      </c>
      <c r="B95" s="4" t="s">
        <v>663</v>
      </c>
      <c r="C95" s="44" t="s">
        <v>197</v>
      </c>
      <c r="D95" s="42" t="s">
        <v>963</v>
      </c>
      <c r="E95" s="4" t="s">
        <v>964</v>
      </c>
      <c r="F95" s="9" t="s">
        <v>965</v>
      </c>
      <c r="G95" s="4"/>
      <c r="H95" s="4" t="s">
        <v>4</v>
      </c>
      <c r="I95" s="6">
        <v>0.0</v>
      </c>
      <c r="J95" s="6">
        <v>0.0</v>
      </c>
      <c r="K95" s="7"/>
      <c r="L95" s="4" t="s">
        <v>966</v>
      </c>
    </row>
    <row r="96">
      <c r="A96" s="4" t="s">
        <v>967</v>
      </c>
      <c r="B96" s="4" t="s">
        <v>663</v>
      </c>
      <c r="C96" s="44" t="s">
        <v>197</v>
      </c>
      <c r="D96" s="8" t="s">
        <v>968</v>
      </c>
      <c r="E96" s="4"/>
      <c r="F96" s="4"/>
      <c r="G96" s="4"/>
      <c r="H96" s="4" t="s">
        <v>4</v>
      </c>
      <c r="I96" s="6">
        <v>0.0</v>
      </c>
      <c r="J96" s="6">
        <v>0.0</v>
      </c>
      <c r="K96" s="7"/>
      <c r="L96" s="4" t="s">
        <v>969</v>
      </c>
    </row>
    <row r="97">
      <c r="A97" s="4" t="s">
        <v>970</v>
      </c>
      <c r="B97" s="4" t="s">
        <v>663</v>
      </c>
      <c r="C97" s="44" t="s">
        <v>197</v>
      </c>
      <c r="D97" s="42" t="s">
        <v>971</v>
      </c>
      <c r="E97" s="4"/>
      <c r="F97" s="4"/>
      <c r="G97" s="4"/>
      <c r="H97" s="4" t="s">
        <v>4</v>
      </c>
      <c r="I97" s="6">
        <v>0.0</v>
      </c>
      <c r="J97" s="6">
        <v>0.0</v>
      </c>
      <c r="K97" s="7"/>
      <c r="L97" s="4" t="s">
        <v>972</v>
      </c>
    </row>
    <row r="98">
      <c r="A98" s="4" t="s">
        <v>973</v>
      </c>
      <c r="B98" s="4" t="s">
        <v>663</v>
      </c>
      <c r="C98" s="44" t="s">
        <v>197</v>
      </c>
      <c r="D98" s="42" t="s">
        <v>974</v>
      </c>
      <c r="E98" s="41"/>
      <c r="F98" s="41"/>
      <c r="G98" s="41"/>
      <c r="H98" s="4" t="s">
        <v>4</v>
      </c>
      <c r="I98" s="6">
        <v>0.0</v>
      </c>
      <c r="J98" s="6">
        <v>0.0</v>
      </c>
      <c r="K98" s="7"/>
      <c r="L98" s="4" t="s">
        <v>975</v>
      </c>
    </row>
    <row r="99">
      <c r="A99" s="4" t="s">
        <v>976</v>
      </c>
      <c r="B99" s="4" t="s">
        <v>663</v>
      </c>
      <c r="C99" s="44" t="s">
        <v>197</v>
      </c>
      <c r="D99" s="42" t="s">
        <v>977</v>
      </c>
      <c r="E99" s="41"/>
      <c r="F99" s="41"/>
      <c r="G99" s="41"/>
      <c r="H99" s="4" t="s">
        <v>4</v>
      </c>
      <c r="I99" s="6">
        <v>0.0</v>
      </c>
      <c r="J99" s="6">
        <v>0.0</v>
      </c>
      <c r="K99" s="7"/>
      <c r="L99" s="4" t="s">
        <v>978</v>
      </c>
    </row>
    <row r="100">
      <c r="A100" s="4" t="s">
        <v>979</v>
      </c>
      <c r="B100" s="4" t="s">
        <v>663</v>
      </c>
      <c r="C100" s="44" t="s">
        <v>197</v>
      </c>
      <c r="D100" s="42" t="s">
        <v>980</v>
      </c>
      <c r="E100" s="41"/>
      <c r="F100" s="41"/>
      <c r="G100" s="41"/>
      <c r="H100" s="4" t="s">
        <v>4</v>
      </c>
      <c r="I100" s="6">
        <v>0.0</v>
      </c>
      <c r="J100" s="6">
        <v>0.0</v>
      </c>
      <c r="K100" s="7"/>
      <c r="L100" s="4" t="s">
        <v>981</v>
      </c>
    </row>
    <row r="101">
      <c r="A101" s="4" t="s">
        <v>982</v>
      </c>
      <c r="B101" s="4" t="s">
        <v>663</v>
      </c>
      <c r="C101" s="44" t="s">
        <v>197</v>
      </c>
      <c r="D101" s="42" t="s">
        <v>983</v>
      </c>
      <c r="E101" s="41"/>
      <c r="F101" s="41"/>
      <c r="G101" s="41"/>
      <c r="H101" s="4" t="s">
        <v>2</v>
      </c>
      <c r="I101" s="6">
        <v>4.0</v>
      </c>
      <c r="J101" s="6">
        <v>1.0</v>
      </c>
      <c r="K101" s="7"/>
      <c r="L101" s="4" t="s">
        <v>984</v>
      </c>
    </row>
    <row r="102">
      <c r="A102" s="4" t="s">
        <v>985</v>
      </c>
      <c r="B102" s="4" t="s">
        <v>663</v>
      </c>
      <c r="C102" s="44" t="s">
        <v>197</v>
      </c>
      <c r="D102" s="45" t="s">
        <v>986</v>
      </c>
      <c r="E102" s="41"/>
      <c r="F102" s="41"/>
      <c r="G102" s="41"/>
      <c r="H102" s="4" t="s">
        <v>8</v>
      </c>
      <c r="I102" s="6">
        <v>1.0</v>
      </c>
      <c r="J102" s="6">
        <v>0.0</v>
      </c>
      <c r="K102" s="7"/>
      <c r="L102" s="4" t="s">
        <v>987</v>
      </c>
    </row>
    <row r="103">
      <c r="A103" s="4" t="s">
        <v>988</v>
      </c>
      <c r="B103" s="4" t="s">
        <v>663</v>
      </c>
      <c r="C103" s="44" t="s">
        <v>197</v>
      </c>
      <c r="D103" s="42" t="s">
        <v>989</v>
      </c>
      <c r="E103" s="41"/>
      <c r="F103" s="41"/>
      <c r="G103" s="41"/>
      <c r="H103" s="4" t="s">
        <v>6</v>
      </c>
      <c r="I103" s="6">
        <v>12.0</v>
      </c>
      <c r="J103" s="6">
        <v>1.0</v>
      </c>
      <c r="K103" s="7"/>
      <c r="L103" s="4" t="s">
        <v>990</v>
      </c>
    </row>
    <row r="104">
      <c r="A104" s="4" t="s">
        <v>991</v>
      </c>
      <c r="B104" s="4" t="s">
        <v>663</v>
      </c>
      <c r="C104" s="44" t="s">
        <v>197</v>
      </c>
      <c r="D104" s="42" t="s">
        <v>992</v>
      </c>
      <c r="E104" s="4"/>
      <c r="F104" s="4"/>
      <c r="G104" s="4" t="s">
        <v>131</v>
      </c>
      <c r="H104" s="4" t="s">
        <v>2</v>
      </c>
      <c r="I104" s="6">
        <v>5.0</v>
      </c>
      <c r="J104" s="6">
        <v>1.0</v>
      </c>
      <c r="K104" s="7"/>
      <c r="L104" s="4" t="s">
        <v>993</v>
      </c>
    </row>
    <row r="105">
      <c r="A105" s="4" t="s">
        <v>994</v>
      </c>
      <c r="B105" s="4" t="s">
        <v>663</v>
      </c>
      <c r="C105" s="44" t="s">
        <v>197</v>
      </c>
      <c r="D105" s="42" t="s">
        <v>995</v>
      </c>
      <c r="E105" s="41"/>
      <c r="F105" s="41"/>
      <c r="G105" s="41"/>
      <c r="H105" s="4" t="s">
        <v>2</v>
      </c>
      <c r="I105" s="6">
        <v>2.0</v>
      </c>
      <c r="J105" s="6">
        <v>1.0</v>
      </c>
      <c r="K105" s="7"/>
      <c r="L105" s="4" t="s">
        <v>996</v>
      </c>
    </row>
    <row r="106">
      <c r="A106" s="4" t="s">
        <v>997</v>
      </c>
      <c r="B106" s="4" t="s">
        <v>663</v>
      </c>
      <c r="C106" s="46" t="s">
        <v>998</v>
      </c>
      <c r="D106" s="42" t="s">
        <v>999</v>
      </c>
      <c r="E106" s="41" t="s">
        <v>1000</v>
      </c>
      <c r="F106" s="41"/>
      <c r="G106" s="41"/>
      <c r="H106" s="4" t="s">
        <v>6</v>
      </c>
      <c r="I106" s="6">
        <v>17.0</v>
      </c>
      <c r="J106" s="6">
        <v>1.0</v>
      </c>
      <c r="K106" s="7"/>
      <c r="L106" s="4" t="s">
        <v>1001</v>
      </c>
    </row>
    <row r="107">
      <c r="A107" s="4" t="s">
        <v>1002</v>
      </c>
      <c r="B107" s="4" t="s">
        <v>663</v>
      </c>
      <c r="C107" s="46" t="s">
        <v>1003</v>
      </c>
      <c r="D107" s="45" t="s">
        <v>1004</v>
      </c>
      <c r="E107" s="41"/>
      <c r="F107" s="41"/>
      <c r="G107" s="41"/>
      <c r="H107" s="4" t="s">
        <v>8</v>
      </c>
      <c r="I107" s="6">
        <v>0.0</v>
      </c>
      <c r="J107" s="6">
        <v>0.0</v>
      </c>
      <c r="K107" s="7"/>
      <c r="L107" s="4" t="s">
        <v>1005</v>
      </c>
    </row>
    <row r="108">
      <c r="A108" s="4" t="s">
        <v>1006</v>
      </c>
      <c r="B108" s="4" t="s">
        <v>663</v>
      </c>
      <c r="C108" s="46" t="s">
        <v>1003</v>
      </c>
      <c r="D108" s="42" t="s">
        <v>1007</v>
      </c>
      <c r="E108" s="41"/>
      <c r="F108" s="41"/>
      <c r="G108" s="41"/>
      <c r="H108" s="4" t="s">
        <v>4</v>
      </c>
      <c r="I108" s="6">
        <v>3.0</v>
      </c>
      <c r="J108" s="6">
        <v>0.0</v>
      </c>
      <c r="K108" s="7"/>
      <c r="L108" s="4" t="s">
        <v>1008</v>
      </c>
    </row>
    <row r="109">
      <c r="A109" s="4" t="s">
        <v>1009</v>
      </c>
      <c r="B109" s="4" t="s">
        <v>663</v>
      </c>
      <c r="C109" s="46" t="s">
        <v>1003</v>
      </c>
      <c r="D109" s="42" t="s">
        <v>1010</v>
      </c>
      <c r="E109" s="41" t="s">
        <v>1011</v>
      </c>
      <c r="F109" s="41"/>
      <c r="G109" s="41"/>
      <c r="H109" s="4" t="s">
        <v>4</v>
      </c>
      <c r="I109" s="6">
        <v>2.0</v>
      </c>
      <c r="J109" s="6">
        <v>0.0</v>
      </c>
      <c r="K109" s="7"/>
      <c r="L109" s="4" t="s">
        <v>1012</v>
      </c>
    </row>
    <row r="110">
      <c r="A110" s="4" t="s">
        <v>1013</v>
      </c>
      <c r="B110" s="4" t="s">
        <v>663</v>
      </c>
      <c r="C110" s="46" t="s">
        <v>1003</v>
      </c>
      <c r="D110" s="42" t="s">
        <v>1014</v>
      </c>
      <c r="E110" s="41"/>
      <c r="F110" s="41"/>
      <c r="G110" s="41"/>
      <c r="H110" s="4" t="s">
        <v>2</v>
      </c>
      <c r="I110" s="6">
        <v>4.0</v>
      </c>
      <c r="J110" s="6">
        <v>1.0</v>
      </c>
      <c r="K110" s="7"/>
      <c r="L110" s="4" t="s">
        <v>1015</v>
      </c>
    </row>
    <row r="111">
      <c r="B111" s="13"/>
      <c r="D111" s="13"/>
      <c r="H111" s="13"/>
      <c r="K111" s="13"/>
    </row>
    <row r="112">
      <c r="B112" s="13"/>
      <c r="D112" s="13"/>
      <c r="H112" s="13"/>
      <c r="K112" s="13"/>
    </row>
    <row r="113">
      <c r="B113" s="13"/>
      <c r="D113" s="13"/>
      <c r="H113" s="13"/>
      <c r="K113" s="13"/>
    </row>
    <row r="114">
      <c r="B114" s="13"/>
      <c r="D114" s="13"/>
      <c r="H114" s="13"/>
      <c r="K114" s="13"/>
    </row>
    <row r="115">
      <c r="B115" s="13"/>
      <c r="D115" s="13"/>
      <c r="H115" s="13"/>
      <c r="K115" s="13"/>
    </row>
    <row r="116">
      <c r="B116" s="13"/>
      <c r="D116" s="13"/>
      <c r="H116" s="13"/>
      <c r="K116" s="13"/>
    </row>
    <row r="117">
      <c r="B117" s="13"/>
      <c r="D117" s="13"/>
      <c r="H117" s="13"/>
      <c r="K117" s="13"/>
    </row>
    <row r="118">
      <c r="B118" s="13"/>
      <c r="D118" s="13"/>
      <c r="H118" s="13"/>
      <c r="K118" s="13"/>
    </row>
    <row r="119">
      <c r="B119" s="13"/>
      <c r="D119" s="13"/>
      <c r="H119" s="13"/>
      <c r="K119" s="13"/>
    </row>
    <row r="120">
      <c r="B120" s="13"/>
      <c r="D120" s="13"/>
      <c r="H120" s="13"/>
      <c r="K120" s="13"/>
    </row>
    <row r="121">
      <c r="B121" s="13"/>
      <c r="D121" s="13"/>
      <c r="H121" s="13"/>
      <c r="K121" s="13"/>
    </row>
    <row r="122">
      <c r="B122" s="13"/>
      <c r="D122" s="13"/>
      <c r="H122" s="13"/>
      <c r="K122" s="13"/>
    </row>
    <row r="123">
      <c r="B123" s="13"/>
      <c r="D123" s="13"/>
      <c r="H123" s="13"/>
      <c r="K123" s="13"/>
    </row>
    <row r="124">
      <c r="B124" s="13"/>
      <c r="D124" s="13"/>
      <c r="H124" s="13"/>
      <c r="K124" s="13"/>
    </row>
    <row r="125">
      <c r="B125" s="13"/>
      <c r="D125" s="13"/>
      <c r="H125" s="13"/>
      <c r="K125" s="13"/>
    </row>
    <row r="126">
      <c r="B126" s="13"/>
      <c r="D126" s="13"/>
      <c r="H126" s="13"/>
      <c r="K126" s="13"/>
    </row>
    <row r="127">
      <c r="B127" s="13"/>
      <c r="D127" s="13"/>
      <c r="H127" s="13"/>
      <c r="K127" s="13"/>
    </row>
    <row r="128">
      <c r="B128" s="13"/>
      <c r="D128" s="13"/>
      <c r="H128" s="13"/>
      <c r="K128" s="13"/>
    </row>
    <row r="129">
      <c r="B129" s="13"/>
      <c r="D129" s="13"/>
      <c r="H129" s="13"/>
      <c r="K129" s="13"/>
    </row>
    <row r="130">
      <c r="B130" s="13"/>
      <c r="D130" s="13"/>
      <c r="H130" s="13"/>
      <c r="K130" s="13"/>
    </row>
    <row r="131">
      <c r="B131" s="13"/>
      <c r="D131" s="13"/>
      <c r="H131" s="13"/>
      <c r="K131" s="13"/>
    </row>
    <row r="132">
      <c r="B132" s="13"/>
      <c r="D132" s="13"/>
      <c r="H132" s="13"/>
      <c r="K132" s="13"/>
    </row>
    <row r="133">
      <c r="B133" s="13"/>
      <c r="D133" s="13"/>
      <c r="H133" s="13"/>
      <c r="K133" s="13"/>
    </row>
    <row r="134">
      <c r="B134" s="13"/>
      <c r="D134" s="13"/>
      <c r="H134" s="13"/>
      <c r="K134" s="13"/>
    </row>
    <row r="135">
      <c r="B135" s="13"/>
      <c r="D135" s="13"/>
      <c r="H135" s="13"/>
      <c r="K135" s="13"/>
    </row>
    <row r="136">
      <c r="B136" s="13"/>
      <c r="D136" s="13"/>
      <c r="H136" s="13"/>
      <c r="K136" s="13"/>
    </row>
    <row r="137">
      <c r="B137" s="13"/>
      <c r="D137" s="13"/>
      <c r="H137" s="13"/>
      <c r="K137" s="13"/>
    </row>
    <row r="138">
      <c r="B138" s="13"/>
      <c r="D138" s="13"/>
      <c r="H138" s="13"/>
      <c r="K138" s="13"/>
    </row>
    <row r="139">
      <c r="B139" s="13"/>
      <c r="D139" s="13"/>
      <c r="H139" s="13"/>
      <c r="K139" s="13"/>
    </row>
    <row r="140">
      <c r="B140" s="13"/>
      <c r="D140" s="13"/>
      <c r="H140" s="13"/>
      <c r="K140" s="13"/>
    </row>
    <row r="141">
      <c r="B141" s="13"/>
      <c r="D141" s="13"/>
      <c r="H141" s="13"/>
      <c r="K141" s="13"/>
    </row>
    <row r="142">
      <c r="B142" s="13"/>
      <c r="D142" s="13"/>
      <c r="H142" s="13"/>
      <c r="K142" s="13"/>
    </row>
    <row r="143">
      <c r="B143" s="13"/>
      <c r="D143" s="13"/>
      <c r="H143" s="13"/>
      <c r="K143" s="13"/>
    </row>
    <row r="144">
      <c r="B144" s="13"/>
      <c r="D144" s="13"/>
      <c r="H144" s="13"/>
      <c r="K144" s="13"/>
    </row>
    <row r="145">
      <c r="B145" s="13"/>
      <c r="D145" s="13"/>
      <c r="H145" s="13"/>
      <c r="K145" s="13"/>
    </row>
    <row r="146">
      <c r="B146" s="13"/>
      <c r="D146" s="13"/>
      <c r="H146" s="13"/>
      <c r="K146" s="13"/>
    </row>
    <row r="147">
      <c r="B147" s="13"/>
      <c r="D147" s="13"/>
      <c r="H147" s="13"/>
      <c r="K147" s="13"/>
    </row>
    <row r="148">
      <c r="B148" s="13"/>
      <c r="D148" s="13"/>
      <c r="H148" s="13"/>
      <c r="K148" s="13"/>
    </row>
    <row r="149">
      <c r="B149" s="13"/>
      <c r="D149" s="13"/>
      <c r="H149" s="13"/>
      <c r="K149" s="13"/>
    </row>
    <row r="150">
      <c r="B150" s="13"/>
      <c r="D150" s="13"/>
      <c r="H150" s="13"/>
      <c r="K150" s="13"/>
    </row>
    <row r="151">
      <c r="B151" s="13"/>
      <c r="D151" s="13"/>
      <c r="H151" s="13"/>
      <c r="K151" s="13"/>
    </row>
    <row r="152">
      <c r="B152" s="13"/>
      <c r="D152" s="13"/>
      <c r="H152" s="13"/>
      <c r="K152" s="13"/>
    </row>
    <row r="153">
      <c r="B153" s="13"/>
      <c r="D153" s="13"/>
      <c r="H153" s="13"/>
      <c r="K153" s="13"/>
    </row>
    <row r="154">
      <c r="B154" s="13"/>
      <c r="D154" s="13"/>
      <c r="H154" s="13"/>
      <c r="K154" s="13"/>
    </row>
    <row r="155">
      <c r="B155" s="13"/>
      <c r="D155" s="13"/>
      <c r="H155" s="13"/>
      <c r="K155" s="13"/>
    </row>
    <row r="156">
      <c r="B156" s="13"/>
      <c r="D156" s="13"/>
      <c r="H156" s="13"/>
      <c r="K156" s="13"/>
    </row>
    <row r="157">
      <c r="B157" s="13"/>
      <c r="D157" s="13"/>
      <c r="H157" s="13"/>
      <c r="K157" s="13"/>
    </row>
    <row r="158">
      <c r="B158" s="13"/>
      <c r="D158" s="13"/>
      <c r="H158" s="13"/>
      <c r="K158" s="13"/>
    </row>
    <row r="159">
      <c r="B159" s="13"/>
      <c r="D159" s="13"/>
      <c r="H159" s="13"/>
      <c r="K159" s="13"/>
    </row>
    <row r="160">
      <c r="B160" s="13"/>
      <c r="D160" s="13"/>
      <c r="H160" s="13"/>
      <c r="K160" s="13"/>
    </row>
    <row r="161">
      <c r="B161" s="13"/>
      <c r="D161" s="13"/>
      <c r="H161" s="13"/>
      <c r="K161" s="13"/>
    </row>
    <row r="162">
      <c r="B162" s="13"/>
      <c r="D162" s="13"/>
      <c r="H162" s="13"/>
      <c r="K162" s="13"/>
    </row>
    <row r="163">
      <c r="B163" s="13"/>
      <c r="D163" s="13"/>
      <c r="H163" s="13"/>
      <c r="K163" s="13"/>
    </row>
    <row r="164">
      <c r="B164" s="13"/>
      <c r="D164" s="13"/>
      <c r="H164" s="13"/>
      <c r="K164" s="13"/>
    </row>
    <row r="165">
      <c r="B165" s="13"/>
      <c r="D165" s="13"/>
      <c r="H165" s="13"/>
      <c r="K165" s="13"/>
    </row>
    <row r="166">
      <c r="B166" s="13"/>
      <c r="D166" s="13"/>
      <c r="H166" s="13"/>
      <c r="K166" s="13"/>
    </row>
    <row r="167">
      <c r="B167" s="13"/>
      <c r="D167" s="13"/>
      <c r="H167" s="13"/>
      <c r="K167" s="13"/>
    </row>
    <row r="168">
      <c r="B168" s="13"/>
      <c r="D168" s="13"/>
      <c r="H168" s="13"/>
      <c r="K168" s="13"/>
    </row>
    <row r="169">
      <c r="B169" s="13"/>
      <c r="D169" s="13"/>
      <c r="H169" s="13"/>
      <c r="K169" s="13"/>
    </row>
    <row r="170">
      <c r="B170" s="13"/>
      <c r="D170" s="13"/>
      <c r="H170" s="13"/>
      <c r="K170" s="13"/>
    </row>
    <row r="171">
      <c r="B171" s="13"/>
      <c r="D171" s="13"/>
      <c r="H171" s="13"/>
      <c r="K171" s="13"/>
    </row>
    <row r="172">
      <c r="B172" s="13"/>
      <c r="D172" s="13"/>
      <c r="H172" s="13"/>
      <c r="K172" s="13"/>
    </row>
    <row r="173">
      <c r="B173" s="13"/>
      <c r="D173" s="13"/>
      <c r="H173" s="13"/>
      <c r="K173" s="13"/>
    </row>
    <row r="174">
      <c r="B174" s="13"/>
      <c r="D174" s="13"/>
      <c r="H174" s="13"/>
      <c r="K174" s="13"/>
    </row>
    <row r="175">
      <c r="B175" s="13"/>
      <c r="D175" s="13"/>
      <c r="H175" s="13"/>
      <c r="K175" s="13"/>
    </row>
    <row r="176">
      <c r="B176" s="13"/>
      <c r="D176" s="13"/>
      <c r="H176" s="13"/>
      <c r="K176" s="13"/>
    </row>
    <row r="177">
      <c r="B177" s="13"/>
      <c r="D177" s="13"/>
      <c r="H177" s="13"/>
      <c r="K177" s="13"/>
    </row>
    <row r="178">
      <c r="B178" s="13"/>
      <c r="D178" s="13"/>
      <c r="H178" s="13"/>
      <c r="K178" s="13"/>
    </row>
    <row r="179">
      <c r="B179" s="13"/>
      <c r="D179" s="13"/>
      <c r="H179" s="13"/>
      <c r="K179" s="13"/>
    </row>
    <row r="180">
      <c r="B180" s="13"/>
      <c r="D180" s="13"/>
      <c r="H180" s="13"/>
      <c r="K180" s="13"/>
    </row>
    <row r="181">
      <c r="B181" s="13"/>
      <c r="D181" s="13"/>
      <c r="H181" s="13"/>
      <c r="K181" s="13"/>
    </row>
    <row r="182">
      <c r="B182" s="13"/>
      <c r="D182" s="13"/>
      <c r="H182" s="13"/>
      <c r="K182" s="13"/>
    </row>
    <row r="183">
      <c r="B183" s="13"/>
      <c r="D183" s="13"/>
      <c r="H183" s="13"/>
      <c r="K183" s="13"/>
    </row>
    <row r="184">
      <c r="B184" s="13"/>
      <c r="D184" s="13"/>
      <c r="H184" s="13"/>
      <c r="K184" s="13"/>
    </row>
    <row r="185">
      <c r="B185" s="13"/>
      <c r="D185" s="13"/>
      <c r="H185" s="13"/>
      <c r="K185" s="13"/>
    </row>
    <row r="186">
      <c r="B186" s="13"/>
      <c r="D186" s="13"/>
      <c r="H186" s="13"/>
      <c r="K186" s="13"/>
    </row>
    <row r="187">
      <c r="B187" s="13"/>
      <c r="D187" s="13"/>
      <c r="H187" s="13"/>
      <c r="K187" s="13"/>
    </row>
    <row r="188">
      <c r="B188" s="13"/>
      <c r="D188" s="13"/>
      <c r="H188" s="13"/>
      <c r="K188" s="13"/>
    </row>
    <row r="189">
      <c r="B189" s="13"/>
      <c r="D189" s="13"/>
      <c r="H189" s="13"/>
      <c r="K189" s="13"/>
    </row>
    <row r="190">
      <c r="B190" s="13"/>
      <c r="D190" s="13"/>
      <c r="H190" s="13"/>
      <c r="K190" s="13"/>
    </row>
    <row r="191">
      <c r="B191" s="13"/>
      <c r="D191" s="13"/>
      <c r="H191" s="13"/>
      <c r="K191" s="13"/>
    </row>
    <row r="192">
      <c r="B192" s="13"/>
      <c r="D192" s="13"/>
      <c r="H192" s="13"/>
      <c r="K192" s="13"/>
    </row>
    <row r="193">
      <c r="B193" s="13"/>
      <c r="D193" s="13"/>
      <c r="H193" s="13"/>
      <c r="K193" s="13"/>
    </row>
    <row r="194">
      <c r="B194" s="13"/>
      <c r="D194" s="13"/>
      <c r="H194" s="13"/>
      <c r="K194" s="13"/>
    </row>
    <row r="195">
      <c r="B195" s="13"/>
      <c r="D195" s="13"/>
      <c r="H195" s="13"/>
      <c r="K195" s="13"/>
    </row>
    <row r="196">
      <c r="B196" s="13"/>
      <c r="D196" s="13"/>
      <c r="H196" s="13"/>
      <c r="K196" s="13"/>
    </row>
    <row r="197">
      <c r="B197" s="13"/>
      <c r="D197" s="13"/>
      <c r="H197" s="13"/>
      <c r="K197" s="13"/>
    </row>
    <row r="198">
      <c r="B198" s="13"/>
      <c r="D198" s="13"/>
      <c r="H198" s="13"/>
      <c r="K198" s="13"/>
    </row>
    <row r="199">
      <c r="B199" s="13"/>
      <c r="D199" s="13"/>
      <c r="H199" s="13"/>
      <c r="K199" s="13"/>
    </row>
    <row r="200">
      <c r="B200" s="13"/>
      <c r="D200" s="13"/>
      <c r="H200" s="13"/>
      <c r="K200" s="13"/>
    </row>
    <row r="201">
      <c r="B201" s="13"/>
      <c r="D201" s="13"/>
      <c r="H201" s="13"/>
      <c r="K201" s="13"/>
    </row>
    <row r="202">
      <c r="B202" s="13"/>
      <c r="D202" s="13"/>
      <c r="H202" s="13"/>
      <c r="K202" s="13"/>
    </row>
    <row r="203">
      <c r="B203" s="13"/>
      <c r="D203" s="13"/>
      <c r="H203" s="13"/>
      <c r="K203" s="13"/>
    </row>
    <row r="204">
      <c r="B204" s="13"/>
      <c r="D204" s="13"/>
      <c r="H204" s="13"/>
      <c r="K204" s="13"/>
    </row>
    <row r="205">
      <c r="B205" s="13"/>
      <c r="D205" s="13"/>
      <c r="H205" s="13"/>
      <c r="K205" s="13"/>
    </row>
    <row r="206">
      <c r="B206" s="13"/>
      <c r="D206" s="13"/>
      <c r="H206" s="13"/>
      <c r="K206" s="13"/>
    </row>
    <row r="207">
      <c r="B207" s="13"/>
      <c r="D207" s="13"/>
      <c r="H207" s="13"/>
      <c r="K207" s="13"/>
    </row>
    <row r="208">
      <c r="B208" s="13"/>
      <c r="D208" s="13"/>
      <c r="H208" s="13"/>
      <c r="K208" s="13"/>
    </row>
    <row r="209">
      <c r="B209" s="13"/>
      <c r="D209" s="13"/>
      <c r="H209" s="13"/>
      <c r="K209" s="13"/>
    </row>
    <row r="210">
      <c r="B210" s="13"/>
      <c r="D210" s="13"/>
      <c r="H210" s="13"/>
      <c r="K210" s="13"/>
    </row>
    <row r="211">
      <c r="B211" s="13"/>
      <c r="D211" s="13"/>
      <c r="H211" s="13"/>
      <c r="K211" s="13"/>
    </row>
    <row r="212">
      <c r="B212" s="13"/>
      <c r="D212" s="13"/>
      <c r="H212" s="13"/>
      <c r="K212" s="13"/>
    </row>
    <row r="213">
      <c r="B213" s="13"/>
      <c r="D213" s="13"/>
      <c r="H213" s="13"/>
      <c r="K213" s="13"/>
    </row>
    <row r="214">
      <c r="B214" s="13"/>
      <c r="D214" s="13"/>
      <c r="H214" s="13"/>
      <c r="K214" s="13"/>
    </row>
    <row r="215">
      <c r="B215" s="13"/>
      <c r="D215" s="13"/>
      <c r="H215" s="13"/>
      <c r="K215" s="13"/>
    </row>
    <row r="216">
      <c r="B216" s="13"/>
      <c r="D216" s="13"/>
      <c r="H216" s="13"/>
      <c r="K216" s="13"/>
    </row>
    <row r="217">
      <c r="B217" s="13"/>
      <c r="D217" s="13"/>
      <c r="H217" s="13"/>
      <c r="K217" s="13"/>
    </row>
    <row r="218">
      <c r="B218" s="13"/>
      <c r="D218" s="13"/>
      <c r="H218" s="13"/>
      <c r="K218" s="13"/>
    </row>
    <row r="219">
      <c r="B219" s="13"/>
      <c r="D219" s="13"/>
      <c r="H219" s="13"/>
      <c r="K219" s="13"/>
    </row>
    <row r="220">
      <c r="B220" s="13"/>
      <c r="D220" s="13"/>
      <c r="H220" s="13"/>
      <c r="K220" s="13"/>
    </row>
    <row r="221">
      <c r="B221" s="13"/>
      <c r="D221" s="13"/>
      <c r="H221" s="13"/>
      <c r="K221" s="13"/>
    </row>
    <row r="222">
      <c r="B222" s="13"/>
      <c r="D222" s="13"/>
      <c r="H222" s="13"/>
      <c r="K222" s="13"/>
    </row>
    <row r="223">
      <c r="B223" s="13"/>
      <c r="D223" s="13"/>
      <c r="H223" s="13"/>
      <c r="K223" s="13"/>
    </row>
    <row r="224">
      <c r="B224" s="13"/>
      <c r="D224" s="13"/>
      <c r="H224" s="13"/>
      <c r="K224" s="13"/>
    </row>
    <row r="225">
      <c r="B225" s="13"/>
      <c r="D225" s="13"/>
      <c r="H225" s="13"/>
      <c r="K225" s="13"/>
    </row>
    <row r="226">
      <c r="B226" s="13"/>
      <c r="D226" s="13"/>
      <c r="H226" s="13"/>
      <c r="K226" s="13"/>
    </row>
    <row r="227">
      <c r="B227" s="13"/>
      <c r="D227" s="13"/>
      <c r="H227" s="13"/>
      <c r="K227" s="13"/>
    </row>
    <row r="228">
      <c r="B228" s="13"/>
      <c r="D228" s="13"/>
      <c r="H228" s="13"/>
      <c r="K228" s="13"/>
    </row>
    <row r="229">
      <c r="B229" s="13"/>
      <c r="D229" s="13"/>
      <c r="H229" s="13"/>
      <c r="K229" s="13"/>
    </row>
    <row r="230">
      <c r="B230" s="13"/>
      <c r="D230" s="13"/>
      <c r="H230" s="13"/>
      <c r="K230" s="13"/>
    </row>
    <row r="231">
      <c r="B231" s="13"/>
      <c r="D231" s="13"/>
      <c r="H231" s="13"/>
      <c r="K231" s="13"/>
    </row>
    <row r="232">
      <c r="B232" s="13"/>
      <c r="D232" s="13"/>
      <c r="H232" s="13"/>
      <c r="K232" s="13"/>
    </row>
    <row r="233">
      <c r="B233" s="13"/>
      <c r="D233" s="13"/>
      <c r="H233" s="13"/>
      <c r="K233" s="13"/>
    </row>
    <row r="234">
      <c r="B234" s="13"/>
      <c r="D234" s="13"/>
      <c r="H234" s="13"/>
      <c r="K234" s="13"/>
    </row>
    <row r="235">
      <c r="B235" s="13"/>
      <c r="D235" s="13"/>
      <c r="H235" s="13"/>
      <c r="K235" s="13"/>
    </row>
    <row r="236">
      <c r="B236" s="13"/>
      <c r="D236" s="13"/>
      <c r="H236" s="13"/>
      <c r="K236" s="13"/>
    </row>
    <row r="237">
      <c r="B237" s="13"/>
      <c r="D237" s="13"/>
      <c r="H237" s="13"/>
      <c r="K237" s="13"/>
    </row>
    <row r="238">
      <c r="B238" s="13"/>
      <c r="D238" s="13"/>
      <c r="H238" s="13"/>
      <c r="K238" s="13"/>
    </row>
    <row r="239">
      <c r="B239" s="13"/>
      <c r="D239" s="13"/>
      <c r="H239" s="13"/>
      <c r="K239" s="13"/>
    </row>
    <row r="240">
      <c r="B240" s="13"/>
      <c r="D240" s="13"/>
      <c r="H240" s="13"/>
      <c r="K240" s="13"/>
    </row>
    <row r="241">
      <c r="B241" s="13"/>
      <c r="D241" s="13"/>
      <c r="H241" s="13"/>
      <c r="K241" s="13"/>
    </row>
    <row r="242">
      <c r="B242" s="13"/>
      <c r="D242" s="13"/>
      <c r="H242" s="13"/>
      <c r="K242" s="13"/>
    </row>
    <row r="243">
      <c r="B243" s="13"/>
      <c r="D243" s="13"/>
      <c r="H243" s="13"/>
      <c r="K243" s="13"/>
    </row>
    <row r="244">
      <c r="B244" s="13"/>
      <c r="D244" s="13"/>
      <c r="H244" s="13"/>
      <c r="K244" s="13"/>
    </row>
    <row r="245">
      <c r="B245" s="13"/>
      <c r="D245" s="13"/>
      <c r="H245" s="13"/>
      <c r="K245" s="13"/>
    </row>
    <row r="246">
      <c r="B246" s="13"/>
      <c r="D246" s="13"/>
      <c r="H246" s="13"/>
      <c r="K246" s="13"/>
    </row>
    <row r="247">
      <c r="B247" s="13"/>
      <c r="D247" s="13"/>
      <c r="H247" s="13"/>
      <c r="K247" s="13"/>
    </row>
    <row r="248">
      <c r="B248" s="13"/>
      <c r="D248" s="13"/>
      <c r="H248" s="13"/>
      <c r="K248" s="13"/>
    </row>
    <row r="249">
      <c r="B249" s="13"/>
      <c r="D249" s="13"/>
      <c r="H249" s="13"/>
      <c r="K249" s="13"/>
    </row>
    <row r="250">
      <c r="B250" s="13"/>
      <c r="D250" s="13"/>
      <c r="H250" s="13"/>
      <c r="K250" s="13"/>
    </row>
    <row r="251">
      <c r="B251" s="13"/>
      <c r="D251" s="13"/>
      <c r="H251" s="13"/>
      <c r="K251" s="13"/>
    </row>
    <row r="252">
      <c r="B252" s="13"/>
      <c r="D252" s="13"/>
      <c r="H252" s="13"/>
      <c r="K252" s="13"/>
    </row>
    <row r="253">
      <c r="B253" s="13"/>
      <c r="D253" s="13"/>
      <c r="H253" s="13"/>
      <c r="K253" s="13"/>
    </row>
    <row r="254">
      <c r="B254" s="13"/>
      <c r="D254" s="13"/>
      <c r="H254" s="13"/>
      <c r="K254" s="13"/>
    </row>
    <row r="255">
      <c r="B255" s="13"/>
      <c r="D255" s="13"/>
      <c r="H255" s="13"/>
      <c r="K255" s="13"/>
    </row>
    <row r="256">
      <c r="B256" s="13"/>
      <c r="D256" s="13"/>
      <c r="H256" s="13"/>
      <c r="K256" s="13"/>
    </row>
    <row r="257">
      <c r="B257" s="13"/>
      <c r="D257" s="13"/>
      <c r="H257" s="13"/>
      <c r="K257" s="13"/>
    </row>
    <row r="258">
      <c r="B258" s="13"/>
      <c r="D258" s="13"/>
      <c r="H258" s="13"/>
      <c r="K258" s="13"/>
    </row>
    <row r="259">
      <c r="B259" s="13"/>
      <c r="D259" s="13"/>
      <c r="H259" s="13"/>
      <c r="K259" s="13"/>
    </row>
    <row r="260">
      <c r="B260" s="13"/>
      <c r="D260" s="13"/>
      <c r="H260" s="13"/>
      <c r="K260" s="13"/>
    </row>
    <row r="261">
      <c r="B261" s="13"/>
      <c r="D261" s="13"/>
      <c r="H261" s="13"/>
      <c r="K261" s="13"/>
    </row>
    <row r="262">
      <c r="B262" s="13"/>
      <c r="D262" s="13"/>
      <c r="H262" s="13"/>
      <c r="K262" s="13"/>
    </row>
    <row r="263">
      <c r="B263" s="13"/>
      <c r="D263" s="13"/>
      <c r="H263" s="13"/>
      <c r="K263" s="13"/>
    </row>
    <row r="264">
      <c r="B264" s="13"/>
      <c r="D264" s="13"/>
      <c r="H264" s="13"/>
      <c r="K264" s="13"/>
    </row>
    <row r="265">
      <c r="B265" s="13"/>
      <c r="D265" s="13"/>
      <c r="H265" s="13"/>
      <c r="K265" s="13"/>
    </row>
    <row r="266">
      <c r="B266" s="13"/>
      <c r="D266" s="13"/>
      <c r="H266" s="13"/>
      <c r="K266" s="13"/>
    </row>
    <row r="267">
      <c r="B267" s="13"/>
      <c r="D267" s="13"/>
      <c r="H267" s="13"/>
      <c r="K267" s="13"/>
    </row>
    <row r="268">
      <c r="B268" s="13"/>
      <c r="D268" s="13"/>
      <c r="H268" s="13"/>
      <c r="K268" s="13"/>
    </row>
    <row r="269">
      <c r="B269" s="13"/>
      <c r="D269" s="13"/>
      <c r="H269" s="13"/>
      <c r="K269" s="13"/>
    </row>
    <row r="270">
      <c r="B270" s="13"/>
      <c r="D270" s="13"/>
      <c r="H270" s="13"/>
      <c r="K270" s="13"/>
    </row>
    <row r="271">
      <c r="B271" s="13"/>
      <c r="D271" s="13"/>
      <c r="H271" s="13"/>
      <c r="K271" s="13"/>
    </row>
    <row r="272">
      <c r="B272" s="13"/>
      <c r="D272" s="13"/>
      <c r="H272" s="13"/>
      <c r="K272" s="13"/>
    </row>
    <row r="273">
      <c r="B273" s="13"/>
      <c r="D273" s="13"/>
      <c r="H273" s="13"/>
      <c r="K273" s="13"/>
    </row>
    <row r="274">
      <c r="B274" s="13"/>
      <c r="D274" s="13"/>
      <c r="H274" s="13"/>
      <c r="K274" s="13"/>
    </row>
    <row r="275">
      <c r="B275" s="13"/>
      <c r="D275" s="13"/>
      <c r="H275" s="13"/>
      <c r="K275" s="13"/>
    </row>
    <row r="276">
      <c r="B276" s="13"/>
      <c r="D276" s="13"/>
      <c r="H276" s="13"/>
      <c r="K276" s="13"/>
    </row>
    <row r="277">
      <c r="B277" s="13"/>
      <c r="D277" s="13"/>
      <c r="H277" s="13"/>
      <c r="K277" s="13"/>
    </row>
    <row r="278">
      <c r="B278" s="13"/>
      <c r="D278" s="13"/>
      <c r="H278" s="13"/>
      <c r="K278" s="13"/>
    </row>
    <row r="279">
      <c r="B279" s="13"/>
      <c r="D279" s="13"/>
      <c r="H279" s="13"/>
      <c r="K279" s="13"/>
    </row>
    <row r="280">
      <c r="B280" s="13"/>
      <c r="D280" s="13"/>
      <c r="H280" s="13"/>
      <c r="K280" s="13"/>
    </row>
    <row r="281">
      <c r="B281" s="13"/>
      <c r="D281" s="13"/>
      <c r="H281" s="13"/>
      <c r="K281" s="13"/>
    </row>
    <row r="282">
      <c r="B282" s="13"/>
      <c r="D282" s="13"/>
      <c r="H282" s="13"/>
      <c r="K282" s="13"/>
    </row>
    <row r="283">
      <c r="B283" s="13"/>
      <c r="D283" s="13"/>
      <c r="H283" s="13"/>
      <c r="K283" s="13"/>
    </row>
    <row r="284">
      <c r="B284" s="13"/>
      <c r="D284" s="13"/>
      <c r="H284" s="13"/>
      <c r="K284" s="13"/>
    </row>
    <row r="285">
      <c r="B285" s="13"/>
      <c r="D285" s="13"/>
      <c r="H285" s="13"/>
      <c r="K285" s="13"/>
    </row>
    <row r="286">
      <c r="B286" s="13"/>
      <c r="D286" s="13"/>
      <c r="H286" s="13"/>
      <c r="K286" s="13"/>
    </row>
    <row r="287">
      <c r="B287" s="13"/>
      <c r="D287" s="13"/>
      <c r="H287" s="13"/>
      <c r="K287" s="13"/>
    </row>
    <row r="288">
      <c r="B288" s="13"/>
      <c r="D288" s="13"/>
      <c r="H288" s="13"/>
      <c r="K288" s="13"/>
    </row>
    <row r="289">
      <c r="B289" s="13"/>
      <c r="D289" s="13"/>
      <c r="H289" s="13"/>
      <c r="K289" s="13"/>
    </row>
    <row r="290">
      <c r="B290" s="13"/>
      <c r="D290" s="13"/>
      <c r="H290" s="13"/>
      <c r="K290" s="13"/>
    </row>
    <row r="291">
      <c r="B291" s="13"/>
      <c r="D291" s="13"/>
      <c r="H291" s="13"/>
      <c r="K291" s="13"/>
    </row>
    <row r="292">
      <c r="B292" s="13"/>
      <c r="D292" s="13"/>
      <c r="H292" s="13"/>
      <c r="K292" s="13"/>
    </row>
    <row r="293">
      <c r="B293" s="13"/>
      <c r="D293" s="13"/>
      <c r="H293" s="13"/>
      <c r="K293" s="13"/>
    </row>
    <row r="294">
      <c r="B294" s="13"/>
      <c r="D294" s="13"/>
      <c r="H294" s="13"/>
      <c r="K294" s="13"/>
    </row>
    <row r="295">
      <c r="B295" s="13"/>
      <c r="D295" s="13"/>
      <c r="H295" s="13"/>
      <c r="K295" s="13"/>
    </row>
    <row r="296">
      <c r="B296" s="13"/>
      <c r="D296" s="13"/>
      <c r="H296" s="13"/>
      <c r="K296" s="13"/>
    </row>
    <row r="297">
      <c r="B297" s="13"/>
      <c r="D297" s="13"/>
      <c r="H297" s="13"/>
      <c r="K297" s="13"/>
    </row>
    <row r="298">
      <c r="B298" s="13"/>
      <c r="D298" s="13"/>
      <c r="H298" s="13"/>
      <c r="K298" s="13"/>
    </row>
    <row r="299">
      <c r="B299" s="13"/>
      <c r="D299" s="13"/>
      <c r="H299" s="13"/>
      <c r="K299" s="13"/>
    </row>
    <row r="300">
      <c r="B300" s="13"/>
      <c r="D300" s="13"/>
      <c r="H300" s="13"/>
      <c r="K300" s="13"/>
    </row>
    <row r="301">
      <c r="B301" s="13"/>
      <c r="D301" s="13"/>
      <c r="H301" s="13"/>
      <c r="K301" s="13"/>
    </row>
    <row r="302">
      <c r="B302" s="13"/>
      <c r="D302" s="13"/>
      <c r="H302" s="13"/>
      <c r="K302" s="13"/>
    </row>
    <row r="303">
      <c r="B303" s="13"/>
      <c r="D303" s="13"/>
      <c r="H303" s="13"/>
      <c r="K303" s="13"/>
    </row>
    <row r="304">
      <c r="B304" s="13"/>
      <c r="D304" s="13"/>
      <c r="H304" s="13"/>
      <c r="K304" s="13"/>
    </row>
    <row r="305">
      <c r="B305" s="13"/>
      <c r="D305" s="13"/>
      <c r="H305" s="13"/>
      <c r="K305" s="13"/>
    </row>
    <row r="306">
      <c r="B306" s="13"/>
      <c r="D306" s="13"/>
      <c r="H306" s="13"/>
      <c r="K306" s="13"/>
    </row>
    <row r="307">
      <c r="B307" s="13"/>
      <c r="D307" s="13"/>
      <c r="H307" s="13"/>
      <c r="K307" s="13"/>
    </row>
    <row r="308">
      <c r="B308" s="13"/>
      <c r="D308" s="13"/>
      <c r="H308" s="13"/>
      <c r="K308" s="13"/>
    </row>
    <row r="309">
      <c r="B309" s="13"/>
      <c r="D309" s="13"/>
      <c r="H309" s="13"/>
      <c r="K309" s="13"/>
    </row>
    <row r="310">
      <c r="B310" s="13"/>
      <c r="D310" s="13"/>
      <c r="H310" s="13"/>
      <c r="K310" s="13"/>
    </row>
    <row r="311">
      <c r="B311" s="13"/>
      <c r="D311" s="13"/>
      <c r="H311" s="13"/>
      <c r="K311" s="13"/>
    </row>
    <row r="312">
      <c r="B312" s="13"/>
      <c r="D312" s="13"/>
      <c r="H312" s="13"/>
      <c r="K312" s="13"/>
    </row>
    <row r="313">
      <c r="B313" s="13"/>
      <c r="D313" s="13"/>
      <c r="H313" s="13"/>
      <c r="K313" s="13"/>
    </row>
    <row r="314">
      <c r="B314" s="13"/>
      <c r="D314" s="13"/>
      <c r="H314" s="13"/>
      <c r="K314" s="13"/>
    </row>
    <row r="315">
      <c r="B315" s="13"/>
      <c r="D315" s="13"/>
      <c r="H315" s="13"/>
      <c r="K315" s="13"/>
    </row>
    <row r="316">
      <c r="B316" s="13"/>
      <c r="D316" s="13"/>
      <c r="H316" s="13"/>
      <c r="K316" s="13"/>
    </row>
    <row r="317">
      <c r="B317" s="13"/>
      <c r="D317" s="13"/>
      <c r="H317" s="13"/>
      <c r="K317" s="13"/>
    </row>
    <row r="318">
      <c r="B318" s="13"/>
      <c r="D318" s="13"/>
      <c r="H318" s="13"/>
      <c r="K318" s="13"/>
    </row>
    <row r="319">
      <c r="B319" s="13"/>
      <c r="D319" s="13"/>
      <c r="H319" s="13"/>
      <c r="K319" s="13"/>
    </row>
    <row r="320">
      <c r="B320" s="13"/>
      <c r="D320" s="13"/>
      <c r="H320" s="13"/>
      <c r="K320" s="13"/>
    </row>
    <row r="321">
      <c r="B321" s="13"/>
      <c r="D321" s="13"/>
      <c r="H321" s="13"/>
      <c r="K321" s="13"/>
    </row>
    <row r="322">
      <c r="B322" s="13"/>
      <c r="D322" s="13"/>
      <c r="H322" s="13"/>
      <c r="K322" s="13"/>
    </row>
    <row r="323">
      <c r="B323" s="13"/>
      <c r="D323" s="13"/>
      <c r="H323" s="13"/>
      <c r="K323" s="13"/>
    </row>
    <row r="324">
      <c r="B324" s="13"/>
      <c r="D324" s="13"/>
      <c r="H324" s="13"/>
      <c r="K324" s="13"/>
    </row>
    <row r="325">
      <c r="B325" s="13"/>
      <c r="D325" s="13"/>
      <c r="H325" s="13"/>
      <c r="K325" s="13"/>
    </row>
    <row r="326">
      <c r="B326" s="13"/>
      <c r="D326" s="13"/>
      <c r="H326" s="13"/>
      <c r="K326" s="13"/>
    </row>
    <row r="327">
      <c r="B327" s="13"/>
      <c r="D327" s="13"/>
      <c r="H327" s="13"/>
      <c r="K327" s="13"/>
    </row>
    <row r="328">
      <c r="B328" s="13"/>
      <c r="D328" s="13"/>
      <c r="H328" s="13"/>
      <c r="K328" s="13"/>
    </row>
    <row r="329">
      <c r="B329" s="13"/>
      <c r="D329" s="13"/>
      <c r="H329" s="13"/>
      <c r="K329" s="13"/>
    </row>
    <row r="330">
      <c r="B330" s="13"/>
      <c r="D330" s="13"/>
      <c r="H330" s="13"/>
      <c r="K330" s="13"/>
    </row>
    <row r="331">
      <c r="B331" s="13"/>
      <c r="D331" s="13"/>
      <c r="H331" s="13"/>
      <c r="K331" s="13"/>
    </row>
    <row r="332">
      <c r="B332" s="13"/>
      <c r="D332" s="13"/>
      <c r="H332" s="13"/>
      <c r="K332" s="13"/>
    </row>
    <row r="333">
      <c r="B333" s="13"/>
      <c r="D333" s="13"/>
      <c r="H333" s="13"/>
      <c r="K333" s="13"/>
    </row>
    <row r="334">
      <c r="B334" s="13"/>
      <c r="D334" s="13"/>
      <c r="H334" s="13"/>
      <c r="K334" s="13"/>
    </row>
    <row r="335">
      <c r="B335" s="13"/>
      <c r="D335" s="13"/>
      <c r="H335" s="13"/>
      <c r="K335" s="13"/>
    </row>
    <row r="336">
      <c r="B336" s="13"/>
      <c r="D336" s="13"/>
      <c r="H336" s="13"/>
      <c r="K336" s="13"/>
    </row>
    <row r="337">
      <c r="B337" s="13"/>
      <c r="D337" s="13"/>
      <c r="H337" s="13"/>
      <c r="K337" s="13"/>
    </row>
    <row r="338">
      <c r="B338" s="13"/>
      <c r="D338" s="13"/>
      <c r="H338" s="13"/>
      <c r="K338" s="13"/>
    </row>
    <row r="339">
      <c r="B339" s="13"/>
      <c r="D339" s="13"/>
      <c r="H339" s="13"/>
      <c r="K339" s="13"/>
    </row>
    <row r="340">
      <c r="B340" s="13"/>
      <c r="D340" s="13"/>
      <c r="H340" s="13"/>
      <c r="K340" s="13"/>
    </row>
    <row r="341">
      <c r="B341" s="13"/>
      <c r="D341" s="13"/>
      <c r="H341" s="13"/>
      <c r="K341" s="13"/>
    </row>
    <row r="342">
      <c r="B342" s="13"/>
      <c r="D342" s="13"/>
      <c r="H342" s="13"/>
      <c r="K342" s="13"/>
    </row>
    <row r="343">
      <c r="B343" s="13"/>
      <c r="D343" s="13"/>
      <c r="H343" s="13"/>
      <c r="K343" s="13"/>
    </row>
    <row r="344">
      <c r="B344" s="13"/>
      <c r="D344" s="13"/>
      <c r="H344" s="13"/>
      <c r="K344" s="13"/>
    </row>
    <row r="345">
      <c r="B345" s="13"/>
      <c r="D345" s="13"/>
      <c r="H345" s="13"/>
      <c r="K345" s="13"/>
    </row>
    <row r="346">
      <c r="B346" s="13"/>
      <c r="D346" s="13"/>
      <c r="H346" s="13"/>
      <c r="K346" s="13"/>
    </row>
    <row r="347">
      <c r="B347" s="13"/>
      <c r="D347" s="13"/>
      <c r="H347" s="13"/>
      <c r="K347" s="13"/>
    </row>
    <row r="348">
      <c r="B348" s="13"/>
      <c r="D348" s="13"/>
      <c r="H348" s="13"/>
      <c r="K348" s="13"/>
    </row>
    <row r="349">
      <c r="B349" s="13"/>
      <c r="D349" s="13"/>
      <c r="H349" s="13"/>
      <c r="K349" s="13"/>
    </row>
    <row r="350">
      <c r="B350" s="13"/>
      <c r="D350" s="13"/>
      <c r="H350" s="13"/>
      <c r="K350" s="13"/>
    </row>
    <row r="351">
      <c r="B351" s="13"/>
      <c r="D351" s="13"/>
      <c r="H351" s="13"/>
      <c r="K351" s="13"/>
    </row>
    <row r="352">
      <c r="B352" s="13"/>
      <c r="D352" s="13"/>
      <c r="H352" s="13"/>
      <c r="K352" s="13"/>
    </row>
    <row r="353">
      <c r="B353" s="13"/>
      <c r="D353" s="13"/>
      <c r="H353" s="13"/>
      <c r="K353" s="13"/>
    </row>
    <row r="354">
      <c r="B354" s="13"/>
      <c r="D354" s="13"/>
      <c r="H354" s="13"/>
      <c r="K354" s="13"/>
    </row>
    <row r="355">
      <c r="B355" s="13"/>
      <c r="D355" s="13"/>
      <c r="H355" s="13"/>
      <c r="K355" s="13"/>
    </row>
    <row r="356">
      <c r="B356" s="13"/>
      <c r="D356" s="13"/>
      <c r="H356" s="13"/>
      <c r="K356" s="13"/>
    </row>
    <row r="357">
      <c r="B357" s="13"/>
      <c r="D357" s="13"/>
      <c r="H357" s="13"/>
      <c r="K357" s="13"/>
    </row>
    <row r="358">
      <c r="B358" s="13"/>
      <c r="D358" s="13"/>
      <c r="H358" s="13"/>
      <c r="K358" s="13"/>
    </row>
    <row r="359">
      <c r="B359" s="13"/>
      <c r="D359" s="13"/>
      <c r="H359" s="13"/>
      <c r="K359" s="13"/>
    </row>
    <row r="360">
      <c r="B360" s="13"/>
      <c r="D360" s="13"/>
      <c r="H360" s="13"/>
      <c r="K360" s="13"/>
    </row>
    <row r="361">
      <c r="B361" s="13"/>
      <c r="D361" s="13"/>
      <c r="H361" s="13"/>
      <c r="K361" s="13"/>
    </row>
    <row r="362">
      <c r="B362" s="13"/>
      <c r="D362" s="13"/>
      <c r="H362" s="13"/>
      <c r="K362" s="13"/>
    </row>
    <row r="363">
      <c r="B363" s="13"/>
      <c r="D363" s="13"/>
      <c r="H363" s="13"/>
      <c r="K363" s="13"/>
    </row>
    <row r="364">
      <c r="B364" s="13"/>
      <c r="D364" s="13"/>
      <c r="H364" s="13"/>
      <c r="K364" s="13"/>
    </row>
    <row r="365">
      <c r="B365" s="13"/>
      <c r="D365" s="13"/>
      <c r="H365" s="13"/>
      <c r="K365" s="13"/>
    </row>
    <row r="366">
      <c r="B366" s="13"/>
      <c r="D366" s="13"/>
      <c r="H366" s="13"/>
      <c r="K366" s="13"/>
    </row>
    <row r="367">
      <c r="B367" s="13"/>
      <c r="D367" s="13"/>
      <c r="H367" s="13"/>
      <c r="K367" s="13"/>
    </row>
    <row r="368">
      <c r="B368" s="13"/>
      <c r="D368" s="13"/>
      <c r="H368" s="13"/>
      <c r="K368" s="13"/>
    </row>
    <row r="369">
      <c r="B369" s="13"/>
      <c r="D369" s="13"/>
      <c r="H369" s="13"/>
      <c r="K369" s="13"/>
    </row>
    <row r="370">
      <c r="B370" s="13"/>
      <c r="D370" s="13"/>
      <c r="H370" s="13"/>
      <c r="K370" s="13"/>
    </row>
    <row r="371">
      <c r="B371" s="13"/>
      <c r="D371" s="13"/>
      <c r="H371" s="13"/>
      <c r="K371" s="13"/>
    </row>
    <row r="372">
      <c r="B372" s="13"/>
      <c r="D372" s="13"/>
      <c r="H372" s="13"/>
      <c r="K372" s="13"/>
    </row>
    <row r="373">
      <c r="B373" s="13"/>
      <c r="D373" s="13"/>
      <c r="H373" s="13"/>
      <c r="K373" s="13"/>
    </row>
    <row r="374">
      <c r="B374" s="13"/>
      <c r="D374" s="13"/>
      <c r="H374" s="13"/>
      <c r="K374" s="13"/>
    </row>
    <row r="375">
      <c r="B375" s="13"/>
      <c r="D375" s="13"/>
      <c r="H375" s="13"/>
      <c r="K375" s="13"/>
    </row>
    <row r="376">
      <c r="B376" s="13"/>
      <c r="D376" s="13"/>
      <c r="H376" s="13"/>
      <c r="K376" s="13"/>
    </row>
    <row r="377">
      <c r="B377" s="13"/>
      <c r="D377" s="13"/>
      <c r="H377" s="13"/>
      <c r="K377" s="13"/>
    </row>
    <row r="378">
      <c r="B378" s="13"/>
      <c r="D378" s="13"/>
      <c r="H378" s="13"/>
      <c r="K378" s="13"/>
    </row>
    <row r="379">
      <c r="B379" s="13"/>
      <c r="D379" s="13"/>
      <c r="H379" s="13"/>
      <c r="K379" s="13"/>
    </row>
    <row r="380">
      <c r="B380" s="13"/>
      <c r="D380" s="13"/>
      <c r="H380" s="13"/>
      <c r="K380" s="13"/>
    </row>
    <row r="381">
      <c r="B381" s="13"/>
      <c r="D381" s="13"/>
      <c r="H381" s="13"/>
      <c r="K381" s="13"/>
    </row>
    <row r="382">
      <c r="B382" s="13"/>
      <c r="D382" s="13"/>
      <c r="H382" s="13"/>
      <c r="K382" s="13"/>
    </row>
    <row r="383">
      <c r="B383" s="13"/>
      <c r="D383" s="13"/>
      <c r="H383" s="13"/>
      <c r="K383" s="13"/>
    </row>
    <row r="384">
      <c r="B384" s="13"/>
      <c r="D384" s="13"/>
      <c r="H384" s="13"/>
      <c r="K384" s="13"/>
    </row>
    <row r="385">
      <c r="B385" s="13"/>
      <c r="D385" s="13"/>
      <c r="H385" s="13"/>
      <c r="K385" s="13"/>
    </row>
    <row r="386">
      <c r="B386" s="13"/>
      <c r="D386" s="13"/>
      <c r="H386" s="13"/>
      <c r="K386" s="13"/>
    </row>
    <row r="387">
      <c r="B387" s="13"/>
      <c r="D387" s="13"/>
      <c r="H387" s="13"/>
      <c r="K387" s="13"/>
    </row>
    <row r="388">
      <c r="B388" s="13"/>
      <c r="D388" s="13"/>
      <c r="H388" s="13"/>
      <c r="K388" s="13"/>
    </row>
    <row r="389">
      <c r="B389" s="13"/>
      <c r="D389" s="13"/>
      <c r="H389" s="13"/>
      <c r="K389" s="13"/>
    </row>
    <row r="390">
      <c r="B390" s="13"/>
      <c r="D390" s="13"/>
      <c r="H390" s="13"/>
      <c r="K390" s="13"/>
    </row>
    <row r="391">
      <c r="B391" s="13"/>
      <c r="D391" s="13"/>
      <c r="H391" s="13"/>
      <c r="K391" s="13"/>
    </row>
    <row r="392">
      <c r="B392" s="13"/>
      <c r="D392" s="13"/>
      <c r="H392" s="13"/>
      <c r="K392" s="13"/>
    </row>
    <row r="393">
      <c r="B393" s="13"/>
      <c r="D393" s="13"/>
      <c r="H393" s="13"/>
      <c r="K393" s="13"/>
    </row>
    <row r="394">
      <c r="B394" s="13"/>
      <c r="D394" s="13"/>
      <c r="H394" s="13"/>
      <c r="K394" s="13"/>
    </row>
    <row r="395">
      <c r="B395" s="13"/>
      <c r="D395" s="13"/>
      <c r="H395" s="13"/>
      <c r="K395" s="13"/>
    </row>
    <row r="396">
      <c r="B396" s="13"/>
      <c r="D396" s="13"/>
      <c r="H396" s="13"/>
      <c r="K396" s="13"/>
    </row>
    <row r="397">
      <c r="B397" s="13"/>
      <c r="D397" s="13"/>
      <c r="H397" s="13"/>
      <c r="K397" s="13"/>
    </row>
    <row r="398">
      <c r="B398" s="13"/>
      <c r="D398" s="13"/>
      <c r="H398" s="13"/>
      <c r="K398" s="13"/>
    </row>
    <row r="399">
      <c r="B399" s="13"/>
      <c r="D399" s="13"/>
      <c r="H399" s="13"/>
      <c r="K399" s="13"/>
    </row>
    <row r="400">
      <c r="B400" s="13"/>
      <c r="D400" s="13"/>
      <c r="H400" s="13"/>
      <c r="K400" s="13"/>
    </row>
    <row r="401">
      <c r="B401" s="13"/>
      <c r="D401" s="13"/>
      <c r="H401" s="13"/>
      <c r="K401" s="13"/>
    </row>
    <row r="402">
      <c r="B402" s="13"/>
      <c r="D402" s="13"/>
      <c r="H402" s="13"/>
      <c r="K402" s="13"/>
    </row>
    <row r="403">
      <c r="B403" s="13"/>
      <c r="D403" s="13"/>
      <c r="H403" s="13"/>
      <c r="K403" s="13"/>
    </row>
    <row r="404">
      <c r="B404" s="13"/>
      <c r="D404" s="13"/>
      <c r="H404" s="13"/>
      <c r="K404" s="13"/>
    </row>
    <row r="405">
      <c r="B405" s="13"/>
      <c r="D405" s="13"/>
      <c r="H405" s="13"/>
      <c r="K405" s="13"/>
    </row>
    <row r="406">
      <c r="B406" s="13"/>
      <c r="D406" s="13"/>
      <c r="H406" s="13"/>
      <c r="K406" s="13"/>
    </row>
    <row r="407">
      <c r="B407" s="13"/>
      <c r="D407" s="13"/>
      <c r="H407" s="13"/>
      <c r="K407" s="13"/>
    </row>
    <row r="408">
      <c r="B408" s="13"/>
      <c r="D408" s="13"/>
      <c r="H408" s="13"/>
      <c r="K408" s="13"/>
    </row>
    <row r="409">
      <c r="B409" s="13"/>
      <c r="D409" s="13"/>
      <c r="H409" s="13"/>
      <c r="K409" s="13"/>
    </row>
    <row r="410">
      <c r="B410" s="13"/>
      <c r="D410" s="13"/>
      <c r="H410" s="13"/>
      <c r="K410" s="13"/>
    </row>
    <row r="411">
      <c r="B411" s="13"/>
      <c r="D411" s="13"/>
      <c r="H411" s="13"/>
      <c r="K411" s="13"/>
    </row>
    <row r="412">
      <c r="B412" s="13"/>
      <c r="D412" s="13"/>
      <c r="H412" s="13"/>
      <c r="K412" s="13"/>
    </row>
    <row r="413">
      <c r="B413" s="13"/>
      <c r="D413" s="13"/>
      <c r="H413" s="13"/>
      <c r="K413" s="13"/>
    </row>
    <row r="414">
      <c r="B414" s="13"/>
      <c r="D414" s="13"/>
      <c r="H414" s="13"/>
      <c r="K414" s="13"/>
    </row>
    <row r="415">
      <c r="B415" s="13"/>
      <c r="D415" s="13"/>
      <c r="H415" s="13"/>
      <c r="K415" s="13"/>
    </row>
    <row r="416">
      <c r="B416" s="13"/>
      <c r="D416" s="13"/>
      <c r="H416" s="13"/>
      <c r="K416" s="13"/>
    </row>
    <row r="417">
      <c r="B417" s="13"/>
      <c r="D417" s="13"/>
      <c r="H417" s="13"/>
      <c r="K417" s="13"/>
    </row>
    <row r="418">
      <c r="B418" s="13"/>
      <c r="D418" s="13"/>
      <c r="H418" s="13"/>
      <c r="K418" s="13"/>
    </row>
    <row r="419">
      <c r="B419" s="13"/>
      <c r="D419" s="13"/>
      <c r="H419" s="13"/>
      <c r="K419" s="13"/>
    </row>
    <row r="420">
      <c r="B420" s="13"/>
      <c r="D420" s="13"/>
      <c r="H420" s="13"/>
      <c r="K420" s="13"/>
    </row>
    <row r="421">
      <c r="B421" s="13"/>
      <c r="D421" s="13"/>
      <c r="H421" s="13"/>
      <c r="K421" s="13"/>
    </row>
    <row r="422">
      <c r="B422" s="13"/>
      <c r="D422" s="13"/>
      <c r="H422" s="13"/>
      <c r="K422" s="13"/>
    </row>
    <row r="423">
      <c r="B423" s="13"/>
      <c r="D423" s="13"/>
      <c r="H423" s="13"/>
      <c r="K423" s="13"/>
    </row>
    <row r="424">
      <c r="B424" s="13"/>
      <c r="D424" s="13"/>
      <c r="H424" s="13"/>
      <c r="K424" s="13"/>
    </row>
    <row r="425">
      <c r="B425" s="13"/>
      <c r="D425" s="13"/>
      <c r="H425" s="13"/>
      <c r="K425" s="13"/>
    </row>
    <row r="426">
      <c r="B426" s="13"/>
      <c r="D426" s="13"/>
      <c r="H426" s="13"/>
      <c r="K426" s="13"/>
    </row>
    <row r="427">
      <c r="B427" s="13"/>
      <c r="D427" s="13"/>
      <c r="H427" s="13"/>
      <c r="K427" s="13"/>
    </row>
    <row r="428">
      <c r="B428" s="13"/>
      <c r="D428" s="13"/>
      <c r="H428" s="13"/>
      <c r="K428" s="13"/>
    </row>
    <row r="429">
      <c r="B429" s="13"/>
      <c r="D429" s="13"/>
      <c r="H429" s="13"/>
      <c r="K429" s="13"/>
    </row>
    <row r="430">
      <c r="B430" s="13"/>
      <c r="D430" s="13"/>
      <c r="H430" s="13"/>
      <c r="K430" s="13"/>
    </row>
    <row r="431">
      <c r="B431" s="13"/>
      <c r="D431" s="13"/>
      <c r="H431" s="13"/>
      <c r="K431" s="13"/>
    </row>
    <row r="432">
      <c r="B432" s="13"/>
      <c r="D432" s="13"/>
      <c r="H432" s="13"/>
      <c r="K432" s="13"/>
    </row>
    <row r="433">
      <c r="B433" s="13"/>
      <c r="D433" s="13"/>
      <c r="H433" s="13"/>
      <c r="K433" s="13"/>
    </row>
    <row r="434">
      <c r="B434" s="13"/>
      <c r="D434" s="13"/>
      <c r="H434" s="13"/>
      <c r="K434" s="13"/>
    </row>
    <row r="435">
      <c r="B435" s="13"/>
      <c r="D435" s="13"/>
      <c r="H435" s="13"/>
      <c r="K435" s="13"/>
    </row>
    <row r="436">
      <c r="B436" s="13"/>
      <c r="D436" s="13"/>
      <c r="H436" s="13"/>
      <c r="K436" s="13"/>
    </row>
    <row r="437">
      <c r="B437" s="13"/>
      <c r="D437" s="13"/>
      <c r="H437" s="13"/>
      <c r="K437" s="13"/>
    </row>
    <row r="438">
      <c r="B438" s="13"/>
      <c r="D438" s="13"/>
      <c r="H438" s="13"/>
      <c r="K438" s="13"/>
    </row>
    <row r="439">
      <c r="B439" s="13"/>
      <c r="D439" s="13"/>
      <c r="H439" s="13"/>
      <c r="K439" s="13"/>
    </row>
    <row r="440">
      <c r="B440" s="13"/>
      <c r="D440" s="13"/>
      <c r="H440" s="13"/>
      <c r="K440" s="13"/>
    </row>
    <row r="441">
      <c r="B441" s="13"/>
      <c r="D441" s="13"/>
      <c r="H441" s="13"/>
      <c r="K441" s="13"/>
    </row>
    <row r="442">
      <c r="B442" s="13"/>
      <c r="D442" s="13"/>
      <c r="H442" s="13"/>
      <c r="K442" s="13"/>
    </row>
    <row r="443">
      <c r="B443" s="13"/>
      <c r="D443" s="13"/>
      <c r="H443" s="13"/>
      <c r="K443" s="13"/>
    </row>
    <row r="444">
      <c r="B444" s="13"/>
      <c r="D444" s="13"/>
      <c r="H444" s="13"/>
      <c r="K444" s="13"/>
    </row>
    <row r="445">
      <c r="B445" s="13"/>
      <c r="D445" s="13"/>
      <c r="H445" s="13"/>
      <c r="K445" s="13"/>
    </row>
    <row r="446">
      <c r="B446" s="13"/>
      <c r="D446" s="13"/>
      <c r="H446" s="13"/>
      <c r="K446" s="13"/>
    </row>
    <row r="447">
      <c r="B447" s="13"/>
      <c r="D447" s="13"/>
      <c r="H447" s="13"/>
      <c r="K447" s="13"/>
    </row>
    <row r="448">
      <c r="B448" s="13"/>
      <c r="D448" s="13"/>
      <c r="H448" s="13"/>
      <c r="K448" s="13"/>
    </row>
    <row r="449">
      <c r="B449" s="13"/>
      <c r="D449" s="13"/>
      <c r="H449" s="13"/>
      <c r="K449" s="13"/>
    </row>
    <row r="450">
      <c r="B450" s="13"/>
      <c r="D450" s="13"/>
      <c r="H450" s="13"/>
      <c r="K450" s="13"/>
    </row>
    <row r="451">
      <c r="B451" s="13"/>
      <c r="D451" s="13"/>
      <c r="H451" s="13"/>
      <c r="K451" s="13"/>
    </row>
    <row r="452">
      <c r="B452" s="13"/>
      <c r="D452" s="13"/>
      <c r="H452" s="13"/>
      <c r="K452" s="13"/>
    </row>
    <row r="453">
      <c r="B453" s="13"/>
      <c r="D453" s="13"/>
      <c r="H453" s="13"/>
      <c r="K453" s="13"/>
    </row>
    <row r="454">
      <c r="B454" s="13"/>
      <c r="D454" s="13"/>
      <c r="H454" s="13"/>
      <c r="K454" s="13"/>
    </row>
    <row r="455">
      <c r="B455" s="13"/>
      <c r="D455" s="13"/>
      <c r="H455" s="13"/>
      <c r="K455" s="13"/>
    </row>
    <row r="456">
      <c r="B456" s="13"/>
      <c r="D456" s="13"/>
      <c r="H456" s="13"/>
      <c r="K456" s="13"/>
    </row>
    <row r="457">
      <c r="B457" s="13"/>
      <c r="D457" s="13"/>
      <c r="H457" s="13"/>
      <c r="K457" s="13"/>
    </row>
    <row r="458">
      <c r="B458" s="13"/>
      <c r="D458" s="13"/>
      <c r="H458" s="13"/>
      <c r="K458" s="13"/>
    </row>
    <row r="459">
      <c r="B459" s="13"/>
      <c r="D459" s="13"/>
      <c r="H459" s="13"/>
      <c r="K459" s="13"/>
    </row>
    <row r="460">
      <c r="B460" s="13"/>
      <c r="D460" s="13"/>
      <c r="H460" s="13"/>
      <c r="K460" s="13"/>
    </row>
    <row r="461">
      <c r="B461" s="13"/>
      <c r="D461" s="13"/>
      <c r="H461" s="13"/>
      <c r="K461" s="13"/>
    </row>
    <row r="462">
      <c r="B462" s="13"/>
      <c r="D462" s="13"/>
      <c r="H462" s="13"/>
      <c r="K462" s="13"/>
    </row>
    <row r="463">
      <c r="B463" s="13"/>
      <c r="D463" s="13"/>
      <c r="H463" s="13"/>
      <c r="K463" s="13"/>
    </row>
    <row r="464">
      <c r="B464" s="13"/>
      <c r="D464" s="13"/>
      <c r="H464" s="13"/>
      <c r="K464" s="13"/>
    </row>
    <row r="465">
      <c r="B465" s="13"/>
      <c r="D465" s="13"/>
      <c r="H465" s="13"/>
      <c r="K465" s="13"/>
    </row>
    <row r="466">
      <c r="B466" s="13"/>
      <c r="D466" s="13"/>
      <c r="H466" s="13"/>
      <c r="K466" s="13"/>
    </row>
    <row r="467">
      <c r="B467" s="13"/>
      <c r="D467" s="13"/>
      <c r="H467" s="13"/>
      <c r="K467" s="13"/>
    </row>
    <row r="468">
      <c r="B468" s="13"/>
      <c r="D468" s="13"/>
      <c r="H468" s="13"/>
      <c r="K468" s="13"/>
    </row>
    <row r="469">
      <c r="B469" s="13"/>
      <c r="D469" s="13"/>
      <c r="H469" s="13"/>
      <c r="K469" s="13"/>
    </row>
    <row r="470">
      <c r="B470" s="13"/>
      <c r="D470" s="13"/>
      <c r="H470" s="13"/>
      <c r="K470" s="13"/>
    </row>
    <row r="471">
      <c r="B471" s="13"/>
      <c r="D471" s="13"/>
      <c r="H471" s="13"/>
      <c r="K471" s="13"/>
    </row>
    <row r="472">
      <c r="B472" s="13"/>
      <c r="D472" s="13"/>
      <c r="H472" s="13"/>
      <c r="K472" s="13"/>
    </row>
    <row r="473">
      <c r="B473" s="13"/>
      <c r="D473" s="13"/>
      <c r="H473" s="13"/>
      <c r="K473" s="13"/>
    </row>
    <row r="474">
      <c r="B474" s="13"/>
      <c r="D474" s="13"/>
      <c r="H474" s="13"/>
      <c r="K474" s="13"/>
    </row>
    <row r="475">
      <c r="B475" s="13"/>
      <c r="D475" s="13"/>
      <c r="H475" s="13"/>
      <c r="K475" s="13"/>
    </row>
    <row r="476">
      <c r="B476" s="13"/>
      <c r="D476" s="13"/>
      <c r="H476" s="13"/>
      <c r="K476" s="13"/>
    </row>
    <row r="477">
      <c r="B477" s="13"/>
      <c r="D477" s="13"/>
      <c r="H477" s="13"/>
      <c r="K477" s="13"/>
    </row>
    <row r="478">
      <c r="B478" s="13"/>
      <c r="D478" s="13"/>
      <c r="H478" s="13"/>
      <c r="K478" s="13"/>
    </row>
    <row r="479">
      <c r="B479" s="13"/>
      <c r="D479" s="13"/>
      <c r="H479" s="13"/>
      <c r="K479" s="13"/>
    </row>
    <row r="480">
      <c r="B480" s="13"/>
      <c r="D480" s="13"/>
      <c r="H480" s="13"/>
      <c r="K480" s="13"/>
    </row>
    <row r="481">
      <c r="B481" s="13"/>
      <c r="D481" s="13"/>
      <c r="H481" s="13"/>
      <c r="K481" s="13"/>
    </row>
    <row r="482">
      <c r="B482" s="13"/>
      <c r="D482" s="13"/>
      <c r="H482" s="13"/>
      <c r="K482" s="13"/>
    </row>
    <row r="483">
      <c r="B483" s="13"/>
      <c r="D483" s="13"/>
      <c r="H483" s="13"/>
      <c r="K483" s="13"/>
    </row>
    <row r="484">
      <c r="B484" s="13"/>
      <c r="D484" s="13"/>
      <c r="H484" s="13"/>
      <c r="K484" s="13"/>
    </row>
    <row r="485">
      <c r="B485" s="13"/>
      <c r="D485" s="13"/>
      <c r="H485" s="13"/>
      <c r="K485" s="13"/>
    </row>
    <row r="486">
      <c r="B486" s="13"/>
      <c r="D486" s="13"/>
      <c r="H486" s="13"/>
      <c r="K486" s="13"/>
    </row>
    <row r="487">
      <c r="B487" s="13"/>
      <c r="D487" s="13"/>
      <c r="H487" s="13"/>
      <c r="K487" s="13"/>
    </row>
    <row r="488">
      <c r="B488" s="13"/>
      <c r="D488" s="13"/>
      <c r="H488" s="13"/>
      <c r="K488" s="13"/>
    </row>
    <row r="489">
      <c r="B489" s="13"/>
      <c r="D489" s="13"/>
      <c r="H489" s="13"/>
      <c r="K489" s="13"/>
    </row>
    <row r="490">
      <c r="B490" s="13"/>
      <c r="D490" s="13"/>
      <c r="H490" s="13"/>
      <c r="K490" s="13"/>
    </row>
    <row r="491">
      <c r="B491" s="13"/>
      <c r="D491" s="13"/>
      <c r="H491" s="13"/>
      <c r="K491" s="13"/>
    </row>
    <row r="492">
      <c r="B492" s="13"/>
      <c r="D492" s="13"/>
      <c r="H492" s="13"/>
      <c r="K492" s="13"/>
    </row>
    <row r="493">
      <c r="B493" s="13"/>
      <c r="D493" s="13"/>
      <c r="H493" s="13"/>
      <c r="K493" s="13"/>
    </row>
    <row r="494">
      <c r="B494" s="13"/>
      <c r="D494" s="13"/>
      <c r="H494" s="13"/>
      <c r="K494" s="13"/>
    </row>
    <row r="495">
      <c r="B495" s="13"/>
      <c r="D495" s="13"/>
      <c r="H495" s="13"/>
      <c r="K495" s="13"/>
    </row>
    <row r="496">
      <c r="B496" s="13"/>
      <c r="D496" s="13"/>
      <c r="H496" s="13"/>
      <c r="K496" s="13"/>
    </row>
    <row r="497">
      <c r="B497" s="13"/>
      <c r="D497" s="13"/>
      <c r="H497" s="13"/>
      <c r="K497" s="13"/>
    </row>
    <row r="498">
      <c r="B498" s="13"/>
      <c r="D498" s="13"/>
      <c r="H498" s="13"/>
      <c r="K498" s="13"/>
    </row>
    <row r="499">
      <c r="B499" s="13"/>
      <c r="D499" s="13"/>
      <c r="H499" s="13"/>
      <c r="K499" s="13"/>
    </row>
    <row r="500">
      <c r="B500" s="13"/>
      <c r="D500" s="13"/>
      <c r="H500" s="13"/>
      <c r="K500" s="13"/>
    </row>
    <row r="501">
      <c r="B501" s="13"/>
      <c r="D501" s="13"/>
      <c r="H501" s="13"/>
      <c r="K501" s="13"/>
    </row>
    <row r="502">
      <c r="B502" s="13"/>
      <c r="D502" s="13"/>
      <c r="H502" s="13"/>
      <c r="K502" s="13"/>
    </row>
    <row r="503">
      <c r="B503" s="13"/>
      <c r="D503" s="13"/>
      <c r="H503" s="13"/>
      <c r="K503" s="13"/>
    </row>
    <row r="504">
      <c r="B504" s="13"/>
      <c r="D504" s="13"/>
      <c r="H504" s="13"/>
      <c r="K504" s="13"/>
    </row>
    <row r="505">
      <c r="B505" s="13"/>
      <c r="D505" s="13"/>
      <c r="H505" s="13"/>
      <c r="K505" s="13"/>
    </row>
    <row r="506">
      <c r="B506" s="13"/>
      <c r="D506" s="13"/>
      <c r="H506" s="13"/>
      <c r="K506" s="13"/>
    </row>
    <row r="507">
      <c r="B507" s="13"/>
      <c r="D507" s="13"/>
      <c r="H507" s="13"/>
      <c r="K507" s="13"/>
    </row>
    <row r="508">
      <c r="B508" s="13"/>
      <c r="D508" s="13"/>
      <c r="H508" s="13"/>
      <c r="K508" s="13"/>
    </row>
    <row r="509">
      <c r="B509" s="13"/>
      <c r="D509" s="13"/>
      <c r="H509" s="13"/>
      <c r="K509" s="13"/>
    </row>
    <row r="510">
      <c r="B510" s="13"/>
      <c r="D510" s="13"/>
      <c r="H510" s="13"/>
      <c r="K510" s="13"/>
    </row>
    <row r="511">
      <c r="B511" s="13"/>
      <c r="D511" s="13"/>
      <c r="H511" s="13"/>
      <c r="K511" s="13"/>
    </row>
    <row r="512">
      <c r="B512" s="13"/>
      <c r="D512" s="13"/>
      <c r="H512" s="13"/>
      <c r="K512" s="13"/>
    </row>
    <row r="513">
      <c r="B513" s="13"/>
      <c r="D513" s="13"/>
      <c r="H513" s="13"/>
      <c r="K513" s="13"/>
    </row>
    <row r="514">
      <c r="B514" s="13"/>
      <c r="D514" s="13"/>
      <c r="H514" s="13"/>
      <c r="K514" s="13"/>
    </row>
    <row r="515">
      <c r="B515" s="13"/>
      <c r="D515" s="13"/>
      <c r="H515" s="13"/>
      <c r="K515" s="13"/>
    </row>
    <row r="516">
      <c r="B516" s="13"/>
      <c r="D516" s="13"/>
      <c r="H516" s="13"/>
      <c r="K516" s="13"/>
    </row>
    <row r="517">
      <c r="B517" s="13"/>
      <c r="D517" s="13"/>
      <c r="H517" s="13"/>
      <c r="K517" s="13"/>
    </row>
    <row r="518">
      <c r="B518" s="13"/>
      <c r="D518" s="13"/>
      <c r="H518" s="13"/>
      <c r="K518" s="13"/>
    </row>
    <row r="519">
      <c r="B519" s="13"/>
      <c r="D519" s="13"/>
      <c r="H519" s="13"/>
      <c r="K519" s="13"/>
    </row>
    <row r="520">
      <c r="B520" s="13"/>
      <c r="D520" s="13"/>
      <c r="H520" s="13"/>
      <c r="K520" s="13"/>
    </row>
    <row r="521">
      <c r="B521" s="13"/>
      <c r="D521" s="13"/>
      <c r="H521" s="13"/>
      <c r="K521" s="13"/>
    </row>
    <row r="522">
      <c r="B522" s="13"/>
      <c r="D522" s="13"/>
      <c r="H522" s="13"/>
      <c r="K522" s="13"/>
    </row>
    <row r="523">
      <c r="B523" s="13"/>
      <c r="D523" s="13"/>
      <c r="H523" s="13"/>
      <c r="K523" s="13"/>
    </row>
    <row r="524">
      <c r="B524" s="13"/>
      <c r="D524" s="13"/>
      <c r="H524" s="13"/>
      <c r="K524" s="13"/>
    </row>
    <row r="525">
      <c r="B525" s="13"/>
      <c r="D525" s="13"/>
      <c r="H525" s="13"/>
      <c r="K525" s="13"/>
    </row>
    <row r="526">
      <c r="B526" s="13"/>
      <c r="D526" s="13"/>
      <c r="H526" s="13"/>
      <c r="K526" s="13"/>
    </row>
    <row r="527">
      <c r="B527" s="13"/>
      <c r="D527" s="13"/>
      <c r="H527" s="13"/>
      <c r="K527" s="13"/>
    </row>
    <row r="528">
      <c r="B528" s="13"/>
      <c r="D528" s="13"/>
      <c r="H528" s="13"/>
      <c r="K528" s="13"/>
    </row>
    <row r="529">
      <c r="B529" s="13"/>
      <c r="D529" s="13"/>
      <c r="H529" s="13"/>
      <c r="K529" s="13"/>
    </row>
    <row r="530">
      <c r="B530" s="13"/>
      <c r="D530" s="13"/>
      <c r="H530" s="13"/>
      <c r="K530" s="13"/>
    </row>
    <row r="531">
      <c r="B531" s="13"/>
      <c r="D531" s="13"/>
      <c r="H531" s="13"/>
      <c r="K531" s="13"/>
    </row>
    <row r="532">
      <c r="B532" s="13"/>
      <c r="D532" s="13"/>
      <c r="H532" s="13"/>
      <c r="K532" s="13"/>
    </row>
    <row r="533">
      <c r="B533" s="13"/>
      <c r="D533" s="13"/>
      <c r="H533" s="13"/>
      <c r="K533" s="13"/>
    </row>
    <row r="534">
      <c r="B534" s="13"/>
      <c r="D534" s="13"/>
      <c r="H534" s="13"/>
      <c r="K534" s="13"/>
    </row>
    <row r="535">
      <c r="B535" s="13"/>
      <c r="D535" s="13"/>
      <c r="H535" s="13"/>
      <c r="K535" s="13"/>
    </row>
    <row r="536">
      <c r="B536" s="13"/>
      <c r="D536" s="13"/>
      <c r="H536" s="13"/>
      <c r="K536" s="13"/>
    </row>
    <row r="537">
      <c r="B537" s="13"/>
      <c r="D537" s="13"/>
      <c r="H537" s="13"/>
      <c r="K537" s="13"/>
    </row>
    <row r="538">
      <c r="B538" s="13"/>
      <c r="D538" s="13"/>
      <c r="H538" s="13"/>
      <c r="K538" s="13"/>
    </row>
    <row r="539">
      <c r="B539" s="13"/>
      <c r="D539" s="13"/>
      <c r="H539" s="13"/>
      <c r="K539" s="13"/>
    </row>
    <row r="540">
      <c r="B540" s="13"/>
      <c r="D540" s="13"/>
      <c r="H540" s="13"/>
      <c r="K540" s="13"/>
    </row>
    <row r="541">
      <c r="B541" s="13"/>
      <c r="D541" s="13"/>
      <c r="H541" s="13"/>
      <c r="K541" s="13"/>
    </row>
    <row r="542">
      <c r="B542" s="13"/>
      <c r="D542" s="13"/>
      <c r="H542" s="13"/>
      <c r="K542" s="13"/>
    </row>
    <row r="543">
      <c r="B543" s="13"/>
      <c r="D543" s="13"/>
      <c r="H543" s="13"/>
      <c r="K543" s="13"/>
    </row>
    <row r="544">
      <c r="B544" s="13"/>
      <c r="D544" s="13"/>
      <c r="H544" s="13"/>
      <c r="K544" s="13"/>
    </row>
    <row r="545">
      <c r="B545" s="13"/>
      <c r="D545" s="13"/>
      <c r="H545" s="13"/>
      <c r="K545" s="13"/>
    </row>
    <row r="546">
      <c r="B546" s="13"/>
      <c r="D546" s="13"/>
      <c r="H546" s="13"/>
      <c r="K546" s="13"/>
    </row>
    <row r="547">
      <c r="B547" s="13"/>
      <c r="D547" s="13"/>
      <c r="H547" s="13"/>
      <c r="K547" s="13"/>
    </row>
    <row r="548">
      <c r="B548" s="13"/>
      <c r="D548" s="13"/>
      <c r="H548" s="13"/>
      <c r="K548" s="13"/>
    </row>
    <row r="549">
      <c r="B549" s="13"/>
      <c r="D549" s="13"/>
      <c r="H549" s="13"/>
      <c r="K549" s="13"/>
    </row>
    <row r="550">
      <c r="B550" s="13"/>
      <c r="D550" s="13"/>
      <c r="H550" s="13"/>
      <c r="K550" s="13"/>
    </row>
    <row r="551">
      <c r="B551" s="13"/>
      <c r="D551" s="13"/>
      <c r="H551" s="13"/>
      <c r="K551" s="13"/>
    </row>
    <row r="552">
      <c r="B552" s="13"/>
      <c r="D552" s="13"/>
      <c r="H552" s="13"/>
      <c r="K552" s="13"/>
    </row>
    <row r="553">
      <c r="B553" s="13"/>
      <c r="D553" s="13"/>
      <c r="H553" s="13"/>
      <c r="K553" s="13"/>
    </row>
    <row r="554">
      <c r="B554" s="13"/>
      <c r="D554" s="13"/>
      <c r="H554" s="13"/>
      <c r="K554" s="13"/>
    </row>
    <row r="555">
      <c r="B555" s="13"/>
      <c r="D555" s="13"/>
      <c r="H555" s="13"/>
      <c r="K555" s="13"/>
    </row>
    <row r="556">
      <c r="B556" s="13"/>
      <c r="D556" s="13"/>
      <c r="H556" s="13"/>
      <c r="K556" s="13"/>
    </row>
    <row r="557">
      <c r="B557" s="13"/>
      <c r="D557" s="13"/>
      <c r="H557" s="13"/>
      <c r="K557" s="13"/>
    </row>
    <row r="558">
      <c r="B558" s="13"/>
      <c r="D558" s="13"/>
      <c r="H558" s="13"/>
      <c r="K558" s="13"/>
    </row>
    <row r="559">
      <c r="B559" s="13"/>
      <c r="D559" s="13"/>
      <c r="H559" s="13"/>
      <c r="K559" s="13"/>
    </row>
    <row r="560">
      <c r="B560" s="13"/>
      <c r="D560" s="13"/>
      <c r="H560" s="13"/>
      <c r="K560" s="13"/>
    </row>
    <row r="561">
      <c r="B561" s="13"/>
      <c r="D561" s="13"/>
      <c r="H561" s="13"/>
      <c r="K561" s="13"/>
    </row>
    <row r="562">
      <c r="B562" s="13"/>
      <c r="D562" s="13"/>
      <c r="H562" s="13"/>
      <c r="K562" s="13"/>
    </row>
    <row r="563">
      <c r="B563" s="13"/>
      <c r="D563" s="13"/>
      <c r="H563" s="13"/>
      <c r="K563" s="13"/>
    </row>
    <row r="564">
      <c r="B564" s="13"/>
      <c r="D564" s="13"/>
      <c r="H564" s="13"/>
      <c r="K564" s="13"/>
    </row>
    <row r="565">
      <c r="B565" s="13"/>
      <c r="D565" s="13"/>
      <c r="H565" s="13"/>
      <c r="K565" s="13"/>
    </row>
    <row r="566">
      <c r="B566" s="13"/>
      <c r="D566" s="13"/>
      <c r="H566" s="13"/>
      <c r="K566" s="13"/>
    </row>
    <row r="567">
      <c r="B567" s="13"/>
      <c r="D567" s="13"/>
      <c r="H567" s="13"/>
      <c r="K567" s="13"/>
    </row>
    <row r="568">
      <c r="B568" s="13"/>
      <c r="D568" s="13"/>
      <c r="H568" s="13"/>
      <c r="K568" s="13"/>
    </row>
    <row r="569">
      <c r="B569" s="13"/>
      <c r="D569" s="13"/>
      <c r="H569" s="13"/>
      <c r="K569" s="13"/>
    </row>
    <row r="570">
      <c r="B570" s="13"/>
      <c r="D570" s="13"/>
      <c r="H570" s="13"/>
      <c r="K570" s="13"/>
    </row>
    <row r="571">
      <c r="B571" s="13"/>
      <c r="D571" s="13"/>
      <c r="H571" s="13"/>
      <c r="K571" s="13"/>
    </row>
    <row r="572">
      <c r="B572" s="13"/>
      <c r="D572" s="13"/>
      <c r="H572" s="13"/>
      <c r="K572" s="13"/>
    </row>
    <row r="573">
      <c r="B573" s="13"/>
      <c r="D573" s="13"/>
      <c r="H573" s="13"/>
      <c r="K573" s="13"/>
    </row>
    <row r="574">
      <c r="B574" s="13"/>
      <c r="D574" s="13"/>
      <c r="H574" s="13"/>
      <c r="K574" s="13"/>
    </row>
    <row r="575">
      <c r="B575" s="13"/>
      <c r="D575" s="13"/>
      <c r="H575" s="13"/>
      <c r="K575" s="13"/>
    </row>
    <row r="576">
      <c r="B576" s="13"/>
      <c r="D576" s="13"/>
      <c r="H576" s="13"/>
      <c r="K576" s="13"/>
    </row>
    <row r="577">
      <c r="B577" s="13"/>
      <c r="D577" s="13"/>
      <c r="H577" s="13"/>
      <c r="K577" s="13"/>
    </row>
    <row r="578">
      <c r="B578" s="13"/>
      <c r="D578" s="13"/>
      <c r="H578" s="13"/>
      <c r="K578" s="13"/>
    </row>
    <row r="579">
      <c r="B579" s="13"/>
      <c r="D579" s="13"/>
      <c r="H579" s="13"/>
      <c r="K579" s="13"/>
    </row>
    <row r="580">
      <c r="B580" s="13"/>
      <c r="D580" s="13"/>
      <c r="H580" s="13"/>
      <c r="K580" s="13"/>
    </row>
    <row r="581">
      <c r="B581" s="13"/>
      <c r="D581" s="13"/>
      <c r="H581" s="13"/>
      <c r="K581" s="13"/>
    </row>
    <row r="582">
      <c r="B582" s="13"/>
      <c r="D582" s="13"/>
      <c r="H582" s="13"/>
      <c r="K582" s="13"/>
    </row>
    <row r="583">
      <c r="B583" s="13"/>
      <c r="D583" s="13"/>
      <c r="H583" s="13"/>
      <c r="K583" s="13"/>
    </row>
    <row r="584">
      <c r="B584" s="13"/>
      <c r="D584" s="13"/>
      <c r="H584" s="13"/>
      <c r="K584" s="13"/>
    </row>
    <row r="585">
      <c r="B585" s="13"/>
      <c r="D585" s="13"/>
      <c r="H585" s="13"/>
      <c r="K585" s="13"/>
    </row>
    <row r="586">
      <c r="B586" s="13"/>
      <c r="D586" s="13"/>
      <c r="H586" s="13"/>
      <c r="K586" s="13"/>
    </row>
    <row r="587">
      <c r="B587" s="13"/>
      <c r="D587" s="13"/>
      <c r="H587" s="13"/>
      <c r="K587" s="13"/>
    </row>
    <row r="588">
      <c r="B588" s="13"/>
      <c r="D588" s="13"/>
      <c r="H588" s="13"/>
      <c r="K588" s="13"/>
    </row>
    <row r="589">
      <c r="B589" s="13"/>
      <c r="D589" s="13"/>
      <c r="H589" s="13"/>
      <c r="K589" s="13"/>
    </row>
    <row r="590">
      <c r="B590" s="13"/>
      <c r="D590" s="13"/>
      <c r="H590" s="13"/>
      <c r="K590" s="13"/>
    </row>
    <row r="591">
      <c r="B591" s="13"/>
      <c r="D591" s="13"/>
      <c r="H591" s="13"/>
      <c r="K591" s="13"/>
    </row>
    <row r="592">
      <c r="B592" s="13"/>
      <c r="D592" s="13"/>
      <c r="H592" s="13"/>
      <c r="K592" s="13"/>
    </row>
    <row r="593">
      <c r="B593" s="13"/>
      <c r="D593" s="13"/>
      <c r="H593" s="13"/>
      <c r="K593" s="13"/>
    </row>
    <row r="594">
      <c r="B594" s="13"/>
      <c r="D594" s="13"/>
      <c r="H594" s="13"/>
      <c r="K594" s="13"/>
    </row>
    <row r="595">
      <c r="B595" s="13"/>
      <c r="D595" s="13"/>
      <c r="H595" s="13"/>
      <c r="K595" s="13"/>
    </row>
    <row r="596">
      <c r="B596" s="13"/>
      <c r="D596" s="13"/>
      <c r="H596" s="13"/>
      <c r="K596" s="13"/>
    </row>
    <row r="597">
      <c r="B597" s="13"/>
      <c r="D597" s="13"/>
      <c r="H597" s="13"/>
      <c r="K597" s="13"/>
    </row>
    <row r="598">
      <c r="B598" s="13"/>
      <c r="D598" s="13"/>
      <c r="H598" s="13"/>
      <c r="K598" s="13"/>
    </row>
    <row r="599">
      <c r="B599" s="13"/>
      <c r="D599" s="13"/>
      <c r="H599" s="13"/>
      <c r="K599" s="13"/>
    </row>
    <row r="600">
      <c r="B600" s="13"/>
      <c r="D600" s="13"/>
      <c r="H600" s="13"/>
      <c r="K600" s="13"/>
    </row>
    <row r="601">
      <c r="B601" s="13"/>
      <c r="D601" s="13"/>
      <c r="H601" s="13"/>
      <c r="K601" s="13"/>
    </row>
    <row r="602">
      <c r="B602" s="13"/>
      <c r="D602" s="13"/>
      <c r="H602" s="13"/>
      <c r="K602" s="13"/>
    </row>
    <row r="603">
      <c r="B603" s="13"/>
      <c r="D603" s="13"/>
      <c r="H603" s="13"/>
      <c r="K603" s="13"/>
    </row>
    <row r="604">
      <c r="B604" s="13"/>
      <c r="D604" s="13"/>
      <c r="H604" s="13"/>
      <c r="K604" s="13"/>
    </row>
    <row r="605">
      <c r="B605" s="13"/>
      <c r="D605" s="13"/>
      <c r="H605" s="13"/>
      <c r="K605" s="13"/>
    </row>
    <row r="606">
      <c r="B606" s="13"/>
      <c r="D606" s="13"/>
      <c r="H606" s="13"/>
      <c r="K606" s="13"/>
    </row>
    <row r="607">
      <c r="B607" s="13"/>
      <c r="D607" s="13"/>
      <c r="H607" s="13"/>
      <c r="K607" s="13"/>
    </row>
    <row r="608">
      <c r="B608" s="13"/>
      <c r="D608" s="13"/>
      <c r="H608" s="13"/>
      <c r="K608" s="13"/>
    </row>
    <row r="609">
      <c r="B609" s="13"/>
      <c r="D609" s="13"/>
      <c r="H609" s="13"/>
      <c r="K609" s="13"/>
    </row>
    <row r="610">
      <c r="B610" s="13"/>
      <c r="D610" s="13"/>
      <c r="H610" s="13"/>
      <c r="K610" s="13"/>
    </row>
    <row r="611">
      <c r="B611" s="13"/>
      <c r="D611" s="13"/>
      <c r="H611" s="13"/>
      <c r="K611" s="13"/>
    </row>
    <row r="612">
      <c r="B612" s="13"/>
      <c r="D612" s="13"/>
      <c r="H612" s="13"/>
      <c r="K612" s="13"/>
    </row>
    <row r="613">
      <c r="B613" s="13"/>
      <c r="D613" s="13"/>
      <c r="H613" s="13"/>
      <c r="K613" s="13"/>
    </row>
    <row r="614">
      <c r="B614" s="13"/>
      <c r="D614" s="13"/>
      <c r="H614" s="13"/>
      <c r="K614" s="13"/>
    </row>
    <row r="615">
      <c r="B615" s="13"/>
      <c r="D615" s="13"/>
      <c r="H615" s="13"/>
      <c r="K615" s="13"/>
    </row>
    <row r="616">
      <c r="B616" s="13"/>
      <c r="D616" s="13"/>
      <c r="H616" s="13"/>
      <c r="K616" s="13"/>
    </row>
    <row r="617">
      <c r="B617" s="13"/>
      <c r="D617" s="13"/>
      <c r="H617" s="13"/>
      <c r="K617" s="13"/>
    </row>
    <row r="618">
      <c r="B618" s="13"/>
      <c r="D618" s="13"/>
      <c r="H618" s="13"/>
      <c r="K618" s="13"/>
    </row>
    <row r="619">
      <c r="B619" s="13"/>
      <c r="D619" s="13"/>
      <c r="H619" s="13"/>
      <c r="K619" s="13"/>
    </row>
    <row r="620">
      <c r="B620" s="13"/>
      <c r="D620" s="13"/>
      <c r="H620" s="13"/>
      <c r="K620" s="13"/>
    </row>
    <row r="621">
      <c r="B621" s="13"/>
      <c r="D621" s="13"/>
      <c r="H621" s="13"/>
      <c r="K621" s="13"/>
    </row>
    <row r="622">
      <c r="B622" s="13"/>
      <c r="D622" s="13"/>
      <c r="H622" s="13"/>
      <c r="K622" s="13"/>
    </row>
    <row r="623">
      <c r="B623" s="13"/>
      <c r="D623" s="13"/>
      <c r="H623" s="13"/>
      <c r="K623" s="13"/>
    </row>
    <row r="624">
      <c r="B624" s="13"/>
      <c r="D624" s="13"/>
      <c r="H624" s="13"/>
      <c r="K624" s="13"/>
    </row>
    <row r="625">
      <c r="B625" s="13"/>
      <c r="D625" s="13"/>
      <c r="H625" s="13"/>
      <c r="K625" s="13"/>
    </row>
    <row r="626">
      <c r="B626" s="13"/>
      <c r="D626" s="13"/>
      <c r="H626" s="13"/>
      <c r="K626" s="13"/>
    </row>
    <row r="627">
      <c r="B627" s="13"/>
      <c r="D627" s="13"/>
      <c r="H627" s="13"/>
      <c r="K627" s="13"/>
    </row>
    <row r="628">
      <c r="B628" s="13"/>
      <c r="D628" s="13"/>
      <c r="H628" s="13"/>
      <c r="K628" s="13"/>
    </row>
    <row r="629">
      <c r="B629" s="13"/>
      <c r="D629" s="13"/>
      <c r="H629" s="13"/>
      <c r="K629" s="13"/>
    </row>
    <row r="630">
      <c r="B630" s="13"/>
      <c r="D630" s="13"/>
      <c r="H630" s="13"/>
      <c r="K630" s="13"/>
    </row>
    <row r="631">
      <c r="B631" s="13"/>
      <c r="D631" s="13"/>
      <c r="H631" s="13"/>
      <c r="K631" s="13"/>
    </row>
    <row r="632">
      <c r="B632" s="13"/>
      <c r="D632" s="13"/>
      <c r="H632" s="13"/>
      <c r="K632" s="13"/>
    </row>
    <row r="633">
      <c r="B633" s="13"/>
      <c r="D633" s="13"/>
      <c r="H633" s="13"/>
      <c r="K633" s="13"/>
    </row>
    <row r="634">
      <c r="B634" s="13"/>
      <c r="D634" s="13"/>
      <c r="H634" s="13"/>
      <c r="K634" s="13"/>
    </row>
    <row r="635">
      <c r="B635" s="13"/>
      <c r="D635" s="13"/>
      <c r="H635" s="13"/>
      <c r="K635" s="13"/>
    </row>
    <row r="636">
      <c r="B636" s="13"/>
      <c r="D636" s="13"/>
      <c r="H636" s="13"/>
      <c r="K636" s="13"/>
    </row>
    <row r="637">
      <c r="B637" s="13"/>
      <c r="D637" s="13"/>
      <c r="H637" s="13"/>
      <c r="K637" s="13"/>
    </row>
    <row r="638">
      <c r="B638" s="13"/>
      <c r="D638" s="13"/>
      <c r="H638" s="13"/>
      <c r="K638" s="13"/>
    </row>
    <row r="639">
      <c r="B639" s="13"/>
      <c r="D639" s="13"/>
      <c r="H639" s="13"/>
      <c r="K639" s="13"/>
    </row>
    <row r="640">
      <c r="B640" s="13"/>
      <c r="D640" s="13"/>
      <c r="H640" s="13"/>
      <c r="K640" s="13"/>
    </row>
    <row r="641">
      <c r="B641" s="13"/>
      <c r="D641" s="13"/>
      <c r="H641" s="13"/>
      <c r="K641" s="13"/>
    </row>
    <row r="642">
      <c r="B642" s="13"/>
      <c r="D642" s="13"/>
      <c r="H642" s="13"/>
      <c r="K642" s="13"/>
    </row>
    <row r="643">
      <c r="B643" s="13"/>
      <c r="D643" s="13"/>
      <c r="H643" s="13"/>
      <c r="K643" s="13"/>
    </row>
    <row r="644">
      <c r="B644" s="13"/>
      <c r="D644" s="13"/>
      <c r="H644" s="13"/>
      <c r="K644" s="13"/>
    </row>
    <row r="645">
      <c r="B645" s="13"/>
      <c r="D645" s="13"/>
      <c r="H645" s="13"/>
      <c r="K645" s="13"/>
    </row>
    <row r="646">
      <c r="B646" s="13"/>
      <c r="D646" s="13"/>
      <c r="H646" s="13"/>
      <c r="K646" s="13"/>
    </row>
    <row r="647">
      <c r="B647" s="13"/>
      <c r="D647" s="13"/>
      <c r="H647" s="13"/>
      <c r="K647" s="13"/>
    </row>
    <row r="648">
      <c r="B648" s="13"/>
      <c r="D648" s="13"/>
      <c r="H648" s="13"/>
      <c r="K648" s="13"/>
    </row>
    <row r="649">
      <c r="B649" s="13"/>
      <c r="D649" s="13"/>
      <c r="H649" s="13"/>
      <c r="K649" s="13"/>
    </row>
    <row r="650">
      <c r="B650" s="13"/>
      <c r="D650" s="13"/>
      <c r="H650" s="13"/>
      <c r="K650" s="13"/>
    </row>
    <row r="651">
      <c r="B651" s="13"/>
      <c r="D651" s="13"/>
      <c r="H651" s="13"/>
      <c r="K651" s="13"/>
    </row>
    <row r="652">
      <c r="B652" s="13"/>
      <c r="D652" s="13"/>
      <c r="H652" s="13"/>
      <c r="K652" s="13"/>
    </row>
    <row r="653">
      <c r="B653" s="13"/>
      <c r="D653" s="13"/>
      <c r="H653" s="13"/>
      <c r="K653" s="13"/>
    </row>
    <row r="654">
      <c r="B654" s="13"/>
      <c r="D654" s="13"/>
      <c r="H654" s="13"/>
      <c r="K654" s="13"/>
    </row>
    <row r="655">
      <c r="B655" s="13"/>
      <c r="D655" s="13"/>
      <c r="H655" s="13"/>
      <c r="K655" s="13"/>
    </row>
    <row r="656">
      <c r="B656" s="13"/>
      <c r="D656" s="13"/>
      <c r="H656" s="13"/>
      <c r="K656" s="13"/>
    </row>
    <row r="657">
      <c r="B657" s="13"/>
      <c r="D657" s="13"/>
      <c r="H657" s="13"/>
      <c r="K657" s="13"/>
    </row>
    <row r="658">
      <c r="B658" s="13"/>
      <c r="D658" s="13"/>
      <c r="H658" s="13"/>
      <c r="K658" s="13"/>
    </row>
    <row r="659">
      <c r="B659" s="13"/>
      <c r="D659" s="13"/>
      <c r="H659" s="13"/>
      <c r="K659" s="13"/>
    </row>
    <row r="660">
      <c r="B660" s="13"/>
      <c r="D660" s="13"/>
      <c r="H660" s="13"/>
      <c r="K660" s="13"/>
    </row>
    <row r="661">
      <c r="B661" s="13"/>
      <c r="D661" s="13"/>
      <c r="H661" s="13"/>
      <c r="K661" s="13"/>
    </row>
    <row r="662">
      <c r="B662" s="13"/>
      <c r="D662" s="13"/>
      <c r="H662" s="13"/>
      <c r="K662" s="13"/>
    </row>
    <row r="663">
      <c r="B663" s="13"/>
      <c r="D663" s="13"/>
      <c r="H663" s="13"/>
      <c r="K663" s="13"/>
    </row>
    <row r="664">
      <c r="B664" s="13"/>
      <c r="D664" s="13"/>
      <c r="H664" s="13"/>
      <c r="K664" s="13"/>
    </row>
    <row r="665">
      <c r="B665" s="13"/>
      <c r="D665" s="13"/>
      <c r="H665" s="13"/>
      <c r="K665" s="13"/>
    </row>
    <row r="666">
      <c r="B666" s="13"/>
      <c r="D666" s="13"/>
      <c r="H666" s="13"/>
      <c r="K666" s="13"/>
    </row>
    <row r="667">
      <c r="B667" s="13"/>
      <c r="D667" s="13"/>
      <c r="H667" s="13"/>
      <c r="K667" s="13"/>
    </row>
    <row r="668">
      <c r="B668" s="13"/>
      <c r="D668" s="13"/>
      <c r="H668" s="13"/>
      <c r="K668" s="13"/>
    </row>
    <row r="669">
      <c r="B669" s="13"/>
      <c r="D669" s="13"/>
      <c r="H669" s="13"/>
      <c r="K669" s="13"/>
    </row>
    <row r="670">
      <c r="B670" s="13"/>
      <c r="D670" s="13"/>
      <c r="H670" s="13"/>
      <c r="K670" s="13"/>
    </row>
    <row r="671">
      <c r="B671" s="13"/>
      <c r="D671" s="13"/>
      <c r="H671" s="13"/>
      <c r="K671" s="13"/>
    </row>
    <row r="672">
      <c r="B672" s="13"/>
      <c r="D672" s="13"/>
      <c r="H672" s="13"/>
      <c r="K672" s="13"/>
    </row>
    <row r="673">
      <c r="B673" s="13"/>
      <c r="D673" s="13"/>
      <c r="H673" s="13"/>
      <c r="K673" s="13"/>
    </row>
    <row r="674">
      <c r="B674" s="13"/>
      <c r="D674" s="13"/>
      <c r="H674" s="13"/>
      <c r="K674" s="13"/>
    </row>
    <row r="675">
      <c r="B675" s="13"/>
      <c r="D675" s="13"/>
      <c r="H675" s="13"/>
      <c r="K675" s="13"/>
    </row>
    <row r="676">
      <c r="B676" s="13"/>
      <c r="D676" s="13"/>
      <c r="H676" s="13"/>
      <c r="K676" s="13"/>
    </row>
    <row r="677">
      <c r="B677" s="13"/>
      <c r="D677" s="13"/>
      <c r="H677" s="13"/>
      <c r="K677" s="13"/>
    </row>
    <row r="678">
      <c r="B678" s="13"/>
      <c r="D678" s="13"/>
      <c r="H678" s="13"/>
      <c r="K678" s="13"/>
    </row>
    <row r="679">
      <c r="B679" s="13"/>
      <c r="D679" s="13"/>
      <c r="H679" s="13"/>
      <c r="K679" s="13"/>
    </row>
    <row r="680">
      <c r="B680" s="13"/>
      <c r="D680" s="13"/>
      <c r="H680" s="13"/>
      <c r="K680" s="13"/>
    </row>
    <row r="681">
      <c r="B681" s="13"/>
      <c r="D681" s="13"/>
      <c r="H681" s="13"/>
      <c r="K681" s="13"/>
    </row>
    <row r="682">
      <c r="B682" s="13"/>
      <c r="D682" s="13"/>
      <c r="H682" s="13"/>
      <c r="K682" s="13"/>
    </row>
    <row r="683">
      <c r="B683" s="13"/>
      <c r="D683" s="13"/>
      <c r="H683" s="13"/>
      <c r="K683" s="13"/>
    </row>
    <row r="684">
      <c r="B684" s="13"/>
      <c r="D684" s="13"/>
      <c r="H684" s="13"/>
      <c r="K684" s="13"/>
    </row>
    <row r="685">
      <c r="B685" s="13"/>
      <c r="D685" s="13"/>
      <c r="H685" s="13"/>
      <c r="K685" s="13"/>
    </row>
    <row r="686">
      <c r="B686" s="13"/>
      <c r="D686" s="13"/>
      <c r="H686" s="13"/>
      <c r="K686" s="13"/>
    </row>
    <row r="687">
      <c r="B687" s="13"/>
      <c r="D687" s="13"/>
      <c r="H687" s="13"/>
      <c r="K687" s="13"/>
    </row>
    <row r="688">
      <c r="B688" s="13"/>
      <c r="D688" s="13"/>
      <c r="H688" s="13"/>
      <c r="K688" s="13"/>
    </row>
    <row r="689">
      <c r="B689" s="13"/>
      <c r="D689" s="13"/>
      <c r="H689" s="13"/>
      <c r="K689" s="13"/>
    </row>
    <row r="690">
      <c r="B690" s="13"/>
      <c r="D690" s="13"/>
      <c r="H690" s="13"/>
      <c r="K690" s="13"/>
    </row>
    <row r="691">
      <c r="B691" s="13"/>
      <c r="D691" s="13"/>
      <c r="H691" s="13"/>
      <c r="K691" s="13"/>
    </row>
    <row r="692">
      <c r="B692" s="13"/>
      <c r="D692" s="13"/>
      <c r="H692" s="13"/>
      <c r="K692" s="13"/>
    </row>
    <row r="693">
      <c r="B693" s="13"/>
      <c r="D693" s="13"/>
      <c r="H693" s="13"/>
      <c r="K693" s="13"/>
    </row>
    <row r="694">
      <c r="B694" s="13"/>
      <c r="D694" s="13"/>
      <c r="H694" s="13"/>
      <c r="K694" s="13"/>
    </row>
    <row r="695">
      <c r="B695" s="13"/>
      <c r="D695" s="13"/>
      <c r="H695" s="13"/>
      <c r="K695" s="13"/>
    </row>
    <row r="696">
      <c r="B696" s="13"/>
      <c r="D696" s="13"/>
      <c r="H696" s="13"/>
      <c r="K696" s="13"/>
    </row>
    <row r="697">
      <c r="B697" s="13"/>
      <c r="D697" s="13"/>
      <c r="H697" s="13"/>
      <c r="K697" s="13"/>
    </row>
    <row r="698">
      <c r="B698" s="13"/>
      <c r="D698" s="13"/>
      <c r="H698" s="13"/>
      <c r="K698" s="13"/>
    </row>
    <row r="699">
      <c r="B699" s="13"/>
      <c r="D699" s="13"/>
      <c r="H699" s="13"/>
      <c r="K699" s="13"/>
    </row>
    <row r="700">
      <c r="B700" s="13"/>
      <c r="D700" s="13"/>
      <c r="H700" s="13"/>
      <c r="K700" s="13"/>
    </row>
    <row r="701">
      <c r="B701" s="13"/>
      <c r="D701" s="13"/>
      <c r="H701" s="13"/>
      <c r="K701" s="13"/>
    </row>
    <row r="702">
      <c r="B702" s="13"/>
      <c r="D702" s="13"/>
      <c r="H702" s="13"/>
      <c r="K702" s="13"/>
    </row>
    <row r="703">
      <c r="B703" s="13"/>
      <c r="D703" s="13"/>
      <c r="H703" s="13"/>
      <c r="K703" s="13"/>
    </row>
    <row r="704">
      <c r="B704" s="13"/>
      <c r="D704" s="13"/>
      <c r="H704" s="13"/>
      <c r="K704" s="13"/>
    </row>
    <row r="705">
      <c r="B705" s="13"/>
      <c r="D705" s="13"/>
      <c r="H705" s="13"/>
      <c r="K705" s="13"/>
    </row>
    <row r="706">
      <c r="B706" s="13"/>
      <c r="D706" s="13"/>
      <c r="H706" s="13"/>
      <c r="K706" s="13"/>
    </row>
    <row r="707">
      <c r="B707" s="13"/>
      <c r="D707" s="13"/>
      <c r="H707" s="13"/>
      <c r="K707" s="13"/>
    </row>
    <row r="708">
      <c r="B708" s="13"/>
      <c r="D708" s="13"/>
      <c r="H708" s="13"/>
      <c r="K708" s="13"/>
    </row>
    <row r="709">
      <c r="B709" s="13"/>
      <c r="D709" s="13"/>
      <c r="H709" s="13"/>
      <c r="K709" s="13"/>
    </row>
    <row r="710">
      <c r="B710" s="13"/>
      <c r="D710" s="13"/>
      <c r="H710" s="13"/>
      <c r="K710" s="13"/>
    </row>
    <row r="711">
      <c r="B711" s="13"/>
      <c r="D711" s="13"/>
      <c r="H711" s="13"/>
      <c r="K711" s="13"/>
    </row>
    <row r="712">
      <c r="B712" s="13"/>
      <c r="D712" s="13"/>
      <c r="H712" s="13"/>
      <c r="K712" s="13"/>
    </row>
    <row r="713">
      <c r="B713" s="13"/>
      <c r="D713" s="13"/>
      <c r="H713" s="13"/>
      <c r="K713" s="13"/>
    </row>
    <row r="714">
      <c r="B714" s="13"/>
      <c r="D714" s="13"/>
      <c r="H714" s="13"/>
      <c r="K714" s="13"/>
    </row>
    <row r="715">
      <c r="B715" s="13"/>
      <c r="D715" s="13"/>
      <c r="H715" s="13"/>
      <c r="K715" s="13"/>
    </row>
    <row r="716">
      <c r="B716" s="13"/>
      <c r="D716" s="13"/>
      <c r="H716" s="13"/>
      <c r="K716" s="13"/>
    </row>
    <row r="717">
      <c r="B717" s="13"/>
      <c r="D717" s="13"/>
      <c r="H717" s="13"/>
      <c r="K717" s="13"/>
    </row>
    <row r="718">
      <c r="B718" s="13"/>
      <c r="D718" s="13"/>
      <c r="H718" s="13"/>
      <c r="K718" s="13"/>
    </row>
    <row r="719">
      <c r="B719" s="13"/>
      <c r="D719" s="13"/>
      <c r="H719" s="13"/>
      <c r="K719" s="13"/>
    </row>
    <row r="720">
      <c r="B720" s="13"/>
      <c r="D720" s="13"/>
      <c r="H720" s="13"/>
      <c r="K720" s="13"/>
    </row>
    <row r="721">
      <c r="B721" s="13"/>
      <c r="D721" s="13"/>
      <c r="H721" s="13"/>
      <c r="K721" s="13"/>
    </row>
    <row r="722">
      <c r="B722" s="13"/>
      <c r="D722" s="13"/>
      <c r="H722" s="13"/>
      <c r="K722" s="13"/>
    </row>
    <row r="723">
      <c r="B723" s="13"/>
      <c r="D723" s="13"/>
      <c r="H723" s="13"/>
      <c r="K723" s="13"/>
    </row>
    <row r="724">
      <c r="B724" s="13"/>
      <c r="D724" s="13"/>
      <c r="H724" s="13"/>
      <c r="K724" s="13"/>
    </row>
    <row r="725">
      <c r="B725" s="13"/>
      <c r="D725" s="13"/>
      <c r="H725" s="13"/>
      <c r="K725" s="13"/>
    </row>
    <row r="726">
      <c r="B726" s="13"/>
      <c r="D726" s="13"/>
      <c r="H726" s="13"/>
      <c r="K726" s="13"/>
    </row>
    <row r="727">
      <c r="B727" s="13"/>
      <c r="D727" s="13"/>
      <c r="H727" s="13"/>
      <c r="K727" s="13"/>
    </row>
    <row r="728">
      <c r="B728" s="13"/>
      <c r="D728" s="13"/>
      <c r="H728" s="13"/>
      <c r="K728" s="13"/>
    </row>
    <row r="729">
      <c r="B729" s="13"/>
      <c r="D729" s="13"/>
      <c r="H729" s="13"/>
      <c r="K729" s="13"/>
    </row>
    <row r="730">
      <c r="B730" s="13"/>
      <c r="D730" s="13"/>
      <c r="H730" s="13"/>
      <c r="K730" s="13"/>
    </row>
    <row r="731">
      <c r="B731" s="13"/>
      <c r="D731" s="13"/>
      <c r="H731" s="13"/>
      <c r="K731" s="13"/>
    </row>
    <row r="732">
      <c r="B732" s="13"/>
      <c r="D732" s="13"/>
      <c r="H732" s="13"/>
      <c r="K732" s="13"/>
    </row>
    <row r="733">
      <c r="B733" s="13"/>
      <c r="D733" s="13"/>
      <c r="H733" s="13"/>
      <c r="K733" s="13"/>
    </row>
    <row r="734">
      <c r="B734" s="13"/>
      <c r="D734" s="13"/>
      <c r="H734" s="13"/>
      <c r="K734" s="13"/>
    </row>
    <row r="735">
      <c r="B735" s="13"/>
      <c r="D735" s="13"/>
      <c r="H735" s="13"/>
      <c r="K735" s="13"/>
    </row>
    <row r="736">
      <c r="B736" s="13"/>
      <c r="D736" s="13"/>
      <c r="H736" s="13"/>
      <c r="K736" s="13"/>
    </row>
    <row r="737">
      <c r="B737" s="13"/>
      <c r="D737" s="13"/>
      <c r="H737" s="13"/>
      <c r="K737" s="13"/>
    </row>
    <row r="738">
      <c r="B738" s="13"/>
      <c r="D738" s="13"/>
      <c r="H738" s="13"/>
      <c r="K738" s="13"/>
    </row>
    <row r="739">
      <c r="B739" s="13"/>
      <c r="D739" s="13"/>
      <c r="H739" s="13"/>
      <c r="K739" s="13"/>
    </row>
    <row r="740">
      <c r="B740" s="13"/>
      <c r="D740" s="13"/>
      <c r="H740" s="13"/>
      <c r="K740" s="13"/>
    </row>
    <row r="741">
      <c r="B741" s="13"/>
      <c r="D741" s="13"/>
      <c r="H741" s="13"/>
      <c r="K741" s="13"/>
    </row>
    <row r="742">
      <c r="B742" s="13"/>
      <c r="D742" s="13"/>
      <c r="H742" s="13"/>
      <c r="K742" s="13"/>
    </row>
    <row r="743">
      <c r="B743" s="13"/>
      <c r="D743" s="13"/>
      <c r="H743" s="13"/>
      <c r="K743" s="13"/>
    </row>
    <row r="744">
      <c r="B744" s="13"/>
      <c r="D744" s="13"/>
      <c r="H744" s="13"/>
      <c r="K744" s="13"/>
    </row>
    <row r="745">
      <c r="B745" s="13"/>
      <c r="D745" s="13"/>
      <c r="H745" s="13"/>
      <c r="K745" s="13"/>
    </row>
    <row r="746">
      <c r="B746" s="13"/>
      <c r="D746" s="13"/>
      <c r="H746" s="13"/>
      <c r="K746" s="13"/>
    </row>
    <row r="747">
      <c r="B747" s="13"/>
      <c r="D747" s="13"/>
      <c r="H747" s="13"/>
      <c r="K747" s="13"/>
    </row>
    <row r="748">
      <c r="B748" s="13"/>
      <c r="D748" s="13"/>
      <c r="H748" s="13"/>
      <c r="K748" s="13"/>
    </row>
    <row r="749">
      <c r="B749" s="13"/>
      <c r="D749" s="13"/>
      <c r="H749" s="13"/>
      <c r="K749" s="13"/>
    </row>
    <row r="750">
      <c r="B750" s="13"/>
      <c r="D750" s="13"/>
      <c r="H750" s="13"/>
      <c r="K750" s="13"/>
    </row>
    <row r="751">
      <c r="B751" s="13"/>
      <c r="D751" s="13"/>
      <c r="H751" s="13"/>
      <c r="K751" s="13"/>
    </row>
    <row r="752">
      <c r="B752" s="13"/>
      <c r="D752" s="13"/>
      <c r="H752" s="13"/>
      <c r="K752" s="13"/>
    </row>
    <row r="753">
      <c r="B753" s="13"/>
      <c r="D753" s="13"/>
      <c r="H753" s="13"/>
      <c r="K753" s="13"/>
    </row>
    <row r="754">
      <c r="B754" s="13"/>
      <c r="D754" s="13"/>
      <c r="H754" s="13"/>
      <c r="K754" s="13"/>
    </row>
    <row r="755">
      <c r="B755" s="13"/>
      <c r="D755" s="13"/>
      <c r="H755" s="13"/>
      <c r="K755" s="13"/>
    </row>
    <row r="756">
      <c r="B756" s="13"/>
      <c r="D756" s="13"/>
      <c r="H756" s="13"/>
      <c r="K756" s="13"/>
    </row>
    <row r="757">
      <c r="B757" s="13"/>
      <c r="D757" s="13"/>
      <c r="H757" s="13"/>
      <c r="K757" s="13"/>
    </row>
    <row r="758">
      <c r="B758" s="13"/>
      <c r="D758" s="13"/>
      <c r="H758" s="13"/>
      <c r="K758" s="13"/>
    </row>
    <row r="759">
      <c r="B759" s="13"/>
      <c r="D759" s="13"/>
      <c r="H759" s="13"/>
      <c r="K759" s="13"/>
    </row>
    <row r="760">
      <c r="B760" s="13"/>
      <c r="D760" s="13"/>
      <c r="H760" s="13"/>
      <c r="K760" s="13"/>
    </row>
    <row r="761">
      <c r="B761" s="13"/>
      <c r="D761" s="13"/>
      <c r="H761" s="13"/>
      <c r="K761" s="13"/>
    </row>
    <row r="762">
      <c r="B762" s="13"/>
      <c r="D762" s="13"/>
      <c r="H762" s="13"/>
      <c r="K762" s="13"/>
    </row>
    <row r="763">
      <c r="B763" s="13"/>
      <c r="D763" s="13"/>
      <c r="H763" s="13"/>
      <c r="K763" s="13"/>
    </row>
    <row r="764">
      <c r="B764" s="13"/>
      <c r="D764" s="13"/>
      <c r="H764" s="13"/>
      <c r="K764" s="13"/>
    </row>
    <row r="765">
      <c r="B765" s="13"/>
      <c r="D765" s="13"/>
      <c r="H765" s="13"/>
      <c r="K765" s="13"/>
    </row>
    <row r="766">
      <c r="B766" s="13"/>
      <c r="D766" s="13"/>
      <c r="H766" s="13"/>
      <c r="K766" s="13"/>
    </row>
    <row r="767">
      <c r="B767" s="13"/>
      <c r="D767" s="13"/>
      <c r="H767" s="13"/>
      <c r="K767" s="13"/>
    </row>
    <row r="768">
      <c r="B768" s="13"/>
      <c r="D768" s="13"/>
      <c r="H768" s="13"/>
      <c r="K768" s="13"/>
    </row>
    <row r="769">
      <c r="B769" s="13"/>
      <c r="D769" s="13"/>
      <c r="H769" s="13"/>
      <c r="K769" s="13"/>
    </row>
    <row r="770">
      <c r="B770" s="13"/>
      <c r="D770" s="13"/>
      <c r="H770" s="13"/>
      <c r="K770" s="13"/>
    </row>
    <row r="771">
      <c r="B771" s="13"/>
      <c r="D771" s="13"/>
      <c r="H771" s="13"/>
      <c r="K771" s="13"/>
    </row>
    <row r="772">
      <c r="B772" s="13"/>
      <c r="D772" s="13"/>
      <c r="H772" s="13"/>
      <c r="K772" s="13"/>
    </row>
    <row r="773">
      <c r="B773" s="13"/>
      <c r="D773" s="13"/>
      <c r="H773" s="13"/>
      <c r="K773" s="13"/>
    </row>
    <row r="774">
      <c r="B774" s="13"/>
      <c r="D774" s="13"/>
      <c r="H774" s="13"/>
      <c r="K774" s="13"/>
    </row>
    <row r="775">
      <c r="B775" s="13"/>
      <c r="D775" s="13"/>
      <c r="H775" s="13"/>
      <c r="K775" s="13"/>
    </row>
    <row r="776">
      <c r="B776" s="13"/>
      <c r="D776" s="13"/>
      <c r="H776" s="13"/>
      <c r="K776" s="13"/>
    </row>
    <row r="777">
      <c r="B777" s="13"/>
      <c r="D777" s="13"/>
      <c r="H777" s="13"/>
      <c r="K777" s="13"/>
    </row>
    <row r="778">
      <c r="B778" s="13"/>
      <c r="D778" s="13"/>
      <c r="H778" s="13"/>
      <c r="K778" s="13"/>
    </row>
    <row r="779">
      <c r="B779" s="13"/>
      <c r="D779" s="13"/>
      <c r="H779" s="13"/>
      <c r="K779" s="13"/>
    </row>
    <row r="780">
      <c r="B780" s="13"/>
      <c r="D780" s="13"/>
      <c r="H780" s="13"/>
      <c r="K780" s="13"/>
    </row>
    <row r="781">
      <c r="B781" s="13"/>
      <c r="D781" s="13"/>
      <c r="H781" s="13"/>
      <c r="K781" s="13"/>
    </row>
    <row r="782">
      <c r="B782" s="13"/>
      <c r="D782" s="13"/>
      <c r="H782" s="13"/>
      <c r="K782" s="13"/>
    </row>
    <row r="783">
      <c r="B783" s="13"/>
      <c r="D783" s="13"/>
      <c r="H783" s="13"/>
      <c r="K783" s="13"/>
    </row>
    <row r="784">
      <c r="B784" s="13"/>
      <c r="D784" s="13"/>
      <c r="H784" s="13"/>
      <c r="K784" s="13"/>
    </row>
    <row r="785">
      <c r="B785" s="13"/>
      <c r="D785" s="13"/>
      <c r="H785" s="13"/>
      <c r="K785" s="13"/>
    </row>
    <row r="786">
      <c r="B786" s="13"/>
      <c r="D786" s="13"/>
      <c r="H786" s="13"/>
      <c r="K786" s="13"/>
    </row>
    <row r="787">
      <c r="B787" s="13"/>
      <c r="D787" s="13"/>
      <c r="H787" s="13"/>
      <c r="K787" s="13"/>
    </row>
    <row r="788">
      <c r="B788" s="13"/>
      <c r="D788" s="13"/>
      <c r="H788" s="13"/>
      <c r="K788" s="13"/>
    </row>
    <row r="789">
      <c r="B789" s="13"/>
      <c r="D789" s="13"/>
      <c r="H789" s="13"/>
      <c r="K789" s="13"/>
    </row>
    <row r="790">
      <c r="B790" s="13"/>
      <c r="D790" s="13"/>
      <c r="H790" s="13"/>
      <c r="K790" s="13"/>
    </row>
    <row r="791">
      <c r="B791" s="13"/>
      <c r="D791" s="13"/>
      <c r="H791" s="13"/>
      <c r="K791" s="13"/>
    </row>
    <row r="792">
      <c r="B792" s="13"/>
      <c r="D792" s="13"/>
      <c r="H792" s="13"/>
      <c r="K792" s="13"/>
    </row>
    <row r="793">
      <c r="B793" s="13"/>
      <c r="D793" s="13"/>
      <c r="H793" s="13"/>
      <c r="K793" s="13"/>
    </row>
    <row r="794">
      <c r="B794" s="13"/>
      <c r="D794" s="13"/>
      <c r="H794" s="13"/>
      <c r="K794" s="13"/>
    </row>
    <row r="795">
      <c r="B795" s="13"/>
      <c r="D795" s="13"/>
      <c r="H795" s="13"/>
      <c r="K795" s="13"/>
    </row>
    <row r="796">
      <c r="B796" s="13"/>
      <c r="D796" s="13"/>
      <c r="H796" s="13"/>
      <c r="K796" s="13"/>
    </row>
    <row r="797">
      <c r="B797" s="13"/>
      <c r="D797" s="13"/>
      <c r="H797" s="13"/>
      <c r="K797" s="13"/>
    </row>
    <row r="798">
      <c r="B798" s="13"/>
      <c r="D798" s="13"/>
      <c r="H798" s="13"/>
      <c r="K798" s="13"/>
    </row>
    <row r="799">
      <c r="B799" s="13"/>
      <c r="D799" s="13"/>
      <c r="H799" s="13"/>
      <c r="K799" s="13"/>
    </row>
    <row r="800">
      <c r="B800" s="13"/>
      <c r="D800" s="13"/>
      <c r="H800" s="13"/>
      <c r="K800" s="13"/>
    </row>
    <row r="801">
      <c r="B801" s="13"/>
      <c r="D801" s="13"/>
      <c r="H801" s="13"/>
      <c r="K801" s="13"/>
    </row>
    <row r="802">
      <c r="B802" s="13"/>
      <c r="D802" s="13"/>
      <c r="H802" s="13"/>
      <c r="K802" s="13"/>
    </row>
    <row r="803">
      <c r="B803" s="13"/>
      <c r="D803" s="13"/>
      <c r="H803" s="13"/>
      <c r="K803" s="13"/>
    </row>
    <row r="804">
      <c r="B804" s="13"/>
      <c r="D804" s="13"/>
      <c r="H804" s="13"/>
      <c r="K804" s="13"/>
    </row>
    <row r="805">
      <c r="B805" s="13"/>
      <c r="D805" s="13"/>
      <c r="H805" s="13"/>
      <c r="K805" s="13"/>
    </row>
    <row r="806">
      <c r="B806" s="13"/>
      <c r="D806" s="13"/>
      <c r="H806" s="13"/>
      <c r="K806" s="13"/>
    </row>
    <row r="807">
      <c r="B807" s="13"/>
      <c r="D807" s="13"/>
      <c r="H807" s="13"/>
      <c r="K807" s="13"/>
    </row>
    <row r="808">
      <c r="B808" s="13"/>
      <c r="D808" s="13"/>
      <c r="H808" s="13"/>
      <c r="K808" s="13"/>
    </row>
    <row r="809">
      <c r="B809" s="13"/>
      <c r="D809" s="13"/>
      <c r="H809" s="13"/>
      <c r="K809" s="13"/>
    </row>
    <row r="810">
      <c r="B810" s="13"/>
      <c r="D810" s="13"/>
      <c r="H810" s="13"/>
      <c r="K810" s="13"/>
    </row>
    <row r="811">
      <c r="B811" s="13"/>
      <c r="D811" s="13"/>
      <c r="H811" s="13"/>
      <c r="K811" s="13"/>
    </row>
    <row r="812">
      <c r="B812" s="13"/>
      <c r="D812" s="13"/>
      <c r="H812" s="13"/>
      <c r="K812" s="13"/>
    </row>
    <row r="813">
      <c r="B813" s="13"/>
      <c r="D813" s="13"/>
      <c r="H813" s="13"/>
      <c r="K813" s="13"/>
    </row>
    <row r="814">
      <c r="B814" s="13"/>
      <c r="D814" s="13"/>
      <c r="H814" s="13"/>
      <c r="K814" s="13"/>
    </row>
    <row r="815">
      <c r="B815" s="13"/>
      <c r="D815" s="13"/>
      <c r="H815" s="13"/>
      <c r="K815" s="13"/>
    </row>
    <row r="816">
      <c r="B816" s="13"/>
      <c r="D816" s="13"/>
      <c r="H816" s="13"/>
      <c r="K816" s="13"/>
    </row>
    <row r="817">
      <c r="B817" s="13"/>
      <c r="D817" s="13"/>
      <c r="H817" s="13"/>
      <c r="K817" s="13"/>
    </row>
    <row r="818">
      <c r="B818" s="13"/>
      <c r="D818" s="13"/>
      <c r="H818" s="13"/>
      <c r="K818" s="13"/>
    </row>
    <row r="819">
      <c r="B819" s="13"/>
      <c r="D819" s="13"/>
      <c r="H819" s="13"/>
      <c r="K819" s="13"/>
    </row>
    <row r="820">
      <c r="B820" s="13"/>
      <c r="D820" s="13"/>
      <c r="H820" s="13"/>
      <c r="K820" s="13"/>
    </row>
    <row r="821">
      <c r="B821" s="13"/>
      <c r="D821" s="13"/>
      <c r="H821" s="13"/>
      <c r="K821" s="13"/>
    </row>
    <row r="822">
      <c r="B822" s="13"/>
      <c r="D822" s="13"/>
      <c r="H822" s="13"/>
      <c r="K822" s="13"/>
    </row>
    <row r="823">
      <c r="B823" s="13"/>
      <c r="D823" s="13"/>
      <c r="H823" s="13"/>
      <c r="K823" s="13"/>
    </row>
    <row r="824">
      <c r="B824" s="13"/>
      <c r="D824" s="13"/>
      <c r="H824" s="13"/>
      <c r="K824" s="13"/>
    </row>
    <row r="825">
      <c r="B825" s="13"/>
      <c r="D825" s="13"/>
      <c r="H825" s="13"/>
      <c r="K825" s="13"/>
    </row>
    <row r="826">
      <c r="B826" s="13"/>
      <c r="D826" s="13"/>
      <c r="H826" s="13"/>
      <c r="K826" s="13"/>
    </row>
    <row r="827">
      <c r="B827" s="13"/>
      <c r="D827" s="13"/>
      <c r="H827" s="13"/>
      <c r="K827" s="13"/>
    </row>
    <row r="828">
      <c r="B828" s="13"/>
      <c r="D828" s="13"/>
      <c r="H828" s="13"/>
      <c r="K828" s="13"/>
    </row>
    <row r="829">
      <c r="B829" s="13"/>
      <c r="D829" s="13"/>
      <c r="H829" s="13"/>
      <c r="K829" s="13"/>
    </row>
    <row r="830">
      <c r="B830" s="13"/>
      <c r="D830" s="13"/>
      <c r="H830" s="13"/>
      <c r="K830" s="13"/>
    </row>
    <row r="831">
      <c r="B831" s="13"/>
      <c r="D831" s="13"/>
      <c r="H831" s="13"/>
      <c r="K831" s="13"/>
    </row>
    <row r="832">
      <c r="B832" s="13"/>
      <c r="D832" s="13"/>
      <c r="H832" s="13"/>
      <c r="K832" s="13"/>
    </row>
    <row r="833">
      <c r="B833" s="13"/>
      <c r="D833" s="13"/>
      <c r="H833" s="13"/>
      <c r="K833" s="13"/>
    </row>
    <row r="834">
      <c r="B834" s="13"/>
      <c r="D834" s="13"/>
      <c r="H834" s="13"/>
      <c r="K834" s="13"/>
    </row>
    <row r="835">
      <c r="B835" s="13"/>
      <c r="D835" s="13"/>
      <c r="H835" s="13"/>
      <c r="K835" s="13"/>
    </row>
    <row r="836">
      <c r="B836" s="13"/>
      <c r="D836" s="13"/>
      <c r="H836" s="13"/>
      <c r="K836" s="13"/>
    </row>
    <row r="837">
      <c r="B837" s="13"/>
      <c r="D837" s="13"/>
      <c r="H837" s="13"/>
      <c r="K837" s="13"/>
    </row>
    <row r="838">
      <c r="B838" s="13"/>
      <c r="D838" s="13"/>
      <c r="H838" s="13"/>
      <c r="K838" s="13"/>
    </row>
    <row r="839">
      <c r="B839" s="13"/>
      <c r="D839" s="13"/>
      <c r="H839" s="13"/>
      <c r="K839" s="13"/>
    </row>
    <row r="840">
      <c r="B840" s="13"/>
      <c r="D840" s="13"/>
      <c r="H840" s="13"/>
      <c r="K840" s="13"/>
    </row>
    <row r="841">
      <c r="B841" s="13"/>
      <c r="D841" s="13"/>
      <c r="H841" s="13"/>
      <c r="K841" s="13"/>
    </row>
    <row r="842">
      <c r="B842" s="13"/>
      <c r="D842" s="13"/>
      <c r="H842" s="13"/>
      <c r="K842" s="13"/>
    </row>
    <row r="843">
      <c r="B843" s="13"/>
      <c r="D843" s="13"/>
      <c r="H843" s="13"/>
      <c r="K843" s="13"/>
    </row>
    <row r="844">
      <c r="B844" s="13"/>
      <c r="D844" s="13"/>
      <c r="H844" s="13"/>
      <c r="K844" s="13"/>
    </row>
    <row r="845">
      <c r="B845" s="13"/>
      <c r="D845" s="13"/>
      <c r="H845" s="13"/>
      <c r="K845" s="13"/>
    </row>
    <row r="846">
      <c r="B846" s="13"/>
      <c r="D846" s="13"/>
      <c r="H846" s="13"/>
      <c r="K846" s="13"/>
    </row>
    <row r="847">
      <c r="B847" s="13"/>
      <c r="D847" s="13"/>
      <c r="H847" s="13"/>
      <c r="K847" s="13"/>
    </row>
    <row r="848">
      <c r="B848" s="13"/>
      <c r="D848" s="13"/>
      <c r="H848" s="13"/>
      <c r="K848" s="13"/>
    </row>
    <row r="849">
      <c r="B849" s="13"/>
      <c r="D849" s="13"/>
      <c r="H849" s="13"/>
      <c r="K849" s="13"/>
    </row>
    <row r="850">
      <c r="B850" s="13"/>
      <c r="D850" s="13"/>
      <c r="H850" s="13"/>
      <c r="K850" s="13"/>
    </row>
    <row r="851">
      <c r="B851" s="13"/>
      <c r="D851" s="13"/>
      <c r="H851" s="13"/>
      <c r="K851" s="13"/>
    </row>
    <row r="852">
      <c r="B852" s="13"/>
      <c r="D852" s="13"/>
      <c r="H852" s="13"/>
      <c r="K852" s="13"/>
    </row>
    <row r="853">
      <c r="B853" s="13"/>
      <c r="D853" s="13"/>
      <c r="H853" s="13"/>
      <c r="K853" s="13"/>
    </row>
    <row r="854">
      <c r="B854" s="13"/>
      <c r="D854" s="13"/>
      <c r="H854" s="13"/>
      <c r="K854" s="13"/>
    </row>
    <row r="855">
      <c r="B855" s="13"/>
      <c r="D855" s="13"/>
      <c r="H855" s="13"/>
      <c r="K855" s="13"/>
    </row>
    <row r="856">
      <c r="B856" s="13"/>
      <c r="D856" s="13"/>
      <c r="H856" s="13"/>
      <c r="K856" s="13"/>
    </row>
    <row r="857">
      <c r="B857" s="13"/>
      <c r="D857" s="13"/>
      <c r="H857" s="13"/>
      <c r="K857" s="13"/>
    </row>
    <row r="858">
      <c r="B858" s="13"/>
      <c r="D858" s="13"/>
      <c r="H858" s="13"/>
      <c r="K858" s="13"/>
    </row>
    <row r="859">
      <c r="B859" s="13"/>
      <c r="D859" s="13"/>
      <c r="H859" s="13"/>
      <c r="K859" s="13"/>
    </row>
    <row r="860">
      <c r="B860" s="13"/>
      <c r="D860" s="13"/>
      <c r="H860" s="13"/>
      <c r="K860" s="13"/>
    </row>
    <row r="861">
      <c r="B861" s="13"/>
      <c r="D861" s="13"/>
      <c r="H861" s="13"/>
      <c r="K861" s="13"/>
    </row>
    <row r="862">
      <c r="B862" s="13"/>
      <c r="D862" s="13"/>
      <c r="H862" s="13"/>
      <c r="K862" s="13"/>
    </row>
    <row r="863">
      <c r="B863" s="13"/>
      <c r="D863" s="13"/>
      <c r="H863" s="13"/>
      <c r="K863" s="13"/>
    </row>
    <row r="864">
      <c r="B864" s="13"/>
      <c r="D864" s="13"/>
      <c r="H864" s="13"/>
      <c r="K864" s="13"/>
    </row>
    <row r="865">
      <c r="B865" s="13"/>
      <c r="D865" s="13"/>
      <c r="H865" s="13"/>
      <c r="K865" s="13"/>
    </row>
    <row r="866">
      <c r="B866" s="13"/>
      <c r="D866" s="13"/>
      <c r="H866" s="13"/>
      <c r="K866" s="13"/>
    </row>
    <row r="867">
      <c r="B867" s="13"/>
      <c r="D867" s="13"/>
      <c r="H867" s="13"/>
      <c r="K867" s="13"/>
    </row>
    <row r="868">
      <c r="B868" s="13"/>
      <c r="D868" s="13"/>
      <c r="H868" s="13"/>
      <c r="K868" s="13"/>
    </row>
    <row r="869">
      <c r="B869" s="13"/>
      <c r="D869" s="13"/>
      <c r="H869" s="13"/>
      <c r="K869" s="13"/>
    </row>
    <row r="870">
      <c r="B870" s="13"/>
      <c r="D870" s="13"/>
      <c r="H870" s="13"/>
      <c r="K870" s="13"/>
    </row>
    <row r="871">
      <c r="B871" s="13"/>
      <c r="D871" s="13"/>
      <c r="H871" s="13"/>
      <c r="K871" s="13"/>
    </row>
    <row r="872">
      <c r="B872" s="13"/>
      <c r="D872" s="13"/>
      <c r="H872" s="13"/>
      <c r="K872" s="13"/>
    </row>
    <row r="873">
      <c r="B873" s="13"/>
      <c r="D873" s="13"/>
      <c r="H873" s="13"/>
      <c r="K873" s="13"/>
    </row>
    <row r="874">
      <c r="B874" s="13"/>
      <c r="D874" s="13"/>
      <c r="H874" s="13"/>
      <c r="K874" s="13"/>
    </row>
    <row r="875">
      <c r="B875" s="13"/>
      <c r="D875" s="13"/>
      <c r="H875" s="13"/>
      <c r="K875" s="13"/>
    </row>
    <row r="876">
      <c r="B876" s="13"/>
      <c r="D876" s="13"/>
      <c r="H876" s="13"/>
      <c r="K876" s="13"/>
    </row>
    <row r="877">
      <c r="B877" s="13"/>
      <c r="D877" s="13"/>
      <c r="H877" s="13"/>
      <c r="K877" s="13"/>
    </row>
    <row r="878">
      <c r="B878" s="13"/>
      <c r="D878" s="13"/>
      <c r="H878" s="13"/>
      <c r="K878" s="13"/>
    </row>
    <row r="879">
      <c r="B879" s="13"/>
      <c r="D879" s="13"/>
      <c r="H879" s="13"/>
      <c r="K879" s="13"/>
    </row>
    <row r="880">
      <c r="B880" s="13"/>
      <c r="D880" s="13"/>
      <c r="H880" s="13"/>
      <c r="K880" s="13"/>
    </row>
    <row r="881">
      <c r="B881" s="13"/>
      <c r="D881" s="13"/>
      <c r="H881" s="13"/>
      <c r="K881" s="13"/>
    </row>
    <row r="882">
      <c r="B882" s="13"/>
      <c r="D882" s="13"/>
      <c r="H882" s="13"/>
      <c r="K882" s="13"/>
    </row>
    <row r="883">
      <c r="B883" s="13"/>
      <c r="D883" s="13"/>
      <c r="H883" s="13"/>
      <c r="K883" s="13"/>
    </row>
    <row r="884">
      <c r="B884" s="13"/>
      <c r="D884" s="13"/>
      <c r="H884" s="13"/>
      <c r="K884" s="13"/>
    </row>
    <row r="885">
      <c r="B885" s="13"/>
      <c r="D885" s="13"/>
      <c r="H885" s="13"/>
      <c r="K885" s="13"/>
    </row>
    <row r="886">
      <c r="B886" s="13"/>
      <c r="D886" s="13"/>
      <c r="H886" s="13"/>
      <c r="K886" s="13"/>
    </row>
    <row r="887">
      <c r="B887" s="13"/>
      <c r="D887" s="13"/>
      <c r="H887" s="13"/>
      <c r="K887" s="13"/>
    </row>
    <row r="888">
      <c r="B888" s="13"/>
      <c r="D888" s="13"/>
      <c r="H888" s="13"/>
      <c r="K888" s="13"/>
    </row>
    <row r="889">
      <c r="B889" s="13"/>
      <c r="D889" s="13"/>
      <c r="H889" s="13"/>
      <c r="K889" s="13"/>
    </row>
    <row r="890">
      <c r="B890" s="13"/>
      <c r="D890" s="13"/>
      <c r="H890" s="13"/>
      <c r="K890" s="13"/>
    </row>
    <row r="891">
      <c r="B891" s="13"/>
      <c r="D891" s="13"/>
      <c r="H891" s="13"/>
      <c r="K891" s="13"/>
    </row>
    <row r="892">
      <c r="B892" s="13"/>
      <c r="D892" s="13"/>
      <c r="H892" s="13"/>
      <c r="K892" s="13"/>
    </row>
    <row r="893">
      <c r="B893" s="13"/>
      <c r="D893" s="13"/>
      <c r="H893" s="13"/>
      <c r="K893" s="13"/>
    </row>
    <row r="894">
      <c r="B894" s="13"/>
      <c r="D894" s="13"/>
      <c r="H894" s="13"/>
      <c r="K894" s="13"/>
    </row>
    <row r="895">
      <c r="B895" s="13"/>
      <c r="D895" s="13"/>
      <c r="H895" s="13"/>
      <c r="K895" s="13"/>
    </row>
    <row r="896">
      <c r="B896" s="13"/>
      <c r="D896" s="13"/>
      <c r="H896" s="13"/>
      <c r="K896" s="13"/>
    </row>
    <row r="897">
      <c r="B897" s="13"/>
      <c r="D897" s="13"/>
      <c r="H897" s="13"/>
      <c r="K897" s="13"/>
    </row>
    <row r="898">
      <c r="B898" s="13"/>
      <c r="D898" s="13"/>
      <c r="H898" s="13"/>
      <c r="K898" s="13"/>
    </row>
    <row r="899">
      <c r="B899" s="13"/>
      <c r="D899" s="13"/>
      <c r="H899" s="13"/>
      <c r="K899" s="13"/>
    </row>
    <row r="900">
      <c r="B900" s="13"/>
      <c r="D900" s="13"/>
      <c r="H900" s="13"/>
      <c r="K900" s="13"/>
    </row>
    <row r="901">
      <c r="B901" s="13"/>
      <c r="D901" s="13"/>
      <c r="H901" s="13"/>
      <c r="K901" s="13"/>
    </row>
    <row r="902">
      <c r="B902" s="13"/>
      <c r="D902" s="13"/>
      <c r="H902" s="13"/>
      <c r="K902" s="13"/>
    </row>
    <row r="903">
      <c r="B903" s="13"/>
      <c r="D903" s="13"/>
      <c r="H903" s="13"/>
      <c r="K903" s="13"/>
    </row>
    <row r="904">
      <c r="B904" s="13"/>
      <c r="D904" s="13"/>
      <c r="H904" s="13"/>
      <c r="K904" s="13"/>
    </row>
    <row r="905">
      <c r="B905" s="13"/>
      <c r="D905" s="13"/>
      <c r="H905" s="13"/>
      <c r="K905" s="13"/>
    </row>
    <row r="906">
      <c r="B906" s="13"/>
      <c r="D906" s="13"/>
      <c r="H906" s="13"/>
      <c r="K906" s="13"/>
    </row>
    <row r="907">
      <c r="B907" s="13"/>
      <c r="D907" s="13"/>
      <c r="H907" s="13"/>
      <c r="K907" s="13"/>
    </row>
    <row r="908">
      <c r="B908" s="13"/>
      <c r="D908" s="13"/>
      <c r="H908" s="13"/>
      <c r="K908" s="13"/>
    </row>
    <row r="909">
      <c r="B909" s="13"/>
      <c r="D909" s="13"/>
      <c r="H909" s="13"/>
      <c r="K909" s="13"/>
    </row>
    <row r="910">
      <c r="B910" s="13"/>
      <c r="D910" s="13"/>
      <c r="H910" s="13"/>
      <c r="K910" s="13"/>
    </row>
    <row r="911">
      <c r="B911" s="13"/>
      <c r="D911" s="13"/>
      <c r="H911" s="13"/>
      <c r="K911" s="13"/>
    </row>
    <row r="912">
      <c r="B912" s="13"/>
      <c r="D912" s="13"/>
      <c r="H912" s="13"/>
      <c r="K912" s="13"/>
    </row>
    <row r="913">
      <c r="B913" s="13"/>
      <c r="D913" s="13"/>
      <c r="H913" s="13"/>
      <c r="K913" s="13"/>
    </row>
    <row r="914">
      <c r="B914" s="13"/>
      <c r="D914" s="13"/>
      <c r="H914" s="13"/>
      <c r="K914" s="13"/>
    </row>
    <row r="915">
      <c r="B915" s="13"/>
      <c r="D915" s="13"/>
      <c r="H915" s="13"/>
      <c r="K915" s="13"/>
    </row>
    <row r="916">
      <c r="B916" s="13"/>
      <c r="D916" s="13"/>
      <c r="H916" s="13"/>
      <c r="K916" s="13"/>
    </row>
    <row r="917">
      <c r="B917" s="13"/>
      <c r="D917" s="13"/>
      <c r="H917" s="13"/>
      <c r="K917" s="13"/>
    </row>
    <row r="918">
      <c r="B918" s="13"/>
      <c r="D918" s="13"/>
      <c r="H918" s="13"/>
      <c r="K918" s="13"/>
    </row>
    <row r="919">
      <c r="B919" s="13"/>
      <c r="D919" s="13"/>
      <c r="H919" s="13"/>
      <c r="K919" s="13"/>
    </row>
    <row r="920">
      <c r="B920" s="13"/>
      <c r="D920" s="13"/>
      <c r="H920" s="13"/>
      <c r="K920" s="13"/>
    </row>
    <row r="921">
      <c r="B921" s="13"/>
      <c r="D921" s="13"/>
      <c r="H921" s="13"/>
      <c r="K921" s="13"/>
    </row>
    <row r="922">
      <c r="B922" s="13"/>
      <c r="D922" s="13"/>
      <c r="H922" s="13"/>
      <c r="K922" s="13"/>
    </row>
    <row r="923">
      <c r="B923" s="13"/>
      <c r="D923" s="13"/>
      <c r="H923" s="13"/>
      <c r="K923" s="13"/>
    </row>
    <row r="924">
      <c r="B924" s="13"/>
      <c r="D924" s="13"/>
      <c r="H924" s="13"/>
      <c r="K924" s="13"/>
    </row>
    <row r="925">
      <c r="B925" s="13"/>
      <c r="D925" s="13"/>
      <c r="H925" s="13"/>
      <c r="K925" s="13"/>
    </row>
    <row r="926">
      <c r="B926" s="13"/>
      <c r="D926" s="13"/>
      <c r="H926" s="13"/>
      <c r="K926" s="13"/>
    </row>
    <row r="927">
      <c r="B927" s="13"/>
      <c r="D927" s="13"/>
      <c r="H927" s="13"/>
      <c r="K927" s="13"/>
    </row>
    <row r="928">
      <c r="B928" s="13"/>
      <c r="D928" s="13"/>
      <c r="H928" s="13"/>
      <c r="K928" s="13"/>
    </row>
    <row r="929">
      <c r="B929" s="13"/>
      <c r="D929" s="13"/>
      <c r="H929" s="13"/>
      <c r="K929" s="13"/>
    </row>
    <row r="930">
      <c r="B930" s="13"/>
      <c r="D930" s="13"/>
      <c r="H930" s="13"/>
      <c r="K930" s="13"/>
    </row>
    <row r="931">
      <c r="B931" s="13"/>
      <c r="D931" s="13"/>
      <c r="H931" s="13"/>
      <c r="K931" s="13"/>
    </row>
    <row r="932">
      <c r="B932" s="13"/>
      <c r="D932" s="13"/>
      <c r="H932" s="13"/>
      <c r="K932" s="13"/>
    </row>
    <row r="933">
      <c r="B933" s="13"/>
      <c r="D933" s="13"/>
      <c r="H933" s="13"/>
      <c r="K933" s="13"/>
    </row>
    <row r="934">
      <c r="B934" s="13"/>
      <c r="D934" s="13"/>
      <c r="H934" s="13"/>
      <c r="K934" s="13"/>
    </row>
    <row r="935">
      <c r="B935" s="13"/>
      <c r="D935" s="13"/>
      <c r="H935" s="13"/>
      <c r="K935" s="13"/>
    </row>
    <row r="936">
      <c r="B936" s="13"/>
      <c r="D936" s="13"/>
      <c r="H936" s="13"/>
      <c r="K936" s="13"/>
    </row>
    <row r="937">
      <c r="B937" s="13"/>
      <c r="D937" s="13"/>
      <c r="H937" s="13"/>
      <c r="K937" s="13"/>
    </row>
    <row r="938">
      <c r="B938" s="13"/>
      <c r="D938" s="13"/>
      <c r="H938" s="13"/>
      <c r="K938" s="13"/>
    </row>
    <row r="939">
      <c r="B939" s="13"/>
      <c r="D939" s="13"/>
      <c r="H939" s="13"/>
      <c r="K939" s="13"/>
    </row>
    <row r="940">
      <c r="B940" s="13"/>
      <c r="D940" s="13"/>
      <c r="H940" s="13"/>
      <c r="K940" s="13"/>
    </row>
    <row r="941">
      <c r="B941" s="13"/>
      <c r="D941" s="13"/>
      <c r="H941" s="13"/>
      <c r="K941" s="13"/>
    </row>
    <row r="942">
      <c r="B942" s="13"/>
      <c r="D942" s="13"/>
      <c r="H942" s="13"/>
      <c r="K942" s="13"/>
    </row>
    <row r="943">
      <c r="B943" s="13"/>
      <c r="D943" s="13"/>
      <c r="H943" s="13"/>
      <c r="K943" s="13"/>
    </row>
    <row r="944">
      <c r="B944" s="13"/>
      <c r="D944" s="13"/>
      <c r="H944" s="13"/>
      <c r="K944" s="13"/>
    </row>
    <row r="945">
      <c r="B945" s="13"/>
      <c r="D945" s="13"/>
      <c r="H945" s="13"/>
      <c r="K945" s="13"/>
    </row>
    <row r="946">
      <c r="B946" s="13"/>
      <c r="D946" s="13"/>
      <c r="H946" s="13"/>
      <c r="K946" s="13"/>
    </row>
    <row r="947">
      <c r="B947" s="13"/>
      <c r="D947" s="13"/>
      <c r="H947" s="13"/>
      <c r="K947" s="13"/>
    </row>
    <row r="948">
      <c r="B948" s="13"/>
      <c r="D948" s="13"/>
      <c r="H948" s="13"/>
      <c r="K948" s="13"/>
    </row>
    <row r="949">
      <c r="B949" s="13"/>
      <c r="D949" s="13"/>
      <c r="H949" s="13"/>
      <c r="K949" s="13"/>
    </row>
    <row r="950">
      <c r="B950" s="13"/>
      <c r="D950" s="13"/>
      <c r="H950" s="13"/>
      <c r="K950" s="13"/>
    </row>
    <row r="951">
      <c r="B951" s="13"/>
      <c r="D951" s="13"/>
      <c r="H951" s="13"/>
      <c r="K951" s="13"/>
    </row>
    <row r="952">
      <c r="B952" s="13"/>
      <c r="D952" s="13"/>
      <c r="H952" s="13"/>
      <c r="K952" s="13"/>
    </row>
    <row r="953">
      <c r="B953" s="13"/>
      <c r="D953" s="13"/>
      <c r="H953" s="13"/>
      <c r="K953" s="13"/>
    </row>
    <row r="954">
      <c r="B954" s="13"/>
      <c r="D954" s="13"/>
      <c r="H954" s="13"/>
      <c r="K954" s="13"/>
    </row>
    <row r="955">
      <c r="B955" s="13"/>
      <c r="D955" s="13"/>
      <c r="H955" s="13"/>
      <c r="K955" s="13"/>
    </row>
    <row r="956">
      <c r="B956" s="13"/>
      <c r="D956" s="13"/>
      <c r="H956" s="13"/>
      <c r="K956" s="13"/>
    </row>
    <row r="957">
      <c r="B957" s="13"/>
      <c r="D957" s="13"/>
      <c r="H957" s="13"/>
      <c r="K957" s="13"/>
    </row>
    <row r="958">
      <c r="B958" s="13"/>
      <c r="D958" s="13"/>
      <c r="H958" s="13"/>
      <c r="K958" s="13"/>
    </row>
    <row r="959">
      <c r="B959" s="13"/>
      <c r="D959" s="13"/>
      <c r="H959" s="13"/>
      <c r="K959" s="13"/>
    </row>
    <row r="960">
      <c r="B960" s="13"/>
      <c r="D960" s="13"/>
      <c r="H960" s="13"/>
      <c r="K960" s="13"/>
    </row>
    <row r="961">
      <c r="B961" s="13"/>
      <c r="D961" s="13"/>
      <c r="H961" s="13"/>
      <c r="K961" s="13"/>
    </row>
    <row r="962">
      <c r="B962" s="13"/>
      <c r="D962" s="13"/>
      <c r="H962" s="13"/>
      <c r="K962" s="13"/>
    </row>
    <row r="963">
      <c r="B963" s="13"/>
      <c r="D963" s="13"/>
      <c r="H963" s="13"/>
      <c r="K963" s="13"/>
    </row>
    <row r="964">
      <c r="B964" s="13"/>
      <c r="D964" s="13"/>
      <c r="H964" s="13"/>
      <c r="K964" s="13"/>
    </row>
    <row r="965">
      <c r="B965" s="13"/>
      <c r="D965" s="13"/>
      <c r="H965" s="13"/>
      <c r="K965" s="13"/>
    </row>
    <row r="966">
      <c r="B966" s="13"/>
      <c r="D966" s="13"/>
      <c r="H966" s="13"/>
      <c r="K966" s="13"/>
    </row>
    <row r="967">
      <c r="B967" s="13"/>
      <c r="D967" s="13"/>
      <c r="H967" s="13"/>
      <c r="K967" s="13"/>
    </row>
    <row r="968">
      <c r="B968" s="13"/>
      <c r="D968" s="13"/>
      <c r="H968" s="13"/>
      <c r="K968" s="13"/>
    </row>
    <row r="969">
      <c r="B969" s="13"/>
      <c r="D969" s="13"/>
      <c r="H969" s="13"/>
      <c r="K969" s="13"/>
    </row>
    <row r="970">
      <c r="B970" s="13"/>
      <c r="D970" s="13"/>
      <c r="H970" s="13"/>
      <c r="K970" s="13"/>
    </row>
    <row r="971">
      <c r="B971" s="13"/>
      <c r="D971" s="13"/>
      <c r="H971" s="13"/>
      <c r="K971" s="13"/>
    </row>
    <row r="972">
      <c r="B972" s="13"/>
      <c r="D972" s="13"/>
      <c r="H972" s="13"/>
      <c r="K972" s="13"/>
    </row>
    <row r="973">
      <c r="B973" s="13"/>
      <c r="D973" s="13"/>
      <c r="H973" s="13"/>
      <c r="K973" s="13"/>
    </row>
    <row r="974">
      <c r="B974" s="13"/>
      <c r="D974" s="13"/>
      <c r="H974" s="13"/>
      <c r="K974" s="13"/>
    </row>
    <row r="975">
      <c r="B975" s="13"/>
      <c r="D975" s="13"/>
      <c r="H975" s="13"/>
      <c r="K975" s="13"/>
    </row>
    <row r="976">
      <c r="B976" s="13"/>
      <c r="D976" s="13"/>
      <c r="H976" s="13"/>
      <c r="K976" s="13"/>
    </row>
    <row r="977">
      <c r="B977" s="13"/>
      <c r="D977" s="13"/>
      <c r="H977" s="13"/>
      <c r="K977" s="13"/>
    </row>
    <row r="978">
      <c r="B978" s="13"/>
      <c r="D978" s="13"/>
      <c r="H978" s="13"/>
      <c r="K978" s="13"/>
    </row>
    <row r="979">
      <c r="B979" s="13"/>
      <c r="D979" s="13"/>
      <c r="H979" s="13"/>
      <c r="K979" s="13"/>
    </row>
    <row r="980">
      <c r="B980" s="13"/>
      <c r="D980" s="13"/>
      <c r="H980" s="13"/>
      <c r="K980" s="13"/>
    </row>
    <row r="981">
      <c r="B981" s="13"/>
      <c r="D981" s="13"/>
      <c r="H981" s="13"/>
      <c r="K981" s="13"/>
    </row>
    <row r="982">
      <c r="B982" s="13"/>
      <c r="D982" s="13"/>
      <c r="H982" s="13"/>
      <c r="K982" s="13"/>
    </row>
    <row r="983">
      <c r="B983" s="13"/>
      <c r="D983" s="13"/>
      <c r="H983" s="13"/>
      <c r="K983" s="13"/>
    </row>
    <row r="984">
      <c r="B984" s="13"/>
      <c r="D984" s="13"/>
      <c r="H984" s="13"/>
      <c r="K984" s="13"/>
    </row>
    <row r="985">
      <c r="B985" s="13"/>
      <c r="D985" s="13"/>
      <c r="H985" s="13"/>
      <c r="K985" s="13"/>
    </row>
    <row r="986">
      <c r="B986" s="13"/>
      <c r="D986" s="13"/>
      <c r="H986" s="13"/>
      <c r="K986" s="13"/>
    </row>
    <row r="987">
      <c r="B987" s="13"/>
      <c r="D987" s="13"/>
      <c r="H987" s="13"/>
      <c r="K987" s="13"/>
    </row>
    <row r="988">
      <c r="B988" s="13"/>
      <c r="D988" s="13"/>
      <c r="H988" s="13"/>
      <c r="K988" s="13"/>
    </row>
    <row r="989">
      <c r="B989" s="13"/>
      <c r="D989" s="13"/>
      <c r="H989" s="13"/>
      <c r="K989" s="13"/>
    </row>
    <row r="990">
      <c r="B990" s="13"/>
      <c r="D990" s="13"/>
      <c r="H990" s="13"/>
      <c r="K990" s="13"/>
    </row>
    <row r="991">
      <c r="B991" s="13"/>
      <c r="D991" s="13"/>
      <c r="H991" s="13"/>
      <c r="K991" s="13"/>
    </row>
    <row r="992">
      <c r="B992" s="13"/>
      <c r="D992" s="13"/>
      <c r="H992" s="13"/>
      <c r="K992" s="13"/>
    </row>
    <row r="993">
      <c r="B993" s="13"/>
      <c r="D993" s="13"/>
      <c r="H993" s="13"/>
      <c r="K993" s="13"/>
    </row>
    <row r="994">
      <c r="B994" s="13"/>
      <c r="D994" s="13"/>
      <c r="H994" s="13"/>
      <c r="K994" s="13"/>
    </row>
    <row r="995">
      <c r="B995" s="13"/>
      <c r="D995" s="13"/>
      <c r="H995" s="13"/>
      <c r="K995" s="13"/>
    </row>
    <row r="996">
      <c r="B996" s="13"/>
      <c r="D996" s="13"/>
      <c r="H996" s="13"/>
      <c r="K996" s="13"/>
    </row>
    <row r="997">
      <c r="B997" s="13"/>
      <c r="D997" s="13"/>
      <c r="H997" s="13"/>
      <c r="K997" s="13"/>
    </row>
    <row r="998">
      <c r="B998" s="13"/>
      <c r="D998" s="13"/>
      <c r="H998" s="13"/>
      <c r="K998" s="13"/>
    </row>
    <row r="999">
      <c r="B999" s="13"/>
      <c r="D999" s="13"/>
      <c r="H999" s="13"/>
      <c r="K999" s="13"/>
    </row>
    <row r="1000">
      <c r="B1000" s="13"/>
      <c r="D1000" s="13"/>
      <c r="H1000" s="13"/>
      <c r="K1000" s="13"/>
    </row>
    <row r="1001">
      <c r="B1001" s="13"/>
      <c r="D1001" s="13"/>
      <c r="H1001" s="13"/>
      <c r="K1001" s="13"/>
    </row>
    <row r="1002">
      <c r="B1002" s="13"/>
      <c r="D1002" s="13"/>
      <c r="H1002" s="13"/>
      <c r="K1002" s="13"/>
    </row>
    <row r="1003">
      <c r="B1003" s="13"/>
      <c r="D1003" s="13"/>
      <c r="H1003" s="13"/>
      <c r="K1003" s="13"/>
    </row>
    <row r="1004">
      <c r="B1004" s="13"/>
      <c r="D1004" s="13"/>
      <c r="H1004" s="13"/>
      <c r="K1004" s="13"/>
    </row>
    <row r="1005">
      <c r="B1005" s="13"/>
      <c r="D1005" s="13"/>
      <c r="H1005" s="13"/>
      <c r="K1005" s="13"/>
    </row>
    <row r="1006">
      <c r="B1006" s="13"/>
      <c r="D1006" s="13"/>
      <c r="H1006" s="13"/>
      <c r="K1006" s="13"/>
    </row>
    <row r="1007">
      <c r="B1007" s="13"/>
      <c r="D1007" s="13"/>
      <c r="H1007" s="13"/>
      <c r="K1007" s="13"/>
    </row>
    <row r="1008">
      <c r="B1008" s="13"/>
      <c r="D1008" s="13"/>
      <c r="H1008" s="13"/>
      <c r="K1008" s="13"/>
    </row>
    <row r="1009">
      <c r="B1009" s="13"/>
      <c r="D1009" s="13"/>
      <c r="H1009" s="13"/>
      <c r="K1009" s="13"/>
    </row>
    <row r="1010">
      <c r="B1010" s="13"/>
      <c r="D1010" s="13"/>
      <c r="H1010" s="13"/>
      <c r="K1010" s="13"/>
    </row>
    <row r="1011">
      <c r="B1011" s="13"/>
      <c r="D1011" s="13"/>
      <c r="H1011" s="13"/>
      <c r="K1011" s="13"/>
    </row>
    <row r="1012">
      <c r="B1012" s="13"/>
      <c r="D1012" s="13"/>
      <c r="H1012" s="13"/>
      <c r="K1012" s="13"/>
    </row>
    <row r="1013">
      <c r="B1013" s="13"/>
      <c r="D1013" s="13"/>
      <c r="H1013" s="13"/>
      <c r="K1013" s="13"/>
    </row>
    <row r="1014">
      <c r="B1014" s="13"/>
      <c r="D1014" s="13"/>
      <c r="H1014" s="13"/>
      <c r="K1014" s="13"/>
    </row>
    <row r="1015">
      <c r="B1015" s="13"/>
      <c r="D1015" s="13"/>
      <c r="H1015" s="13"/>
      <c r="K1015" s="13"/>
    </row>
    <row r="1016">
      <c r="B1016" s="13"/>
      <c r="D1016" s="13"/>
      <c r="H1016" s="13"/>
      <c r="K1016" s="13"/>
    </row>
    <row r="1017">
      <c r="B1017" s="13"/>
      <c r="D1017" s="13"/>
      <c r="H1017" s="13"/>
      <c r="K1017" s="13"/>
    </row>
    <row r="1018">
      <c r="B1018" s="13"/>
      <c r="D1018" s="13"/>
      <c r="H1018" s="13"/>
      <c r="K1018" s="13"/>
    </row>
    <row r="1019">
      <c r="B1019" s="13"/>
      <c r="D1019" s="13"/>
      <c r="H1019" s="13"/>
      <c r="K1019" s="13"/>
    </row>
    <row r="1020">
      <c r="B1020" s="13"/>
      <c r="D1020" s="13"/>
      <c r="H1020" s="13"/>
      <c r="K1020" s="13"/>
    </row>
    <row r="1021">
      <c r="B1021" s="13"/>
      <c r="D1021" s="13"/>
      <c r="H1021" s="13"/>
      <c r="K1021" s="13"/>
    </row>
    <row r="1022">
      <c r="B1022" s="13"/>
      <c r="D1022" s="13"/>
      <c r="H1022" s="13"/>
      <c r="K1022" s="13"/>
    </row>
    <row r="1023">
      <c r="B1023" s="13"/>
      <c r="D1023" s="13"/>
      <c r="H1023" s="13"/>
      <c r="K1023" s="13"/>
    </row>
    <row r="1024">
      <c r="B1024" s="13"/>
      <c r="D1024" s="13"/>
      <c r="H1024" s="13"/>
      <c r="K1024" s="13"/>
    </row>
    <row r="1025">
      <c r="B1025" s="13"/>
      <c r="D1025" s="13"/>
      <c r="H1025" s="13"/>
      <c r="K1025" s="13"/>
    </row>
    <row r="1026">
      <c r="B1026" s="13"/>
      <c r="D1026" s="13"/>
      <c r="H1026" s="13"/>
      <c r="K1026" s="13"/>
    </row>
    <row r="1027">
      <c r="B1027" s="13"/>
      <c r="D1027" s="13"/>
      <c r="H1027" s="13"/>
      <c r="K1027" s="13"/>
    </row>
    <row r="1028">
      <c r="B1028" s="13"/>
      <c r="D1028" s="13"/>
      <c r="H1028" s="13"/>
      <c r="K1028" s="13"/>
    </row>
    <row r="1029">
      <c r="B1029" s="13"/>
      <c r="D1029" s="13"/>
      <c r="H1029" s="13"/>
      <c r="K1029" s="13"/>
    </row>
    <row r="1030">
      <c r="B1030" s="13"/>
      <c r="D1030" s="13"/>
      <c r="H1030" s="13"/>
      <c r="K1030" s="13"/>
    </row>
    <row r="1031">
      <c r="B1031" s="13"/>
      <c r="D1031" s="13"/>
      <c r="H1031" s="13"/>
      <c r="K1031" s="13"/>
    </row>
    <row r="1032">
      <c r="B1032" s="13"/>
      <c r="D1032" s="13"/>
      <c r="H1032" s="13"/>
      <c r="K1032" s="13"/>
    </row>
    <row r="1033">
      <c r="B1033" s="13"/>
      <c r="D1033" s="13"/>
      <c r="H1033" s="13"/>
      <c r="K1033" s="13"/>
    </row>
    <row r="1034">
      <c r="B1034" s="13"/>
      <c r="D1034" s="13"/>
      <c r="H1034" s="13"/>
      <c r="K1034" s="13"/>
    </row>
    <row r="1035">
      <c r="B1035" s="13"/>
      <c r="D1035" s="13"/>
      <c r="H1035" s="13"/>
      <c r="K1035" s="13"/>
    </row>
    <row r="1036">
      <c r="B1036" s="13"/>
      <c r="D1036" s="13"/>
      <c r="H1036" s="13"/>
      <c r="K1036" s="13"/>
    </row>
    <row r="1037">
      <c r="B1037" s="13"/>
      <c r="D1037" s="13"/>
      <c r="H1037" s="13"/>
      <c r="K1037" s="13"/>
    </row>
    <row r="1038">
      <c r="B1038" s="13"/>
      <c r="D1038" s="13"/>
      <c r="H1038" s="13"/>
      <c r="K1038" s="13"/>
    </row>
    <row r="1039">
      <c r="B1039" s="13"/>
      <c r="D1039" s="13"/>
      <c r="H1039" s="13"/>
      <c r="K1039" s="13"/>
    </row>
    <row r="1040">
      <c r="B1040" s="13"/>
      <c r="D1040" s="13"/>
      <c r="H1040" s="13"/>
      <c r="K1040" s="13"/>
    </row>
    <row r="1041">
      <c r="B1041" s="13"/>
      <c r="D1041" s="13"/>
      <c r="H1041" s="13"/>
      <c r="K1041" s="13"/>
    </row>
    <row r="1042">
      <c r="B1042" s="13"/>
      <c r="D1042" s="13"/>
      <c r="H1042" s="13"/>
      <c r="K1042" s="13"/>
    </row>
    <row r="1043">
      <c r="B1043" s="13"/>
      <c r="D1043" s="13"/>
      <c r="H1043" s="13"/>
      <c r="K1043" s="13"/>
    </row>
    <row r="1044">
      <c r="B1044" s="13"/>
      <c r="D1044" s="13"/>
      <c r="H1044" s="13"/>
      <c r="K1044" s="13"/>
    </row>
    <row r="1045">
      <c r="B1045" s="13"/>
      <c r="D1045" s="13"/>
      <c r="H1045" s="13"/>
      <c r="K1045" s="13"/>
    </row>
    <row r="1046">
      <c r="B1046" s="13"/>
      <c r="D1046" s="13"/>
      <c r="H1046" s="13"/>
      <c r="K1046" s="13"/>
    </row>
    <row r="1047">
      <c r="B1047" s="13"/>
      <c r="D1047" s="13"/>
      <c r="H1047" s="13"/>
      <c r="K1047" s="13"/>
    </row>
    <row r="1048">
      <c r="B1048" s="13"/>
      <c r="D1048" s="13"/>
      <c r="H1048" s="13"/>
      <c r="K1048" s="13"/>
    </row>
    <row r="1049">
      <c r="B1049" s="13"/>
      <c r="D1049" s="13"/>
      <c r="H1049" s="13"/>
      <c r="K1049" s="13"/>
    </row>
    <row r="1050">
      <c r="B1050" s="13"/>
      <c r="D1050" s="13"/>
      <c r="H1050" s="13"/>
      <c r="K1050" s="13"/>
    </row>
  </sheetData>
  <conditionalFormatting sqref="D28:D29">
    <cfRule type="containsBlanks" dxfId="0" priority="1">
      <formula>LEN(TRIM(D28))=0</formula>
    </cfRule>
  </conditionalFormatting>
  <conditionalFormatting sqref="H28:H29">
    <cfRule type="containsBlanks" dxfId="0" priority="2">
      <formula>LEN(TRIM(H28))=0</formula>
    </cfRule>
  </conditionalFormatting>
  <conditionalFormatting sqref="H28:H29">
    <cfRule type="cellIs" dxfId="1" priority="3" operator="equal">
      <formula>"advancedDropDown"</formula>
    </cfRule>
  </conditionalFormatting>
  <conditionalFormatting sqref="H28:H29">
    <cfRule type="cellIs" dxfId="1" priority="4" operator="equal">
      <formula>"multiButton"</formula>
    </cfRule>
  </conditionalFormatting>
  <conditionalFormatting sqref="H28:H29">
    <cfRule type="cellIs" dxfId="1" priority="5" operator="equal">
      <formula>"dropdown"</formula>
    </cfRule>
  </conditionalFormatting>
  <conditionalFormatting sqref="H28:H29">
    <cfRule type="cellIs" dxfId="1" priority="6" operator="equal">
      <formula>"dropdownMultiSelect"</formula>
    </cfRule>
  </conditionalFormatting>
  <conditionalFormatting sqref="H28:H29">
    <cfRule type="cellIs" dxfId="1" priority="7" operator="equal">
      <formula>"openTextBoxWithSelection"</formula>
    </cfRule>
  </conditionalFormatting>
  <conditionalFormatting sqref="K28:K29">
    <cfRule type="notContainsBlanks" dxfId="1" priority="8">
      <formula>LEN(TRIM(K28))&gt;0</formula>
    </cfRule>
  </conditionalFormatting>
  <conditionalFormatting sqref="D1:D27 D30:D1050 H67:H110">
    <cfRule type="containsBlanks" dxfId="0" priority="9">
      <formula>LEN(TRIM(D1))=0</formula>
    </cfRule>
  </conditionalFormatting>
  <conditionalFormatting sqref="H2:H27 H30:H1050">
    <cfRule type="containsBlanks" dxfId="0" priority="10">
      <formula>LEN(TRIM(H2))=0</formula>
    </cfRule>
  </conditionalFormatting>
  <conditionalFormatting sqref="H2:H27 H30:H1050">
    <cfRule type="cellIs" dxfId="1" priority="11" operator="equal">
      <formula>"advancedDropDown"</formula>
    </cfRule>
  </conditionalFormatting>
  <conditionalFormatting sqref="H2:H27 H30:H1050">
    <cfRule type="cellIs" dxfId="1" priority="12" operator="equal">
      <formula>"multiButton"</formula>
    </cfRule>
  </conditionalFormatting>
  <conditionalFormatting sqref="H2:H27 H30:H1050">
    <cfRule type="cellIs" dxfId="1" priority="13" operator="equal">
      <formula>"dropdown"</formula>
    </cfRule>
  </conditionalFormatting>
  <conditionalFormatting sqref="H2:H27 H30:H1050">
    <cfRule type="cellIs" dxfId="1" priority="14" operator="equal">
      <formula>"dropdownMultiSelect"</formula>
    </cfRule>
  </conditionalFormatting>
  <conditionalFormatting sqref="H2:H27 H30:H1050">
    <cfRule type="cellIs" dxfId="1" priority="15" operator="equal">
      <formula>"openTextBoxWithSelection"</formula>
    </cfRule>
  </conditionalFormatting>
  <conditionalFormatting sqref="K2:K27 K30:K1050 C66:C110">
    <cfRule type="notContainsBlanks" dxfId="1" priority="16">
      <formula>LEN(TRIM(K2))&gt;0</formula>
    </cfRule>
  </conditionalFormatting>
  <conditionalFormatting sqref="C2:C1050">
    <cfRule type="notContainsBlanks" dxfId="1" priority="17">
      <formula>LEN(TRIM(C2))&gt;0</formula>
    </cfRule>
  </conditionalFormatting>
  <conditionalFormatting sqref="H1:H1050">
    <cfRule type="cellIs" dxfId="0" priority="18" operator="equal">
      <formula>"questionHeader"</formula>
    </cfRule>
  </conditionalFormatting>
  <conditionalFormatting sqref="H1:H1050">
    <cfRule type="cellIs" dxfId="2" priority="19" operator="equal">
      <formula>"sectionHeader"</formula>
    </cfRule>
  </conditionalFormatting>
  <conditionalFormatting sqref="D1:D1050">
    <cfRule type="expression" dxfId="3" priority="20">
      <formula>SEARCH("sectionHeader", H1) &gt;= 0</formula>
    </cfRule>
  </conditionalFormatting>
  <conditionalFormatting sqref="D1:D1050">
    <cfRule type="expression" dxfId="4" priority="21">
      <formula>SEARCH("questionHeader", H1) &gt;= 0</formula>
    </cfRule>
  </conditionalFormatting>
  <dataValidations>
    <dataValidation type="list" allowBlank="1" showErrorMessage="1" sqref="H2:H1050">
      <formula1>legend!$A$2:$A$15</formula1>
    </dataValidation>
    <dataValidation type="list" allowBlank="1" showErrorMessage="1" sqref="K2:K1050">
      <formula1>legend!$B$2:$B$15</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0"/>
    <col customWidth="1" min="2" max="2" width="33.86"/>
    <col customWidth="1" min="5" max="5" width="65.86"/>
  </cols>
  <sheetData>
    <row r="1">
      <c r="A1" s="1" t="s">
        <v>25</v>
      </c>
      <c r="B1" s="1" t="s">
        <v>22</v>
      </c>
      <c r="C1" s="1" t="s">
        <v>265</v>
      </c>
      <c r="D1" s="1" t="s">
        <v>31</v>
      </c>
      <c r="E1" s="1" t="s">
        <v>266</v>
      </c>
      <c r="F1" s="1" t="s">
        <v>267</v>
      </c>
      <c r="G1" s="1" t="s">
        <v>268</v>
      </c>
      <c r="H1" s="16"/>
    </row>
    <row r="2">
      <c r="A2" s="32" t="s">
        <v>686</v>
      </c>
      <c r="B2" s="17" t="str">
        <f>IFERROR(__xludf.DUMMYFUNCTION("QUERY(vehicle!A:L, ""SELECT A, B, L where D contains '""&amp;A2&amp;""'"", 0)"),"vehicle-insuranceCompany")</f>
        <v>vehicle-insuranceCompany</v>
      </c>
      <c r="C2" s="13" t="str">
        <f>IFERROR(__xludf.DUMMYFUNCTION("""COMPUTED_VALUE"""),"vehicle")</f>
        <v>vehicle</v>
      </c>
      <c r="D2" s="13" t="str">
        <f>IFERROR(__xludf.DUMMYFUNCTION("""COMPUTED_VALUE"""),"insurance-S1")</f>
        <v>insurance-S1</v>
      </c>
      <c r="E2" s="4" t="s">
        <v>271</v>
      </c>
      <c r="F2" s="6">
        <v>0.0</v>
      </c>
      <c r="G2" s="48">
        <v>1.0</v>
      </c>
    </row>
    <row r="3">
      <c r="A3" s="2" t="s">
        <v>1016</v>
      </c>
      <c r="B3" s="17" t="str">
        <f>IFERROR(__xludf.DUMMYFUNCTION("QUERY(vehicle!A:L, ""SELECT A, B, L where D contains '""&amp;A3&amp;""'"", 0)"),"vehicle-motorUnitType")</f>
        <v>vehicle-motorUnitType</v>
      </c>
      <c r="C3" s="13" t="str">
        <f>IFERROR(__xludf.DUMMYFUNCTION("""COMPUTED_VALUE"""),"vehicle")</f>
        <v>vehicle</v>
      </c>
      <c r="D3" s="13" t="str">
        <f>IFERROR(__xludf.DUMMYFUNCTION("""COMPUTED_VALUE"""),"V2-S1")</f>
        <v>V2-S1</v>
      </c>
      <c r="E3" s="33" t="s">
        <v>1017</v>
      </c>
      <c r="F3" s="2">
        <v>0.0</v>
      </c>
      <c r="G3" s="2">
        <v>1.0</v>
      </c>
    </row>
    <row r="4">
      <c r="A4" s="2" t="s">
        <v>1016</v>
      </c>
      <c r="B4" s="17" t="str">
        <f>IFERROR(__xludf.DUMMYFUNCTION("QUERY(vehicle!A:L, ""SELECT A, B, L where D contains '""&amp;A4&amp;""'"", 0)"),"vehicle-motorUnitType")</f>
        <v>vehicle-motorUnitType</v>
      </c>
      <c r="C4" s="13" t="str">
        <f>IFERROR(__xludf.DUMMYFUNCTION("""COMPUTED_VALUE"""),"vehicle")</f>
        <v>vehicle</v>
      </c>
      <c r="D4" s="13" t="str">
        <f>IFERROR(__xludf.DUMMYFUNCTION("""COMPUTED_VALUE"""),"V2-S1")</f>
        <v>V2-S1</v>
      </c>
      <c r="E4" s="33" t="s">
        <v>1018</v>
      </c>
      <c r="F4" s="2">
        <v>1.0</v>
      </c>
      <c r="G4" s="2">
        <v>2.0</v>
      </c>
    </row>
    <row r="5">
      <c r="A5" s="2" t="s">
        <v>1016</v>
      </c>
      <c r="B5" s="17" t="str">
        <f>IFERROR(__xludf.DUMMYFUNCTION("QUERY(vehicle!A:L, ""SELECT A, B, L where D contains '""&amp;A5&amp;""'"", 0)"),"vehicle-motorUnitType")</f>
        <v>vehicle-motorUnitType</v>
      </c>
      <c r="C5" s="13" t="str">
        <f>IFERROR(__xludf.DUMMYFUNCTION("""COMPUTED_VALUE"""),"vehicle")</f>
        <v>vehicle</v>
      </c>
      <c r="D5" s="13" t="str">
        <f>IFERROR(__xludf.DUMMYFUNCTION("""COMPUTED_VALUE"""),"V2-S1")</f>
        <v>V2-S1</v>
      </c>
      <c r="E5" s="33" t="s">
        <v>1019</v>
      </c>
      <c r="F5" s="2">
        <v>2.0</v>
      </c>
      <c r="G5" s="2">
        <v>3.0</v>
      </c>
    </row>
    <row r="6">
      <c r="A6" s="2" t="s">
        <v>732</v>
      </c>
      <c r="B6" s="17" t="str">
        <f>IFERROR(__xludf.DUMMYFUNCTION("QUERY(vehicle!A:L, ""SELECT A, B, L where D matches '""&amp;A6&amp;""'"", 0)"),"vehicle-bodyType")</f>
        <v>vehicle-bodyType</v>
      </c>
      <c r="C6" s="13" t="str">
        <f>IFERROR(__xludf.DUMMYFUNCTION("""COMPUTED_VALUE"""),"vehicle")</f>
        <v>vehicle</v>
      </c>
      <c r="D6" s="13" t="str">
        <f>IFERROR(__xludf.DUMMYFUNCTION("""COMPUTED_VALUE"""),"V8-S1")</f>
        <v>V8-S1</v>
      </c>
      <c r="E6" s="49" t="s">
        <v>1020</v>
      </c>
      <c r="F6" s="50">
        <v>0.0</v>
      </c>
      <c r="G6" s="34">
        <v>10.0</v>
      </c>
    </row>
    <row r="7">
      <c r="A7" s="2" t="s">
        <v>732</v>
      </c>
      <c r="B7" s="17" t="str">
        <f>IFERROR(__xludf.DUMMYFUNCTION("QUERY(vehicle!A:L, ""SELECT A, B, L where D matches '""&amp;A7&amp;""'"", 0)"),"vehicle-bodyType")</f>
        <v>vehicle-bodyType</v>
      </c>
      <c r="C7" s="13" t="str">
        <f>IFERROR(__xludf.DUMMYFUNCTION("""COMPUTED_VALUE"""),"vehicle")</f>
        <v>vehicle</v>
      </c>
      <c r="D7" s="13" t="str">
        <f>IFERROR(__xludf.DUMMYFUNCTION("""COMPUTED_VALUE"""),"V8-S1")</f>
        <v>V8-S1</v>
      </c>
      <c r="E7" s="49" t="s">
        <v>1021</v>
      </c>
      <c r="F7" s="50">
        <v>1.0</v>
      </c>
      <c r="G7" s="34">
        <v>10.0</v>
      </c>
    </row>
    <row r="8">
      <c r="A8" s="2" t="s">
        <v>732</v>
      </c>
      <c r="B8" s="17" t="str">
        <f>IFERROR(__xludf.DUMMYFUNCTION("QUERY(vehicle!A:L, ""SELECT A, B, L where D matches '""&amp;A8&amp;""'"", 0)"),"vehicle-bodyType")</f>
        <v>vehicle-bodyType</v>
      </c>
      <c r="C8" s="13" t="str">
        <f>IFERROR(__xludf.DUMMYFUNCTION("""COMPUTED_VALUE"""),"vehicle")</f>
        <v>vehicle</v>
      </c>
      <c r="D8" s="13" t="str">
        <f>IFERROR(__xludf.DUMMYFUNCTION("""COMPUTED_VALUE"""),"V8-S1")</f>
        <v>V8-S1</v>
      </c>
      <c r="E8" s="49" t="s">
        <v>1022</v>
      </c>
      <c r="F8" s="50">
        <v>2.0</v>
      </c>
      <c r="G8" s="34">
        <v>12.0</v>
      </c>
    </row>
    <row r="9">
      <c r="A9" s="2" t="s">
        <v>732</v>
      </c>
      <c r="B9" s="17" t="str">
        <f>IFERROR(__xludf.DUMMYFUNCTION("QUERY(vehicle!A:L, ""SELECT A, B, L where D matches '""&amp;A9&amp;""'"", 0)"),"vehicle-bodyType")</f>
        <v>vehicle-bodyType</v>
      </c>
      <c r="C9" s="13" t="str">
        <f>IFERROR(__xludf.DUMMYFUNCTION("""COMPUTED_VALUE"""),"vehicle")</f>
        <v>vehicle</v>
      </c>
      <c r="D9" s="13" t="str">
        <f>IFERROR(__xludf.DUMMYFUNCTION("""COMPUTED_VALUE"""),"V8-S1")</f>
        <v>V8-S1</v>
      </c>
      <c r="E9" s="49" t="s">
        <v>1023</v>
      </c>
      <c r="F9" s="50">
        <v>3.0</v>
      </c>
      <c r="G9" s="34">
        <v>11.0</v>
      </c>
    </row>
    <row r="10">
      <c r="A10" s="2" t="s">
        <v>732</v>
      </c>
      <c r="B10" s="17" t="str">
        <f>IFERROR(__xludf.DUMMYFUNCTION("QUERY(vehicle!A:L, ""SELECT A, B, L where D matches '""&amp;A10&amp;""'"", 0)"),"vehicle-bodyType")</f>
        <v>vehicle-bodyType</v>
      </c>
      <c r="C10" s="13" t="str">
        <f>IFERROR(__xludf.DUMMYFUNCTION("""COMPUTED_VALUE"""),"vehicle")</f>
        <v>vehicle</v>
      </c>
      <c r="D10" s="13" t="str">
        <f>IFERROR(__xludf.DUMMYFUNCTION("""COMPUTED_VALUE"""),"V8-S1")</f>
        <v>V8-S1</v>
      </c>
      <c r="E10" s="49" t="s">
        <v>1024</v>
      </c>
      <c r="F10" s="50">
        <v>4.0</v>
      </c>
      <c r="G10" s="34">
        <v>19.0</v>
      </c>
    </row>
    <row r="11">
      <c r="A11" s="2" t="s">
        <v>732</v>
      </c>
      <c r="B11" s="17" t="str">
        <f>IFERROR(__xludf.DUMMYFUNCTION("QUERY(vehicle!A:L, ""SELECT A, B, L where D matches '""&amp;A11&amp;""'"", 0)"),"vehicle-bodyType")</f>
        <v>vehicle-bodyType</v>
      </c>
      <c r="C11" s="13" t="str">
        <f>IFERROR(__xludf.DUMMYFUNCTION("""COMPUTED_VALUE"""),"vehicle")</f>
        <v>vehicle</v>
      </c>
      <c r="D11" s="13" t="str">
        <f>IFERROR(__xludf.DUMMYFUNCTION("""COMPUTED_VALUE"""),"V8-S1")</f>
        <v>V8-S1</v>
      </c>
      <c r="E11" s="49" t="s">
        <v>1025</v>
      </c>
      <c r="F11" s="50">
        <v>5.0</v>
      </c>
      <c r="G11" s="34">
        <v>22.0</v>
      </c>
    </row>
    <row r="12">
      <c r="A12" s="2" t="s">
        <v>732</v>
      </c>
      <c r="B12" s="17" t="str">
        <f>IFERROR(__xludf.DUMMYFUNCTION("QUERY(vehicle!A:L, ""SELECT A, B, L where D matches '""&amp;A12&amp;""'"", 0)"),"vehicle-bodyType")</f>
        <v>vehicle-bodyType</v>
      </c>
      <c r="C12" s="13" t="str">
        <f>IFERROR(__xludf.DUMMYFUNCTION("""COMPUTED_VALUE"""),"vehicle")</f>
        <v>vehicle</v>
      </c>
      <c r="D12" s="13" t="str">
        <f>IFERROR(__xludf.DUMMYFUNCTION("""COMPUTED_VALUE"""),"V8-S1")</f>
        <v>V8-S1</v>
      </c>
      <c r="E12" s="49" t="s">
        <v>1026</v>
      </c>
      <c r="F12" s="50">
        <v>6.0</v>
      </c>
      <c r="G12" s="34">
        <v>20.0</v>
      </c>
    </row>
    <row r="13">
      <c r="A13" s="2" t="s">
        <v>732</v>
      </c>
      <c r="B13" s="17" t="str">
        <f>IFERROR(__xludf.DUMMYFUNCTION("QUERY(vehicle!A:L, ""SELECT A, B, L where D matches '""&amp;A13&amp;""'"", 0)"),"vehicle-bodyType")</f>
        <v>vehicle-bodyType</v>
      </c>
      <c r="C13" s="13" t="str">
        <f>IFERROR(__xludf.DUMMYFUNCTION("""COMPUTED_VALUE"""),"vehicle")</f>
        <v>vehicle</v>
      </c>
      <c r="D13" s="13" t="str">
        <f>IFERROR(__xludf.DUMMYFUNCTION("""COMPUTED_VALUE"""),"V8-S1")</f>
        <v>V8-S1</v>
      </c>
      <c r="E13" s="49" t="s">
        <v>1027</v>
      </c>
      <c r="F13" s="50">
        <v>7.0</v>
      </c>
      <c r="G13" s="34">
        <v>24.0</v>
      </c>
    </row>
    <row r="14">
      <c r="A14" s="2" t="s">
        <v>732</v>
      </c>
      <c r="B14" s="17" t="str">
        <f>IFERROR(__xludf.DUMMYFUNCTION("QUERY(vehicle!A:L, ""SELECT A, B, L where D matches '""&amp;A14&amp;""'"", 0)"),"vehicle-bodyType")</f>
        <v>vehicle-bodyType</v>
      </c>
      <c r="C14" s="13" t="str">
        <f>IFERROR(__xludf.DUMMYFUNCTION("""COMPUTED_VALUE"""),"vehicle")</f>
        <v>vehicle</v>
      </c>
      <c r="D14" s="13" t="str">
        <f>IFERROR(__xludf.DUMMYFUNCTION("""COMPUTED_VALUE"""),"V8-S1")</f>
        <v>V8-S1</v>
      </c>
      <c r="E14" s="49" t="s">
        <v>1028</v>
      </c>
      <c r="F14" s="50">
        <v>8.0</v>
      </c>
      <c r="G14" s="34">
        <v>25.0</v>
      </c>
    </row>
    <row r="15">
      <c r="A15" s="2" t="s">
        <v>732</v>
      </c>
      <c r="B15" s="17" t="str">
        <f>IFERROR(__xludf.DUMMYFUNCTION("QUERY(vehicle!A:L, ""SELECT A, B, L where D matches '""&amp;A15&amp;""'"", 0)"),"vehicle-bodyType")</f>
        <v>vehicle-bodyType</v>
      </c>
      <c r="C15" s="13" t="str">
        <f>IFERROR(__xludf.DUMMYFUNCTION("""COMPUTED_VALUE"""),"vehicle")</f>
        <v>vehicle</v>
      </c>
      <c r="D15" s="13" t="str">
        <f>IFERROR(__xludf.DUMMYFUNCTION("""COMPUTED_VALUE"""),"V8-S1")</f>
        <v>V8-S1</v>
      </c>
      <c r="E15" s="49" t="s">
        <v>1029</v>
      </c>
      <c r="F15" s="50">
        <v>9.0</v>
      </c>
      <c r="G15" s="34">
        <v>26.0</v>
      </c>
    </row>
    <row r="16">
      <c r="A16" s="2" t="s">
        <v>732</v>
      </c>
      <c r="B16" s="17" t="str">
        <f>IFERROR(__xludf.DUMMYFUNCTION("QUERY(vehicle!A:L, ""SELECT A, B, L where D matches '""&amp;A16&amp;""'"", 0)"),"vehicle-bodyType")</f>
        <v>vehicle-bodyType</v>
      </c>
      <c r="C16" s="13" t="str">
        <f>IFERROR(__xludf.DUMMYFUNCTION("""COMPUTED_VALUE"""),"vehicle")</f>
        <v>vehicle</v>
      </c>
      <c r="D16" s="13" t="str">
        <f>IFERROR(__xludf.DUMMYFUNCTION("""COMPUTED_VALUE"""),"V8-S1")</f>
        <v>V8-S1</v>
      </c>
      <c r="E16" s="49" t="s">
        <v>1030</v>
      </c>
      <c r="F16" s="50">
        <v>10.0</v>
      </c>
      <c r="G16" s="34"/>
    </row>
    <row r="17">
      <c r="A17" s="2" t="s">
        <v>732</v>
      </c>
      <c r="B17" s="17" t="str">
        <f>IFERROR(__xludf.DUMMYFUNCTION("QUERY(vehicle!A:L, ""SELECT A, B, L where D matches '""&amp;A17&amp;""'"", 0)"),"vehicle-bodyType")</f>
        <v>vehicle-bodyType</v>
      </c>
      <c r="C17" s="13" t="str">
        <f>IFERROR(__xludf.DUMMYFUNCTION("""COMPUTED_VALUE"""),"vehicle")</f>
        <v>vehicle</v>
      </c>
      <c r="D17" s="13" t="str">
        <f>IFERROR(__xludf.DUMMYFUNCTION("""COMPUTED_VALUE"""),"V8-S1")</f>
        <v>V8-S1</v>
      </c>
      <c r="E17" s="49" t="s">
        <v>1031</v>
      </c>
      <c r="F17" s="50">
        <v>11.0</v>
      </c>
      <c r="G17" s="34"/>
    </row>
    <row r="18">
      <c r="A18" s="2" t="s">
        <v>732</v>
      </c>
      <c r="B18" s="17" t="str">
        <f>IFERROR(__xludf.DUMMYFUNCTION("QUERY(vehicle!A:L, ""SELECT A, B, L where D matches '""&amp;A18&amp;""'"", 0)"),"vehicle-bodyType")</f>
        <v>vehicle-bodyType</v>
      </c>
      <c r="C18" s="13" t="str">
        <f>IFERROR(__xludf.DUMMYFUNCTION("""COMPUTED_VALUE"""),"vehicle")</f>
        <v>vehicle</v>
      </c>
      <c r="D18" s="13" t="str">
        <f>IFERROR(__xludf.DUMMYFUNCTION("""COMPUTED_VALUE"""),"V8-S1")</f>
        <v>V8-S1</v>
      </c>
      <c r="E18" s="49" t="s">
        <v>1032</v>
      </c>
      <c r="F18" s="50">
        <v>12.0</v>
      </c>
      <c r="G18" s="34"/>
    </row>
    <row r="19">
      <c r="A19" s="2" t="s">
        <v>732</v>
      </c>
      <c r="B19" s="17" t="str">
        <f>IFERROR(__xludf.DUMMYFUNCTION("QUERY(vehicle!A:L, ""SELECT A, B, L where D matches '""&amp;A19&amp;""'"", 0)"),"vehicle-bodyType")</f>
        <v>vehicle-bodyType</v>
      </c>
      <c r="C19" s="13" t="str">
        <f>IFERROR(__xludf.DUMMYFUNCTION("""COMPUTED_VALUE"""),"vehicle")</f>
        <v>vehicle</v>
      </c>
      <c r="D19" s="13" t="str">
        <f>IFERROR(__xludf.DUMMYFUNCTION("""COMPUTED_VALUE"""),"V8-S1")</f>
        <v>V8-S1</v>
      </c>
      <c r="E19" s="49" t="s">
        <v>1033</v>
      </c>
      <c r="F19" s="50">
        <v>13.0</v>
      </c>
      <c r="G19" s="34">
        <v>27.0</v>
      </c>
    </row>
    <row r="20">
      <c r="A20" s="2" t="s">
        <v>732</v>
      </c>
      <c r="B20" s="17" t="str">
        <f>IFERROR(__xludf.DUMMYFUNCTION("QUERY(vehicle!A:L, ""SELECT A, B, L where D matches '""&amp;A20&amp;""'"", 0)"),"vehicle-bodyType")</f>
        <v>vehicle-bodyType</v>
      </c>
      <c r="C20" s="13" t="str">
        <f>IFERROR(__xludf.DUMMYFUNCTION("""COMPUTED_VALUE"""),"vehicle")</f>
        <v>vehicle</v>
      </c>
      <c r="D20" s="13" t="str">
        <f>IFERROR(__xludf.DUMMYFUNCTION("""COMPUTED_VALUE"""),"V8-S1")</f>
        <v>V8-S1</v>
      </c>
      <c r="E20" s="49" t="s">
        <v>1034</v>
      </c>
      <c r="F20" s="50">
        <v>14.0</v>
      </c>
      <c r="G20" s="34"/>
    </row>
    <row r="21">
      <c r="A21" s="2" t="s">
        <v>732</v>
      </c>
      <c r="B21" s="17" t="str">
        <f>IFERROR(__xludf.DUMMYFUNCTION("QUERY(vehicle!A:L, ""SELECT A, B, L where D matches '""&amp;A21&amp;""'"", 0)"),"vehicle-bodyType")</f>
        <v>vehicle-bodyType</v>
      </c>
      <c r="C21" s="13" t="str">
        <f>IFERROR(__xludf.DUMMYFUNCTION("""COMPUTED_VALUE"""),"vehicle")</f>
        <v>vehicle</v>
      </c>
      <c r="D21" s="13" t="str">
        <f>IFERROR(__xludf.DUMMYFUNCTION("""COMPUTED_VALUE"""),"V8-S1")</f>
        <v>V8-S1</v>
      </c>
      <c r="E21" s="49" t="s">
        <v>1035</v>
      </c>
      <c r="F21" s="50">
        <v>15.0</v>
      </c>
      <c r="G21" s="34"/>
    </row>
    <row r="22">
      <c r="A22" s="2" t="s">
        <v>732</v>
      </c>
      <c r="B22" s="17" t="str">
        <f>IFERROR(__xludf.DUMMYFUNCTION("QUERY(vehicle!A:L, ""SELECT A, B, L where D matches '""&amp;A22&amp;""'"", 0)"),"vehicle-bodyType")</f>
        <v>vehicle-bodyType</v>
      </c>
      <c r="C22" s="13" t="str">
        <f>IFERROR(__xludf.DUMMYFUNCTION("""COMPUTED_VALUE"""),"vehicle")</f>
        <v>vehicle</v>
      </c>
      <c r="D22" s="13" t="str">
        <f>IFERROR(__xludf.DUMMYFUNCTION("""COMPUTED_VALUE"""),"V8-S1")</f>
        <v>V8-S1</v>
      </c>
      <c r="E22" s="49" t="s">
        <v>1036</v>
      </c>
      <c r="F22" s="50">
        <v>16.0</v>
      </c>
      <c r="G22" s="34"/>
    </row>
    <row r="23">
      <c r="A23" s="2" t="s">
        <v>732</v>
      </c>
      <c r="B23" s="17" t="str">
        <f>IFERROR(__xludf.DUMMYFUNCTION("QUERY(vehicle!A:L, ""SELECT A, B, L where D matches '""&amp;A23&amp;""'"", 0)"),"vehicle-bodyType")</f>
        <v>vehicle-bodyType</v>
      </c>
      <c r="C23" s="13" t="str">
        <f>IFERROR(__xludf.DUMMYFUNCTION("""COMPUTED_VALUE"""),"vehicle")</f>
        <v>vehicle</v>
      </c>
      <c r="D23" s="13" t="str">
        <f>IFERROR(__xludf.DUMMYFUNCTION("""COMPUTED_VALUE"""),"V8-S1")</f>
        <v>V8-S1</v>
      </c>
      <c r="E23" s="49" t="s">
        <v>1037</v>
      </c>
      <c r="F23" s="50">
        <v>17.0</v>
      </c>
      <c r="G23" s="34"/>
    </row>
    <row r="24">
      <c r="A24" s="2" t="s">
        <v>732</v>
      </c>
      <c r="B24" s="17" t="str">
        <f>IFERROR(__xludf.DUMMYFUNCTION("QUERY(vehicle!A:L, ""SELECT A, B, L where D matches '""&amp;A24&amp;""'"", 0)"),"vehicle-bodyType")</f>
        <v>vehicle-bodyType</v>
      </c>
      <c r="C24" s="13" t="str">
        <f>IFERROR(__xludf.DUMMYFUNCTION("""COMPUTED_VALUE"""),"vehicle")</f>
        <v>vehicle</v>
      </c>
      <c r="D24" s="13" t="str">
        <f>IFERROR(__xludf.DUMMYFUNCTION("""COMPUTED_VALUE"""),"V8-S1")</f>
        <v>V8-S1</v>
      </c>
      <c r="E24" s="49" t="s">
        <v>1038</v>
      </c>
      <c r="F24" s="50">
        <v>18.0</v>
      </c>
      <c r="G24" s="34">
        <v>28.0</v>
      </c>
    </row>
    <row r="25">
      <c r="A25" s="2" t="s">
        <v>732</v>
      </c>
      <c r="B25" s="17" t="str">
        <f>IFERROR(__xludf.DUMMYFUNCTION("QUERY(vehicle!A:L, ""SELECT A, B, L where D matches '""&amp;A25&amp;""'"", 0)"),"vehicle-bodyType")</f>
        <v>vehicle-bodyType</v>
      </c>
      <c r="C25" s="13" t="str">
        <f>IFERROR(__xludf.DUMMYFUNCTION("""COMPUTED_VALUE"""),"vehicle")</f>
        <v>vehicle</v>
      </c>
      <c r="D25" s="13" t="str">
        <f>IFERROR(__xludf.DUMMYFUNCTION("""COMPUTED_VALUE"""),"V8-S1")</f>
        <v>V8-S1</v>
      </c>
      <c r="E25" s="49" t="s">
        <v>1039</v>
      </c>
      <c r="F25" s="50">
        <v>19.0</v>
      </c>
      <c r="G25" s="34"/>
    </row>
    <row r="26">
      <c r="A26" s="2" t="s">
        <v>732</v>
      </c>
      <c r="B26" s="17" t="str">
        <f>IFERROR(__xludf.DUMMYFUNCTION("QUERY(vehicle!A:L, ""SELECT A, B, L where D matches '""&amp;A26&amp;""'"", 0)"),"vehicle-bodyType")</f>
        <v>vehicle-bodyType</v>
      </c>
      <c r="C26" s="13" t="str">
        <f>IFERROR(__xludf.DUMMYFUNCTION("""COMPUTED_VALUE"""),"vehicle")</f>
        <v>vehicle</v>
      </c>
      <c r="D26" s="13" t="str">
        <f>IFERROR(__xludf.DUMMYFUNCTION("""COMPUTED_VALUE"""),"V8-S1")</f>
        <v>V8-S1</v>
      </c>
      <c r="E26" s="49" t="s">
        <v>1040</v>
      </c>
      <c r="F26" s="50">
        <v>20.0</v>
      </c>
      <c r="G26" s="34"/>
    </row>
    <row r="27">
      <c r="A27" s="2" t="s">
        <v>732</v>
      </c>
      <c r="B27" s="17" t="str">
        <f>IFERROR(__xludf.DUMMYFUNCTION("QUERY(vehicle!A:L, ""SELECT A, B, L where D matches '""&amp;A27&amp;""'"", 0)"),"vehicle-bodyType")</f>
        <v>vehicle-bodyType</v>
      </c>
      <c r="C27" s="13" t="str">
        <f>IFERROR(__xludf.DUMMYFUNCTION("""COMPUTED_VALUE"""),"vehicle")</f>
        <v>vehicle</v>
      </c>
      <c r="D27" s="13" t="str">
        <f>IFERROR(__xludf.DUMMYFUNCTION("""COMPUTED_VALUE"""),"V8-S1")</f>
        <v>V8-S1</v>
      </c>
      <c r="E27" s="49" t="s">
        <v>1041</v>
      </c>
      <c r="F27" s="50">
        <v>21.0</v>
      </c>
      <c r="G27" s="34"/>
    </row>
    <row r="28">
      <c r="A28" s="2" t="s">
        <v>732</v>
      </c>
      <c r="B28" s="17" t="str">
        <f>IFERROR(__xludf.DUMMYFUNCTION("QUERY(vehicle!A:L, ""SELECT A, B, L where D matches '""&amp;A28&amp;""'"", 0)"),"vehicle-bodyType")</f>
        <v>vehicle-bodyType</v>
      </c>
      <c r="C28" s="13" t="str">
        <f>IFERROR(__xludf.DUMMYFUNCTION("""COMPUTED_VALUE"""),"vehicle")</f>
        <v>vehicle</v>
      </c>
      <c r="D28" s="13" t="str">
        <f>IFERROR(__xludf.DUMMYFUNCTION("""COMPUTED_VALUE"""),"V8-S1")</f>
        <v>V8-S1</v>
      </c>
      <c r="E28" s="49" t="s">
        <v>1042</v>
      </c>
      <c r="F28" s="50">
        <v>22.0</v>
      </c>
      <c r="G28" s="34">
        <v>7.0</v>
      </c>
    </row>
    <row r="29">
      <c r="A29" s="2" t="s">
        <v>732</v>
      </c>
      <c r="B29" s="17" t="str">
        <f>IFERROR(__xludf.DUMMYFUNCTION("QUERY(vehicle!A:L, ""SELECT A, B, L where D matches '""&amp;A29&amp;""'"", 0)"),"vehicle-bodyType")</f>
        <v>vehicle-bodyType</v>
      </c>
      <c r="C29" s="13" t="str">
        <f>IFERROR(__xludf.DUMMYFUNCTION("""COMPUTED_VALUE"""),"vehicle")</f>
        <v>vehicle</v>
      </c>
      <c r="D29" s="13" t="str">
        <f>IFERROR(__xludf.DUMMYFUNCTION("""COMPUTED_VALUE"""),"V8-S1")</f>
        <v>V8-S1</v>
      </c>
      <c r="E29" s="49" t="s">
        <v>1043</v>
      </c>
      <c r="F29" s="50">
        <v>23.0</v>
      </c>
      <c r="G29" s="34">
        <v>8.0</v>
      </c>
    </row>
    <row r="30">
      <c r="A30" s="2" t="s">
        <v>732</v>
      </c>
      <c r="B30" s="17" t="str">
        <f>IFERROR(__xludf.DUMMYFUNCTION("QUERY(vehicle!A:L, ""SELECT A, B, L where D matches '""&amp;A30&amp;""'"", 0)"),"vehicle-bodyType")</f>
        <v>vehicle-bodyType</v>
      </c>
      <c r="C30" s="13" t="str">
        <f>IFERROR(__xludf.DUMMYFUNCTION("""COMPUTED_VALUE"""),"vehicle")</f>
        <v>vehicle</v>
      </c>
      <c r="D30" s="13" t="str">
        <f>IFERROR(__xludf.DUMMYFUNCTION("""COMPUTED_VALUE"""),"V8-S1")</f>
        <v>V8-S1</v>
      </c>
      <c r="E30" s="49" t="s">
        <v>1044</v>
      </c>
      <c r="F30" s="50">
        <v>24.0</v>
      </c>
      <c r="G30" s="34">
        <v>9.0</v>
      </c>
    </row>
    <row r="31">
      <c r="A31" s="2" t="s">
        <v>732</v>
      </c>
      <c r="B31" s="17" t="str">
        <f>IFERROR(__xludf.DUMMYFUNCTION("QUERY(vehicle!A:L, ""SELECT A, B, L where D matches '""&amp;A31&amp;""'"", 0)"),"vehicle-bodyType")</f>
        <v>vehicle-bodyType</v>
      </c>
      <c r="C31" s="13" t="str">
        <f>IFERROR(__xludf.DUMMYFUNCTION("""COMPUTED_VALUE"""),"vehicle")</f>
        <v>vehicle</v>
      </c>
      <c r="D31" s="13" t="str">
        <f>IFERROR(__xludf.DUMMYFUNCTION("""COMPUTED_VALUE"""),"V8-S1")</f>
        <v>V8-S1</v>
      </c>
      <c r="E31" s="49" t="s">
        <v>1045</v>
      </c>
      <c r="F31" s="50">
        <v>25.0</v>
      </c>
      <c r="G31" s="34">
        <v>1.0</v>
      </c>
    </row>
    <row r="32">
      <c r="A32" s="2" t="s">
        <v>732</v>
      </c>
      <c r="B32" s="17" t="str">
        <f>IFERROR(__xludf.DUMMYFUNCTION("QUERY(vehicle!A:L, ""SELECT A, B, L where D matches '""&amp;A32&amp;""'"", 0)"),"vehicle-bodyType")</f>
        <v>vehicle-bodyType</v>
      </c>
      <c r="C32" s="13" t="str">
        <f>IFERROR(__xludf.DUMMYFUNCTION("""COMPUTED_VALUE"""),"vehicle")</f>
        <v>vehicle</v>
      </c>
      <c r="D32" s="13" t="str">
        <f>IFERROR(__xludf.DUMMYFUNCTION("""COMPUTED_VALUE"""),"V8-S1")</f>
        <v>V8-S1</v>
      </c>
      <c r="E32" s="49" t="s">
        <v>1046</v>
      </c>
      <c r="F32" s="50">
        <v>26.0</v>
      </c>
      <c r="G32" s="34">
        <v>2.0</v>
      </c>
    </row>
    <row r="33">
      <c r="A33" s="2" t="s">
        <v>732</v>
      </c>
      <c r="B33" s="17" t="str">
        <f>IFERROR(__xludf.DUMMYFUNCTION("QUERY(vehicle!A:L, ""SELECT A, B, L where D matches '""&amp;A33&amp;""'"", 0)"),"vehicle-bodyType")</f>
        <v>vehicle-bodyType</v>
      </c>
      <c r="C33" s="13" t="str">
        <f>IFERROR(__xludf.DUMMYFUNCTION("""COMPUTED_VALUE"""),"vehicle")</f>
        <v>vehicle</v>
      </c>
      <c r="D33" s="13" t="str">
        <f>IFERROR(__xludf.DUMMYFUNCTION("""COMPUTED_VALUE"""),"V8-S1")</f>
        <v>V8-S1</v>
      </c>
      <c r="E33" s="49" t="s">
        <v>1047</v>
      </c>
      <c r="F33" s="50">
        <v>27.0</v>
      </c>
      <c r="G33" s="34">
        <v>3.0</v>
      </c>
    </row>
    <row r="34">
      <c r="A34" s="2" t="s">
        <v>732</v>
      </c>
      <c r="B34" s="17" t="str">
        <f>IFERROR(__xludf.DUMMYFUNCTION("QUERY(vehicle!A:L, ""SELECT A, B, L where D matches '""&amp;A34&amp;""'"", 0)"),"vehicle-bodyType")</f>
        <v>vehicle-bodyType</v>
      </c>
      <c r="C34" s="13" t="str">
        <f>IFERROR(__xludf.DUMMYFUNCTION("""COMPUTED_VALUE"""),"vehicle")</f>
        <v>vehicle</v>
      </c>
      <c r="D34" s="13" t="str">
        <f>IFERROR(__xludf.DUMMYFUNCTION("""COMPUTED_VALUE"""),"V8-S1")</f>
        <v>V8-S1</v>
      </c>
      <c r="E34" s="49" t="s">
        <v>1048</v>
      </c>
      <c r="F34" s="50">
        <v>28.0</v>
      </c>
      <c r="G34" s="34">
        <v>5.0</v>
      </c>
    </row>
    <row r="35">
      <c r="A35" s="2" t="s">
        <v>732</v>
      </c>
      <c r="B35" s="17" t="str">
        <f>IFERROR(__xludf.DUMMYFUNCTION("QUERY(vehicle!A:L, ""SELECT A, B, L where D matches '""&amp;A35&amp;""'"", 0)"),"vehicle-bodyType")</f>
        <v>vehicle-bodyType</v>
      </c>
      <c r="C35" s="13" t="str">
        <f>IFERROR(__xludf.DUMMYFUNCTION("""COMPUTED_VALUE"""),"vehicle")</f>
        <v>vehicle</v>
      </c>
      <c r="D35" s="13" t="str">
        <f>IFERROR(__xludf.DUMMYFUNCTION("""COMPUTED_VALUE"""),"V8-S1")</f>
        <v>V8-S1</v>
      </c>
      <c r="E35" s="49" t="s">
        <v>1049</v>
      </c>
      <c r="F35" s="50">
        <v>29.0</v>
      </c>
      <c r="G35" s="34">
        <v>6.0</v>
      </c>
    </row>
    <row r="36">
      <c r="A36" s="2" t="s">
        <v>732</v>
      </c>
      <c r="B36" s="17" t="str">
        <f>IFERROR(__xludf.DUMMYFUNCTION("QUERY(vehicle!A:L, ""SELECT A, B, L where D matches '""&amp;A36&amp;""'"", 0)"),"vehicle-bodyType")</f>
        <v>vehicle-bodyType</v>
      </c>
      <c r="C36" s="13" t="str">
        <f>IFERROR(__xludf.DUMMYFUNCTION("""COMPUTED_VALUE"""),"vehicle")</f>
        <v>vehicle</v>
      </c>
      <c r="D36" s="13" t="str">
        <f>IFERROR(__xludf.DUMMYFUNCTION("""COMPUTED_VALUE"""),"V8-S1")</f>
        <v>V8-S1</v>
      </c>
      <c r="E36" s="49" t="s">
        <v>1050</v>
      </c>
      <c r="F36" s="50">
        <v>30.0</v>
      </c>
      <c r="G36" s="31">
        <v>4.0</v>
      </c>
    </row>
    <row r="37">
      <c r="A37" s="2" t="s">
        <v>736</v>
      </c>
      <c r="B37" s="17" t="str">
        <f>IFERROR(__xludf.DUMMYFUNCTION("QUERY(vehicle!A:L, ""SELECT A, B, L where D contains '""&amp;A37&amp;""'"", 0)"),"vehicle-size")</f>
        <v>vehicle-size</v>
      </c>
      <c r="C37" s="13" t="str">
        <f>IFERROR(__xludf.DUMMYFUNCTION("""COMPUTED_VALUE"""),"vehicle")</f>
        <v>vehicle</v>
      </c>
      <c r="D37" s="13" t="str">
        <f>IFERROR(__xludf.DUMMYFUNCTION("""COMPUTED_VALUE"""),"V8-S3")</f>
        <v>V8-S3</v>
      </c>
      <c r="E37" s="33" t="s">
        <v>1051</v>
      </c>
      <c r="F37" s="34">
        <v>0.0</v>
      </c>
      <c r="G37" s="34">
        <v>1.0</v>
      </c>
    </row>
    <row r="38">
      <c r="A38" s="2" t="s">
        <v>736</v>
      </c>
      <c r="B38" s="17" t="str">
        <f>IFERROR(__xludf.DUMMYFUNCTION("QUERY(vehicle!A:L, ""SELECT A, B, L where D contains '""&amp;A38&amp;""'"", 0)"),"vehicle-size")</f>
        <v>vehicle-size</v>
      </c>
      <c r="C38" s="13" t="str">
        <f>IFERROR(__xludf.DUMMYFUNCTION("""COMPUTED_VALUE"""),"vehicle")</f>
        <v>vehicle</v>
      </c>
      <c r="D38" s="13" t="str">
        <f>IFERROR(__xludf.DUMMYFUNCTION("""COMPUTED_VALUE"""),"V8-S3")</f>
        <v>V8-S3</v>
      </c>
      <c r="E38" s="33" t="s">
        <v>1052</v>
      </c>
      <c r="F38" s="34">
        <v>1.0</v>
      </c>
      <c r="G38" s="34">
        <v>2.0</v>
      </c>
    </row>
    <row r="39">
      <c r="A39" s="2" t="s">
        <v>736</v>
      </c>
      <c r="B39" s="17" t="str">
        <f>IFERROR(__xludf.DUMMYFUNCTION("QUERY(vehicle!A:L, ""SELECT A, B, L where D contains '""&amp;A39&amp;""'"", 0)"),"vehicle-size")</f>
        <v>vehicle-size</v>
      </c>
      <c r="C39" s="13" t="str">
        <f>IFERROR(__xludf.DUMMYFUNCTION("""COMPUTED_VALUE"""),"vehicle")</f>
        <v>vehicle</v>
      </c>
      <c r="D39" s="13" t="str">
        <f>IFERROR(__xludf.DUMMYFUNCTION("""COMPUTED_VALUE"""),"V8-S3")</f>
        <v>V8-S3</v>
      </c>
      <c r="E39" s="33" t="s">
        <v>1053</v>
      </c>
      <c r="F39" s="34">
        <v>2.0</v>
      </c>
      <c r="G39" s="34">
        <v>3.0</v>
      </c>
    </row>
    <row r="40">
      <c r="A40" s="2" t="s">
        <v>740</v>
      </c>
      <c r="B40" s="17" t="str">
        <f>IFERROR(__xludf.DUMMYFUNCTION("QUERY(vehicle!A:L, ""SELECT A, B, L where D contains '""&amp;A40&amp;""'"", 0)"),"vehicle-numTrailingUnits")</f>
        <v>vehicle-numTrailingUnits</v>
      </c>
      <c r="C40" s="13" t="str">
        <f>IFERROR(__xludf.DUMMYFUNCTION("""COMPUTED_VALUE"""),"vehicle")</f>
        <v>vehicle</v>
      </c>
      <c r="D40" s="13" t="str">
        <f>IFERROR(__xludf.DUMMYFUNCTION("""COMPUTED_VALUE"""),"V8-S2")</f>
        <v>V8-S2</v>
      </c>
      <c r="E40" s="2">
        <v>1.0</v>
      </c>
      <c r="F40" s="2">
        <v>0.0</v>
      </c>
      <c r="G40" s="2">
        <v>1.0</v>
      </c>
    </row>
    <row r="41">
      <c r="A41" s="2" t="s">
        <v>740</v>
      </c>
      <c r="B41" s="17" t="str">
        <f>IFERROR(__xludf.DUMMYFUNCTION("QUERY(vehicle!A:L, ""SELECT A, B, L where D contains '""&amp;A41&amp;""'"", 0)"),"vehicle-numTrailingUnits")</f>
        <v>vehicle-numTrailingUnits</v>
      </c>
      <c r="C41" s="13" t="str">
        <f>IFERROR(__xludf.DUMMYFUNCTION("""COMPUTED_VALUE"""),"vehicle")</f>
        <v>vehicle</v>
      </c>
      <c r="D41" s="13" t="str">
        <f>IFERROR(__xludf.DUMMYFUNCTION("""COMPUTED_VALUE"""),"V8-S2")</f>
        <v>V8-S2</v>
      </c>
      <c r="E41" s="2">
        <v>2.0</v>
      </c>
      <c r="F41" s="2">
        <v>1.0</v>
      </c>
      <c r="G41" s="2">
        <v>2.0</v>
      </c>
    </row>
    <row r="42">
      <c r="A42" s="2" t="s">
        <v>740</v>
      </c>
      <c r="B42" s="17" t="str">
        <f>IFERROR(__xludf.DUMMYFUNCTION("QUERY(vehicle!A:L, ""SELECT A, B, L where D contains '""&amp;A42&amp;""'"", 0)"),"vehicle-numTrailingUnits")</f>
        <v>vehicle-numTrailingUnits</v>
      </c>
      <c r="C42" s="13" t="str">
        <f>IFERROR(__xludf.DUMMYFUNCTION("""COMPUTED_VALUE"""),"vehicle")</f>
        <v>vehicle</v>
      </c>
      <c r="D42" s="13" t="str">
        <f>IFERROR(__xludf.DUMMYFUNCTION("""COMPUTED_VALUE"""),"V8-S2")</f>
        <v>V8-S2</v>
      </c>
      <c r="E42" s="2">
        <v>3.0</v>
      </c>
      <c r="F42" s="2">
        <v>2.0</v>
      </c>
      <c r="G42" s="2">
        <v>3.0</v>
      </c>
    </row>
    <row r="43">
      <c r="A43" s="2" t="s">
        <v>740</v>
      </c>
      <c r="B43" s="17" t="str">
        <f>IFERROR(__xludf.DUMMYFUNCTION("QUERY(vehicle!A:L, ""SELECT A, B, L where D contains '""&amp;A43&amp;""'"", 0)"),"vehicle-numTrailingUnits")</f>
        <v>vehicle-numTrailingUnits</v>
      </c>
      <c r="C43" s="13" t="str">
        <f>IFERROR(__xludf.DUMMYFUNCTION("""COMPUTED_VALUE"""),"vehicle")</f>
        <v>vehicle</v>
      </c>
      <c r="D43" s="13" t="str">
        <f>IFERROR(__xludf.DUMMYFUNCTION("""COMPUTED_VALUE"""),"V8-S2")</f>
        <v>V8-S2</v>
      </c>
      <c r="E43" s="2" t="s">
        <v>278</v>
      </c>
      <c r="F43" s="2">
        <v>3.0</v>
      </c>
      <c r="G43" s="2">
        <v>97.0</v>
      </c>
    </row>
    <row r="44">
      <c r="A44" s="2" t="s">
        <v>744</v>
      </c>
      <c r="B44" s="17" t="str">
        <f>IFERROR(__xludf.DUMMYFUNCTION("QUERY(vehicle!A:L, ""SELECT A, B, L where D contains '""&amp;A44&amp;""'"", 0)"),"vehicle-hazardousMaterials")</f>
        <v>vehicle-hazardousMaterials</v>
      </c>
      <c r="C44" s="13" t="str">
        <f>IFERROR(__xludf.DUMMYFUNCTION("""COMPUTED_VALUE"""),"vehicle")</f>
        <v>vehicle</v>
      </c>
      <c r="D44" s="13" t="str">
        <f>IFERROR(__xludf.DUMMYFUNCTION("""COMPUTED_VALUE"""),"V8-S4")</f>
        <v>V8-S4</v>
      </c>
      <c r="E44" s="33" t="s">
        <v>285</v>
      </c>
      <c r="F44" s="2">
        <v>0.0</v>
      </c>
      <c r="G44" s="2">
        <v>1.0</v>
      </c>
    </row>
    <row r="45">
      <c r="A45" s="2" t="s">
        <v>744</v>
      </c>
      <c r="B45" s="17" t="str">
        <f>IFERROR(__xludf.DUMMYFUNCTION("QUERY(vehicle!A:L, ""SELECT A, B, L where D contains '""&amp;A45&amp;""'"", 0)"),"vehicle-hazardousMaterials")</f>
        <v>vehicle-hazardousMaterials</v>
      </c>
      <c r="C45" s="13" t="str">
        <f>IFERROR(__xludf.DUMMYFUNCTION("""COMPUTED_VALUE"""),"vehicle")</f>
        <v>vehicle</v>
      </c>
      <c r="D45" s="13" t="str">
        <f>IFERROR(__xludf.DUMMYFUNCTION("""COMPUTED_VALUE"""),"V8-S4")</f>
        <v>V8-S4</v>
      </c>
      <c r="E45" s="33" t="s">
        <v>286</v>
      </c>
      <c r="F45" s="2">
        <v>1.0</v>
      </c>
      <c r="G45" s="2">
        <v>2.0</v>
      </c>
    </row>
    <row r="46">
      <c r="A46" s="2" t="s">
        <v>754</v>
      </c>
      <c r="B46" s="17" t="str">
        <f>IFERROR(__xludf.DUMMYFUNCTION("QUERY(vehicle!A:L, ""SELECT A, B, L where D contains '""&amp;A46&amp;""'"", 0)"),"vehicle-emergencyUse")</f>
        <v>vehicle-emergencyUse</v>
      </c>
      <c r="C46" s="13" t="str">
        <f>IFERROR(__xludf.DUMMYFUNCTION("""COMPUTED_VALUE"""),"vehicle")</f>
        <v>vehicle</v>
      </c>
      <c r="D46" s="13" t="str">
        <f>IFERROR(__xludf.DUMMYFUNCTION("""COMPUTED_VALUE"""),"V11")</f>
        <v>V11</v>
      </c>
      <c r="E46" s="33" t="s">
        <v>278</v>
      </c>
      <c r="F46" s="34">
        <v>0.0</v>
      </c>
      <c r="G46" s="34">
        <v>97.0</v>
      </c>
    </row>
    <row r="47">
      <c r="A47" s="2" t="s">
        <v>754</v>
      </c>
      <c r="B47" s="17" t="str">
        <f>IFERROR(__xludf.DUMMYFUNCTION("QUERY(vehicle!A:L, ""SELECT A, B, L where D contains '""&amp;A47&amp;""'"", 0)"),"vehicle-emergencyUse")</f>
        <v>vehicle-emergencyUse</v>
      </c>
      <c r="C47" s="13" t="str">
        <f>IFERROR(__xludf.DUMMYFUNCTION("""COMPUTED_VALUE"""),"vehicle")</f>
        <v>vehicle</v>
      </c>
      <c r="D47" s="13" t="str">
        <f>IFERROR(__xludf.DUMMYFUNCTION("""COMPUTED_VALUE"""),"V11")</f>
        <v>V11</v>
      </c>
      <c r="E47" s="33" t="s">
        <v>1054</v>
      </c>
      <c r="F47" s="34">
        <v>1.0</v>
      </c>
      <c r="G47" s="34">
        <v>1.0</v>
      </c>
    </row>
    <row r="48">
      <c r="A48" s="2" t="s">
        <v>754</v>
      </c>
      <c r="B48" s="17" t="str">
        <f>IFERROR(__xludf.DUMMYFUNCTION("QUERY(vehicle!A:L, ""SELECT A, B, L where D contains '""&amp;A48&amp;""'"", 0)"),"vehicle-emergencyUse")</f>
        <v>vehicle-emergencyUse</v>
      </c>
      <c r="C48" s="13" t="str">
        <f>IFERROR(__xludf.DUMMYFUNCTION("""COMPUTED_VALUE"""),"vehicle")</f>
        <v>vehicle</v>
      </c>
      <c r="D48" s="13" t="str">
        <f>IFERROR(__xludf.DUMMYFUNCTION("""COMPUTED_VALUE"""),"V11")</f>
        <v>V11</v>
      </c>
      <c r="E48" s="33" t="s">
        <v>1055</v>
      </c>
      <c r="F48" s="34">
        <v>2.0</v>
      </c>
      <c r="G48" s="34">
        <v>2.0</v>
      </c>
    </row>
    <row r="49">
      <c r="A49" s="2" t="s">
        <v>754</v>
      </c>
      <c r="B49" s="17" t="str">
        <f>IFERROR(__xludf.DUMMYFUNCTION("QUERY(vehicle!A:L, ""SELECT A, B, L where D contains '""&amp;A49&amp;""'"", 0)"),"vehicle-emergencyUse")</f>
        <v>vehicle-emergencyUse</v>
      </c>
      <c r="C49" s="13" t="str">
        <f>IFERROR(__xludf.DUMMYFUNCTION("""COMPUTED_VALUE"""),"vehicle")</f>
        <v>vehicle</v>
      </c>
      <c r="D49" s="13" t="str">
        <f>IFERROR(__xludf.DUMMYFUNCTION("""COMPUTED_VALUE"""),"V11")</f>
        <v>V11</v>
      </c>
      <c r="E49" s="33" t="s">
        <v>1056</v>
      </c>
      <c r="F49" s="34">
        <v>3.0</v>
      </c>
      <c r="G49" s="34">
        <v>3.0</v>
      </c>
    </row>
    <row r="50">
      <c r="A50" s="2" t="s">
        <v>754</v>
      </c>
      <c r="B50" s="17" t="str">
        <f>IFERROR(__xludf.DUMMYFUNCTION("QUERY(vehicle!A:L, ""SELECT A, B, L where D contains '""&amp;A50&amp;""'"", 0)"),"vehicle-emergencyUse")</f>
        <v>vehicle-emergencyUse</v>
      </c>
      <c r="C50" s="13" t="str">
        <f>IFERROR(__xludf.DUMMYFUNCTION("""COMPUTED_VALUE"""),"vehicle")</f>
        <v>vehicle</v>
      </c>
      <c r="D50" s="13" t="str">
        <f>IFERROR(__xludf.DUMMYFUNCTION("""COMPUTED_VALUE"""),"V11")</f>
        <v>V11</v>
      </c>
      <c r="E50" s="33" t="s">
        <v>1057</v>
      </c>
      <c r="F50" s="34">
        <v>4.0</v>
      </c>
      <c r="G50" s="34">
        <v>4.0</v>
      </c>
    </row>
    <row r="51">
      <c r="A51" s="2" t="s">
        <v>754</v>
      </c>
      <c r="B51" s="17" t="str">
        <f>IFERROR(__xludf.DUMMYFUNCTION("QUERY(vehicle!A:L, ""SELECT A, B, L where D contains '""&amp;A51&amp;""'"", 0)"),"vehicle-emergencyUse")</f>
        <v>vehicle-emergencyUse</v>
      </c>
      <c r="C51" s="13" t="str">
        <f>IFERROR(__xludf.DUMMYFUNCTION("""COMPUTED_VALUE"""),"vehicle")</f>
        <v>vehicle</v>
      </c>
      <c r="D51" s="13" t="str">
        <f>IFERROR(__xludf.DUMMYFUNCTION("""COMPUTED_VALUE"""),"V11")</f>
        <v>V11</v>
      </c>
      <c r="E51" s="33" t="s">
        <v>271</v>
      </c>
      <c r="F51" s="34">
        <v>5.0</v>
      </c>
      <c r="G51" s="34">
        <v>99.0</v>
      </c>
    </row>
    <row r="52">
      <c r="A52" s="2" t="s">
        <v>762</v>
      </c>
      <c r="B52" s="17" t="str">
        <f>IFERROR(__xludf.DUMMYFUNCTION("QUERY(vehicle!A:L, ""SELECT A, B, L where D contains '""&amp;A52&amp;""'"", 0)"),"vehicle-directionBefore")</f>
        <v>vehicle-directionBefore</v>
      </c>
      <c r="C52" s="13" t="str">
        <f>IFERROR(__xludf.DUMMYFUNCTION("""COMPUTED_VALUE"""),"vehicle")</f>
        <v>vehicle</v>
      </c>
      <c r="D52" s="13" t="str">
        <f>IFERROR(__xludf.DUMMYFUNCTION("""COMPUTED_VALUE"""),"V13")</f>
        <v>V13</v>
      </c>
      <c r="E52" s="33" t="s">
        <v>1058</v>
      </c>
      <c r="F52" s="34">
        <v>0.0</v>
      </c>
      <c r="G52" s="34">
        <v>0.0</v>
      </c>
    </row>
    <row r="53">
      <c r="A53" s="2" t="s">
        <v>762</v>
      </c>
      <c r="B53" s="17" t="str">
        <f>IFERROR(__xludf.DUMMYFUNCTION("QUERY(vehicle!A:L, ""SELECT A, B, L where D contains '""&amp;A53&amp;""'"", 0)"),"vehicle-directionBefore")</f>
        <v>vehicle-directionBefore</v>
      </c>
      <c r="C53" s="13" t="str">
        <f>IFERROR(__xludf.DUMMYFUNCTION("""COMPUTED_VALUE"""),"vehicle")</f>
        <v>vehicle</v>
      </c>
      <c r="D53" s="13" t="str">
        <f>IFERROR(__xludf.DUMMYFUNCTION("""COMPUTED_VALUE"""),"V13")</f>
        <v>V13</v>
      </c>
      <c r="E53" s="33" t="s">
        <v>1059</v>
      </c>
      <c r="F53" s="34">
        <v>1.0</v>
      </c>
      <c r="G53" s="34">
        <v>1.0</v>
      </c>
    </row>
    <row r="54">
      <c r="A54" s="2" t="s">
        <v>762</v>
      </c>
      <c r="B54" s="17" t="str">
        <f>IFERROR(__xludf.DUMMYFUNCTION("QUERY(vehicle!A:L, ""SELECT A, B, L where D contains '""&amp;A54&amp;""'"", 0)"),"vehicle-directionBefore")</f>
        <v>vehicle-directionBefore</v>
      </c>
      <c r="C54" s="13" t="str">
        <f>IFERROR(__xludf.DUMMYFUNCTION("""COMPUTED_VALUE"""),"vehicle")</f>
        <v>vehicle</v>
      </c>
      <c r="D54" s="13" t="str">
        <f>IFERROR(__xludf.DUMMYFUNCTION("""COMPUTED_VALUE"""),"V13")</f>
        <v>V13</v>
      </c>
      <c r="E54" s="33" t="s">
        <v>1060</v>
      </c>
      <c r="F54" s="34">
        <v>2.0</v>
      </c>
      <c r="G54" s="34">
        <v>3.0</v>
      </c>
    </row>
    <row r="55">
      <c r="A55" s="2" t="s">
        <v>762</v>
      </c>
      <c r="B55" s="17" t="str">
        <f>IFERROR(__xludf.DUMMYFUNCTION("QUERY(vehicle!A:L, ""SELECT A, B, L where D contains '""&amp;A55&amp;""'"", 0)"),"vehicle-directionBefore")</f>
        <v>vehicle-directionBefore</v>
      </c>
      <c r="C55" s="13" t="str">
        <f>IFERROR(__xludf.DUMMYFUNCTION("""COMPUTED_VALUE"""),"vehicle")</f>
        <v>vehicle</v>
      </c>
      <c r="D55" s="13" t="str">
        <f>IFERROR(__xludf.DUMMYFUNCTION("""COMPUTED_VALUE"""),"V13")</f>
        <v>V13</v>
      </c>
      <c r="E55" s="33" t="s">
        <v>1061</v>
      </c>
      <c r="F55" s="34">
        <v>3.0</v>
      </c>
      <c r="G55" s="34">
        <v>6.0</v>
      </c>
    </row>
    <row r="56">
      <c r="A56" s="2" t="s">
        <v>762</v>
      </c>
      <c r="B56" s="17" t="str">
        <f>IFERROR(__xludf.DUMMYFUNCTION("QUERY(vehicle!A:L, ""SELECT A, B, L where D contains '""&amp;A56&amp;""'"", 0)"),"vehicle-directionBefore")</f>
        <v>vehicle-directionBefore</v>
      </c>
      <c r="C56" s="13" t="str">
        <f>IFERROR(__xludf.DUMMYFUNCTION("""COMPUTED_VALUE"""),"vehicle")</f>
        <v>vehicle</v>
      </c>
      <c r="D56" s="13" t="str">
        <f>IFERROR(__xludf.DUMMYFUNCTION("""COMPUTED_VALUE"""),"V13")</f>
        <v>V13</v>
      </c>
      <c r="E56" s="33" t="s">
        <v>1062</v>
      </c>
      <c r="F56" s="34">
        <v>4.0</v>
      </c>
      <c r="G56" s="34">
        <v>9.0</v>
      </c>
    </row>
    <row r="57">
      <c r="A57" s="2" t="s">
        <v>762</v>
      </c>
      <c r="B57" s="17" t="str">
        <f>IFERROR(__xludf.DUMMYFUNCTION("QUERY(vehicle!A:L, ""SELECT A, B, L where D contains '""&amp;A57&amp;""'"", 0)"),"vehicle-directionBefore")</f>
        <v>vehicle-directionBefore</v>
      </c>
      <c r="C57" s="13" t="str">
        <f>IFERROR(__xludf.DUMMYFUNCTION("""COMPUTED_VALUE"""),"vehicle")</f>
        <v>vehicle</v>
      </c>
      <c r="D57" s="13" t="str">
        <f>IFERROR(__xludf.DUMMYFUNCTION("""COMPUTED_VALUE"""),"V13")</f>
        <v>V13</v>
      </c>
      <c r="E57" s="33" t="s">
        <v>271</v>
      </c>
      <c r="F57" s="34">
        <v>5.0</v>
      </c>
      <c r="G57" s="34">
        <v>99.0</v>
      </c>
    </row>
    <row r="58">
      <c r="A58" s="2" t="s">
        <v>769</v>
      </c>
      <c r="B58" s="17" t="str">
        <f>IFERROR(__xludf.DUMMYFUNCTION("QUERY(vehicle!A:L, ""SELECT A, B, L where D contains '""&amp;A58&amp;""'"", 0)"),"vehicle-travelDirections")</f>
        <v>vehicle-travelDirections</v>
      </c>
      <c r="C58" s="13" t="str">
        <f>IFERROR(__xludf.DUMMYFUNCTION("""COMPUTED_VALUE"""),"vehicle")</f>
        <v>vehicle</v>
      </c>
      <c r="D58" s="13" t="str">
        <f>IFERROR(__xludf.DUMMYFUNCTION("""COMPUTED_VALUE"""),"V14-S1")</f>
        <v>V14-S1</v>
      </c>
      <c r="E58" s="33" t="s">
        <v>1063</v>
      </c>
      <c r="F58" s="2">
        <v>0.0</v>
      </c>
      <c r="G58" s="2">
        <v>1.0</v>
      </c>
    </row>
    <row r="59">
      <c r="A59" s="2" t="s">
        <v>769</v>
      </c>
      <c r="B59" s="17" t="str">
        <f>IFERROR(__xludf.DUMMYFUNCTION("QUERY(vehicle!A:L, ""SELECT A, B, L where D contains '""&amp;A59&amp;""'"", 0)"),"vehicle-travelDirections")</f>
        <v>vehicle-travelDirections</v>
      </c>
      <c r="C59" s="13" t="str">
        <f>IFERROR(__xludf.DUMMYFUNCTION("""COMPUTED_VALUE"""),"vehicle")</f>
        <v>vehicle</v>
      </c>
      <c r="D59" s="13" t="str">
        <f>IFERROR(__xludf.DUMMYFUNCTION("""COMPUTED_VALUE"""),"V14-S1")</f>
        <v>V14-S1</v>
      </c>
      <c r="E59" s="33" t="s">
        <v>1064</v>
      </c>
      <c r="F59" s="2">
        <v>1.0</v>
      </c>
      <c r="G59" s="2">
        <v>2.0</v>
      </c>
    </row>
    <row r="60">
      <c r="A60" s="2" t="s">
        <v>772</v>
      </c>
      <c r="B60" s="17" t="str">
        <f>IFERROR(__xludf.DUMMYFUNCTION("QUERY(vehicle!A:L, ""SELECT A, B, L where D contains '""&amp;A60&amp;""'"", 0)"),"vehicle-divided")</f>
        <v>vehicle-divided</v>
      </c>
      <c r="C60" s="13" t="str">
        <f>IFERROR(__xludf.DUMMYFUNCTION("""COMPUTED_VALUE"""),"vehicle")</f>
        <v>vehicle</v>
      </c>
      <c r="D60" s="13" t="str">
        <f>IFERROR(__xludf.DUMMYFUNCTION("""COMPUTED_VALUE"""),"V14-S2")</f>
        <v>V14-S2</v>
      </c>
      <c r="E60" s="33" t="s">
        <v>1065</v>
      </c>
      <c r="F60" s="34">
        <v>0.0</v>
      </c>
      <c r="G60" s="34">
        <v>0.0</v>
      </c>
    </row>
    <row r="61">
      <c r="A61" s="2" t="s">
        <v>772</v>
      </c>
      <c r="B61" s="17" t="str">
        <f>IFERROR(__xludf.DUMMYFUNCTION("QUERY(vehicle!A:L, ""SELECT A, B, L where D contains '""&amp;A61&amp;""'"", 0)"),"vehicle-divided")</f>
        <v>vehicle-divided</v>
      </c>
      <c r="C61" s="13" t="str">
        <f>IFERROR(__xludf.DUMMYFUNCTION("""COMPUTED_VALUE"""),"vehicle")</f>
        <v>vehicle</v>
      </c>
      <c r="D61" s="13" t="str">
        <f>IFERROR(__xludf.DUMMYFUNCTION("""COMPUTED_VALUE"""),"V14-S2")</f>
        <v>V14-S2</v>
      </c>
      <c r="E61" s="33" t="s">
        <v>1066</v>
      </c>
      <c r="F61" s="34">
        <v>1.0</v>
      </c>
      <c r="G61" s="34">
        <v>1.0</v>
      </c>
    </row>
    <row r="62">
      <c r="A62" s="2" t="s">
        <v>772</v>
      </c>
      <c r="B62" s="17" t="str">
        <f>IFERROR(__xludf.DUMMYFUNCTION("QUERY(vehicle!A:L, ""SELECT A, B, L where D contains '""&amp;A62&amp;""'"", 0)"),"vehicle-divided")</f>
        <v>vehicle-divided</v>
      </c>
      <c r="C62" s="13" t="str">
        <f>IFERROR(__xludf.DUMMYFUNCTION("""COMPUTED_VALUE"""),"vehicle")</f>
        <v>vehicle</v>
      </c>
      <c r="D62" s="13" t="str">
        <f>IFERROR(__xludf.DUMMYFUNCTION("""COMPUTED_VALUE"""),"V14-S2")</f>
        <v>V14-S2</v>
      </c>
      <c r="E62" s="33" t="s">
        <v>1067</v>
      </c>
      <c r="F62" s="34">
        <v>2.0</v>
      </c>
      <c r="G62" s="34">
        <v>2.0</v>
      </c>
    </row>
    <row r="63">
      <c r="A63" s="2" t="s">
        <v>772</v>
      </c>
      <c r="B63" s="17" t="str">
        <f>IFERROR(__xludf.DUMMYFUNCTION("QUERY(vehicle!A:L, ""SELECT A, B, L where D contains '""&amp;A63&amp;""'"", 0)"),"vehicle-divided")</f>
        <v>vehicle-divided</v>
      </c>
      <c r="C63" s="13" t="str">
        <f>IFERROR(__xludf.DUMMYFUNCTION("""COMPUTED_VALUE"""),"vehicle")</f>
        <v>vehicle</v>
      </c>
      <c r="D63" s="13" t="str">
        <f>IFERROR(__xludf.DUMMYFUNCTION("""COMPUTED_VALUE"""),"V14-S2")</f>
        <v>V14-S2</v>
      </c>
      <c r="E63" s="33" t="s">
        <v>1068</v>
      </c>
      <c r="F63" s="34">
        <v>3.0</v>
      </c>
      <c r="G63" s="34">
        <v>3.0</v>
      </c>
    </row>
    <row r="64">
      <c r="A64" s="2" t="s">
        <v>772</v>
      </c>
      <c r="B64" s="17" t="str">
        <f>IFERROR(__xludf.DUMMYFUNCTION("QUERY(vehicle!A:L, ""SELECT A, B, L where D contains '""&amp;A64&amp;""'"", 0)"),"vehicle-divided")</f>
        <v>vehicle-divided</v>
      </c>
      <c r="C64" s="13" t="str">
        <f>IFERROR(__xludf.DUMMYFUNCTION("""COMPUTED_VALUE"""),"vehicle")</f>
        <v>vehicle</v>
      </c>
      <c r="D64" s="13" t="str">
        <f>IFERROR(__xludf.DUMMYFUNCTION("""COMPUTED_VALUE"""),"V14-S2")</f>
        <v>V14-S2</v>
      </c>
      <c r="E64" s="33" t="s">
        <v>1069</v>
      </c>
      <c r="F64" s="34">
        <v>4.0</v>
      </c>
      <c r="G64" s="34">
        <v>4.0</v>
      </c>
    </row>
    <row r="65">
      <c r="A65" s="2" t="s">
        <v>772</v>
      </c>
      <c r="B65" s="17" t="str">
        <f>IFERROR(__xludf.DUMMYFUNCTION("QUERY(vehicle!A:L, ""SELECT A, B, L where D contains '""&amp;A65&amp;""'"", 0)"),"vehicle-divided")</f>
        <v>vehicle-divided</v>
      </c>
      <c r="C65" s="13" t="str">
        <f>IFERROR(__xludf.DUMMYFUNCTION("""COMPUTED_VALUE"""),"vehicle")</f>
        <v>vehicle</v>
      </c>
      <c r="D65" s="13" t="str">
        <f>IFERROR(__xludf.DUMMYFUNCTION("""COMPUTED_VALUE"""),"V14-S2")</f>
        <v>V14-S2</v>
      </c>
      <c r="E65" s="33" t="s">
        <v>271</v>
      </c>
      <c r="F65" s="34">
        <v>5.0</v>
      </c>
      <c r="G65" s="34">
        <v>99.0</v>
      </c>
    </row>
    <row r="66">
      <c r="A66" s="2" t="s">
        <v>775</v>
      </c>
      <c r="B66" s="17" t="str">
        <f>IFERROR(__xludf.DUMMYFUNCTION("QUERY(vehicle!A:L, ""SELECT A, B, L where D contains '""&amp;A66&amp;""'"", 0)"),"vehicle-barrierType")</f>
        <v>vehicle-barrierType</v>
      </c>
      <c r="C66" s="13" t="str">
        <f>IFERROR(__xludf.DUMMYFUNCTION("""COMPUTED_VALUE"""),"vehicle")</f>
        <v>vehicle</v>
      </c>
      <c r="D66" s="13" t="str">
        <f>IFERROR(__xludf.DUMMYFUNCTION("""COMPUTED_VALUE"""),"V14-S3")</f>
        <v>V14-S3</v>
      </c>
      <c r="E66" s="33" t="s">
        <v>1070</v>
      </c>
      <c r="F66" s="34">
        <v>0.0</v>
      </c>
      <c r="G66" s="34">
        <v>0.0</v>
      </c>
    </row>
    <row r="67">
      <c r="A67" s="2" t="s">
        <v>775</v>
      </c>
      <c r="B67" s="17" t="str">
        <f>IFERROR(__xludf.DUMMYFUNCTION("QUERY(vehicle!A:L, ""SELECT A, B, L where D contains '""&amp;A67&amp;""'"", 0)"),"vehicle-barrierType")</f>
        <v>vehicle-barrierType</v>
      </c>
      <c r="C67" s="13" t="str">
        <f>IFERROR(__xludf.DUMMYFUNCTION("""COMPUTED_VALUE"""),"vehicle")</f>
        <v>vehicle</v>
      </c>
      <c r="D67" s="13" t="str">
        <f>IFERROR(__xludf.DUMMYFUNCTION("""COMPUTED_VALUE"""),"V14-S3")</f>
        <v>V14-S3</v>
      </c>
      <c r="E67" s="33" t="s">
        <v>1071</v>
      </c>
      <c r="F67" s="34">
        <v>1.0</v>
      </c>
      <c r="G67" s="34">
        <v>1.0</v>
      </c>
    </row>
    <row r="68">
      <c r="A68" s="2" t="s">
        <v>775</v>
      </c>
      <c r="B68" s="17" t="str">
        <f>IFERROR(__xludf.DUMMYFUNCTION("QUERY(vehicle!A:L, ""SELECT A, B, L where D contains '""&amp;A68&amp;""'"", 0)"),"vehicle-barrierType")</f>
        <v>vehicle-barrierType</v>
      </c>
      <c r="C68" s="13" t="str">
        <f>IFERROR(__xludf.DUMMYFUNCTION("""COMPUTED_VALUE"""),"vehicle")</f>
        <v>vehicle</v>
      </c>
      <c r="D68" s="13" t="str">
        <f>IFERROR(__xludf.DUMMYFUNCTION("""COMPUTED_VALUE"""),"V14-S3")</f>
        <v>V14-S3</v>
      </c>
      <c r="E68" s="33" t="s">
        <v>1072</v>
      </c>
      <c r="F68" s="34">
        <v>2.0</v>
      </c>
      <c r="G68" s="34">
        <v>2.0</v>
      </c>
    </row>
    <row r="69">
      <c r="A69" s="2" t="s">
        <v>775</v>
      </c>
      <c r="B69" s="17" t="str">
        <f>IFERROR(__xludf.DUMMYFUNCTION("QUERY(vehicle!A:L, ""SELECT A, B, L where D contains '""&amp;A69&amp;""'"", 0)"),"vehicle-barrierType")</f>
        <v>vehicle-barrierType</v>
      </c>
      <c r="C69" s="13" t="str">
        <f>IFERROR(__xludf.DUMMYFUNCTION("""COMPUTED_VALUE"""),"vehicle")</f>
        <v>vehicle</v>
      </c>
      <c r="D69" s="13" t="str">
        <f>IFERROR(__xludf.DUMMYFUNCTION("""COMPUTED_VALUE"""),"V14-S3")</f>
        <v>V14-S3</v>
      </c>
      <c r="E69" s="33" t="s">
        <v>1073</v>
      </c>
      <c r="F69" s="34">
        <v>3.0</v>
      </c>
      <c r="G69" s="34">
        <v>3.0</v>
      </c>
    </row>
    <row r="70">
      <c r="A70" s="2" t="s">
        <v>775</v>
      </c>
      <c r="B70" s="17" t="str">
        <f>IFERROR(__xludf.DUMMYFUNCTION("QUERY(vehicle!A:L, ""SELECT A, B, L where D contains '""&amp;A70&amp;""'"", 0)"),"vehicle-barrierType")</f>
        <v>vehicle-barrierType</v>
      </c>
      <c r="C70" s="13" t="str">
        <f>IFERROR(__xludf.DUMMYFUNCTION("""COMPUTED_VALUE"""),"vehicle")</f>
        <v>vehicle</v>
      </c>
      <c r="D70" s="13" t="str">
        <f>IFERROR(__xludf.DUMMYFUNCTION("""COMPUTED_VALUE"""),"V14-S3")</f>
        <v>V14-S3</v>
      </c>
      <c r="E70" s="33" t="s">
        <v>1074</v>
      </c>
      <c r="F70" s="34">
        <v>4.0</v>
      </c>
      <c r="G70" s="34">
        <v>4.0</v>
      </c>
    </row>
    <row r="71">
      <c r="A71" s="2" t="s">
        <v>775</v>
      </c>
      <c r="B71" s="17" t="str">
        <f>IFERROR(__xludf.DUMMYFUNCTION("QUERY(vehicle!A:L, ""SELECT A, B, L where D contains '""&amp;A71&amp;""'"", 0)"),"vehicle-barrierType")</f>
        <v>vehicle-barrierType</v>
      </c>
      <c r="C71" s="13" t="str">
        <f>IFERROR(__xludf.DUMMYFUNCTION("""COMPUTED_VALUE"""),"vehicle")</f>
        <v>vehicle</v>
      </c>
      <c r="D71" s="13" t="str">
        <f>IFERROR(__xludf.DUMMYFUNCTION("""COMPUTED_VALUE"""),"V14-S3")</f>
        <v>V14-S3</v>
      </c>
      <c r="E71" s="33" t="s">
        <v>312</v>
      </c>
      <c r="F71" s="34">
        <v>5.0</v>
      </c>
      <c r="G71" s="34">
        <v>98.0</v>
      </c>
    </row>
    <row r="72">
      <c r="A72" s="2" t="s">
        <v>778</v>
      </c>
      <c r="B72" s="17" t="str">
        <f>IFERROR(__xludf.DUMMYFUNCTION("QUERY(vehicle!A:L, ""SELECT A, B, L where D contains '""&amp;A72&amp;""'"", 0)"),"vehicle-hovHotLanes")</f>
        <v>vehicle-hovHotLanes</v>
      </c>
      <c r="C72" s="13" t="str">
        <f>IFERROR(__xludf.DUMMYFUNCTION("""COMPUTED_VALUE"""),"vehicle")</f>
        <v>vehicle</v>
      </c>
      <c r="D72" s="13" t="str">
        <f>IFERROR(__xludf.DUMMYFUNCTION("""COMPUTED_VALUE"""),"V14-S4")</f>
        <v>V14-S4</v>
      </c>
      <c r="E72" s="33" t="s">
        <v>1075</v>
      </c>
      <c r="F72" s="34">
        <v>0.0</v>
      </c>
      <c r="G72" s="34">
        <v>0.0</v>
      </c>
    </row>
    <row r="73">
      <c r="A73" s="2" t="s">
        <v>778</v>
      </c>
      <c r="B73" s="17" t="str">
        <f>IFERROR(__xludf.DUMMYFUNCTION("QUERY(vehicle!A:L, ""SELECT A, B, L where D contains '""&amp;A73&amp;""'"", 0)"),"vehicle-hovHotLanes")</f>
        <v>vehicle-hovHotLanes</v>
      </c>
      <c r="C73" s="13" t="str">
        <f>IFERROR(__xludf.DUMMYFUNCTION("""COMPUTED_VALUE"""),"vehicle")</f>
        <v>vehicle</v>
      </c>
      <c r="D73" s="13" t="str">
        <f>IFERROR(__xludf.DUMMYFUNCTION("""COMPUTED_VALUE"""),"V14-S4")</f>
        <v>V14-S4</v>
      </c>
      <c r="E73" s="33" t="s">
        <v>1076</v>
      </c>
      <c r="F73" s="34">
        <v>1.0</v>
      </c>
      <c r="G73" s="34">
        <v>1.0</v>
      </c>
    </row>
    <row r="74">
      <c r="A74" s="2" t="s">
        <v>778</v>
      </c>
      <c r="B74" s="17" t="str">
        <f>IFERROR(__xludf.DUMMYFUNCTION("QUERY(vehicle!A:L, ""SELECT A, B, L where D contains '""&amp;A74&amp;""'"", 0)"),"vehicle-hovHotLanes")</f>
        <v>vehicle-hovHotLanes</v>
      </c>
      <c r="C74" s="13" t="str">
        <f>IFERROR(__xludf.DUMMYFUNCTION("""COMPUTED_VALUE"""),"vehicle")</f>
        <v>vehicle</v>
      </c>
      <c r="D74" s="13" t="str">
        <f>IFERROR(__xludf.DUMMYFUNCTION("""COMPUTED_VALUE"""),"V14-S4")</f>
        <v>V14-S4</v>
      </c>
      <c r="E74" s="33" t="s">
        <v>1077</v>
      </c>
      <c r="F74" s="34">
        <v>2.0</v>
      </c>
      <c r="G74" s="34">
        <v>2.0</v>
      </c>
    </row>
    <row r="75">
      <c r="A75" s="2" t="s">
        <v>783</v>
      </c>
      <c r="B75" s="17" t="str">
        <f>IFERROR(__xludf.DUMMYFUNCTION("QUERY(vehicle!A:L, ""SELECT A, B, L where D contains '""&amp;A75&amp;""'"", 0)"),"vehicle-crashHovHotRelated")</f>
        <v>vehicle-crashHovHotRelated</v>
      </c>
      <c r="C75" s="13" t="str">
        <f>IFERROR(__xludf.DUMMYFUNCTION("""COMPUTED_VALUE"""),"vehicle")</f>
        <v>vehicle</v>
      </c>
      <c r="D75" s="13" t="str">
        <f>IFERROR(__xludf.DUMMYFUNCTION("""COMPUTED_VALUE"""),"V14-S5")</f>
        <v>V14-S5</v>
      </c>
      <c r="E75" s="33" t="s">
        <v>285</v>
      </c>
      <c r="F75" s="2">
        <v>0.0</v>
      </c>
      <c r="G75" s="2">
        <v>1.0</v>
      </c>
    </row>
    <row r="76">
      <c r="A76" s="2" t="s">
        <v>783</v>
      </c>
      <c r="B76" s="17" t="str">
        <f>IFERROR(__xludf.DUMMYFUNCTION("QUERY(vehicle!A:L, ""SELECT A, B, L where D contains '""&amp;A76&amp;""'"", 0)"),"vehicle-crashHovHotRelated")</f>
        <v>vehicle-crashHovHotRelated</v>
      </c>
      <c r="C76" s="13" t="str">
        <f>IFERROR(__xludf.DUMMYFUNCTION("""COMPUTED_VALUE"""),"vehicle")</f>
        <v>vehicle</v>
      </c>
      <c r="D76" s="13" t="str">
        <f>IFERROR(__xludf.DUMMYFUNCTION("""COMPUTED_VALUE"""),"V14-S5")</f>
        <v>V14-S5</v>
      </c>
      <c r="E76" s="33" t="s">
        <v>286</v>
      </c>
      <c r="F76" s="2">
        <v>1.0</v>
      </c>
      <c r="G76" s="2">
        <v>2.0</v>
      </c>
    </row>
    <row r="77">
      <c r="A77" s="2" t="s">
        <v>799</v>
      </c>
      <c r="B77" s="17" t="str">
        <f>IFERROR(__xludf.DUMMYFUNCTION("QUERY(vehicle!A:L, ""SELECT A, B, L where D contains '""&amp;A77&amp;""'"", 0)"),"vehicle-horizontalAlignment")</f>
        <v>vehicle-horizontalAlignment</v>
      </c>
      <c r="C77" s="13" t="str">
        <f>IFERROR(__xludf.DUMMYFUNCTION("""COMPUTED_VALUE"""),"vehicle")</f>
        <v>vehicle</v>
      </c>
      <c r="D77" s="13" t="str">
        <f>IFERROR(__xludf.DUMMYFUNCTION("""COMPUTED_VALUE"""),"V16-S1")</f>
        <v>V16-S1</v>
      </c>
      <c r="E77" s="33" t="s">
        <v>1078</v>
      </c>
      <c r="F77" s="34">
        <v>0.0</v>
      </c>
      <c r="G77" s="34">
        <v>1.0</v>
      </c>
    </row>
    <row r="78">
      <c r="A78" s="2" t="s">
        <v>799</v>
      </c>
      <c r="B78" s="17" t="str">
        <f>IFERROR(__xludf.DUMMYFUNCTION("QUERY(vehicle!A:L, ""SELECT A, B, L where D contains '""&amp;A78&amp;""'"", 0)"),"vehicle-horizontalAlignment")</f>
        <v>vehicle-horizontalAlignment</v>
      </c>
      <c r="C78" s="13" t="str">
        <f>IFERROR(__xludf.DUMMYFUNCTION("""COMPUTED_VALUE"""),"vehicle")</f>
        <v>vehicle</v>
      </c>
      <c r="D78" s="13" t="str">
        <f>IFERROR(__xludf.DUMMYFUNCTION("""COMPUTED_VALUE"""),"V16-S1")</f>
        <v>V16-S1</v>
      </c>
      <c r="E78" s="33" t="s">
        <v>1079</v>
      </c>
      <c r="F78" s="34">
        <v>1.0</v>
      </c>
      <c r="G78" s="34">
        <v>2.0</v>
      </c>
    </row>
    <row r="79">
      <c r="A79" s="2" t="s">
        <v>799</v>
      </c>
      <c r="B79" s="17" t="str">
        <f>IFERROR(__xludf.DUMMYFUNCTION("QUERY(vehicle!A:L, ""SELECT A, B, L where D contains '""&amp;A79&amp;""'"", 0)"),"vehicle-horizontalAlignment")</f>
        <v>vehicle-horizontalAlignment</v>
      </c>
      <c r="C79" s="13" t="str">
        <f>IFERROR(__xludf.DUMMYFUNCTION("""COMPUTED_VALUE"""),"vehicle")</f>
        <v>vehicle</v>
      </c>
      <c r="D79" s="13" t="str">
        <f>IFERROR(__xludf.DUMMYFUNCTION("""COMPUTED_VALUE"""),"V16-S1")</f>
        <v>V16-S1</v>
      </c>
      <c r="E79" s="33" t="s">
        <v>1080</v>
      </c>
      <c r="F79" s="34">
        <v>2.0</v>
      </c>
      <c r="G79" s="34">
        <v>3.0</v>
      </c>
    </row>
    <row r="80">
      <c r="A80" s="2" t="s">
        <v>802</v>
      </c>
      <c r="B80" s="17" t="str">
        <f>IFERROR(__xludf.DUMMYFUNCTION("QUERY(vehicle!A:L, ""SELECT A, B, L where D matches '""&amp;A80&amp;""'"", 0)"),"vehicle-grade")</f>
        <v>vehicle-grade</v>
      </c>
      <c r="C80" s="13" t="str">
        <f>IFERROR(__xludf.DUMMYFUNCTION("""COMPUTED_VALUE"""),"vehicle")</f>
        <v>vehicle</v>
      </c>
      <c r="D80" s="13" t="str">
        <f>IFERROR(__xludf.DUMMYFUNCTION("""COMPUTED_VALUE"""),"V16-S2")</f>
        <v>V16-S2</v>
      </c>
      <c r="E80" s="33" t="s">
        <v>1081</v>
      </c>
      <c r="F80" s="34">
        <v>0.0</v>
      </c>
      <c r="G80" s="34">
        <v>1.0</v>
      </c>
    </row>
    <row r="81">
      <c r="A81" s="2" t="s">
        <v>802</v>
      </c>
      <c r="B81" s="17" t="str">
        <f>IFERROR(__xludf.DUMMYFUNCTION("QUERY(vehicle!A:L, ""SELECT A, B, L where D matches '""&amp;A81&amp;""'"", 0)"),"vehicle-grade")</f>
        <v>vehicle-grade</v>
      </c>
      <c r="C81" s="13" t="str">
        <f>IFERROR(__xludf.DUMMYFUNCTION("""COMPUTED_VALUE"""),"vehicle")</f>
        <v>vehicle</v>
      </c>
      <c r="D81" s="13" t="str">
        <f>IFERROR(__xludf.DUMMYFUNCTION("""COMPUTED_VALUE"""),"V16-S2")</f>
        <v>V16-S2</v>
      </c>
      <c r="E81" s="33" t="s">
        <v>1082</v>
      </c>
      <c r="F81" s="34">
        <v>1.0</v>
      </c>
      <c r="G81" s="34">
        <v>2.0</v>
      </c>
    </row>
    <row r="82">
      <c r="A82" s="2" t="s">
        <v>802</v>
      </c>
      <c r="B82" s="17" t="str">
        <f>IFERROR(__xludf.DUMMYFUNCTION("QUERY(vehicle!A:L, ""SELECT A, B, L where D matches '""&amp;A82&amp;""'"", 0)"),"vehicle-grade")</f>
        <v>vehicle-grade</v>
      </c>
      <c r="C82" s="13" t="str">
        <f>IFERROR(__xludf.DUMMYFUNCTION("""COMPUTED_VALUE"""),"vehicle")</f>
        <v>vehicle</v>
      </c>
      <c r="D82" s="13" t="str">
        <f>IFERROR(__xludf.DUMMYFUNCTION("""COMPUTED_VALUE"""),"V16-S2")</f>
        <v>V16-S2</v>
      </c>
      <c r="E82" s="33" t="s">
        <v>1083</v>
      </c>
      <c r="F82" s="34">
        <v>2.0</v>
      </c>
      <c r="G82" s="34">
        <v>3.0</v>
      </c>
    </row>
    <row r="83">
      <c r="A83" s="2" t="s">
        <v>802</v>
      </c>
      <c r="B83" s="17" t="str">
        <f>IFERROR(__xludf.DUMMYFUNCTION("QUERY(vehicle!A:L, ""SELECT A, B, L where D matches '""&amp;A83&amp;""'"", 0)"),"vehicle-grade")</f>
        <v>vehicle-grade</v>
      </c>
      <c r="C83" s="13" t="str">
        <f>IFERROR(__xludf.DUMMYFUNCTION("""COMPUTED_VALUE"""),"vehicle")</f>
        <v>vehicle</v>
      </c>
      <c r="D83" s="13" t="str">
        <f>IFERROR(__xludf.DUMMYFUNCTION("""COMPUTED_VALUE"""),"V16-S2")</f>
        <v>V16-S2</v>
      </c>
      <c r="E83" s="33" t="s">
        <v>1084</v>
      </c>
      <c r="F83" s="34">
        <v>3.0</v>
      </c>
      <c r="G83" s="34">
        <v>4.0</v>
      </c>
    </row>
    <row r="84">
      <c r="A84" s="2" t="s">
        <v>802</v>
      </c>
      <c r="B84" s="17" t="str">
        <f>IFERROR(__xludf.DUMMYFUNCTION("QUERY(vehicle!A:L, ""SELECT A, B, L where D matches '""&amp;A84&amp;""'"", 0)"),"vehicle-grade")</f>
        <v>vehicle-grade</v>
      </c>
      <c r="C84" s="13" t="str">
        <f>IFERROR(__xludf.DUMMYFUNCTION("""COMPUTED_VALUE"""),"vehicle")</f>
        <v>vehicle</v>
      </c>
      <c r="D84" s="13" t="str">
        <f>IFERROR(__xludf.DUMMYFUNCTION("""COMPUTED_VALUE"""),"V16-S2")</f>
        <v>V16-S2</v>
      </c>
      <c r="E84" s="33" t="s">
        <v>1085</v>
      </c>
      <c r="F84" s="34">
        <v>4.0</v>
      </c>
      <c r="G84" s="34">
        <v>5.0</v>
      </c>
    </row>
    <row r="85">
      <c r="A85" s="2" t="s">
        <v>808</v>
      </c>
      <c r="B85" s="17" t="str">
        <f>IFERROR(__xludf.DUMMYFUNCTION("QUERY(vehicle!A:L, ""SELECT A, B, L where D contains '""&amp;A85&amp;""'"", 0)"),"vehicle-TCDTypes")</f>
        <v>vehicle-TCDTypes</v>
      </c>
      <c r="C85" s="13" t="str">
        <f>IFERROR(__xludf.DUMMYFUNCTION("""COMPUTED_VALUE"""),"vehicle")</f>
        <v>vehicle</v>
      </c>
      <c r="D85" s="13" t="str">
        <f>IFERROR(__xludf.DUMMYFUNCTION("""COMPUTED_VALUE"""),"V17-S1")</f>
        <v>V17-S1</v>
      </c>
      <c r="E85" s="33" t="s">
        <v>1086</v>
      </c>
      <c r="F85" s="34">
        <v>0.0</v>
      </c>
      <c r="G85" s="34">
        <v>0.0</v>
      </c>
    </row>
    <row r="86">
      <c r="A86" s="2" t="s">
        <v>808</v>
      </c>
      <c r="B86" s="17" t="str">
        <f>IFERROR(__xludf.DUMMYFUNCTION("QUERY(vehicle!A:L, ""SELECT A, B, L where D contains '""&amp;A86&amp;""'"", 0)"),"vehicle-TCDTypes")</f>
        <v>vehicle-TCDTypes</v>
      </c>
      <c r="C86" s="13" t="str">
        <f>IFERROR(__xludf.DUMMYFUNCTION("""COMPUTED_VALUE"""),"vehicle")</f>
        <v>vehicle</v>
      </c>
      <c r="D86" s="13" t="str">
        <f>IFERROR(__xludf.DUMMYFUNCTION("""COMPUTED_VALUE"""),"V17-S1")</f>
        <v>V17-S1</v>
      </c>
      <c r="E86" s="33" t="s">
        <v>1087</v>
      </c>
      <c r="F86" s="34">
        <v>1.0</v>
      </c>
      <c r="G86" s="34">
        <v>1.0</v>
      </c>
    </row>
    <row r="87">
      <c r="A87" s="2" t="s">
        <v>808</v>
      </c>
      <c r="B87" s="17" t="str">
        <f>IFERROR(__xludf.DUMMYFUNCTION("QUERY(vehicle!A:L, ""SELECT A, B, L where D contains '""&amp;A87&amp;""'"", 0)"),"vehicle-TCDTypes")</f>
        <v>vehicle-TCDTypes</v>
      </c>
      <c r="C87" s="13" t="str">
        <f>IFERROR(__xludf.DUMMYFUNCTION("""COMPUTED_VALUE"""),"vehicle")</f>
        <v>vehicle</v>
      </c>
      <c r="D87" s="13" t="str">
        <f>IFERROR(__xludf.DUMMYFUNCTION("""COMPUTED_VALUE"""),"V17-S1")</f>
        <v>V17-S1</v>
      </c>
      <c r="E87" s="33" t="s">
        <v>1088</v>
      </c>
      <c r="F87" s="34">
        <v>2.0</v>
      </c>
      <c r="G87" s="34">
        <v>2.0</v>
      </c>
    </row>
    <row r="88">
      <c r="A88" s="2" t="s">
        <v>808</v>
      </c>
      <c r="B88" s="17" t="str">
        <f>IFERROR(__xludf.DUMMYFUNCTION("QUERY(vehicle!A:L, ""SELECT A, B, L where D contains '""&amp;A88&amp;""'"", 0)"),"vehicle-TCDTypes")</f>
        <v>vehicle-TCDTypes</v>
      </c>
      <c r="C88" s="13" t="str">
        <f>IFERROR(__xludf.DUMMYFUNCTION("""COMPUTED_VALUE"""),"vehicle")</f>
        <v>vehicle</v>
      </c>
      <c r="D88" s="13" t="str">
        <f>IFERROR(__xludf.DUMMYFUNCTION("""COMPUTED_VALUE"""),"V17-S1")</f>
        <v>V17-S1</v>
      </c>
      <c r="E88" s="33" t="s">
        <v>1089</v>
      </c>
      <c r="F88" s="34">
        <v>3.0</v>
      </c>
      <c r="G88" s="34">
        <v>3.0</v>
      </c>
    </row>
    <row r="89">
      <c r="A89" s="2" t="s">
        <v>808</v>
      </c>
      <c r="B89" s="17" t="str">
        <f>IFERROR(__xludf.DUMMYFUNCTION("QUERY(vehicle!A:L, ""SELECT A, B, L where D contains '""&amp;A89&amp;""'"", 0)"),"vehicle-TCDTypes")</f>
        <v>vehicle-TCDTypes</v>
      </c>
      <c r="C89" s="13" t="str">
        <f>IFERROR(__xludf.DUMMYFUNCTION("""COMPUTED_VALUE"""),"vehicle")</f>
        <v>vehicle</v>
      </c>
      <c r="D89" s="13" t="str">
        <f>IFERROR(__xludf.DUMMYFUNCTION("""COMPUTED_VALUE"""),"V17-S1")</f>
        <v>V17-S1</v>
      </c>
      <c r="E89" s="33" t="s">
        <v>1090</v>
      </c>
      <c r="F89" s="34">
        <v>4.0</v>
      </c>
      <c r="G89" s="34">
        <v>4.0</v>
      </c>
    </row>
    <row r="90">
      <c r="A90" s="2" t="s">
        <v>808</v>
      </c>
      <c r="B90" s="17" t="str">
        <f>IFERROR(__xludf.DUMMYFUNCTION("QUERY(vehicle!A:L, ""SELECT A, B, L where D contains '""&amp;A90&amp;""'"", 0)"),"vehicle-TCDTypes")</f>
        <v>vehicle-TCDTypes</v>
      </c>
      <c r="C90" s="13" t="str">
        <f>IFERROR(__xludf.DUMMYFUNCTION("""COMPUTED_VALUE"""),"vehicle")</f>
        <v>vehicle</v>
      </c>
      <c r="D90" s="13" t="str">
        <f>IFERROR(__xludf.DUMMYFUNCTION("""COMPUTED_VALUE"""),"V17-S1")</f>
        <v>V17-S1</v>
      </c>
      <c r="E90" s="33" t="s">
        <v>1091</v>
      </c>
      <c r="F90" s="34">
        <v>5.0</v>
      </c>
      <c r="G90" s="34">
        <v>5.0</v>
      </c>
    </row>
    <row r="91">
      <c r="A91" s="2" t="s">
        <v>808</v>
      </c>
      <c r="B91" s="17" t="str">
        <f>IFERROR(__xludf.DUMMYFUNCTION("QUERY(vehicle!A:L, ""SELECT A, B, L where D contains '""&amp;A91&amp;""'"", 0)"),"vehicle-TCDTypes")</f>
        <v>vehicle-TCDTypes</v>
      </c>
      <c r="C91" s="13" t="str">
        <f>IFERROR(__xludf.DUMMYFUNCTION("""COMPUTED_VALUE"""),"vehicle")</f>
        <v>vehicle</v>
      </c>
      <c r="D91" s="13" t="str">
        <f>IFERROR(__xludf.DUMMYFUNCTION("""COMPUTED_VALUE"""),"V17-S1")</f>
        <v>V17-S1</v>
      </c>
      <c r="E91" s="33" t="s">
        <v>1092</v>
      </c>
      <c r="F91" s="34">
        <v>6.0</v>
      </c>
      <c r="G91" s="34">
        <v>6.0</v>
      </c>
    </row>
    <row r="92">
      <c r="A92" s="2" t="s">
        <v>808</v>
      </c>
      <c r="B92" s="17" t="str">
        <f>IFERROR(__xludf.DUMMYFUNCTION("QUERY(vehicle!A:L, ""SELECT A, B, L where D contains '""&amp;A92&amp;""'"", 0)"),"vehicle-TCDTypes")</f>
        <v>vehicle-TCDTypes</v>
      </c>
      <c r="C92" s="13" t="str">
        <f>IFERROR(__xludf.DUMMYFUNCTION("""COMPUTED_VALUE"""),"vehicle")</f>
        <v>vehicle</v>
      </c>
      <c r="D92" s="13" t="str">
        <f>IFERROR(__xludf.DUMMYFUNCTION("""COMPUTED_VALUE"""),"V17-S1")</f>
        <v>V17-S1</v>
      </c>
      <c r="E92" s="33" t="s">
        <v>1093</v>
      </c>
      <c r="F92" s="34">
        <v>7.0</v>
      </c>
      <c r="G92" s="34">
        <v>7.0</v>
      </c>
    </row>
    <row r="93">
      <c r="A93" s="2" t="s">
        <v>808</v>
      </c>
      <c r="B93" s="17" t="str">
        <f>IFERROR(__xludf.DUMMYFUNCTION("QUERY(vehicle!A:L, ""SELECT A, B, L where D contains '""&amp;A93&amp;""'"", 0)"),"vehicle-TCDTypes")</f>
        <v>vehicle-TCDTypes</v>
      </c>
      <c r="C93" s="13" t="str">
        <f>IFERROR(__xludf.DUMMYFUNCTION("""COMPUTED_VALUE"""),"vehicle")</f>
        <v>vehicle</v>
      </c>
      <c r="D93" s="13" t="str">
        <f>IFERROR(__xludf.DUMMYFUNCTION("""COMPUTED_VALUE"""),"V17-S1")</f>
        <v>V17-S1</v>
      </c>
      <c r="E93" s="33" t="s">
        <v>1094</v>
      </c>
      <c r="F93" s="34">
        <v>8.0</v>
      </c>
      <c r="G93" s="34">
        <v>8.0</v>
      </c>
    </row>
    <row r="94">
      <c r="A94" s="2" t="s">
        <v>808</v>
      </c>
      <c r="B94" s="17" t="str">
        <f>IFERROR(__xludf.DUMMYFUNCTION("QUERY(vehicle!A:L, ""SELECT A, B, L where D contains '""&amp;A94&amp;""'"", 0)"),"vehicle-TCDTypes")</f>
        <v>vehicle-TCDTypes</v>
      </c>
      <c r="C94" s="13" t="str">
        <f>IFERROR(__xludf.DUMMYFUNCTION("""COMPUTED_VALUE"""),"vehicle")</f>
        <v>vehicle</v>
      </c>
      <c r="D94" s="13" t="str">
        <f>IFERROR(__xludf.DUMMYFUNCTION("""COMPUTED_VALUE"""),"V17-S1")</f>
        <v>V17-S1</v>
      </c>
      <c r="E94" s="33" t="s">
        <v>1095</v>
      </c>
      <c r="F94" s="34">
        <v>9.0</v>
      </c>
      <c r="G94" s="34">
        <v>9.0</v>
      </c>
    </row>
    <row r="95">
      <c r="A95" s="2" t="s">
        <v>808</v>
      </c>
      <c r="B95" s="17" t="str">
        <f>IFERROR(__xludf.DUMMYFUNCTION("QUERY(vehicle!A:L, ""SELECT A, B, L where D contains '""&amp;A95&amp;""'"", 0)"),"vehicle-TCDTypes")</f>
        <v>vehicle-TCDTypes</v>
      </c>
      <c r="C95" s="13" t="str">
        <f>IFERROR(__xludf.DUMMYFUNCTION("""COMPUTED_VALUE"""),"vehicle")</f>
        <v>vehicle</v>
      </c>
      <c r="D95" s="13" t="str">
        <f>IFERROR(__xludf.DUMMYFUNCTION("""COMPUTED_VALUE"""),"V17-S1")</f>
        <v>V17-S1</v>
      </c>
      <c r="E95" s="33" t="s">
        <v>1096</v>
      </c>
      <c r="F95" s="34">
        <v>10.0</v>
      </c>
      <c r="G95" s="34">
        <v>10.0</v>
      </c>
    </row>
    <row r="96">
      <c r="A96" s="2" t="s">
        <v>808</v>
      </c>
      <c r="B96" s="17" t="str">
        <f>IFERROR(__xludf.DUMMYFUNCTION("QUERY(vehicle!A:L, ""SELECT A, B, L where D contains '""&amp;A96&amp;""'"", 0)"),"vehicle-TCDTypes")</f>
        <v>vehicle-TCDTypes</v>
      </c>
      <c r="C96" s="13" t="str">
        <f>IFERROR(__xludf.DUMMYFUNCTION("""COMPUTED_VALUE"""),"vehicle")</f>
        <v>vehicle</v>
      </c>
      <c r="D96" s="13" t="str">
        <f>IFERROR(__xludf.DUMMYFUNCTION("""COMPUTED_VALUE"""),"V17-S1")</f>
        <v>V17-S1</v>
      </c>
      <c r="E96" s="33" t="s">
        <v>1097</v>
      </c>
      <c r="F96" s="34">
        <v>11.0</v>
      </c>
      <c r="G96" s="34">
        <v>11.0</v>
      </c>
    </row>
    <row r="97">
      <c r="A97" s="2" t="s">
        <v>808</v>
      </c>
      <c r="B97" s="17" t="str">
        <f>IFERROR(__xludf.DUMMYFUNCTION("QUERY(vehicle!A:L, ""SELECT A, B, L where D contains '""&amp;A97&amp;""'"", 0)"),"vehicle-TCDTypes")</f>
        <v>vehicle-TCDTypes</v>
      </c>
      <c r="C97" s="13" t="str">
        <f>IFERROR(__xludf.DUMMYFUNCTION("""COMPUTED_VALUE"""),"vehicle")</f>
        <v>vehicle</v>
      </c>
      <c r="D97" s="13" t="str">
        <f>IFERROR(__xludf.DUMMYFUNCTION("""COMPUTED_VALUE"""),"V17-S1")</f>
        <v>V17-S1</v>
      </c>
      <c r="E97" s="33" t="s">
        <v>1098</v>
      </c>
      <c r="F97" s="34">
        <v>12.0</v>
      </c>
      <c r="G97" s="34">
        <v>12.0</v>
      </c>
    </row>
    <row r="98">
      <c r="A98" s="2" t="s">
        <v>808</v>
      </c>
      <c r="B98" s="17" t="str">
        <f>IFERROR(__xludf.DUMMYFUNCTION("QUERY(vehicle!A:L, ""SELECT A, B, L where D contains '""&amp;A98&amp;""'"", 0)"),"vehicle-TCDTypes")</f>
        <v>vehicle-TCDTypes</v>
      </c>
      <c r="C98" s="13" t="str">
        <f>IFERROR(__xludf.DUMMYFUNCTION("""COMPUTED_VALUE"""),"vehicle")</f>
        <v>vehicle</v>
      </c>
      <c r="D98" s="13" t="str">
        <f>IFERROR(__xludf.DUMMYFUNCTION("""COMPUTED_VALUE"""),"V17-S1")</f>
        <v>V17-S1</v>
      </c>
      <c r="E98" s="33" t="s">
        <v>1099</v>
      </c>
      <c r="F98" s="34">
        <v>13.0</v>
      </c>
      <c r="G98" s="34">
        <v>13.0</v>
      </c>
    </row>
    <row r="99">
      <c r="A99" s="2" t="s">
        <v>808</v>
      </c>
      <c r="B99" s="17" t="str">
        <f>IFERROR(__xludf.DUMMYFUNCTION("QUERY(vehicle!A:L, ""SELECT A, B, L where D contains '""&amp;A99&amp;""'"", 0)"),"vehicle-TCDTypes")</f>
        <v>vehicle-TCDTypes</v>
      </c>
      <c r="C99" s="13" t="str">
        <f>IFERROR(__xludf.DUMMYFUNCTION("""COMPUTED_VALUE"""),"vehicle")</f>
        <v>vehicle</v>
      </c>
      <c r="D99" s="13" t="str">
        <f>IFERROR(__xludf.DUMMYFUNCTION("""COMPUTED_VALUE"""),"V17-S1")</f>
        <v>V17-S1</v>
      </c>
      <c r="E99" s="33" t="s">
        <v>1100</v>
      </c>
      <c r="F99" s="34">
        <v>14.0</v>
      </c>
      <c r="G99" s="34">
        <v>14.0</v>
      </c>
    </row>
    <row r="100">
      <c r="A100" s="2" t="s">
        <v>808</v>
      </c>
      <c r="B100" s="17" t="str">
        <f>IFERROR(__xludf.DUMMYFUNCTION("QUERY(vehicle!A:L, ""SELECT A, B, L where D contains '""&amp;A100&amp;""'"", 0)"),"vehicle-TCDTypes")</f>
        <v>vehicle-TCDTypes</v>
      </c>
      <c r="C100" s="13" t="str">
        <f>IFERROR(__xludf.DUMMYFUNCTION("""COMPUTED_VALUE"""),"vehicle")</f>
        <v>vehicle</v>
      </c>
      <c r="D100" s="13" t="str">
        <f>IFERROR(__xludf.DUMMYFUNCTION("""COMPUTED_VALUE"""),"V17-S1")</f>
        <v>V17-S1</v>
      </c>
      <c r="E100" s="33" t="s">
        <v>1101</v>
      </c>
      <c r="F100" s="34">
        <v>15.0</v>
      </c>
      <c r="G100" s="34">
        <v>15.0</v>
      </c>
    </row>
    <row r="101">
      <c r="A101" s="2" t="s">
        <v>808</v>
      </c>
      <c r="B101" s="17" t="str">
        <f>IFERROR(__xludf.DUMMYFUNCTION("QUERY(vehicle!A:L, ""SELECT A, B, L where D contains '""&amp;A101&amp;""'"", 0)"),"vehicle-TCDTypes")</f>
        <v>vehicle-TCDTypes</v>
      </c>
      <c r="C101" s="13" t="str">
        <f>IFERROR(__xludf.DUMMYFUNCTION("""COMPUTED_VALUE"""),"vehicle")</f>
        <v>vehicle</v>
      </c>
      <c r="D101" s="13" t="str">
        <f>IFERROR(__xludf.DUMMYFUNCTION("""COMPUTED_VALUE"""),"V17-S1")</f>
        <v>V17-S1</v>
      </c>
      <c r="E101" s="33" t="s">
        <v>1102</v>
      </c>
      <c r="F101" s="34">
        <v>16.0</v>
      </c>
      <c r="G101" s="34">
        <v>16.0</v>
      </c>
    </row>
    <row r="102">
      <c r="A102" s="2" t="s">
        <v>808</v>
      </c>
      <c r="B102" s="17" t="str">
        <f>IFERROR(__xludf.DUMMYFUNCTION("QUERY(vehicle!A:L, ""SELECT A, B, L where D contains '""&amp;A102&amp;""'"", 0)"),"vehicle-TCDTypes")</f>
        <v>vehicle-TCDTypes</v>
      </c>
      <c r="C102" s="13" t="str">
        <f>IFERROR(__xludf.DUMMYFUNCTION("""COMPUTED_VALUE"""),"vehicle")</f>
        <v>vehicle</v>
      </c>
      <c r="D102" s="13" t="str">
        <f>IFERROR(__xludf.DUMMYFUNCTION("""COMPUTED_VALUE"""),"V17-S1")</f>
        <v>V17-S1</v>
      </c>
      <c r="E102" s="33" t="s">
        <v>1103</v>
      </c>
      <c r="F102" s="34">
        <v>17.0</v>
      </c>
      <c r="G102" s="34">
        <v>17.0</v>
      </c>
    </row>
    <row r="103">
      <c r="A103" s="2" t="s">
        <v>808</v>
      </c>
      <c r="B103" s="17" t="str">
        <f>IFERROR(__xludf.DUMMYFUNCTION("QUERY(vehicle!A:L, ""SELECT A, B, L where D contains '""&amp;A103&amp;""'"", 0)"),"vehicle-TCDTypes")</f>
        <v>vehicle-TCDTypes</v>
      </c>
      <c r="C103" s="13" t="str">
        <f>IFERROR(__xludf.DUMMYFUNCTION("""COMPUTED_VALUE"""),"vehicle")</f>
        <v>vehicle</v>
      </c>
      <c r="D103" s="13" t="str">
        <f>IFERROR(__xludf.DUMMYFUNCTION("""COMPUTED_VALUE"""),"V17-S1")</f>
        <v>V17-S1</v>
      </c>
      <c r="E103" s="33" t="s">
        <v>1104</v>
      </c>
      <c r="F103" s="34">
        <v>18.0</v>
      </c>
      <c r="G103" s="34">
        <v>18.0</v>
      </c>
    </row>
    <row r="104">
      <c r="A104" s="2" t="s">
        <v>808</v>
      </c>
      <c r="B104" s="17" t="str">
        <f>IFERROR(__xludf.DUMMYFUNCTION("QUERY(vehicle!A:L, ""SELECT A, B, L where D contains '""&amp;A104&amp;""'"", 0)"),"vehicle-TCDTypes")</f>
        <v>vehicle-TCDTypes</v>
      </c>
      <c r="C104" s="13" t="str">
        <f>IFERROR(__xludf.DUMMYFUNCTION("""COMPUTED_VALUE"""),"vehicle")</f>
        <v>vehicle</v>
      </c>
      <c r="D104" s="13" t="str">
        <f>IFERROR(__xludf.DUMMYFUNCTION("""COMPUTED_VALUE"""),"V17-S1")</f>
        <v>V17-S1</v>
      </c>
      <c r="E104" s="33" t="s">
        <v>1105</v>
      </c>
      <c r="F104" s="34">
        <v>19.0</v>
      </c>
      <c r="G104" s="34">
        <v>19.0</v>
      </c>
    </row>
    <row r="105">
      <c r="A105" s="2" t="s">
        <v>808</v>
      </c>
      <c r="B105" s="17" t="str">
        <f>IFERROR(__xludf.DUMMYFUNCTION("QUERY(vehicle!A:L, ""SELECT A, B, L where D contains '""&amp;A105&amp;""'"", 0)"),"vehicle-TCDTypes")</f>
        <v>vehicle-TCDTypes</v>
      </c>
      <c r="C105" s="13" t="str">
        <f>IFERROR(__xludf.DUMMYFUNCTION("""COMPUTED_VALUE"""),"vehicle")</f>
        <v>vehicle</v>
      </c>
      <c r="D105" s="13" t="str">
        <f>IFERROR(__xludf.DUMMYFUNCTION("""COMPUTED_VALUE"""),"V17-S1")</f>
        <v>V17-S1</v>
      </c>
      <c r="E105" s="33" t="s">
        <v>1106</v>
      </c>
      <c r="F105" s="34">
        <v>20.0</v>
      </c>
      <c r="G105" s="34">
        <v>20.0</v>
      </c>
    </row>
    <row r="106">
      <c r="A106" s="2" t="s">
        <v>808</v>
      </c>
      <c r="B106" s="17" t="str">
        <f>IFERROR(__xludf.DUMMYFUNCTION("QUERY(vehicle!A:L, ""SELECT A, B, L where D contains '""&amp;A106&amp;""'"", 0)"),"vehicle-TCDTypes")</f>
        <v>vehicle-TCDTypes</v>
      </c>
      <c r="C106" s="13" t="str">
        <f>IFERROR(__xludf.DUMMYFUNCTION("""COMPUTED_VALUE"""),"vehicle")</f>
        <v>vehicle</v>
      </c>
      <c r="D106" s="13" t="str">
        <f>IFERROR(__xludf.DUMMYFUNCTION("""COMPUTED_VALUE"""),"V17-S1")</f>
        <v>V17-S1</v>
      </c>
      <c r="E106" s="33" t="s">
        <v>1107</v>
      </c>
      <c r="F106" s="34">
        <v>21.0</v>
      </c>
      <c r="G106" s="34">
        <v>21.0</v>
      </c>
    </row>
    <row r="107">
      <c r="A107" s="2" t="s">
        <v>808</v>
      </c>
      <c r="B107" s="17" t="str">
        <f>IFERROR(__xludf.DUMMYFUNCTION("QUERY(vehicle!A:L, ""SELECT A, B, L where D contains '""&amp;A107&amp;""'"", 0)"),"vehicle-TCDTypes")</f>
        <v>vehicle-TCDTypes</v>
      </c>
      <c r="C107" s="13" t="str">
        <f>IFERROR(__xludf.DUMMYFUNCTION("""COMPUTED_VALUE"""),"vehicle")</f>
        <v>vehicle</v>
      </c>
      <c r="D107" s="13" t="str">
        <f>IFERROR(__xludf.DUMMYFUNCTION("""COMPUTED_VALUE"""),"V17-S1")</f>
        <v>V17-S1</v>
      </c>
      <c r="E107" s="33" t="s">
        <v>1108</v>
      </c>
      <c r="F107" s="34">
        <v>22.0</v>
      </c>
      <c r="G107" s="34">
        <v>22.0</v>
      </c>
    </row>
    <row r="108">
      <c r="A108" s="2" t="s">
        <v>808</v>
      </c>
      <c r="B108" s="17" t="str">
        <f>IFERROR(__xludf.DUMMYFUNCTION("QUERY(vehicle!A:L, ""SELECT A, B, L where D contains '""&amp;A108&amp;""'"", 0)"),"vehicle-TCDTypes")</f>
        <v>vehicle-TCDTypes</v>
      </c>
      <c r="C108" s="13" t="str">
        <f>IFERROR(__xludf.DUMMYFUNCTION("""COMPUTED_VALUE"""),"vehicle")</f>
        <v>vehicle</v>
      </c>
      <c r="D108" s="13" t="str">
        <f>IFERROR(__xludf.DUMMYFUNCTION("""COMPUTED_VALUE"""),"V17-S1")</f>
        <v>V17-S1</v>
      </c>
      <c r="E108" s="33" t="s">
        <v>1109</v>
      </c>
      <c r="F108" s="34">
        <v>23.0</v>
      </c>
      <c r="G108" s="34">
        <v>23.0</v>
      </c>
    </row>
    <row r="109">
      <c r="A109" s="2" t="s">
        <v>808</v>
      </c>
      <c r="B109" s="17" t="str">
        <f>IFERROR(__xludf.DUMMYFUNCTION("QUERY(vehicle!A:L, ""SELECT A, B, L where D contains '""&amp;A109&amp;""'"", 0)"),"vehicle-TCDTypes")</f>
        <v>vehicle-TCDTypes</v>
      </c>
      <c r="C109" s="13" t="str">
        <f>IFERROR(__xludf.DUMMYFUNCTION("""COMPUTED_VALUE"""),"vehicle")</f>
        <v>vehicle</v>
      </c>
      <c r="D109" s="13" t="str">
        <f>IFERROR(__xludf.DUMMYFUNCTION("""COMPUTED_VALUE"""),"V17-S1")</f>
        <v>V17-S1</v>
      </c>
      <c r="E109" s="33" t="s">
        <v>1086</v>
      </c>
      <c r="F109" s="34">
        <v>24.0</v>
      </c>
      <c r="G109" s="34">
        <v>0.0</v>
      </c>
    </row>
    <row r="110">
      <c r="A110" s="2" t="s">
        <v>808</v>
      </c>
      <c r="B110" s="17" t="str">
        <f>IFERROR(__xludf.DUMMYFUNCTION("QUERY(vehicle!A:L, ""SELECT A, B, L where D contains '""&amp;A110&amp;""'"", 0)"),"vehicle-TCDTypes")</f>
        <v>vehicle-TCDTypes</v>
      </c>
      <c r="C110" s="13" t="str">
        <f>IFERROR(__xludf.DUMMYFUNCTION("""COMPUTED_VALUE"""),"vehicle")</f>
        <v>vehicle</v>
      </c>
      <c r="D110" s="13" t="str">
        <f>IFERROR(__xludf.DUMMYFUNCTION("""COMPUTED_VALUE"""),"V17-S1")</f>
        <v>V17-S1</v>
      </c>
      <c r="E110" s="33" t="s">
        <v>1087</v>
      </c>
      <c r="F110" s="34">
        <v>25.0</v>
      </c>
      <c r="G110" s="34">
        <v>1.0</v>
      </c>
    </row>
    <row r="111">
      <c r="A111" s="2" t="s">
        <v>808</v>
      </c>
      <c r="B111" s="17" t="str">
        <f>IFERROR(__xludf.DUMMYFUNCTION("QUERY(vehicle!A:L, ""SELECT A, B, L where D contains '""&amp;A111&amp;""'"", 0)"),"vehicle-TCDTypes")</f>
        <v>vehicle-TCDTypes</v>
      </c>
      <c r="C111" s="13" t="str">
        <f>IFERROR(__xludf.DUMMYFUNCTION("""COMPUTED_VALUE"""),"vehicle")</f>
        <v>vehicle</v>
      </c>
      <c r="D111" s="13" t="str">
        <f>IFERROR(__xludf.DUMMYFUNCTION("""COMPUTED_VALUE"""),"V17-S1")</f>
        <v>V17-S1</v>
      </c>
      <c r="E111" s="33" t="s">
        <v>312</v>
      </c>
      <c r="F111" s="34">
        <v>26.0</v>
      </c>
      <c r="G111" s="34">
        <v>98.0</v>
      </c>
    </row>
    <row r="112">
      <c r="A112" s="2" t="s">
        <v>808</v>
      </c>
      <c r="B112" s="17" t="str">
        <f>IFERROR(__xludf.DUMMYFUNCTION("QUERY(vehicle!A:L, ""SELECT A, B, L where D contains '""&amp;A112&amp;""'"", 0)"),"vehicle-TCDTypes")</f>
        <v>vehicle-TCDTypes</v>
      </c>
      <c r="C112" s="13" t="str">
        <f>IFERROR(__xludf.DUMMYFUNCTION("""COMPUTED_VALUE"""),"vehicle")</f>
        <v>vehicle</v>
      </c>
      <c r="D112" s="13" t="str">
        <f>IFERROR(__xludf.DUMMYFUNCTION("""COMPUTED_VALUE"""),"V17-S1")</f>
        <v>V17-S1</v>
      </c>
      <c r="E112" s="33" t="s">
        <v>271</v>
      </c>
      <c r="F112" s="34">
        <v>27.0</v>
      </c>
      <c r="G112" s="34">
        <v>99.0</v>
      </c>
    </row>
    <row r="113">
      <c r="A113" s="2" t="s">
        <v>812</v>
      </c>
      <c r="B113" s="17" t="str">
        <f>IFERROR(__xludf.DUMMYFUNCTION("QUERY(vehicle!A:L, ""SELECT A, B, L where D contains '""&amp;A113&amp;""'"", 0)"),"vehicle-TCDInoperativeMissing")</f>
        <v>vehicle-TCDInoperativeMissing</v>
      </c>
      <c r="C113" s="13" t="str">
        <f>IFERROR(__xludf.DUMMYFUNCTION("""COMPUTED_VALUE"""),"vehicle")</f>
        <v>vehicle</v>
      </c>
      <c r="D113" s="13" t="str">
        <f>IFERROR(__xludf.DUMMYFUNCTION("""COMPUTED_VALUE"""),"V17-S2")</f>
        <v>V17-S2</v>
      </c>
      <c r="E113" s="33" t="s">
        <v>1110</v>
      </c>
      <c r="F113" s="34">
        <v>0.0</v>
      </c>
      <c r="G113" s="34">
        <v>0.0</v>
      </c>
    </row>
    <row r="114">
      <c r="A114" s="2" t="s">
        <v>812</v>
      </c>
      <c r="B114" s="17" t="str">
        <f>IFERROR(__xludf.DUMMYFUNCTION("QUERY(vehicle!A:L, ""SELECT A, B, L where D contains '""&amp;A114&amp;""'"", 0)"),"vehicle-TCDInoperativeMissing")</f>
        <v>vehicle-TCDInoperativeMissing</v>
      </c>
      <c r="C114" s="13" t="str">
        <f>IFERROR(__xludf.DUMMYFUNCTION("""COMPUTED_VALUE"""),"vehicle")</f>
        <v>vehicle</v>
      </c>
      <c r="D114" s="13" t="str">
        <f>IFERROR(__xludf.DUMMYFUNCTION("""COMPUTED_VALUE"""),"V17-S2")</f>
        <v>V17-S2</v>
      </c>
      <c r="E114" s="33" t="s">
        <v>1087</v>
      </c>
      <c r="F114" s="34">
        <v>1.0</v>
      </c>
      <c r="G114" s="34">
        <v>1.0</v>
      </c>
    </row>
    <row r="115">
      <c r="A115" s="2" t="s">
        <v>812</v>
      </c>
      <c r="B115" s="17" t="str">
        <f>IFERROR(__xludf.DUMMYFUNCTION("QUERY(vehicle!A:L, ""SELECT A, B, L where D contains '""&amp;A115&amp;""'"", 0)"),"vehicle-TCDInoperativeMissing")</f>
        <v>vehicle-TCDInoperativeMissing</v>
      </c>
      <c r="C115" s="13" t="str">
        <f>IFERROR(__xludf.DUMMYFUNCTION("""COMPUTED_VALUE"""),"vehicle")</f>
        <v>vehicle</v>
      </c>
      <c r="D115" s="13" t="str">
        <f>IFERROR(__xludf.DUMMYFUNCTION("""COMPUTED_VALUE"""),"V17-S2")</f>
        <v>V17-S2</v>
      </c>
      <c r="E115" s="33" t="s">
        <v>1088</v>
      </c>
      <c r="F115" s="34">
        <v>2.0</v>
      </c>
      <c r="G115" s="34">
        <v>2.0</v>
      </c>
    </row>
    <row r="116">
      <c r="A116" s="2" t="s">
        <v>812</v>
      </c>
      <c r="B116" s="17" t="str">
        <f>IFERROR(__xludf.DUMMYFUNCTION("QUERY(vehicle!A:L, ""SELECT A, B, L where D contains '""&amp;A116&amp;""'"", 0)"),"vehicle-TCDInoperativeMissing")</f>
        <v>vehicle-TCDInoperativeMissing</v>
      </c>
      <c r="C116" s="13" t="str">
        <f>IFERROR(__xludf.DUMMYFUNCTION("""COMPUTED_VALUE"""),"vehicle")</f>
        <v>vehicle</v>
      </c>
      <c r="D116" s="13" t="str">
        <f>IFERROR(__xludf.DUMMYFUNCTION("""COMPUTED_VALUE"""),"V17-S2")</f>
        <v>V17-S2</v>
      </c>
      <c r="E116" s="33" t="s">
        <v>1089</v>
      </c>
      <c r="F116" s="34">
        <v>3.0</v>
      </c>
      <c r="G116" s="34">
        <v>3.0</v>
      </c>
    </row>
    <row r="117">
      <c r="A117" s="2" t="s">
        <v>812</v>
      </c>
      <c r="B117" s="17" t="str">
        <f>IFERROR(__xludf.DUMMYFUNCTION("QUERY(vehicle!A:L, ""SELECT A, B, L where D contains '""&amp;A117&amp;""'"", 0)"),"vehicle-TCDInoperativeMissing")</f>
        <v>vehicle-TCDInoperativeMissing</v>
      </c>
      <c r="C117" s="13" t="str">
        <f>IFERROR(__xludf.DUMMYFUNCTION("""COMPUTED_VALUE"""),"vehicle")</f>
        <v>vehicle</v>
      </c>
      <c r="D117" s="13" t="str">
        <f>IFERROR(__xludf.DUMMYFUNCTION("""COMPUTED_VALUE"""),"V17-S2")</f>
        <v>V17-S2</v>
      </c>
      <c r="E117" s="33" t="s">
        <v>1090</v>
      </c>
      <c r="F117" s="34">
        <v>4.0</v>
      </c>
      <c r="G117" s="34">
        <v>4.0</v>
      </c>
    </row>
    <row r="118">
      <c r="A118" s="2" t="s">
        <v>812</v>
      </c>
      <c r="B118" s="17" t="str">
        <f>IFERROR(__xludf.DUMMYFUNCTION("QUERY(vehicle!A:L, ""SELECT A, B, L where D contains '""&amp;A118&amp;""'"", 0)"),"vehicle-TCDInoperativeMissing")</f>
        <v>vehicle-TCDInoperativeMissing</v>
      </c>
      <c r="C118" s="13" t="str">
        <f>IFERROR(__xludf.DUMMYFUNCTION("""COMPUTED_VALUE"""),"vehicle")</f>
        <v>vehicle</v>
      </c>
      <c r="D118" s="13" t="str">
        <f>IFERROR(__xludf.DUMMYFUNCTION("""COMPUTED_VALUE"""),"V17-S2")</f>
        <v>V17-S2</v>
      </c>
      <c r="E118" s="33" t="s">
        <v>1091</v>
      </c>
      <c r="F118" s="34">
        <v>5.0</v>
      </c>
      <c r="G118" s="34">
        <v>5.0</v>
      </c>
    </row>
    <row r="119">
      <c r="A119" s="2" t="s">
        <v>812</v>
      </c>
      <c r="B119" s="17" t="str">
        <f>IFERROR(__xludf.DUMMYFUNCTION("QUERY(vehicle!A:L, ""SELECT A, B, L where D contains '""&amp;A119&amp;""'"", 0)"),"vehicle-TCDInoperativeMissing")</f>
        <v>vehicle-TCDInoperativeMissing</v>
      </c>
      <c r="C119" s="13" t="str">
        <f>IFERROR(__xludf.DUMMYFUNCTION("""COMPUTED_VALUE"""),"vehicle")</f>
        <v>vehicle</v>
      </c>
      <c r="D119" s="13" t="str">
        <f>IFERROR(__xludf.DUMMYFUNCTION("""COMPUTED_VALUE"""),"V17-S2")</f>
        <v>V17-S2</v>
      </c>
      <c r="E119" s="33" t="s">
        <v>1092</v>
      </c>
      <c r="F119" s="34">
        <v>6.0</v>
      </c>
      <c r="G119" s="34">
        <v>6.0</v>
      </c>
    </row>
    <row r="120">
      <c r="A120" s="2" t="s">
        <v>812</v>
      </c>
      <c r="B120" s="17" t="str">
        <f>IFERROR(__xludf.DUMMYFUNCTION("QUERY(vehicle!A:L, ""SELECT A, B, L where D contains '""&amp;A120&amp;""'"", 0)"),"vehicle-TCDInoperativeMissing")</f>
        <v>vehicle-TCDInoperativeMissing</v>
      </c>
      <c r="C120" s="13" t="str">
        <f>IFERROR(__xludf.DUMMYFUNCTION("""COMPUTED_VALUE"""),"vehicle")</f>
        <v>vehicle</v>
      </c>
      <c r="D120" s="13" t="str">
        <f>IFERROR(__xludf.DUMMYFUNCTION("""COMPUTED_VALUE"""),"V17-S2")</f>
        <v>V17-S2</v>
      </c>
      <c r="E120" s="33" t="s">
        <v>1093</v>
      </c>
      <c r="F120" s="34">
        <v>7.0</v>
      </c>
      <c r="G120" s="34">
        <v>7.0</v>
      </c>
    </row>
    <row r="121">
      <c r="A121" s="2" t="s">
        <v>812</v>
      </c>
      <c r="B121" s="17" t="str">
        <f>IFERROR(__xludf.DUMMYFUNCTION("QUERY(vehicle!A:L, ""SELECT A, B, L where D contains '""&amp;A121&amp;""'"", 0)"),"vehicle-TCDInoperativeMissing")</f>
        <v>vehicle-TCDInoperativeMissing</v>
      </c>
      <c r="C121" s="13" t="str">
        <f>IFERROR(__xludf.DUMMYFUNCTION("""COMPUTED_VALUE"""),"vehicle")</f>
        <v>vehicle</v>
      </c>
      <c r="D121" s="13" t="str">
        <f>IFERROR(__xludf.DUMMYFUNCTION("""COMPUTED_VALUE"""),"V17-S2")</f>
        <v>V17-S2</v>
      </c>
      <c r="E121" s="33" t="s">
        <v>1094</v>
      </c>
      <c r="F121" s="34">
        <v>8.0</v>
      </c>
      <c r="G121" s="34">
        <v>8.0</v>
      </c>
    </row>
    <row r="122">
      <c r="A122" s="2" t="s">
        <v>812</v>
      </c>
      <c r="B122" s="17" t="str">
        <f>IFERROR(__xludf.DUMMYFUNCTION("QUERY(vehicle!A:L, ""SELECT A, B, L where D contains '""&amp;A122&amp;""'"", 0)"),"vehicle-TCDInoperativeMissing")</f>
        <v>vehicle-TCDInoperativeMissing</v>
      </c>
      <c r="C122" s="13" t="str">
        <f>IFERROR(__xludf.DUMMYFUNCTION("""COMPUTED_VALUE"""),"vehicle")</f>
        <v>vehicle</v>
      </c>
      <c r="D122" s="13" t="str">
        <f>IFERROR(__xludf.DUMMYFUNCTION("""COMPUTED_VALUE"""),"V17-S2")</f>
        <v>V17-S2</v>
      </c>
      <c r="E122" s="33" t="s">
        <v>1095</v>
      </c>
      <c r="F122" s="34">
        <v>9.0</v>
      </c>
      <c r="G122" s="34">
        <v>9.0</v>
      </c>
    </row>
    <row r="123">
      <c r="A123" s="2" t="s">
        <v>812</v>
      </c>
      <c r="B123" s="17" t="str">
        <f>IFERROR(__xludf.DUMMYFUNCTION("QUERY(vehicle!A:L, ""SELECT A, B, L where D contains '""&amp;A123&amp;""'"", 0)"),"vehicle-TCDInoperativeMissing")</f>
        <v>vehicle-TCDInoperativeMissing</v>
      </c>
      <c r="C123" s="13" t="str">
        <f>IFERROR(__xludf.DUMMYFUNCTION("""COMPUTED_VALUE"""),"vehicle")</f>
        <v>vehicle</v>
      </c>
      <c r="D123" s="13" t="str">
        <f>IFERROR(__xludf.DUMMYFUNCTION("""COMPUTED_VALUE"""),"V17-S2")</f>
        <v>V17-S2</v>
      </c>
      <c r="E123" s="33" t="s">
        <v>1096</v>
      </c>
      <c r="F123" s="34">
        <v>10.0</v>
      </c>
      <c r="G123" s="34">
        <v>10.0</v>
      </c>
    </row>
    <row r="124">
      <c r="A124" s="2" t="s">
        <v>812</v>
      </c>
      <c r="B124" s="17" t="str">
        <f>IFERROR(__xludf.DUMMYFUNCTION("QUERY(vehicle!A:L, ""SELECT A, B, L where D contains '""&amp;A124&amp;""'"", 0)"),"vehicle-TCDInoperativeMissing")</f>
        <v>vehicle-TCDInoperativeMissing</v>
      </c>
      <c r="C124" s="13" t="str">
        <f>IFERROR(__xludf.DUMMYFUNCTION("""COMPUTED_VALUE"""),"vehicle")</f>
        <v>vehicle</v>
      </c>
      <c r="D124" s="13" t="str">
        <f>IFERROR(__xludf.DUMMYFUNCTION("""COMPUTED_VALUE"""),"V17-S2")</f>
        <v>V17-S2</v>
      </c>
      <c r="E124" s="33" t="s">
        <v>1097</v>
      </c>
      <c r="F124" s="34">
        <v>11.0</v>
      </c>
      <c r="G124" s="34">
        <v>11.0</v>
      </c>
    </row>
    <row r="125">
      <c r="A125" s="2" t="s">
        <v>812</v>
      </c>
      <c r="B125" s="17" t="str">
        <f>IFERROR(__xludf.DUMMYFUNCTION("QUERY(vehicle!A:L, ""SELECT A, B, L where D contains '""&amp;A125&amp;""'"", 0)"),"vehicle-TCDInoperativeMissing")</f>
        <v>vehicle-TCDInoperativeMissing</v>
      </c>
      <c r="C125" s="13" t="str">
        <f>IFERROR(__xludf.DUMMYFUNCTION("""COMPUTED_VALUE"""),"vehicle")</f>
        <v>vehicle</v>
      </c>
      <c r="D125" s="13" t="str">
        <f>IFERROR(__xludf.DUMMYFUNCTION("""COMPUTED_VALUE"""),"V17-S2")</f>
        <v>V17-S2</v>
      </c>
      <c r="E125" s="33" t="s">
        <v>1098</v>
      </c>
      <c r="F125" s="34">
        <v>12.0</v>
      </c>
      <c r="G125" s="34">
        <v>12.0</v>
      </c>
    </row>
    <row r="126">
      <c r="A126" s="2" t="s">
        <v>812</v>
      </c>
      <c r="B126" s="17" t="str">
        <f>IFERROR(__xludf.DUMMYFUNCTION("QUERY(vehicle!A:L, ""SELECT A, B, L where D contains '""&amp;A126&amp;""'"", 0)"),"vehicle-TCDInoperativeMissing")</f>
        <v>vehicle-TCDInoperativeMissing</v>
      </c>
      <c r="C126" s="13" t="str">
        <f>IFERROR(__xludf.DUMMYFUNCTION("""COMPUTED_VALUE"""),"vehicle")</f>
        <v>vehicle</v>
      </c>
      <c r="D126" s="13" t="str">
        <f>IFERROR(__xludf.DUMMYFUNCTION("""COMPUTED_VALUE"""),"V17-S2")</f>
        <v>V17-S2</v>
      </c>
      <c r="E126" s="33" t="s">
        <v>1099</v>
      </c>
      <c r="F126" s="34">
        <v>13.0</v>
      </c>
      <c r="G126" s="34">
        <v>13.0</v>
      </c>
    </row>
    <row r="127">
      <c r="A127" s="2" t="s">
        <v>812</v>
      </c>
      <c r="B127" s="17" t="str">
        <f>IFERROR(__xludf.DUMMYFUNCTION("QUERY(vehicle!A:L, ""SELECT A, B, L where D contains '""&amp;A127&amp;""'"", 0)"),"vehicle-TCDInoperativeMissing")</f>
        <v>vehicle-TCDInoperativeMissing</v>
      </c>
      <c r="C127" s="13" t="str">
        <f>IFERROR(__xludf.DUMMYFUNCTION("""COMPUTED_VALUE"""),"vehicle")</f>
        <v>vehicle</v>
      </c>
      <c r="D127" s="13" t="str">
        <f>IFERROR(__xludf.DUMMYFUNCTION("""COMPUTED_VALUE"""),"V17-S2")</f>
        <v>V17-S2</v>
      </c>
      <c r="E127" s="33" t="s">
        <v>1100</v>
      </c>
      <c r="F127" s="34">
        <v>14.0</v>
      </c>
      <c r="G127" s="34">
        <v>14.0</v>
      </c>
    </row>
    <row r="128">
      <c r="A128" s="2" t="s">
        <v>812</v>
      </c>
      <c r="B128" s="17" t="str">
        <f>IFERROR(__xludf.DUMMYFUNCTION("QUERY(vehicle!A:L, ""SELECT A, B, L where D contains '""&amp;A128&amp;""'"", 0)"),"vehicle-TCDInoperativeMissing")</f>
        <v>vehicle-TCDInoperativeMissing</v>
      </c>
      <c r="C128" s="13" t="str">
        <f>IFERROR(__xludf.DUMMYFUNCTION("""COMPUTED_VALUE"""),"vehicle")</f>
        <v>vehicle</v>
      </c>
      <c r="D128" s="13" t="str">
        <f>IFERROR(__xludf.DUMMYFUNCTION("""COMPUTED_VALUE"""),"V17-S2")</f>
        <v>V17-S2</v>
      </c>
      <c r="E128" s="33" t="s">
        <v>1101</v>
      </c>
      <c r="F128" s="34">
        <v>15.0</v>
      </c>
      <c r="G128" s="34">
        <v>15.0</v>
      </c>
    </row>
    <row r="129">
      <c r="A129" s="2" t="s">
        <v>812</v>
      </c>
      <c r="B129" s="17" t="str">
        <f>IFERROR(__xludf.DUMMYFUNCTION("QUERY(vehicle!A:L, ""SELECT A, B, L where D contains '""&amp;A129&amp;""'"", 0)"),"vehicle-TCDInoperativeMissing")</f>
        <v>vehicle-TCDInoperativeMissing</v>
      </c>
      <c r="C129" s="13" t="str">
        <f>IFERROR(__xludf.DUMMYFUNCTION("""COMPUTED_VALUE"""),"vehicle")</f>
        <v>vehicle</v>
      </c>
      <c r="D129" s="13" t="str">
        <f>IFERROR(__xludf.DUMMYFUNCTION("""COMPUTED_VALUE"""),"V17-S2")</f>
        <v>V17-S2</v>
      </c>
      <c r="E129" s="33" t="s">
        <v>1102</v>
      </c>
      <c r="F129" s="34">
        <v>16.0</v>
      </c>
      <c r="G129" s="34">
        <v>16.0</v>
      </c>
    </row>
    <row r="130">
      <c r="A130" s="2" t="s">
        <v>812</v>
      </c>
      <c r="B130" s="17" t="str">
        <f>IFERROR(__xludf.DUMMYFUNCTION("QUERY(vehicle!A:L, ""SELECT A, B, L where D contains '""&amp;A130&amp;""'"", 0)"),"vehicle-TCDInoperativeMissing")</f>
        <v>vehicle-TCDInoperativeMissing</v>
      </c>
      <c r="C130" s="13" t="str">
        <f>IFERROR(__xludf.DUMMYFUNCTION("""COMPUTED_VALUE"""),"vehicle")</f>
        <v>vehicle</v>
      </c>
      <c r="D130" s="13" t="str">
        <f>IFERROR(__xludf.DUMMYFUNCTION("""COMPUTED_VALUE"""),"V17-S2")</f>
        <v>V17-S2</v>
      </c>
      <c r="E130" s="33" t="s">
        <v>1103</v>
      </c>
      <c r="F130" s="34">
        <v>17.0</v>
      </c>
      <c r="G130" s="34">
        <v>17.0</v>
      </c>
    </row>
    <row r="131">
      <c r="A131" s="2" t="s">
        <v>812</v>
      </c>
      <c r="B131" s="17" t="str">
        <f>IFERROR(__xludf.DUMMYFUNCTION("QUERY(vehicle!A:L, ""SELECT A, B, L where D contains '""&amp;A131&amp;""'"", 0)"),"vehicle-TCDInoperativeMissing")</f>
        <v>vehicle-TCDInoperativeMissing</v>
      </c>
      <c r="C131" s="13" t="str">
        <f>IFERROR(__xludf.DUMMYFUNCTION("""COMPUTED_VALUE"""),"vehicle")</f>
        <v>vehicle</v>
      </c>
      <c r="D131" s="13" t="str">
        <f>IFERROR(__xludf.DUMMYFUNCTION("""COMPUTED_VALUE"""),"V17-S2")</f>
        <v>V17-S2</v>
      </c>
      <c r="E131" s="33" t="s">
        <v>1104</v>
      </c>
      <c r="F131" s="34">
        <v>18.0</v>
      </c>
      <c r="G131" s="34">
        <v>18.0</v>
      </c>
    </row>
    <row r="132">
      <c r="A132" s="2" t="s">
        <v>812</v>
      </c>
      <c r="B132" s="17" t="str">
        <f>IFERROR(__xludf.DUMMYFUNCTION("QUERY(vehicle!A:L, ""SELECT A, B, L where D contains '""&amp;A132&amp;""'"", 0)"),"vehicle-TCDInoperativeMissing")</f>
        <v>vehicle-TCDInoperativeMissing</v>
      </c>
      <c r="C132" s="13" t="str">
        <f>IFERROR(__xludf.DUMMYFUNCTION("""COMPUTED_VALUE"""),"vehicle")</f>
        <v>vehicle</v>
      </c>
      <c r="D132" s="13" t="str">
        <f>IFERROR(__xludf.DUMMYFUNCTION("""COMPUTED_VALUE"""),"V17-S2")</f>
        <v>V17-S2</v>
      </c>
      <c r="E132" s="33" t="s">
        <v>1105</v>
      </c>
      <c r="F132" s="34">
        <v>19.0</v>
      </c>
      <c r="G132" s="34">
        <v>19.0</v>
      </c>
    </row>
    <row r="133">
      <c r="A133" s="2" t="s">
        <v>812</v>
      </c>
      <c r="B133" s="17" t="str">
        <f>IFERROR(__xludf.DUMMYFUNCTION("QUERY(vehicle!A:L, ""SELECT A, B, L where D contains '""&amp;A133&amp;""'"", 0)"),"vehicle-TCDInoperativeMissing")</f>
        <v>vehicle-TCDInoperativeMissing</v>
      </c>
      <c r="C133" s="13" t="str">
        <f>IFERROR(__xludf.DUMMYFUNCTION("""COMPUTED_VALUE"""),"vehicle")</f>
        <v>vehicle</v>
      </c>
      <c r="D133" s="13" t="str">
        <f>IFERROR(__xludf.DUMMYFUNCTION("""COMPUTED_VALUE"""),"V17-S2")</f>
        <v>V17-S2</v>
      </c>
      <c r="E133" s="33" t="s">
        <v>1106</v>
      </c>
      <c r="F133" s="34">
        <v>20.0</v>
      </c>
      <c r="G133" s="34">
        <v>20.0</v>
      </c>
    </row>
    <row r="134">
      <c r="A134" s="2" t="s">
        <v>812</v>
      </c>
      <c r="B134" s="17" t="str">
        <f>IFERROR(__xludf.DUMMYFUNCTION("QUERY(vehicle!A:L, ""SELECT A, B, L where D contains '""&amp;A134&amp;""'"", 0)"),"vehicle-TCDInoperativeMissing")</f>
        <v>vehicle-TCDInoperativeMissing</v>
      </c>
      <c r="C134" s="13" t="str">
        <f>IFERROR(__xludf.DUMMYFUNCTION("""COMPUTED_VALUE"""),"vehicle")</f>
        <v>vehicle</v>
      </c>
      <c r="D134" s="13" t="str">
        <f>IFERROR(__xludf.DUMMYFUNCTION("""COMPUTED_VALUE"""),"V17-S2")</f>
        <v>V17-S2</v>
      </c>
      <c r="E134" s="33" t="s">
        <v>1107</v>
      </c>
      <c r="F134" s="34">
        <v>21.0</v>
      </c>
      <c r="G134" s="34">
        <v>21.0</v>
      </c>
    </row>
    <row r="135">
      <c r="A135" s="2" t="s">
        <v>812</v>
      </c>
      <c r="B135" s="17" t="str">
        <f>IFERROR(__xludf.DUMMYFUNCTION("QUERY(vehicle!A:L, ""SELECT A, B, L where D contains '""&amp;A135&amp;""'"", 0)"),"vehicle-TCDInoperativeMissing")</f>
        <v>vehicle-TCDInoperativeMissing</v>
      </c>
      <c r="C135" s="13" t="str">
        <f>IFERROR(__xludf.DUMMYFUNCTION("""COMPUTED_VALUE"""),"vehicle")</f>
        <v>vehicle</v>
      </c>
      <c r="D135" s="13" t="str">
        <f>IFERROR(__xludf.DUMMYFUNCTION("""COMPUTED_VALUE"""),"V17-S2")</f>
        <v>V17-S2</v>
      </c>
      <c r="E135" s="33" t="s">
        <v>1108</v>
      </c>
      <c r="F135" s="34">
        <v>22.0</v>
      </c>
      <c r="G135" s="34">
        <v>22.0</v>
      </c>
    </row>
    <row r="136">
      <c r="A136" s="2" t="s">
        <v>812</v>
      </c>
      <c r="B136" s="17" t="str">
        <f>IFERROR(__xludf.DUMMYFUNCTION("QUERY(vehicle!A:L, ""SELECT A, B, L where D contains '""&amp;A136&amp;""'"", 0)"),"vehicle-TCDInoperativeMissing")</f>
        <v>vehicle-TCDInoperativeMissing</v>
      </c>
      <c r="C136" s="13" t="str">
        <f>IFERROR(__xludf.DUMMYFUNCTION("""COMPUTED_VALUE"""),"vehicle")</f>
        <v>vehicle</v>
      </c>
      <c r="D136" s="13" t="str">
        <f>IFERROR(__xludf.DUMMYFUNCTION("""COMPUTED_VALUE"""),"V17-S2")</f>
        <v>V17-S2</v>
      </c>
      <c r="E136" s="33" t="s">
        <v>1109</v>
      </c>
      <c r="F136" s="34">
        <v>23.0</v>
      </c>
      <c r="G136" s="34">
        <v>23.0</v>
      </c>
    </row>
    <row r="137">
      <c r="A137" s="2" t="s">
        <v>812</v>
      </c>
      <c r="B137" s="17" t="str">
        <f>IFERROR(__xludf.DUMMYFUNCTION("QUERY(vehicle!A:L, ""SELECT A, B, L where D contains '""&amp;A137&amp;""'"", 0)"),"vehicle-TCDInoperativeMissing")</f>
        <v>vehicle-TCDInoperativeMissing</v>
      </c>
      <c r="C137" s="13" t="str">
        <f>IFERROR(__xludf.DUMMYFUNCTION("""COMPUTED_VALUE"""),"vehicle")</f>
        <v>vehicle</v>
      </c>
      <c r="D137" s="13" t="str">
        <f>IFERROR(__xludf.DUMMYFUNCTION("""COMPUTED_VALUE"""),"V17-S2")</f>
        <v>V17-S2</v>
      </c>
      <c r="E137" s="33" t="s">
        <v>1086</v>
      </c>
      <c r="F137" s="34">
        <v>24.0</v>
      </c>
      <c r="G137" s="34">
        <v>0.0</v>
      </c>
    </row>
    <row r="138">
      <c r="A138" s="2" t="s">
        <v>812</v>
      </c>
      <c r="B138" s="17" t="str">
        <f>IFERROR(__xludf.DUMMYFUNCTION("QUERY(vehicle!A:L, ""SELECT A, B, L where D contains '""&amp;A138&amp;""'"", 0)"),"vehicle-TCDInoperativeMissing")</f>
        <v>vehicle-TCDInoperativeMissing</v>
      </c>
      <c r="C138" s="13" t="str">
        <f>IFERROR(__xludf.DUMMYFUNCTION("""COMPUTED_VALUE"""),"vehicle")</f>
        <v>vehicle</v>
      </c>
      <c r="D138" s="13" t="str">
        <f>IFERROR(__xludf.DUMMYFUNCTION("""COMPUTED_VALUE"""),"V17-S2")</f>
        <v>V17-S2</v>
      </c>
      <c r="E138" s="33" t="s">
        <v>1087</v>
      </c>
      <c r="F138" s="34">
        <v>25.0</v>
      </c>
      <c r="G138" s="34">
        <v>1.0</v>
      </c>
    </row>
    <row r="139">
      <c r="A139" s="2" t="s">
        <v>812</v>
      </c>
      <c r="B139" s="17" t="str">
        <f>IFERROR(__xludf.DUMMYFUNCTION("QUERY(vehicle!A:L, ""SELECT A, B, L where D contains '""&amp;A139&amp;""'"", 0)"),"vehicle-TCDInoperativeMissing")</f>
        <v>vehicle-TCDInoperativeMissing</v>
      </c>
      <c r="C139" s="13" t="str">
        <f>IFERROR(__xludf.DUMMYFUNCTION("""COMPUTED_VALUE"""),"vehicle")</f>
        <v>vehicle</v>
      </c>
      <c r="D139" s="13" t="str">
        <f>IFERROR(__xludf.DUMMYFUNCTION("""COMPUTED_VALUE"""),"V17-S2")</f>
        <v>V17-S2</v>
      </c>
      <c r="E139" s="33" t="s">
        <v>312</v>
      </c>
      <c r="F139" s="34">
        <v>26.0</v>
      </c>
      <c r="G139" s="34">
        <v>98.0</v>
      </c>
    </row>
    <row r="140">
      <c r="A140" s="2" t="s">
        <v>812</v>
      </c>
      <c r="B140" s="17" t="str">
        <f>IFERROR(__xludf.DUMMYFUNCTION("QUERY(vehicle!A:L, ""SELECT A, B, L where D contains '""&amp;A140&amp;""'"", 0)"),"vehicle-TCDInoperativeMissing")</f>
        <v>vehicle-TCDInoperativeMissing</v>
      </c>
      <c r="C140" s="13" t="str">
        <f>IFERROR(__xludf.DUMMYFUNCTION("""COMPUTED_VALUE"""),"vehicle")</f>
        <v>vehicle</v>
      </c>
      <c r="D140" s="13" t="str">
        <f>IFERROR(__xludf.DUMMYFUNCTION("""COMPUTED_VALUE"""),"V17-S2")</f>
        <v>V17-S2</v>
      </c>
      <c r="E140" s="33" t="s">
        <v>271</v>
      </c>
      <c r="F140" s="34">
        <v>27.0</v>
      </c>
      <c r="G140" s="34">
        <v>99.0</v>
      </c>
    </row>
    <row r="141">
      <c r="A141" s="2" t="s">
        <v>818</v>
      </c>
      <c r="B141" s="17" t="str">
        <f>IFERROR(__xludf.DUMMYFUNCTION("QUERY(vehicle!A:L, ""SELECT A, B, L where D contains '""&amp;A141&amp;""'"", 0)"),"vehicle-manueverAction")</f>
        <v>vehicle-manueverAction</v>
      </c>
      <c r="C141" s="13" t="str">
        <f>IFERROR(__xludf.DUMMYFUNCTION("""COMPUTED_VALUE"""),"vehicle")</f>
        <v>vehicle</v>
      </c>
      <c r="D141" s="13" t="str">
        <f>IFERROR(__xludf.DUMMYFUNCTION("""COMPUTED_VALUE"""),"V18")</f>
        <v>V18</v>
      </c>
      <c r="E141" s="33" t="s">
        <v>1111</v>
      </c>
      <c r="F141" s="34">
        <v>0.0</v>
      </c>
      <c r="G141" s="34">
        <v>1.0</v>
      </c>
    </row>
    <row r="142">
      <c r="A142" s="2" t="s">
        <v>818</v>
      </c>
      <c r="B142" s="17" t="str">
        <f>IFERROR(__xludf.DUMMYFUNCTION("QUERY(vehicle!A:L, ""SELECT A, B, L where D contains '""&amp;A142&amp;""'"", 0)"),"vehicle-manueverAction")</f>
        <v>vehicle-manueverAction</v>
      </c>
      <c r="C142" s="13" t="str">
        <f>IFERROR(__xludf.DUMMYFUNCTION("""COMPUTED_VALUE"""),"vehicle")</f>
        <v>vehicle</v>
      </c>
      <c r="D142" s="13" t="str">
        <f>IFERROR(__xludf.DUMMYFUNCTION("""COMPUTED_VALUE"""),"V18")</f>
        <v>V18</v>
      </c>
      <c r="E142" s="33" t="s">
        <v>1112</v>
      </c>
      <c r="F142" s="34">
        <v>1.0</v>
      </c>
      <c r="G142" s="34">
        <v>2.0</v>
      </c>
    </row>
    <row r="143">
      <c r="A143" s="2" t="s">
        <v>818</v>
      </c>
      <c r="B143" s="17" t="str">
        <f>IFERROR(__xludf.DUMMYFUNCTION("QUERY(vehicle!A:L, ""SELECT A, B, L where D contains '""&amp;A143&amp;""'"", 0)"),"vehicle-manueverAction")</f>
        <v>vehicle-manueverAction</v>
      </c>
      <c r="C143" s="13" t="str">
        <f>IFERROR(__xludf.DUMMYFUNCTION("""COMPUTED_VALUE"""),"vehicle")</f>
        <v>vehicle</v>
      </c>
      <c r="D143" s="13" t="str">
        <f>IFERROR(__xludf.DUMMYFUNCTION("""COMPUTED_VALUE"""),"V18")</f>
        <v>V18</v>
      </c>
      <c r="E143" s="33" t="s">
        <v>1113</v>
      </c>
      <c r="F143" s="34">
        <v>2.0</v>
      </c>
      <c r="G143" s="34">
        <v>3.0</v>
      </c>
    </row>
    <row r="144">
      <c r="A144" s="2" t="s">
        <v>818</v>
      </c>
      <c r="B144" s="17" t="str">
        <f>IFERROR(__xludf.DUMMYFUNCTION("QUERY(vehicle!A:L, ""SELECT A, B, L where D contains '""&amp;A144&amp;""'"", 0)"),"vehicle-manueverAction")</f>
        <v>vehicle-manueverAction</v>
      </c>
      <c r="C144" s="13" t="str">
        <f>IFERROR(__xludf.DUMMYFUNCTION("""COMPUTED_VALUE"""),"vehicle")</f>
        <v>vehicle</v>
      </c>
      <c r="D144" s="13" t="str">
        <f>IFERROR(__xludf.DUMMYFUNCTION("""COMPUTED_VALUE"""),"V18")</f>
        <v>V18</v>
      </c>
      <c r="E144" s="33" t="s">
        <v>1114</v>
      </c>
      <c r="F144" s="34">
        <v>3.0</v>
      </c>
      <c r="G144" s="34">
        <v>4.0</v>
      </c>
    </row>
    <row r="145">
      <c r="A145" s="2" t="s">
        <v>818</v>
      </c>
      <c r="B145" s="17" t="str">
        <f>IFERROR(__xludf.DUMMYFUNCTION("QUERY(vehicle!A:L, ""SELECT A, B, L where D contains '""&amp;A145&amp;""'"", 0)"),"vehicle-manueverAction")</f>
        <v>vehicle-manueverAction</v>
      </c>
      <c r="C145" s="13" t="str">
        <f>IFERROR(__xludf.DUMMYFUNCTION("""COMPUTED_VALUE"""),"vehicle")</f>
        <v>vehicle</v>
      </c>
      <c r="D145" s="13" t="str">
        <f>IFERROR(__xludf.DUMMYFUNCTION("""COMPUTED_VALUE"""),"V18")</f>
        <v>V18</v>
      </c>
      <c r="E145" s="33" t="s">
        <v>1115</v>
      </c>
      <c r="F145" s="34">
        <v>4.0</v>
      </c>
      <c r="G145" s="34">
        <v>5.0</v>
      </c>
    </row>
    <row r="146">
      <c r="A146" s="2" t="s">
        <v>818</v>
      </c>
      <c r="B146" s="17" t="str">
        <f>IFERROR(__xludf.DUMMYFUNCTION("QUERY(vehicle!A:L, ""SELECT A, B, L where D contains '""&amp;A146&amp;""'"", 0)"),"vehicle-manueverAction")</f>
        <v>vehicle-manueverAction</v>
      </c>
      <c r="C146" s="13" t="str">
        <f>IFERROR(__xludf.DUMMYFUNCTION("""COMPUTED_VALUE"""),"vehicle")</f>
        <v>vehicle</v>
      </c>
      <c r="D146" s="13" t="str">
        <f>IFERROR(__xludf.DUMMYFUNCTION("""COMPUTED_VALUE"""),"V18")</f>
        <v>V18</v>
      </c>
      <c r="E146" s="33" t="s">
        <v>1116</v>
      </c>
      <c r="F146" s="34">
        <v>5.0</v>
      </c>
      <c r="G146" s="34">
        <v>6.0</v>
      </c>
    </row>
    <row r="147">
      <c r="A147" s="2" t="s">
        <v>818</v>
      </c>
      <c r="B147" s="17" t="str">
        <f>IFERROR(__xludf.DUMMYFUNCTION("QUERY(vehicle!A:L, ""SELECT A, B, L where D contains '""&amp;A147&amp;""'"", 0)"),"vehicle-manueverAction")</f>
        <v>vehicle-manueverAction</v>
      </c>
      <c r="C147" s="13" t="str">
        <f>IFERROR(__xludf.DUMMYFUNCTION("""COMPUTED_VALUE"""),"vehicle")</f>
        <v>vehicle</v>
      </c>
      <c r="D147" s="13" t="str">
        <f>IFERROR(__xludf.DUMMYFUNCTION("""COMPUTED_VALUE"""),"V18")</f>
        <v>V18</v>
      </c>
      <c r="E147" s="33" t="s">
        <v>1117</v>
      </c>
      <c r="F147" s="34">
        <v>6.0</v>
      </c>
      <c r="G147" s="34">
        <v>7.0</v>
      </c>
    </row>
    <row r="148">
      <c r="A148" s="2" t="s">
        <v>818</v>
      </c>
      <c r="B148" s="17" t="str">
        <f>IFERROR(__xludf.DUMMYFUNCTION("QUERY(vehicle!A:L, ""SELECT A, B, L where D contains '""&amp;A148&amp;""'"", 0)"),"vehicle-manueverAction")</f>
        <v>vehicle-manueverAction</v>
      </c>
      <c r="C148" s="13" t="str">
        <f>IFERROR(__xludf.DUMMYFUNCTION("""COMPUTED_VALUE"""),"vehicle")</f>
        <v>vehicle</v>
      </c>
      <c r="D148" s="13" t="str">
        <f>IFERROR(__xludf.DUMMYFUNCTION("""COMPUTED_VALUE"""),"V18")</f>
        <v>V18</v>
      </c>
      <c r="E148" s="33" t="s">
        <v>1118</v>
      </c>
      <c r="F148" s="34">
        <v>7.0</v>
      </c>
      <c r="G148" s="34">
        <v>8.0</v>
      </c>
    </row>
    <row r="149">
      <c r="A149" s="2" t="s">
        <v>818</v>
      </c>
      <c r="B149" s="17" t="str">
        <f>IFERROR(__xludf.DUMMYFUNCTION("QUERY(vehicle!A:L, ""SELECT A, B, L where D contains '""&amp;A149&amp;""'"", 0)"),"vehicle-manueverAction")</f>
        <v>vehicle-manueverAction</v>
      </c>
      <c r="C149" s="13" t="str">
        <f>IFERROR(__xludf.DUMMYFUNCTION("""COMPUTED_VALUE"""),"vehicle")</f>
        <v>vehicle</v>
      </c>
      <c r="D149" s="13" t="str">
        <f>IFERROR(__xludf.DUMMYFUNCTION("""COMPUTED_VALUE"""),"V18")</f>
        <v>V18</v>
      </c>
      <c r="E149" s="33" t="s">
        <v>1119</v>
      </c>
      <c r="F149" s="34">
        <v>8.0</v>
      </c>
      <c r="G149" s="34">
        <v>9.0</v>
      </c>
    </row>
    <row r="150">
      <c r="A150" s="2" t="s">
        <v>818</v>
      </c>
      <c r="B150" s="17" t="str">
        <f>IFERROR(__xludf.DUMMYFUNCTION("QUERY(vehicle!A:L, ""SELECT A, B, L where D contains '""&amp;A150&amp;""'"", 0)"),"vehicle-manueverAction")</f>
        <v>vehicle-manueverAction</v>
      </c>
      <c r="C150" s="13" t="str">
        <f>IFERROR(__xludf.DUMMYFUNCTION("""COMPUTED_VALUE"""),"vehicle")</f>
        <v>vehicle</v>
      </c>
      <c r="D150" s="13" t="str">
        <f>IFERROR(__xludf.DUMMYFUNCTION("""COMPUTED_VALUE"""),"V18")</f>
        <v>V18</v>
      </c>
      <c r="E150" s="33" t="s">
        <v>1120</v>
      </c>
      <c r="F150" s="34">
        <v>9.0</v>
      </c>
      <c r="G150" s="34">
        <v>10.0</v>
      </c>
    </row>
    <row r="151">
      <c r="A151" s="2" t="s">
        <v>818</v>
      </c>
      <c r="B151" s="17" t="str">
        <f>IFERROR(__xludf.DUMMYFUNCTION("QUERY(vehicle!A:L, ""SELECT A, B, L where D contains '""&amp;A151&amp;""'"", 0)"),"vehicle-manueverAction")</f>
        <v>vehicle-manueverAction</v>
      </c>
      <c r="C151" s="13" t="str">
        <f>IFERROR(__xludf.DUMMYFUNCTION("""COMPUTED_VALUE"""),"vehicle")</f>
        <v>vehicle</v>
      </c>
      <c r="D151" s="13" t="str">
        <f>IFERROR(__xludf.DUMMYFUNCTION("""COMPUTED_VALUE"""),"V18")</f>
        <v>V18</v>
      </c>
      <c r="E151" s="33" t="s">
        <v>1121</v>
      </c>
      <c r="F151" s="34">
        <v>10.0</v>
      </c>
      <c r="G151" s="34">
        <v>11.0</v>
      </c>
    </row>
    <row r="152">
      <c r="A152" s="2" t="s">
        <v>818</v>
      </c>
      <c r="B152" s="17" t="str">
        <f>IFERROR(__xludf.DUMMYFUNCTION("QUERY(vehicle!A:L, ""SELECT A, B, L where D contains '""&amp;A152&amp;""'"", 0)"),"vehicle-manueverAction")</f>
        <v>vehicle-manueverAction</v>
      </c>
      <c r="C152" s="13" t="str">
        <f>IFERROR(__xludf.DUMMYFUNCTION("""COMPUTED_VALUE"""),"vehicle")</f>
        <v>vehicle</v>
      </c>
      <c r="D152" s="13" t="str">
        <f>IFERROR(__xludf.DUMMYFUNCTION("""COMPUTED_VALUE"""),"V18")</f>
        <v>V18</v>
      </c>
      <c r="E152" s="33" t="s">
        <v>1122</v>
      </c>
      <c r="F152" s="34">
        <v>11.0</v>
      </c>
      <c r="G152" s="34">
        <v>12.0</v>
      </c>
    </row>
    <row r="153">
      <c r="A153" s="2" t="s">
        <v>818</v>
      </c>
      <c r="B153" s="17" t="str">
        <f>IFERROR(__xludf.DUMMYFUNCTION("QUERY(vehicle!A:L, ""SELECT A, B, L where D contains '""&amp;A153&amp;""'"", 0)"),"vehicle-manueverAction")</f>
        <v>vehicle-manueverAction</v>
      </c>
      <c r="C153" s="13" t="str">
        <f>IFERROR(__xludf.DUMMYFUNCTION("""COMPUTED_VALUE"""),"vehicle")</f>
        <v>vehicle</v>
      </c>
      <c r="D153" s="13" t="str">
        <f>IFERROR(__xludf.DUMMYFUNCTION("""COMPUTED_VALUE"""),"V18")</f>
        <v>V18</v>
      </c>
      <c r="E153" s="33" t="s">
        <v>1123</v>
      </c>
      <c r="F153" s="34">
        <v>12.0</v>
      </c>
      <c r="G153" s="34">
        <v>13.0</v>
      </c>
    </row>
    <row r="154">
      <c r="A154" s="2" t="s">
        <v>818</v>
      </c>
      <c r="B154" s="17" t="str">
        <f>IFERROR(__xludf.DUMMYFUNCTION("QUERY(vehicle!A:L, ""SELECT A, B, L where D contains '""&amp;A154&amp;""'"", 0)"),"vehicle-manueverAction")</f>
        <v>vehicle-manueverAction</v>
      </c>
      <c r="C154" s="13" t="str">
        <f>IFERROR(__xludf.DUMMYFUNCTION("""COMPUTED_VALUE"""),"vehicle")</f>
        <v>vehicle</v>
      </c>
      <c r="D154" s="13" t="str">
        <f>IFERROR(__xludf.DUMMYFUNCTION("""COMPUTED_VALUE"""),"V18")</f>
        <v>V18</v>
      </c>
      <c r="E154" s="33" t="s">
        <v>312</v>
      </c>
      <c r="F154" s="34">
        <v>13.0</v>
      </c>
      <c r="G154" s="34">
        <v>98.0</v>
      </c>
    </row>
    <row r="155">
      <c r="A155" s="2" t="s">
        <v>818</v>
      </c>
      <c r="B155" s="17" t="str">
        <f>IFERROR(__xludf.DUMMYFUNCTION("QUERY(vehicle!A:L, ""SELECT A, B, L where D contains '""&amp;A155&amp;""'"", 0)"),"vehicle-manueverAction")</f>
        <v>vehicle-manueverAction</v>
      </c>
      <c r="C155" s="13" t="str">
        <f>IFERROR(__xludf.DUMMYFUNCTION("""COMPUTED_VALUE"""),"vehicle")</f>
        <v>vehicle</v>
      </c>
      <c r="D155" s="13" t="str">
        <f>IFERROR(__xludf.DUMMYFUNCTION("""COMPUTED_VALUE"""),"V18")</f>
        <v>V18</v>
      </c>
      <c r="E155" s="33" t="s">
        <v>271</v>
      </c>
      <c r="F155" s="34">
        <v>14.0</v>
      </c>
      <c r="G155" s="34">
        <v>99.0</v>
      </c>
    </row>
    <row r="156">
      <c r="A156" s="2" t="s">
        <v>824</v>
      </c>
      <c r="B156" s="17" t="str">
        <f>IFERROR(__xludf.DUMMYFUNCTION("QUERY(vehicle!A:L, ""SELECT A, B, L where D contains '""&amp;A156&amp;""'"", 0)"),"vehicle-initialPointContact")</f>
        <v>vehicle-initialPointContact</v>
      </c>
      <c r="C156" s="13" t="str">
        <f>IFERROR(__xludf.DUMMYFUNCTION("""COMPUTED_VALUE"""),"vehicle")</f>
        <v>vehicle</v>
      </c>
      <c r="D156" s="13" t="str">
        <f>IFERROR(__xludf.DUMMYFUNCTION("""COMPUTED_VALUE"""),"V19-S1")</f>
        <v>V19-S1</v>
      </c>
      <c r="E156" s="33" t="s">
        <v>1124</v>
      </c>
      <c r="F156" s="34">
        <v>0.0</v>
      </c>
      <c r="G156" s="34">
        <v>0.0</v>
      </c>
    </row>
    <row r="157">
      <c r="A157" s="2" t="s">
        <v>824</v>
      </c>
      <c r="B157" s="17" t="str">
        <f>IFERROR(__xludf.DUMMYFUNCTION("QUERY(vehicle!A:L, ""SELECT A, B, L where D contains '""&amp;A157&amp;""'"", 0)"),"vehicle-initialPointContact")</f>
        <v>vehicle-initialPointContact</v>
      </c>
      <c r="C157" s="13" t="str">
        <f>IFERROR(__xludf.DUMMYFUNCTION("""COMPUTED_VALUE"""),"vehicle")</f>
        <v>vehicle</v>
      </c>
      <c r="D157" s="13" t="str">
        <f>IFERROR(__xludf.DUMMYFUNCTION("""COMPUTED_VALUE"""),"V19-S1")</f>
        <v>V19-S1</v>
      </c>
      <c r="E157" s="33" t="s">
        <v>1125</v>
      </c>
      <c r="F157" s="34">
        <v>1.0</v>
      </c>
      <c r="G157" s="34">
        <v>1.0</v>
      </c>
    </row>
    <row r="158">
      <c r="A158" s="2" t="s">
        <v>824</v>
      </c>
      <c r="B158" s="17" t="str">
        <f>IFERROR(__xludf.DUMMYFUNCTION("QUERY(vehicle!A:L, ""SELECT A, B, L where D contains '""&amp;A158&amp;""'"", 0)"),"vehicle-initialPointContact")</f>
        <v>vehicle-initialPointContact</v>
      </c>
      <c r="C158" s="13" t="str">
        <f>IFERROR(__xludf.DUMMYFUNCTION("""COMPUTED_VALUE"""),"vehicle")</f>
        <v>vehicle</v>
      </c>
      <c r="D158" s="13" t="str">
        <f>IFERROR(__xludf.DUMMYFUNCTION("""COMPUTED_VALUE"""),"V19-S1")</f>
        <v>V19-S1</v>
      </c>
      <c r="E158" s="33" t="s">
        <v>1126</v>
      </c>
      <c r="F158" s="34">
        <v>2.0</v>
      </c>
      <c r="G158" s="34">
        <v>2.0</v>
      </c>
    </row>
    <row r="159">
      <c r="A159" s="2" t="s">
        <v>824</v>
      </c>
      <c r="B159" s="17" t="str">
        <f>IFERROR(__xludf.DUMMYFUNCTION("QUERY(vehicle!A:L, ""SELECT A, B, L where D contains '""&amp;A159&amp;""'"", 0)"),"vehicle-initialPointContact")</f>
        <v>vehicle-initialPointContact</v>
      </c>
      <c r="C159" s="13" t="str">
        <f>IFERROR(__xludf.DUMMYFUNCTION("""COMPUTED_VALUE"""),"vehicle")</f>
        <v>vehicle</v>
      </c>
      <c r="D159" s="13" t="str">
        <f>IFERROR(__xludf.DUMMYFUNCTION("""COMPUTED_VALUE"""),"V19-S1")</f>
        <v>V19-S1</v>
      </c>
      <c r="E159" s="33" t="s">
        <v>1127</v>
      </c>
      <c r="F159" s="34">
        <v>3.0</v>
      </c>
      <c r="G159" s="34">
        <v>3.0</v>
      </c>
    </row>
    <row r="160">
      <c r="A160" s="2" t="s">
        <v>824</v>
      </c>
      <c r="B160" s="17" t="str">
        <f>IFERROR(__xludf.DUMMYFUNCTION("QUERY(vehicle!A:L, ""SELECT A, B, L where D contains '""&amp;A160&amp;""'"", 0)"),"vehicle-initialPointContact")</f>
        <v>vehicle-initialPointContact</v>
      </c>
      <c r="C160" s="13" t="str">
        <f>IFERROR(__xludf.DUMMYFUNCTION("""COMPUTED_VALUE"""),"vehicle")</f>
        <v>vehicle</v>
      </c>
      <c r="D160" s="13" t="str">
        <f>IFERROR(__xludf.DUMMYFUNCTION("""COMPUTED_VALUE"""),"V19-S1")</f>
        <v>V19-S1</v>
      </c>
      <c r="E160" s="33" t="s">
        <v>1128</v>
      </c>
      <c r="F160" s="34">
        <v>4.0</v>
      </c>
      <c r="G160" s="34">
        <v>4.0</v>
      </c>
    </row>
    <row r="161">
      <c r="A161" s="2" t="s">
        <v>824</v>
      </c>
      <c r="B161" s="17" t="str">
        <f>IFERROR(__xludf.DUMMYFUNCTION("QUERY(vehicle!A:L, ""SELECT A, B, L where D contains '""&amp;A161&amp;""'"", 0)"),"vehicle-initialPointContact")</f>
        <v>vehicle-initialPointContact</v>
      </c>
      <c r="C161" s="13" t="str">
        <f>IFERROR(__xludf.DUMMYFUNCTION("""COMPUTED_VALUE"""),"vehicle")</f>
        <v>vehicle</v>
      </c>
      <c r="D161" s="13" t="str">
        <f>IFERROR(__xludf.DUMMYFUNCTION("""COMPUTED_VALUE"""),"V19-S1")</f>
        <v>V19-S1</v>
      </c>
      <c r="E161" s="33" t="s">
        <v>1129</v>
      </c>
      <c r="F161" s="34">
        <v>5.0</v>
      </c>
      <c r="G161" s="34">
        <v>5.0</v>
      </c>
    </row>
    <row r="162">
      <c r="A162" s="2" t="s">
        <v>824</v>
      </c>
      <c r="B162" s="17" t="str">
        <f>IFERROR(__xludf.DUMMYFUNCTION("QUERY(vehicle!A:L, ""SELECT A, B, L where D contains '""&amp;A162&amp;""'"", 0)"),"vehicle-initialPointContact")</f>
        <v>vehicle-initialPointContact</v>
      </c>
      <c r="C162" s="13" t="str">
        <f>IFERROR(__xludf.DUMMYFUNCTION("""COMPUTED_VALUE"""),"vehicle")</f>
        <v>vehicle</v>
      </c>
      <c r="D162" s="13" t="str">
        <f>IFERROR(__xludf.DUMMYFUNCTION("""COMPUTED_VALUE"""),"V19-S1")</f>
        <v>V19-S1</v>
      </c>
      <c r="E162" s="33" t="s">
        <v>1130</v>
      </c>
      <c r="F162" s="34">
        <v>6.0</v>
      </c>
      <c r="G162" s="34">
        <v>6.0</v>
      </c>
    </row>
    <row r="163">
      <c r="A163" s="2" t="s">
        <v>824</v>
      </c>
      <c r="B163" s="17" t="str">
        <f>IFERROR(__xludf.DUMMYFUNCTION("QUERY(vehicle!A:L, ""SELECT A, B, L where D contains '""&amp;A163&amp;""'"", 0)"),"vehicle-initialPointContact")</f>
        <v>vehicle-initialPointContact</v>
      </c>
      <c r="C163" s="13" t="str">
        <f>IFERROR(__xludf.DUMMYFUNCTION("""COMPUTED_VALUE"""),"vehicle")</f>
        <v>vehicle</v>
      </c>
      <c r="D163" s="13" t="str">
        <f>IFERROR(__xludf.DUMMYFUNCTION("""COMPUTED_VALUE"""),"V19-S1")</f>
        <v>V19-S1</v>
      </c>
      <c r="E163" s="33" t="s">
        <v>1131</v>
      </c>
      <c r="F163" s="34">
        <v>7.0</v>
      </c>
      <c r="G163" s="34">
        <v>7.0</v>
      </c>
    </row>
    <row r="164">
      <c r="A164" s="2" t="s">
        <v>824</v>
      </c>
      <c r="B164" s="17" t="str">
        <f>IFERROR(__xludf.DUMMYFUNCTION("QUERY(vehicle!A:L, ""SELECT A, B, L where D contains '""&amp;A164&amp;""'"", 0)"),"vehicle-initialPointContact")</f>
        <v>vehicle-initialPointContact</v>
      </c>
      <c r="C164" s="13" t="str">
        <f>IFERROR(__xludf.DUMMYFUNCTION("""COMPUTED_VALUE"""),"vehicle")</f>
        <v>vehicle</v>
      </c>
      <c r="D164" s="13" t="str">
        <f>IFERROR(__xludf.DUMMYFUNCTION("""COMPUTED_VALUE"""),"V19-S1")</f>
        <v>V19-S1</v>
      </c>
      <c r="E164" s="33" t="s">
        <v>1132</v>
      </c>
      <c r="F164" s="34">
        <v>8.0</v>
      </c>
      <c r="G164" s="34">
        <v>8.0</v>
      </c>
    </row>
    <row r="165">
      <c r="A165" s="2" t="s">
        <v>824</v>
      </c>
      <c r="B165" s="17" t="str">
        <f>IFERROR(__xludf.DUMMYFUNCTION("QUERY(vehicle!A:L, ""SELECT A, B, L where D contains '""&amp;A165&amp;""'"", 0)"),"vehicle-initialPointContact")</f>
        <v>vehicle-initialPointContact</v>
      </c>
      <c r="C165" s="13" t="str">
        <f>IFERROR(__xludf.DUMMYFUNCTION("""COMPUTED_VALUE"""),"vehicle")</f>
        <v>vehicle</v>
      </c>
      <c r="D165" s="13" t="str">
        <f>IFERROR(__xludf.DUMMYFUNCTION("""COMPUTED_VALUE"""),"V19-S1")</f>
        <v>V19-S1</v>
      </c>
      <c r="E165" s="33" t="s">
        <v>1133</v>
      </c>
      <c r="F165" s="34">
        <v>9.0</v>
      </c>
      <c r="G165" s="34">
        <v>9.0</v>
      </c>
    </row>
    <row r="166">
      <c r="A166" s="2" t="s">
        <v>824</v>
      </c>
      <c r="B166" s="17" t="str">
        <f>IFERROR(__xludf.DUMMYFUNCTION("QUERY(vehicle!A:L, ""SELECT A, B, L where D contains '""&amp;A166&amp;""'"", 0)"),"vehicle-initialPointContact")</f>
        <v>vehicle-initialPointContact</v>
      </c>
      <c r="C166" s="13" t="str">
        <f>IFERROR(__xludf.DUMMYFUNCTION("""COMPUTED_VALUE"""),"vehicle")</f>
        <v>vehicle</v>
      </c>
      <c r="D166" s="13" t="str">
        <f>IFERROR(__xludf.DUMMYFUNCTION("""COMPUTED_VALUE"""),"V19-S1")</f>
        <v>V19-S1</v>
      </c>
      <c r="E166" s="33" t="s">
        <v>1134</v>
      </c>
      <c r="F166" s="34">
        <v>10.0</v>
      </c>
      <c r="G166" s="34">
        <v>10.0</v>
      </c>
    </row>
    <row r="167">
      <c r="A167" s="2" t="s">
        <v>824</v>
      </c>
      <c r="B167" s="17" t="str">
        <f>IFERROR(__xludf.DUMMYFUNCTION("QUERY(vehicle!A:L, ""SELECT A, B, L where D contains '""&amp;A167&amp;""'"", 0)"),"vehicle-initialPointContact")</f>
        <v>vehicle-initialPointContact</v>
      </c>
      <c r="C167" s="13" t="str">
        <f>IFERROR(__xludf.DUMMYFUNCTION("""COMPUTED_VALUE"""),"vehicle")</f>
        <v>vehicle</v>
      </c>
      <c r="D167" s="13" t="str">
        <f>IFERROR(__xludf.DUMMYFUNCTION("""COMPUTED_VALUE"""),"V19-S1")</f>
        <v>V19-S1</v>
      </c>
      <c r="E167" s="33" t="s">
        <v>1135</v>
      </c>
      <c r="F167" s="34">
        <v>11.0</v>
      </c>
      <c r="G167" s="34">
        <v>11.0</v>
      </c>
    </row>
    <row r="168">
      <c r="A168" s="2" t="s">
        <v>824</v>
      </c>
      <c r="B168" s="17" t="str">
        <f>IFERROR(__xludf.DUMMYFUNCTION("QUERY(vehicle!A:L, ""SELECT A, B, L where D contains '""&amp;A168&amp;""'"", 0)"),"vehicle-initialPointContact")</f>
        <v>vehicle-initialPointContact</v>
      </c>
      <c r="C168" s="13" t="str">
        <f>IFERROR(__xludf.DUMMYFUNCTION("""COMPUTED_VALUE"""),"vehicle")</f>
        <v>vehicle</v>
      </c>
      <c r="D168" s="13" t="str">
        <f>IFERROR(__xludf.DUMMYFUNCTION("""COMPUTED_VALUE"""),"V19-S1")</f>
        <v>V19-S1</v>
      </c>
      <c r="E168" s="33" t="s">
        <v>1136</v>
      </c>
      <c r="F168" s="34">
        <v>12.0</v>
      </c>
      <c r="G168" s="34">
        <v>12.0</v>
      </c>
    </row>
    <row r="169">
      <c r="A169" s="2" t="s">
        <v>824</v>
      </c>
      <c r="B169" s="17" t="str">
        <f>IFERROR(__xludf.DUMMYFUNCTION("QUERY(vehicle!A:L, ""SELECT A, B, L where D contains '""&amp;A169&amp;""'"", 0)"),"vehicle-initialPointContact")</f>
        <v>vehicle-initialPointContact</v>
      </c>
      <c r="C169" s="13" t="str">
        <f>IFERROR(__xludf.DUMMYFUNCTION("""COMPUTED_VALUE"""),"vehicle")</f>
        <v>vehicle</v>
      </c>
      <c r="D169" s="13" t="str">
        <f>IFERROR(__xludf.DUMMYFUNCTION("""COMPUTED_VALUE"""),"V19-S1")</f>
        <v>V19-S1</v>
      </c>
      <c r="E169" s="33" t="s">
        <v>1137</v>
      </c>
      <c r="F169" s="34">
        <v>13.0</v>
      </c>
      <c r="G169" s="34">
        <v>13.0</v>
      </c>
    </row>
    <row r="170">
      <c r="A170" s="2" t="s">
        <v>824</v>
      </c>
      <c r="B170" s="17" t="str">
        <f>IFERROR(__xludf.DUMMYFUNCTION("QUERY(vehicle!A:L, ""SELECT A, B, L where D contains '""&amp;A170&amp;""'"", 0)"),"vehicle-initialPointContact")</f>
        <v>vehicle-initialPointContact</v>
      </c>
      <c r="C170" s="13" t="str">
        <f>IFERROR(__xludf.DUMMYFUNCTION("""COMPUTED_VALUE"""),"vehicle")</f>
        <v>vehicle</v>
      </c>
      <c r="D170" s="13" t="str">
        <f>IFERROR(__xludf.DUMMYFUNCTION("""COMPUTED_VALUE"""),"V19-S1")</f>
        <v>V19-S1</v>
      </c>
      <c r="E170" s="33" t="s">
        <v>1138</v>
      </c>
      <c r="F170" s="34">
        <v>14.0</v>
      </c>
      <c r="G170" s="34">
        <v>14.0</v>
      </c>
    </row>
    <row r="171">
      <c r="A171" s="2" t="s">
        <v>824</v>
      </c>
      <c r="B171" s="17" t="str">
        <f>IFERROR(__xludf.DUMMYFUNCTION("QUERY(vehicle!A:L, ""SELECT A, B, L where D contains '""&amp;A171&amp;""'"", 0)"),"vehicle-initialPointContact")</f>
        <v>vehicle-initialPointContact</v>
      </c>
      <c r="C171" s="13" t="str">
        <f>IFERROR(__xludf.DUMMYFUNCTION("""COMPUTED_VALUE"""),"vehicle")</f>
        <v>vehicle</v>
      </c>
      <c r="D171" s="13" t="str">
        <f>IFERROR(__xludf.DUMMYFUNCTION("""COMPUTED_VALUE"""),"V19-S1")</f>
        <v>V19-S1</v>
      </c>
      <c r="E171" s="33" t="s">
        <v>1139</v>
      </c>
      <c r="F171" s="34">
        <v>15.0</v>
      </c>
      <c r="G171" s="34">
        <v>15.0</v>
      </c>
    </row>
    <row r="172">
      <c r="A172" s="2" t="s">
        <v>824</v>
      </c>
      <c r="B172" s="17" t="str">
        <f>IFERROR(__xludf.DUMMYFUNCTION("QUERY(vehicle!A:L, ""SELECT A, B, L where D contains '""&amp;A172&amp;""'"", 0)"),"vehicle-initialPointContact")</f>
        <v>vehicle-initialPointContact</v>
      </c>
      <c r="C172" s="13" t="str">
        <f>IFERROR(__xludf.DUMMYFUNCTION("""COMPUTED_VALUE"""),"vehicle")</f>
        <v>vehicle</v>
      </c>
      <c r="D172" s="13" t="str">
        <f>IFERROR(__xludf.DUMMYFUNCTION("""COMPUTED_VALUE"""),"V19-S1")</f>
        <v>V19-S1</v>
      </c>
      <c r="E172" s="33" t="s">
        <v>1140</v>
      </c>
      <c r="F172" s="34">
        <v>16.0</v>
      </c>
      <c r="G172" s="34">
        <v>16.0</v>
      </c>
    </row>
    <row r="173">
      <c r="A173" s="2" t="s">
        <v>824</v>
      </c>
      <c r="B173" s="17" t="str">
        <f>IFERROR(__xludf.DUMMYFUNCTION("QUERY(vehicle!A:L, ""SELECT A, B, L where D contains '""&amp;A173&amp;""'"", 0)"),"vehicle-initialPointContact")</f>
        <v>vehicle-initialPointContact</v>
      </c>
      <c r="C173" s="13" t="str">
        <f>IFERROR(__xludf.DUMMYFUNCTION("""COMPUTED_VALUE"""),"vehicle")</f>
        <v>vehicle</v>
      </c>
      <c r="D173" s="13" t="str">
        <f>IFERROR(__xludf.DUMMYFUNCTION("""COMPUTED_VALUE"""),"V19-S1")</f>
        <v>V19-S1</v>
      </c>
      <c r="E173" s="33" t="s">
        <v>271</v>
      </c>
      <c r="F173" s="34">
        <v>17.0</v>
      </c>
      <c r="G173" s="34">
        <v>99.0</v>
      </c>
    </row>
    <row r="174">
      <c r="A174" s="2" t="s">
        <v>830</v>
      </c>
      <c r="B174" s="17" t="str">
        <f>IFERROR(__xludf.DUMMYFUNCTION("QUERY(vehicle!A:L, ""SELECT A, B, L where D contains '""&amp;A174&amp;""'"", 0)"),"vehicle-damageLocation")</f>
        <v>vehicle-damageLocation</v>
      </c>
      <c r="C174" s="13" t="str">
        <f>IFERROR(__xludf.DUMMYFUNCTION("""COMPUTED_VALUE"""),"vehicle")</f>
        <v>vehicle</v>
      </c>
      <c r="D174" s="13" t="str">
        <f>IFERROR(__xludf.DUMMYFUNCTION("""COMPUTED_VALUE"""),"V19-S2")</f>
        <v>V19-S2</v>
      </c>
      <c r="E174" s="33" t="s">
        <v>1125</v>
      </c>
      <c r="F174" s="34">
        <v>0.0</v>
      </c>
      <c r="G174" s="34">
        <v>1.0</v>
      </c>
    </row>
    <row r="175">
      <c r="A175" s="2" t="s">
        <v>830</v>
      </c>
      <c r="B175" s="17" t="str">
        <f>IFERROR(__xludf.DUMMYFUNCTION("QUERY(vehicle!A:L, ""SELECT A, B, L where D contains '""&amp;A175&amp;""'"", 0)"),"vehicle-damageLocation")</f>
        <v>vehicle-damageLocation</v>
      </c>
      <c r="C175" s="13" t="str">
        <f>IFERROR(__xludf.DUMMYFUNCTION("""COMPUTED_VALUE"""),"vehicle")</f>
        <v>vehicle</v>
      </c>
      <c r="D175" s="13" t="str">
        <f>IFERROR(__xludf.DUMMYFUNCTION("""COMPUTED_VALUE"""),"V19-S2")</f>
        <v>V19-S2</v>
      </c>
      <c r="E175" s="33" t="s">
        <v>1126</v>
      </c>
      <c r="F175" s="34">
        <v>1.0</v>
      </c>
      <c r="G175" s="34">
        <v>2.0</v>
      </c>
    </row>
    <row r="176">
      <c r="A176" s="2" t="s">
        <v>830</v>
      </c>
      <c r="B176" s="17" t="str">
        <f>IFERROR(__xludf.DUMMYFUNCTION("QUERY(vehicle!A:L, ""SELECT A, B, L where D contains '""&amp;A176&amp;""'"", 0)"),"vehicle-damageLocation")</f>
        <v>vehicle-damageLocation</v>
      </c>
      <c r="C176" s="13" t="str">
        <f>IFERROR(__xludf.DUMMYFUNCTION("""COMPUTED_VALUE"""),"vehicle")</f>
        <v>vehicle</v>
      </c>
      <c r="D176" s="13" t="str">
        <f>IFERROR(__xludf.DUMMYFUNCTION("""COMPUTED_VALUE"""),"V19-S2")</f>
        <v>V19-S2</v>
      </c>
      <c r="E176" s="33" t="s">
        <v>1127</v>
      </c>
      <c r="F176" s="34">
        <v>2.0</v>
      </c>
      <c r="G176" s="34">
        <v>3.0</v>
      </c>
    </row>
    <row r="177">
      <c r="A177" s="2" t="s">
        <v>830</v>
      </c>
      <c r="B177" s="17" t="str">
        <f>IFERROR(__xludf.DUMMYFUNCTION("QUERY(vehicle!A:L, ""SELECT A, B, L where D contains '""&amp;A177&amp;""'"", 0)"),"vehicle-damageLocation")</f>
        <v>vehicle-damageLocation</v>
      </c>
      <c r="C177" s="13" t="str">
        <f>IFERROR(__xludf.DUMMYFUNCTION("""COMPUTED_VALUE"""),"vehicle")</f>
        <v>vehicle</v>
      </c>
      <c r="D177" s="13" t="str">
        <f>IFERROR(__xludf.DUMMYFUNCTION("""COMPUTED_VALUE"""),"V19-S2")</f>
        <v>V19-S2</v>
      </c>
      <c r="E177" s="33" t="s">
        <v>1128</v>
      </c>
      <c r="F177" s="34">
        <v>3.0</v>
      </c>
      <c r="G177" s="34">
        <v>4.0</v>
      </c>
    </row>
    <row r="178">
      <c r="A178" s="2" t="s">
        <v>830</v>
      </c>
      <c r="B178" s="17" t="str">
        <f>IFERROR(__xludf.DUMMYFUNCTION("QUERY(vehicle!A:L, ""SELECT A, B, L where D contains '""&amp;A178&amp;""'"", 0)"),"vehicle-damageLocation")</f>
        <v>vehicle-damageLocation</v>
      </c>
      <c r="C178" s="13" t="str">
        <f>IFERROR(__xludf.DUMMYFUNCTION("""COMPUTED_VALUE"""),"vehicle")</f>
        <v>vehicle</v>
      </c>
      <c r="D178" s="13" t="str">
        <f>IFERROR(__xludf.DUMMYFUNCTION("""COMPUTED_VALUE"""),"V19-S2")</f>
        <v>V19-S2</v>
      </c>
      <c r="E178" s="33" t="s">
        <v>1129</v>
      </c>
      <c r="F178" s="34">
        <v>4.0</v>
      </c>
      <c r="G178" s="34">
        <v>5.0</v>
      </c>
    </row>
    <row r="179">
      <c r="A179" s="2" t="s">
        <v>830</v>
      </c>
      <c r="B179" s="17" t="str">
        <f>IFERROR(__xludf.DUMMYFUNCTION("QUERY(vehicle!A:L, ""SELECT A, B, L where D contains '""&amp;A179&amp;""'"", 0)"),"vehicle-damageLocation")</f>
        <v>vehicle-damageLocation</v>
      </c>
      <c r="C179" s="13" t="str">
        <f>IFERROR(__xludf.DUMMYFUNCTION("""COMPUTED_VALUE"""),"vehicle")</f>
        <v>vehicle</v>
      </c>
      <c r="D179" s="13" t="str">
        <f>IFERROR(__xludf.DUMMYFUNCTION("""COMPUTED_VALUE"""),"V19-S2")</f>
        <v>V19-S2</v>
      </c>
      <c r="E179" s="33" t="s">
        <v>1130</v>
      </c>
      <c r="F179" s="34">
        <v>5.0</v>
      </c>
      <c r="G179" s="34">
        <v>6.0</v>
      </c>
    </row>
    <row r="180">
      <c r="A180" s="2" t="s">
        <v>830</v>
      </c>
      <c r="B180" s="17" t="str">
        <f>IFERROR(__xludf.DUMMYFUNCTION("QUERY(vehicle!A:L, ""SELECT A, B, L where D contains '""&amp;A180&amp;""'"", 0)"),"vehicle-damageLocation")</f>
        <v>vehicle-damageLocation</v>
      </c>
      <c r="C180" s="13" t="str">
        <f>IFERROR(__xludf.DUMMYFUNCTION("""COMPUTED_VALUE"""),"vehicle")</f>
        <v>vehicle</v>
      </c>
      <c r="D180" s="13" t="str">
        <f>IFERROR(__xludf.DUMMYFUNCTION("""COMPUTED_VALUE"""),"V19-S2")</f>
        <v>V19-S2</v>
      </c>
      <c r="E180" s="33" t="s">
        <v>1131</v>
      </c>
      <c r="F180" s="34">
        <v>6.0</v>
      </c>
      <c r="G180" s="34">
        <v>7.0</v>
      </c>
    </row>
    <row r="181">
      <c r="A181" s="2" t="s">
        <v>830</v>
      </c>
      <c r="B181" s="17" t="str">
        <f>IFERROR(__xludf.DUMMYFUNCTION("QUERY(vehicle!A:L, ""SELECT A, B, L where D contains '""&amp;A181&amp;""'"", 0)"),"vehicle-damageLocation")</f>
        <v>vehicle-damageLocation</v>
      </c>
      <c r="C181" s="13" t="str">
        <f>IFERROR(__xludf.DUMMYFUNCTION("""COMPUTED_VALUE"""),"vehicle")</f>
        <v>vehicle</v>
      </c>
      <c r="D181" s="13" t="str">
        <f>IFERROR(__xludf.DUMMYFUNCTION("""COMPUTED_VALUE"""),"V19-S2")</f>
        <v>V19-S2</v>
      </c>
      <c r="E181" s="33" t="s">
        <v>1132</v>
      </c>
      <c r="F181" s="34">
        <v>7.0</v>
      </c>
      <c r="G181" s="34">
        <v>8.0</v>
      </c>
    </row>
    <row r="182">
      <c r="A182" s="2" t="s">
        <v>830</v>
      </c>
      <c r="B182" s="17" t="str">
        <f>IFERROR(__xludf.DUMMYFUNCTION("QUERY(vehicle!A:L, ""SELECT A, B, L where D contains '""&amp;A182&amp;""'"", 0)"),"vehicle-damageLocation")</f>
        <v>vehicle-damageLocation</v>
      </c>
      <c r="C182" s="13" t="str">
        <f>IFERROR(__xludf.DUMMYFUNCTION("""COMPUTED_VALUE"""),"vehicle")</f>
        <v>vehicle</v>
      </c>
      <c r="D182" s="13" t="str">
        <f>IFERROR(__xludf.DUMMYFUNCTION("""COMPUTED_VALUE"""),"V19-S2")</f>
        <v>V19-S2</v>
      </c>
      <c r="E182" s="33" t="s">
        <v>1133</v>
      </c>
      <c r="F182" s="34">
        <v>8.0</v>
      </c>
      <c r="G182" s="34">
        <v>9.0</v>
      </c>
    </row>
    <row r="183">
      <c r="A183" s="2" t="s">
        <v>830</v>
      </c>
      <c r="B183" s="17" t="str">
        <f>IFERROR(__xludf.DUMMYFUNCTION("QUERY(vehicle!A:L, ""SELECT A, B, L where D contains '""&amp;A183&amp;""'"", 0)"),"vehicle-damageLocation")</f>
        <v>vehicle-damageLocation</v>
      </c>
      <c r="C183" s="13" t="str">
        <f>IFERROR(__xludf.DUMMYFUNCTION("""COMPUTED_VALUE"""),"vehicle")</f>
        <v>vehicle</v>
      </c>
      <c r="D183" s="13" t="str">
        <f>IFERROR(__xludf.DUMMYFUNCTION("""COMPUTED_VALUE"""),"V19-S2")</f>
        <v>V19-S2</v>
      </c>
      <c r="E183" s="33" t="s">
        <v>1134</v>
      </c>
      <c r="F183" s="34">
        <v>9.0</v>
      </c>
      <c r="G183" s="34">
        <v>10.0</v>
      </c>
    </row>
    <row r="184">
      <c r="A184" s="2" t="s">
        <v>830</v>
      </c>
      <c r="B184" s="17" t="str">
        <f>IFERROR(__xludf.DUMMYFUNCTION("QUERY(vehicle!A:L, ""SELECT A, B, L where D contains '""&amp;A184&amp;""'"", 0)"),"vehicle-damageLocation")</f>
        <v>vehicle-damageLocation</v>
      </c>
      <c r="C184" s="13" t="str">
        <f>IFERROR(__xludf.DUMMYFUNCTION("""COMPUTED_VALUE"""),"vehicle")</f>
        <v>vehicle</v>
      </c>
      <c r="D184" s="13" t="str">
        <f>IFERROR(__xludf.DUMMYFUNCTION("""COMPUTED_VALUE"""),"V19-S2")</f>
        <v>V19-S2</v>
      </c>
      <c r="E184" s="33" t="s">
        <v>1135</v>
      </c>
      <c r="F184" s="34">
        <v>10.0</v>
      </c>
      <c r="G184" s="34">
        <v>11.0</v>
      </c>
    </row>
    <row r="185">
      <c r="A185" s="2" t="s">
        <v>830</v>
      </c>
      <c r="B185" s="17" t="str">
        <f>IFERROR(__xludf.DUMMYFUNCTION("QUERY(vehicle!A:L, ""SELECT A, B, L where D contains '""&amp;A185&amp;""'"", 0)"),"vehicle-damageLocation")</f>
        <v>vehicle-damageLocation</v>
      </c>
      <c r="C185" s="13" t="str">
        <f>IFERROR(__xludf.DUMMYFUNCTION("""COMPUTED_VALUE"""),"vehicle")</f>
        <v>vehicle</v>
      </c>
      <c r="D185" s="13" t="str">
        <f>IFERROR(__xludf.DUMMYFUNCTION("""COMPUTED_VALUE"""),"V19-S2")</f>
        <v>V19-S2</v>
      </c>
      <c r="E185" s="33" t="s">
        <v>1136</v>
      </c>
      <c r="F185" s="34">
        <v>11.0</v>
      </c>
      <c r="G185" s="34">
        <v>12.0</v>
      </c>
    </row>
    <row r="186">
      <c r="A186" s="2" t="s">
        <v>830</v>
      </c>
      <c r="B186" s="17" t="str">
        <f>IFERROR(__xludf.DUMMYFUNCTION("QUERY(vehicle!A:L, ""SELECT A, B, L where D contains '""&amp;A186&amp;""'"", 0)"),"vehicle-damageLocation")</f>
        <v>vehicle-damageLocation</v>
      </c>
      <c r="C186" s="13" t="str">
        <f>IFERROR(__xludf.DUMMYFUNCTION("""COMPUTED_VALUE"""),"vehicle")</f>
        <v>vehicle</v>
      </c>
      <c r="D186" s="13" t="str">
        <f>IFERROR(__xludf.DUMMYFUNCTION("""COMPUTED_VALUE"""),"V19-S2")</f>
        <v>V19-S2</v>
      </c>
      <c r="E186" s="33" t="s">
        <v>1137</v>
      </c>
      <c r="F186" s="34">
        <v>12.0</v>
      </c>
      <c r="G186" s="34">
        <v>13.0</v>
      </c>
    </row>
    <row r="187">
      <c r="A187" s="2" t="s">
        <v>830</v>
      </c>
      <c r="B187" s="17" t="str">
        <f>IFERROR(__xludf.DUMMYFUNCTION("QUERY(vehicle!A:L, ""SELECT A, B, L where D contains '""&amp;A187&amp;""'"", 0)"),"vehicle-damageLocation")</f>
        <v>vehicle-damageLocation</v>
      </c>
      <c r="C187" s="13" t="str">
        <f>IFERROR(__xludf.DUMMYFUNCTION("""COMPUTED_VALUE"""),"vehicle")</f>
        <v>vehicle</v>
      </c>
      <c r="D187" s="13" t="str">
        <f>IFERROR(__xludf.DUMMYFUNCTION("""COMPUTED_VALUE"""),"V19-S2")</f>
        <v>V19-S2</v>
      </c>
      <c r="E187" s="33" t="s">
        <v>1138</v>
      </c>
      <c r="F187" s="34">
        <v>13.0</v>
      </c>
      <c r="G187" s="34">
        <v>14.0</v>
      </c>
    </row>
    <row r="188">
      <c r="A188" s="2" t="s">
        <v>830</v>
      </c>
      <c r="B188" s="17" t="str">
        <f>IFERROR(__xludf.DUMMYFUNCTION("QUERY(vehicle!A:L, ""SELECT A, B, L where D contains '""&amp;A188&amp;""'"", 0)"),"vehicle-damageLocation")</f>
        <v>vehicle-damageLocation</v>
      </c>
      <c r="C188" s="13" t="str">
        <f>IFERROR(__xludf.DUMMYFUNCTION("""COMPUTED_VALUE"""),"vehicle")</f>
        <v>vehicle</v>
      </c>
      <c r="D188" s="13" t="str">
        <f>IFERROR(__xludf.DUMMYFUNCTION("""COMPUTED_VALUE"""),"V19-S2")</f>
        <v>V19-S2</v>
      </c>
      <c r="E188" s="33" t="s">
        <v>1141</v>
      </c>
      <c r="F188" s="34">
        <v>14.0</v>
      </c>
      <c r="G188" s="34">
        <v>15.0</v>
      </c>
    </row>
    <row r="189">
      <c r="A189" s="2" t="s">
        <v>830</v>
      </c>
      <c r="B189" s="17" t="str">
        <f>IFERROR(__xludf.DUMMYFUNCTION("QUERY(vehicle!A:L, ""SELECT A, B, L where D contains '""&amp;A189&amp;""'"", 0)"),"vehicle-damageLocation")</f>
        <v>vehicle-damageLocation</v>
      </c>
      <c r="C189" s="13" t="str">
        <f>IFERROR(__xludf.DUMMYFUNCTION("""COMPUTED_VALUE"""),"vehicle")</f>
        <v>vehicle</v>
      </c>
      <c r="D189" s="13" t="str">
        <f>IFERROR(__xludf.DUMMYFUNCTION("""COMPUTED_VALUE"""),"V19-S2")</f>
        <v>V19-S2</v>
      </c>
      <c r="E189" s="33" t="s">
        <v>1142</v>
      </c>
      <c r="F189" s="34">
        <v>15.0</v>
      </c>
      <c r="G189" s="34">
        <v>0.0</v>
      </c>
    </row>
    <row r="190">
      <c r="A190" s="2" t="s">
        <v>830</v>
      </c>
      <c r="B190" s="17" t="str">
        <f>IFERROR(__xludf.DUMMYFUNCTION("QUERY(vehicle!A:L, ""SELECT A, B, L where D contains '""&amp;A190&amp;""'"", 0)"),"vehicle-damageLocation")</f>
        <v>vehicle-damageLocation</v>
      </c>
      <c r="C190" s="13" t="str">
        <f>IFERROR(__xludf.DUMMYFUNCTION("""COMPUTED_VALUE"""),"vehicle")</f>
        <v>vehicle</v>
      </c>
      <c r="D190" s="13" t="str">
        <f>IFERROR(__xludf.DUMMYFUNCTION("""COMPUTED_VALUE"""),"V19-S2")</f>
        <v>V19-S2</v>
      </c>
      <c r="E190" s="33" t="s">
        <v>1140</v>
      </c>
      <c r="F190" s="34">
        <v>16.0</v>
      </c>
      <c r="G190" s="34">
        <v>16.0</v>
      </c>
    </row>
    <row r="191">
      <c r="A191" s="2" t="s">
        <v>835</v>
      </c>
      <c r="B191" s="17" t="str">
        <f>IFERROR(__xludf.DUMMYFUNCTION("QUERY(vehicle!A:L, ""SELECT A, B, L where D contains '""&amp;A191&amp;""'"", 0)"),"vehicle-resultingExtentDamage")</f>
        <v>vehicle-resultingExtentDamage</v>
      </c>
      <c r="C191" s="13" t="str">
        <f>IFERROR(__xludf.DUMMYFUNCTION("""COMPUTED_VALUE"""),"vehicle")</f>
        <v>vehicle</v>
      </c>
      <c r="D191" s="13" t="str">
        <f>IFERROR(__xludf.DUMMYFUNCTION("""COMPUTED_VALUE"""),"V19-S3")</f>
        <v>V19-S3</v>
      </c>
      <c r="E191" s="33" t="s">
        <v>1142</v>
      </c>
      <c r="F191" s="34">
        <v>0.0</v>
      </c>
      <c r="G191" s="34">
        <v>0.0</v>
      </c>
    </row>
    <row r="192">
      <c r="A192" s="2" t="s">
        <v>835</v>
      </c>
      <c r="B192" s="17" t="str">
        <f>IFERROR(__xludf.DUMMYFUNCTION("QUERY(vehicle!A:L, ""SELECT A, B, L where D contains '""&amp;A192&amp;""'"", 0)"),"vehicle-resultingExtentDamage")</f>
        <v>vehicle-resultingExtentDamage</v>
      </c>
      <c r="C192" s="13" t="str">
        <f>IFERROR(__xludf.DUMMYFUNCTION("""COMPUTED_VALUE"""),"vehicle")</f>
        <v>vehicle</v>
      </c>
      <c r="D192" s="13" t="str">
        <f>IFERROR(__xludf.DUMMYFUNCTION("""COMPUTED_VALUE"""),"V19-S3")</f>
        <v>V19-S3</v>
      </c>
      <c r="E192" s="33" t="s">
        <v>1143</v>
      </c>
      <c r="F192" s="34">
        <v>1.0</v>
      </c>
      <c r="G192" s="34">
        <v>1.0</v>
      </c>
    </row>
    <row r="193">
      <c r="A193" s="2" t="s">
        <v>835</v>
      </c>
      <c r="B193" s="17" t="str">
        <f>IFERROR(__xludf.DUMMYFUNCTION("QUERY(vehicle!A:L, ""SELECT A, B, L where D contains '""&amp;A193&amp;""'"", 0)"),"vehicle-resultingExtentDamage")</f>
        <v>vehicle-resultingExtentDamage</v>
      </c>
      <c r="C193" s="13" t="str">
        <f>IFERROR(__xludf.DUMMYFUNCTION("""COMPUTED_VALUE"""),"vehicle")</f>
        <v>vehicle</v>
      </c>
      <c r="D193" s="13" t="str">
        <f>IFERROR(__xludf.DUMMYFUNCTION("""COMPUTED_VALUE"""),"V19-S3")</f>
        <v>V19-S3</v>
      </c>
      <c r="E193" s="33" t="s">
        <v>1144</v>
      </c>
      <c r="F193" s="34">
        <v>2.0</v>
      </c>
      <c r="G193" s="34">
        <v>2.0</v>
      </c>
    </row>
    <row r="194">
      <c r="A194" s="2" t="s">
        <v>835</v>
      </c>
      <c r="B194" s="17" t="str">
        <f>IFERROR(__xludf.DUMMYFUNCTION("QUERY(vehicle!A:L, ""SELECT A, B, L where D contains '""&amp;A194&amp;""'"", 0)"),"vehicle-resultingExtentDamage")</f>
        <v>vehicle-resultingExtentDamage</v>
      </c>
      <c r="C194" s="13" t="str">
        <f>IFERROR(__xludf.DUMMYFUNCTION("""COMPUTED_VALUE"""),"vehicle")</f>
        <v>vehicle</v>
      </c>
      <c r="D194" s="13" t="str">
        <f>IFERROR(__xludf.DUMMYFUNCTION("""COMPUTED_VALUE"""),"V19-S3")</f>
        <v>V19-S3</v>
      </c>
      <c r="E194" s="33" t="s">
        <v>1145</v>
      </c>
      <c r="F194" s="34">
        <v>3.0</v>
      </c>
      <c r="G194" s="34">
        <v>3.0</v>
      </c>
    </row>
    <row r="195">
      <c r="A195" s="2" t="s">
        <v>835</v>
      </c>
      <c r="B195" s="17" t="str">
        <f>IFERROR(__xludf.DUMMYFUNCTION("QUERY(vehicle!A:L, ""SELECT A, B, L where D contains '""&amp;A195&amp;""'"", 0)"),"vehicle-resultingExtentDamage")</f>
        <v>vehicle-resultingExtentDamage</v>
      </c>
      <c r="C195" s="13" t="str">
        <f>IFERROR(__xludf.DUMMYFUNCTION("""COMPUTED_VALUE"""),"vehicle")</f>
        <v>vehicle</v>
      </c>
      <c r="D195" s="13" t="str">
        <f>IFERROR(__xludf.DUMMYFUNCTION("""COMPUTED_VALUE"""),"V19-S3")</f>
        <v>V19-S3</v>
      </c>
      <c r="E195" s="33" t="s">
        <v>1140</v>
      </c>
      <c r="F195" s="34">
        <v>4.0</v>
      </c>
      <c r="G195" s="34">
        <v>4.0</v>
      </c>
    </row>
    <row r="196">
      <c r="A196" s="2" t="s">
        <v>838</v>
      </c>
      <c r="B196" s="17" t="str">
        <f>IFERROR(__xludf.DUMMYFUNCTION("QUERY(vehicle!A:L, ""SELECT A, B, L where D contains '""&amp;A196&amp;""'"", 0)"),"vehicle-sequence")</f>
        <v>vehicle-sequence</v>
      </c>
      <c r="C196" s="13" t="str">
        <f>IFERROR(__xludf.DUMMYFUNCTION("""COMPUTED_VALUE"""),"vehicle")</f>
        <v>vehicle</v>
      </c>
      <c r="D196" s="13" t="str">
        <f>IFERROR(__xludf.DUMMYFUNCTION("""COMPUTED_VALUE"""),"V20")</f>
        <v>V20</v>
      </c>
      <c r="E196" s="33" t="s">
        <v>1146</v>
      </c>
      <c r="F196" s="34">
        <v>0.0</v>
      </c>
      <c r="G196" s="34">
        <v>1.0</v>
      </c>
    </row>
    <row r="197">
      <c r="A197" s="2" t="s">
        <v>838</v>
      </c>
      <c r="B197" s="17" t="str">
        <f>IFERROR(__xludf.DUMMYFUNCTION("QUERY(vehicle!A:L, ""SELECT A, B, L where D contains '""&amp;A197&amp;""'"", 0)"),"vehicle-sequence")</f>
        <v>vehicle-sequence</v>
      </c>
      <c r="C197" s="13" t="str">
        <f>IFERROR(__xludf.DUMMYFUNCTION("""COMPUTED_VALUE"""),"vehicle")</f>
        <v>vehicle</v>
      </c>
      <c r="D197" s="13" t="str">
        <f>IFERROR(__xludf.DUMMYFUNCTION("""COMPUTED_VALUE"""),"V20")</f>
        <v>V20</v>
      </c>
      <c r="E197" s="33" t="s">
        <v>1147</v>
      </c>
      <c r="F197" s="34">
        <v>1.0</v>
      </c>
      <c r="G197" s="34">
        <v>2.0</v>
      </c>
    </row>
    <row r="198">
      <c r="A198" s="2" t="s">
        <v>838</v>
      </c>
      <c r="B198" s="17" t="str">
        <f>IFERROR(__xludf.DUMMYFUNCTION("QUERY(vehicle!A:L, ""SELECT A, B, L where D contains '""&amp;A198&amp;""'"", 0)"),"vehicle-sequence")</f>
        <v>vehicle-sequence</v>
      </c>
      <c r="C198" s="13" t="str">
        <f>IFERROR(__xludf.DUMMYFUNCTION("""COMPUTED_VALUE"""),"vehicle")</f>
        <v>vehicle</v>
      </c>
      <c r="D198" s="13" t="str">
        <f>IFERROR(__xludf.DUMMYFUNCTION("""COMPUTED_VALUE"""),"V20")</f>
        <v>V20</v>
      </c>
      <c r="E198" s="33" t="s">
        <v>1148</v>
      </c>
      <c r="F198" s="34">
        <v>2.0</v>
      </c>
      <c r="G198" s="34">
        <v>3.0</v>
      </c>
    </row>
    <row r="199">
      <c r="A199" s="2" t="s">
        <v>838</v>
      </c>
      <c r="B199" s="17" t="str">
        <f>IFERROR(__xludf.DUMMYFUNCTION("QUERY(vehicle!A:L, ""SELECT A, B, L where D contains '""&amp;A199&amp;""'"", 0)"),"vehicle-sequence")</f>
        <v>vehicle-sequence</v>
      </c>
      <c r="C199" s="13" t="str">
        <f>IFERROR(__xludf.DUMMYFUNCTION("""COMPUTED_VALUE"""),"vehicle")</f>
        <v>vehicle</v>
      </c>
      <c r="D199" s="13" t="str">
        <f>IFERROR(__xludf.DUMMYFUNCTION("""COMPUTED_VALUE"""),"V20")</f>
        <v>V20</v>
      </c>
      <c r="E199" s="33" t="s">
        <v>1149</v>
      </c>
      <c r="F199" s="34">
        <v>3.0</v>
      </c>
      <c r="G199" s="34">
        <v>4.0</v>
      </c>
    </row>
    <row r="200">
      <c r="A200" s="2" t="s">
        <v>838</v>
      </c>
      <c r="B200" s="17" t="str">
        <f>IFERROR(__xludf.DUMMYFUNCTION("QUERY(vehicle!A:L, ""SELECT A, B, L where D contains '""&amp;A200&amp;""'"", 0)"),"vehicle-sequence")</f>
        <v>vehicle-sequence</v>
      </c>
      <c r="C200" s="13" t="str">
        <f>IFERROR(__xludf.DUMMYFUNCTION("""COMPUTED_VALUE"""),"vehicle")</f>
        <v>vehicle</v>
      </c>
      <c r="D200" s="13" t="str">
        <f>IFERROR(__xludf.DUMMYFUNCTION("""COMPUTED_VALUE"""),"V20")</f>
        <v>V20</v>
      </c>
      <c r="E200" s="33" t="s">
        <v>1150</v>
      </c>
      <c r="F200" s="34">
        <v>4.0</v>
      </c>
      <c r="G200" s="34">
        <v>5.0</v>
      </c>
    </row>
    <row r="201">
      <c r="A201" s="2" t="s">
        <v>838</v>
      </c>
      <c r="B201" s="17" t="str">
        <f>IFERROR(__xludf.DUMMYFUNCTION("QUERY(vehicle!A:L, ""SELECT A, B, L where D contains '""&amp;A201&amp;""'"", 0)"),"vehicle-sequence")</f>
        <v>vehicle-sequence</v>
      </c>
      <c r="C201" s="13" t="str">
        <f>IFERROR(__xludf.DUMMYFUNCTION("""COMPUTED_VALUE"""),"vehicle")</f>
        <v>vehicle</v>
      </c>
      <c r="D201" s="13" t="str">
        <f>IFERROR(__xludf.DUMMYFUNCTION("""COMPUTED_VALUE"""),"V20")</f>
        <v>V20</v>
      </c>
      <c r="E201" s="33" t="s">
        <v>1151</v>
      </c>
      <c r="F201" s="34">
        <v>5.0</v>
      </c>
      <c r="G201" s="34">
        <v>6.0</v>
      </c>
    </row>
    <row r="202">
      <c r="A202" s="2" t="s">
        <v>838</v>
      </c>
      <c r="B202" s="17" t="str">
        <f>IFERROR(__xludf.DUMMYFUNCTION("QUERY(vehicle!A:L, ""SELECT A, B, L where D contains '""&amp;A202&amp;""'"", 0)"),"vehicle-sequence")</f>
        <v>vehicle-sequence</v>
      </c>
      <c r="C202" s="13" t="str">
        <f>IFERROR(__xludf.DUMMYFUNCTION("""COMPUTED_VALUE"""),"vehicle")</f>
        <v>vehicle</v>
      </c>
      <c r="D202" s="13" t="str">
        <f>IFERROR(__xludf.DUMMYFUNCTION("""COMPUTED_VALUE"""),"V20")</f>
        <v>V20</v>
      </c>
      <c r="E202" s="33" t="s">
        <v>1152</v>
      </c>
      <c r="F202" s="34">
        <v>6.0</v>
      </c>
      <c r="G202" s="34">
        <v>7.0</v>
      </c>
    </row>
    <row r="203">
      <c r="A203" s="2" t="s">
        <v>838</v>
      </c>
      <c r="B203" s="17" t="str">
        <f>IFERROR(__xludf.DUMMYFUNCTION("QUERY(vehicle!A:L, ""SELECT A, B, L where D contains '""&amp;A203&amp;""'"", 0)"),"vehicle-sequence")</f>
        <v>vehicle-sequence</v>
      </c>
      <c r="C203" s="13" t="str">
        <f>IFERROR(__xludf.DUMMYFUNCTION("""COMPUTED_VALUE"""),"vehicle")</f>
        <v>vehicle</v>
      </c>
      <c r="D203" s="13" t="str">
        <f>IFERROR(__xludf.DUMMYFUNCTION("""COMPUTED_VALUE"""),"V20")</f>
        <v>V20</v>
      </c>
      <c r="E203" s="33" t="s">
        <v>1153</v>
      </c>
      <c r="F203" s="34">
        <v>7.0</v>
      </c>
      <c r="G203" s="34">
        <v>8.0</v>
      </c>
    </row>
    <row r="204">
      <c r="A204" s="2" t="s">
        <v>838</v>
      </c>
      <c r="B204" s="17" t="str">
        <f>IFERROR(__xludf.DUMMYFUNCTION("QUERY(vehicle!A:L, ""SELECT A, B, L where D contains '""&amp;A204&amp;""'"", 0)"),"vehicle-sequence")</f>
        <v>vehicle-sequence</v>
      </c>
      <c r="C204" s="13" t="str">
        <f>IFERROR(__xludf.DUMMYFUNCTION("""COMPUTED_VALUE"""),"vehicle")</f>
        <v>vehicle</v>
      </c>
      <c r="D204" s="13" t="str">
        <f>IFERROR(__xludf.DUMMYFUNCTION("""COMPUTED_VALUE"""),"V20")</f>
        <v>V20</v>
      </c>
      <c r="E204" s="33" t="s">
        <v>1154</v>
      </c>
      <c r="F204" s="34">
        <v>8.0</v>
      </c>
      <c r="G204" s="34">
        <v>9.0</v>
      </c>
    </row>
    <row r="205">
      <c r="A205" s="2" t="s">
        <v>838</v>
      </c>
      <c r="B205" s="17" t="str">
        <f>IFERROR(__xludf.DUMMYFUNCTION("QUERY(vehicle!A:L, ""SELECT A, B, L where D contains '""&amp;A205&amp;""'"", 0)"),"vehicle-sequence")</f>
        <v>vehicle-sequence</v>
      </c>
      <c r="C205" s="13" t="str">
        <f>IFERROR(__xludf.DUMMYFUNCTION("""COMPUTED_VALUE"""),"vehicle")</f>
        <v>vehicle</v>
      </c>
      <c r="D205" s="13" t="str">
        <f>IFERROR(__xludf.DUMMYFUNCTION("""COMPUTED_VALUE"""),"V20")</f>
        <v>V20</v>
      </c>
      <c r="E205" s="33" t="s">
        <v>1155</v>
      </c>
      <c r="F205" s="34">
        <v>9.0</v>
      </c>
      <c r="G205" s="34">
        <v>10.0</v>
      </c>
    </row>
    <row r="206">
      <c r="A206" s="2" t="s">
        <v>838</v>
      </c>
      <c r="B206" s="17" t="str">
        <f>IFERROR(__xludf.DUMMYFUNCTION("QUERY(vehicle!A:L, ""SELECT A, B, L where D contains '""&amp;A206&amp;""'"", 0)"),"vehicle-sequence")</f>
        <v>vehicle-sequence</v>
      </c>
      <c r="C206" s="13" t="str">
        <f>IFERROR(__xludf.DUMMYFUNCTION("""COMPUTED_VALUE"""),"vehicle")</f>
        <v>vehicle</v>
      </c>
      <c r="D206" s="13" t="str">
        <f>IFERROR(__xludf.DUMMYFUNCTION("""COMPUTED_VALUE"""),"V20")</f>
        <v>V20</v>
      </c>
      <c r="E206" s="33" t="s">
        <v>1156</v>
      </c>
      <c r="F206" s="34">
        <v>10.0</v>
      </c>
      <c r="G206" s="34">
        <v>11.0</v>
      </c>
    </row>
    <row r="207">
      <c r="A207" s="2" t="s">
        <v>838</v>
      </c>
      <c r="B207" s="17" t="str">
        <f>IFERROR(__xludf.DUMMYFUNCTION("QUERY(vehicle!A:L, ""SELECT A, B, L where D contains '""&amp;A207&amp;""'"", 0)"),"vehicle-sequence")</f>
        <v>vehicle-sequence</v>
      </c>
      <c r="C207" s="13" t="str">
        <f>IFERROR(__xludf.DUMMYFUNCTION("""COMPUTED_VALUE"""),"vehicle")</f>
        <v>vehicle</v>
      </c>
      <c r="D207" s="13" t="str">
        <f>IFERROR(__xludf.DUMMYFUNCTION("""COMPUTED_VALUE"""),"V20")</f>
        <v>V20</v>
      </c>
      <c r="E207" s="33" t="s">
        <v>1157</v>
      </c>
      <c r="F207" s="34">
        <v>11.0</v>
      </c>
      <c r="G207" s="34">
        <v>12.0</v>
      </c>
    </row>
    <row r="208">
      <c r="A208" s="2" t="s">
        <v>838</v>
      </c>
      <c r="B208" s="17" t="str">
        <f>IFERROR(__xludf.DUMMYFUNCTION("QUERY(vehicle!A:L, ""SELECT A, B, L where D contains '""&amp;A208&amp;""'"", 0)"),"vehicle-sequence")</f>
        <v>vehicle-sequence</v>
      </c>
      <c r="C208" s="13" t="str">
        <f>IFERROR(__xludf.DUMMYFUNCTION("""COMPUTED_VALUE"""),"vehicle")</f>
        <v>vehicle</v>
      </c>
      <c r="D208" s="13" t="str">
        <f>IFERROR(__xludf.DUMMYFUNCTION("""COMPUTED_VALUE"""),"V20")</f>
        <v>V20</v>
      </c>
      <c r="E208" s="33" t="s">
        <v>1158</v>
      </c>
      <c r="F208" s="34">
        <v>12.0</v>
      </c>
      <c r="G208" s="34">
        <v>13.0</v>
      </c>
    </row>
    <row r="209">
      <c r="A209" s="2" t="s">
        <v>838</v>
      </c>
      <c r="B209" s="17" t="str">
        <f>IFERROR(__xludf.DUMMYFUNCTION("QUERY(vehicle!A:L, ""SELECT A, B, L where D contains '""&amp;A209&amp;""'"", 0)"),"vehicle-sequence")</f>
        <v>vehicle-sequence</v>
      </c>
      <c r="C209" s="13" t="str">
        <f>IFERROR(__xludf.DUMMYFUNCTION("""COMPUTED_VALUE"""),"vehicle")</f>
        <v>vehicle</v>
      </c>
      <c r="D209" s="13" t="str">
        <f>IFERROR(__xludf.DUMMYFUNCTION("""COMPUTED_VALUE"""),"V20")</f>
        <v>V20</v>
      </c>
      <c r="E209" s="33" t="s">
        <v>1159</v>
      </c>
      <c r="F209" s="34">
        <v>13.0</v>
      </c>
      <c r="G209" s="34">
        <v>14.0</v>
      </c>
    </row>
    <row r="210">
      <c r="A210" s="2" t="s">
        <v>838</v>
      </c>
      <c r="B210" s="17" t="str">
        <f>IFERROR(__xludf.DUMMYFUNCTION("QUERY(vehicle!A:L, ""SELECT A, B, L where D contains '""&amp;A210&amp;""'"", 0)"),"vehicle-sequence")</f>
        <v>vehicle-sequence</v>
      </c>
      <c r="C210" s="13" t="str">
        <f>IFERROR(__xludf.DUMMYFUNCTION("""COMPUTED_VALUE"""),"vehicle")</f>
        <v>vehicle</v>
      </c>
      <c r="D210" s="13" t="str">
        <f>IFERROR(__xludf.DUMMYFUNCTION("""COMPUTED_VALUE"""),"V20")</f>
        <v>V20</v>
      </c>
      <c r="E210" s="33" t="s">
        <v>1160</v>
      </c>
      <c r="F210" s="34">
        <v>14.0</v>
      </c>
      <c r="G210" s="34">
        <v>15.0</v>
      </c>
    </row>
    <row r="211">
      <c r="A211" s="2" t="s">
        <v>838</v>
      </c>
      <c r="B211" s="17" t="str">
        <f>IFERROR(__xludf.DUMMYFUNCTION("QUERY(vehicle!A:L, ""SELECT A, B, L where D contains '""&amp;A211&amp;""'"", 0)"),"vehicle-sequence")</f>
        <v>vehicle-sequence</v>
      </c>
      <c r="C211" s="13" t="str">
        <f>IFERROR(__xludf.DUMMYFUNCTION("""COMPUTED_VALUE"""),"vehicle")</f>
        <v>vehicle</v>
      </c>
      <c r="D211" s="13" t="str">
        <f>IFERROR(__xludf.DUMMYFUNCTION("""COMPUTED_VALUE"""),"V20")</f>
        <v>V20</v>
      </c>
      <c r="E211" s="33" t="s">
        <v>1161</v>
      </c>
      <c r="F211" s="34">
        <v>15.0</v>
      </c>
      <c r="G211" s="34">
        <v>16.0</v>
      </c>
    </row>
    <row r="212">
      <c r="A212" s="2" t="s">
        <v>838</v>
      </c>
      <c r="B212" s="17" t="str">
        <f>IFERROR(__xludf.DUMMYFUNCTION("QUERY(vehicle!A:L, ""SELECT A, B, L where D contains '""&amp;A212&amp;""'"", 0)"),"vehicle-sequence")</f>
        <v>vehicle-sequence</v>
      </c>
      <c r="C212" s="13" t="str">
        <f>IFERROR(__xludf.DUMMYFUNCTION("""COMPUTED_VALUE"""),"vehicle")</f>
        <v>vehicle</v>
      </c>
      <c r="D212" s="13" t="str">
        <f>IFERROR(__xludf.DUMMYFUNCTION("""COMPUTED_VALUE"""),"V20")</f>
        <v>V20</v>
      </c>
      <c r="E212" s="33" t="s">
        <v>1162</v>
      </c>
      <c r="F212" s="34">
        <v>16.0</v>
      </c>
      <c r="G212" s="34">
        <v>17.0</v>
      </c>
    </row>
    <row r="213">
      <c r="A213" s="2" t="s">
        <v>838</v>
      </c>
      <c r="B213" s="17" t="str">
        <f>IFERROR(__xludf.DUMMYFUNCTION("QUERY(vehicle!A:L, ""SELECT A, B, L where D contains '""&amp;A213&amp;""'"", 0)"),"vehicle-sequence")</f>
        <v>vehicle-sequence</v>
      </c>
      <c r="C213" s="13" t="str">
        <f>IFERROR(__xludf.DUMMYFUNCTION("""COMPUTED_VALUE"""),"vehicle")</f>
        <v>vehicle</v>
      </c>
      <c r="D213" s="13" t="str">
        <f>IFERROR(__xludf.DUMMYFUNCTION("""COMPUTED_VALUE"""),"V20")</f>
        <v>V20</v>
      </c>
      <c r="E213" s="33" t="s">
        <v>1163</v>
      </c>
      <c r="F213" s="34">
        <v>17.0</v>
      </c>
      <c r="G213" s="34">
        <v>18.0</v>
      </c>
    </row>
    <row r="214">
      <c r="A214" s="2" t="s">
        <v>838</v>
      </c>
      <c r="B214" s="17" t="str">
        <f>IFERROR(__xludf.DUMMYFUNCTION("QUERY(vehicle!A:L, ""SELECT A, B, L where D contains '""&amp;A214&amp;""'"", 0)"),"vehicle-sequence")</f>
        <v>vehicle-sequence</v>
      </c>
      <c r="C214" s="13" t="str">
        <f>IFERROR(__xludf.DUMMYFUNCTION("""COMPUTED_VALUE"""),"vehicle")</f>
        <v>vehicle</v>
      </c>
      <c r="D214" s="13" t="str">
        <f>IFERROR(__xludf.DUMMYFUNCTION("""COMPUTED_VALUE"""),"V20")</f>
        <v>V20</v>
      </c>
      <c r="E214" s="33" t="s">
        <v>1164</v>
      </c>
      <c r="F214" s="34">
        <v>18.0</v>
      </c>
      <c r="G214" s="34">
        <v>19.0</v>
      </c>
    </row>
    <row r="215">
      <c r="A215" s="2" t="s">
        <v>838</v>
      </c>
      <c r="B215" s="17" t="str">
        <f>IFERROR(__xludf.DUMMYFUNCTION("QUERY(vehicle!A:L, ""SELECT A, B, L where D contains '""&amp;A215&amp;""'"", 0)"),"vehicle-sequence")</f>
        <v>vehicle-sequence</v>
      </c>
      <c r="C215" s="13" t="str">
        <f>IFERROR(__xludf.DUMMYFUNCTION("""COMPUTED_VALUE"""),"vehicle")</f>
        <v>vehicle</v>
      </c>
      <c r="D215" s="13" t="str">
        <f>IFERROR(__xludf.DUMMYFUNCTION("""COMPUTED_VALUE"""),"V20")</f>
        <v>V20</v>
      </c>
      <c r="E215" s="33" t="s">
        <v>1017</v>
      </c>
      <c r="F215" s="34">
        <v>19.0</v>
      </c>
      <c r="G215" s="34">
        <v>20.0</v>
      </c>
    </row>
    <row r="216">
      <c r="A216" s="2" t="s">
        <v>838</v>
      </c>
      <c r="B216" s="17" t="str">
        <f>IFERROR(__xludf.DUMMYFUNCTION("QUERY(vehicle!A:L, ""SELECT A, B, L where D contains '""&amp;A216&amp;""'"", 0)"),"vehicle-sequence")</f>
        <v>vehicle-sequence</v>
      </c>
      <c r="C216" s="13" t="str">
        <f>IFERROR(__xludf.DUMMYFUNCTION("""COMPUTED_VALUE"""),"vehicle")</f>
        <v>vehicle</v>
      </c>
      <c r="D216" s="13" t="str">
        <f>IFERROR(__xludf.DUMMYFUNCTION("""COMPUTED_VALUE"""),"V20")</f>
        <v>V20</v>
      </c>
      <c r="E216" s="33" t="s">
        <v>1165</v>
      </c>
      <c r="F216" s="34">
        <v>20.0</v>
      </c>
      <c r="G216" s="34">
        <v>21.0</v>
      </c>
    </row>
    <row r="217">
      <c r="A217" s="2" t="s">
        <v>838</v>
      </c>
      <c r="B217" s="17" t="str">
        <f>IFERROR(__xludf.DUMMYFUNCTION("QUERY(vehicle!A:L, ""SELECT A, B, L where D contains '""&amp;A217&amp;""'"", 0)"),"vehicle-sequence")</f>
        <v>vehicle-sequence</v>
      </c>
      <c r="C217" s="13" t="str">
        <f>IFERROR(__xludf.DUMMYFUNCTION("""COMPUTED_VALUE"""),"vehicle")</f>
        <v>vehicle</v>
      </c>
      <c r="D217" s="13" t="str">
        <f>IFERROR(__xludf.DUMMYFUNCTION("""COMPUTED_VALUE"""),"V20")</f>
        <v>V20</v>
      </c>
      <c r="E217" s="33" t="s">
        <v>1166</v>
      </c>
      <c r="F217" s="34">
        <v>21.0</v>
      </c>
      <c r="G217" s="34">
        <v>22.0</v>
      </c>
    </row>
    <row r="218">
      <c r="A218" s="2" t="s">
        <v>838</v>
      </c>
      <c r="B218" s="17" t="str">
        <f>IFERROR(__xludf.DUMMYFUNCTION("QUERY(vehicle!A:L, ""SELECT A, B, L where D contains '""&amp;A218&amp;""'"", 0)"),"vehicle-sequence")</f>
        <v>vehicle-sequence</v>
      </c>
      <c r="C218" s="13" t="str">
        <f>IFERROR(__xludf.DUMMYFUNCTION("""COMPUTED_VALUE"""),"vehicle")</f>
        <v>vehicle</v>
      </c>
      <c r="D218" s="13" t="str">
        <f>IFERROR(__xludf.DUMMYFUNCTION("""COMPUTED_VALUE"""),"V20")</f>
        <v>V20</v>
      </c>
      <c r="E218" s="33" t="s">
        <v>1018</v>
      </c>
      <c r="F218" s="34">
        <v>22.0</v>
      </c>
      <c r="G218" s="34">
        <v>23.0</v>
      </c>
    </row>
    <row r="219">
      <c r="A219" s="2" t="s">
        <v>838</v>
      </c>
      <c r="B219" s="17" t="str">
        <f>IFERROR(__xludf.DUMMYFUNCTION("QUERY(vehicle!A:L, ""SELECT A, B, L where D contains '""&amp;A219&amp;""'"", 0)"),"vehicle-sequence")</f>
        <v>vehicle-sequence</v>
      </c>
      <c r="C219" s="13" t="str">
        <f>IFERROR(__xludf.DUMMYFUNCTION("""COMPUTED_VALUE"""),"vehicle")</f>
        <v>vehicle</v>
      </c>
      <c r="D219" s="13" t="str">
        <f>IFERROR(__xludf.DUMMYFUNCTION("""COMPUTED_VALUE"""),"V20")</f>
        <v>V20</v>
      </c>
      <c r="E219" s="33" t="s">
        <v>1167</v>
      </c>
      <c r="F219" s="34">
        <v>23.0</v>
      </c>
      <c r="G219" s="34">
        <v>24.0</v>
      </c>
    </row>
    <row r="220">
      <c r="A220" s="2" t="s">
        <v>838</v>
      </c>
      <c r="B220" s="17" t="str">
        <f>IFERROR(__xludf.DUMMYFUNCTION("QUERY(vehicle!A:L, ""SELECT A, B, L where D contains '""&amp;A220&amp;""'"", 0)"),"vehicle-sequence")</f>
        <v>vehicle-sequence</v>
      </c>
      <c r="C220" s="13" t="str">
        <f>IFERROR(__xludf.DUMMYFUNCTION("""COMPUTED_VALUE"""),"vehicle")</f>
        <v>vehicle</v>
      </c>
      <c r="D220" s="13" t="str">
        <f>IFERROR(__xludf.DUMMYFUNCTION("""COMPUTED_VALUE"""),"V20")</f>
        <v>V20</v>
      </c>
      <c r="E220" s="33" t="s">
        <v>584</v>
      </c>
      <c r="F220" s="34">
        <v>24.0</v>
      </c>
      <c r="G220" s="34">
        <v>25.0</v>
      </c>
    </row>
    <row r="221">
      <c r="A221" s="2" t="s">
        <v>838</v>
      </c>
      <c r="B221" s="17" t="str">
        <f>IFERROR(__xludf.DUMMYFUNCTION("QUERY(vehicle!A:L, ""SELECT A, B, L where D contains '""&amp;A221&amp;""'"", 0)"),"vehicle-sequence")</f>
        <v>vehicle-sequence</v>
      </c>
      <c r="C221" s="13" t="str">
        <f>IFERROR(__xludf.DUMMYFUNCTION("""COMPUTED_VALUE"""),"vehicle")</f>
        <v>vehicle</v>
      </c>
      <c r="D221" s="13" t="str">
        <f>IFERROR(__xludf.DUMMYFUNCTION("""COMPUTED_VALUE"""),"V20")</f>
        <v>V20</v>
      </c>
      <c r="E221" s="33" t="s">
        <v>1168</v>
      </c>
      <c r="F221" s="34">
        <v>25.0</v>
      </c>
      <c r="G221" s="34">
        <v>26.0</v>
      </c>
    </row>
    <row r="222">
      <c r="A222" s="2" t="s">
        <v>838</v>
      </c>
      <c r="B222" s="17" t="str">
        <f>IFERROR(__xludf.DUMMYFUNCTION("QUERY(vehicle!A:L, ""SELECT A, B, L where D contains '""&amp;A222&amp;""'"", 0)"),"vehicle-sequence")</f>
        <v>vehicle-sequence</v>
      </c>
      <c r="C222" s="13" t="str">
        <f>IFERROR(__xludf.DUMMYFUNCTION("""COMPUTED_VALUE"""),"vehicle")</f>
        <v>vehicle</v>
      </c>
      <c r="D222" s="13" t="str">
        <f>IFERROR(__xludf.DUMMYFUNCTION("""COMPUTED_VALUE"""),"V20")</f>
        <v>V20</v>
      </c>
      <c r="E222" s="33" t="s">
        <v>1169</v>
      </c>
      <c r="F222" s="34">
        <v>26.0</v>
      </c>
      <c r="G222" s="34">
        <v>27.0</v>
      </c>
    </row>
    <row r="223">
      <c r="A223" s="2" t="s">
        <v>838</v>
      </c>
      <c r="B223" s="17" t="str">
        <f>IFERROR(__xludf.DUMMYFUNCTION("QUERY(vehicle!A:L, ""SELECT A, B, L where D contains '""&amp;A223&amp;""'"", 0)"),"vehicle-sequence")</f>
        <v>vehicle-sequence</v>
      </c>
      <c r="C223" s="13" t="str">
        <f>IFERROR(__xludf.DUMMYFUNCTION("""COMPUTED_VALUE"""),"vehicle")</f>
        <v>vehicle</v>
      </c>
      <c r="D223" s="13" t="str">
        <f>IFERROR(__xludf.DUMMYFUNCTION("""COMPUTED_VALUE"""),"V20")</f>
        <v>V20</v>
      </c>
      <c r="E223" s="33" t="s">
        <v>1170</v>
      </c>
      <c r="F223" s="34">
        <v>27.0</v>
      </c>
      <c r="G223" s="34">
        <v>28.0</v>
      </c>
    </row>
    <row r="224">
      <c r="A224" s="2" t="s">
        <v>838</v>
      </c>
      <c r="B224" s="17" t="str">
        <f>IFERROR(__xludf.DUMMYFUNCTION("QUERY(vehicle!A:L, ""SELECT A, B, L where D contains '""&amp;A224&amp;""'"", 0)"),"vehicle-sequence")</f>
        <v>vehicle-sequence</v>
      </c>
      <c r="C224" s="13" t="str">
        <f>IFERROR(__xludf.DUMMYFUNCTION("""COMPUTED_VALUE"""),"vehicle")</f>
        <v>vehicle</v>
      </c>
      <c r="D224" s="13" t="str">
        <f>IFERROR(__xludf.DUMMYFUNCTION("""COMPUTED_VALUE"""),"V20")</f>
        <v>V20</v>
      </c>
      <c r="E224" s="33" t="s">
        <v>1171</v>
      </c>
      <c r="F224" s="34">
        <v>28.0</v>
      </c>
      <c r="G224" s="34">
        <v>29.0</v>
      </c>
    </row>
    <row r="225">
      <c r="A225" s="2" t="s">
        <v>838</v>
      </c>
      <c r="B225" s="17" t="str">
        <f>IFERROR(__xludf.DUMMYFUNCTION("QUERY(vehicle!A:L, ""SELECT A, B, L where D contains '""&amp;A225&amp;""'"", 0)"),"vehicle-sequence")</f>
        <v>vehicle-sequence</v>
      </c>
      <c r="C225" s="13" t="str">
        <f>IFERROR(__xludf.DUMMYFUNCTION("""COMPUTED_VALUE"""),"vehicle")</f>
        <v>vehicle</v>
      </c>
      <c r="D225" s="13" t="str">
        <f>IFERROR(__xludf.DUMMYFUNCTION("""COMPUTED_VALUE"""),"V20")</f>
        <v>V20</v>
      </c>
      <c r="E225" s="33" t="s">
        <v>1172</v>
      </c>
      <c r="F225" s="34">
        <v>29.0</v>
      </c>
      <c r="G225" s="34">
        <v>30.0</v>
      </c>
    </row>
    <row r="226">
      <c r="A226" s="2" t="s">
        <v>838</v>
      </c>
      <c r="B226" s="17" t="str">
        <f>IFERROR(__xludf.DUMMYFUNCTION("QUERY(vehicle!A:L, ""SELECT A, B, L where D contains '""&amp;A226&amp;""'"", 0)"),"vehicle-sequence")</f>
        <v>vehicle-sequence</v>
      </c>
      <c r="C226" s="13" t="str">
        <f>IFERROR(__xludf.DUMMYFUNCTION("""COMPUTED_VALUE"""),"vehicle")</f>
        <v>vehicle</v>
      </c>
      <c r="D226" s="13" t="str">
        <f>IFERROR(__xludf.DUMMYFUNCTION("""COMPUTED_VALUE"""),"V20")</f>
        <v>V20</v>
      </c>
      <c r="E226" s="33" t="s">
        <v>1173</v>
      </c>
      <c r="F226" s="34">
        <v>30.0</v>
      </c>
      <c r="G226" s="34">
        <v>31.0</v>
      </c>
    </row>
    <row r="227">
      <c r="A227" s="2" t="s">
        <v>838</v>
      </c>
      <c r="B227" s="17" t="str">
        <f>IFERROR(__xludf.DUMMYFUNCTION("QUERY(vehicle!A:L, ""SELECT A, B, L where D contains '""&amp;A227&amp;""'"", 0)"),"vehicle-sequence")</f>
        <v>vehicle-sequence</v>
      </c>
      <c r="C227" s="13" t="str">
        <f>IFERROR(__xludf.DUMMYFUNCTION("""COMPUTED_VALUE"""),"vehicle")</f>
        <v>vehicle</v>
      </c>
      <c r="D227" s="13" t="str">
        <f>IFERROR(__xludf.DUMMYFUNCTION("""COMPUTED_VALUE"""),"V20")</f>
        <v>V20</v>
      </c>
      <c r="E227" s="33" t="s">
        <v>1174</v>
      </c>
      <c r="F227" s="34">
        <v>31.0</v>
      </c>
      <c r="G227" s="34">
        <v>32.0</v>
      </c>
    </row>
    <row r="228">
      <c r="A228" s="2" t="s">
        <v>838</v>
      </c>
      <c r="B228" s="17" t="str">
        <f>IFERROR(__xludf.DUMMYFUNCTION("QUERY(vehicle!A:L, ""SELECT A, B, L where D contains '""&amp;A228&amp;""'"", 0)"),"vehicle-sequence")</f>
        <v>vehicle-sequence</v>
      </c>
      <c r="C228" s="13" t="str">
        <f>IFERROR(__xludf.DUMMYFUNCTION("""COMPUTED_VALUE"""),"vehicle")</f>
        <v>vehicle</v>
      </c>
      <c r="D228" s="13" t="str">
        <f>IFERROR(__xludf.DUMMYFUNCTION("""COMPUTED_VALUE"""),"V20")</f>
        <v>V20</v>
      </c>
      <c r="E228" s="33" t="s">
        <v>1071</v>
      </c>
      <c r="F228" s="34">
        <v>32.0</v>
      </c>
      <c r="G228" s="34">
        <v>33.0</v>
      </c>
    </row>
    <row r="229">
      <c r="A229" s="2" t="s">
        <v>838</v>
      </c>
      <c r="B229" s="17" t="str">
        <f>IFERROR(__xludf.DUMMYFUNCTION("QUERY(vehicle!A:L, ""SELECT A, B, L where D contains '""&amp;A229&amp;""'"", 0)"),"vehicle-sequence")</f>
        <v>vehicle-sequence</v>
      </c>
      <c r="C229" s="13" t="str">
        <f>IFERROR(__xludf.DUMMYFUNCTION("""COMPUTED_VALUE"""),"vehicle")</f>
        <v>vehicle</v>
      </c>
      <c r="D229" s="13" t="str">
        <f>IFERROR(__xludf.DUMMYFUNCTION("""COMPUTED_VALUE"""),"V20")</f>
        <v>V20</v>
      </c>
      <c r="E229" s="33" t="s">
        <v>1175</v>
      </c>
      <c r="F229" s="34">
        <v>33.0</v>
      </c>
      <c r="G229" s="34">
        <v>34.0</v>
      </c>
    </row>
    <row r="230">
      <c r="A230" s="2" t="s">
        <v>838</v>
      </c>
      <c r="B230" s="17" t="str">
        <f>IFERROR(__xludf.DUMMYFUNCTION("QUERY(vehicle!A:L, ""SELECT A, B, L where D contains '""&amp;A230&amp;""'"", 0)"),"vehicle-sequence")</f>
        <v>vehicle-sequence</v>
      </c>
      <c r="C230" s="13" t="str">
        <f>IFERROR(__xludf.DUMMYFUNCTION("""COMPUTED_VALUE"""),"vehicle")</f>
        <v>vehicle</v>
      </c>
      <c r="D230" s="13" t="str">
        <f>IFERROR(__xludf.DUMMYFUNCTION("""COMPUTED_VALUE"""),"V20")</f>
        <v>V20</v>
      </c>
      <c r="E230" s="33" t="s">
        <v>1176</v>
      </c>
      <c r="F230" s="34">
        <v>34.0</v>
      </c>
      <c r="G230" s="34">
        <v>35.0</v>
      </c>
    </row>
    <row r="231">
      <c r="A231" s="2" t="s">
        <v>838</v>
      </c>
      <c r="B231" s="17" t="str">
        <f>IFERROR(__xludf.DUMMYFUNCTION("QUERY(vehicle!A:L, ""SELECT A, B, L where D contains '""&amp;A231&amp;""'"", 0)"),"vehicle-sequence")</f>
        <v>vehicle-sequence</v>
      </c>
      <c r="C231" s="13" t="str">
        <f>IFERROR(__xludf.DUMMYFUNCTION("""COMPUTED_VALUE"""),"vehicle")</f>
        <v>vehicle</v>
      </c>
      <c r="D231" s="13" t="str">
        <f>IFERROR(__xludf.DUMMYFUNCTION("""COMPUTED_VALUE"""),"V20")</f>
        <v>V20</v>
      </c>
      <c r="E231" s="33" t="s">
        <v>1177</v>
      </c>
      <c r="F231" s="34">
        <v>35.0</v>
      </c>
      <c r="G231" s="34">
        <v>36.0</v>
      </c>
    </row>
    <row r="232">
      <c r="A232" s="2" t="s">
        <v>838</v>
      </c>
      <c r="B232" s="17" t="str">
        <f>IFERROR(__xludf.DUMMYFUNCTION("QUERY(vehicle!A:L, ""SELECT A, B, L where D contains '""&amp;A232&amp;""'"", 0)"),"vehicle-sequence")</f>
        <v>vehicle-sequence</v>
      </c>
      <c r="C232" s="13" t="str">
        <f>IFERROR(__xludf.DUMMYFUNCTION("""COMPUTED_VALUE"""),"vehicle")</f>
        <v>vehicle</v>
      </c>
      <c r="D232" s="13" t="str">
        <f>IFERROR(__xludf.DUMMYFUNCTION("""COMPUTED_VALUE"""),"V20")</f>
        <v>V20</v>
      </c>
      <c r="E232" s="33" t="s">
        <v>1178</v>
      </c>
      <c r="F232" s="34">
        <v>36.0</v>
      </c>
      <c r="G232" s="34">
        <v>37.0</v>
      </c>
    </row>
    <row r="233">
      <c r="A233" s="2" t="s">
        <v>838</v>
      </c>
      <c r="B233" s="17" t="str">
        <f>IFERROR(__xludf.DUMMYFUNCTION("QUERY(vehicle!A:L, ""SELECT A, B, L where D contains '""&amp;A233&amp;""'"", 0)"),"vehicle-sequence")</f>
        <v>vehicle-sequence</v>
      </c>
      <c r="C233" s="13" t="str">
        <f>IFERROR(__xludf.DUMMYFUNCTION("""COMPUTED_VALUE"""),"vehicle")</f>
        <v>vehicle</v>
      </c>
      <c r="D233" s="13" t="str">
        <f>IFERROR(__xludf.DUMMYFUNCTION("""COMPUTED_VALUE"""),"V20")</f>
        <v>V20</v>
      </c>
      <c r="E233" s="33" t="s">
        <v>1179</v>
      </c>
      <c r="F233" s="34">
        <v>37.0</v>
      </c>
      <c r="G233" s="34">
        <v>38.0</v>
      </c>
    </row>
    <row r="234">
      <c r="A234" s="2" t="s">
        <v>838</v>
      </c>
      <c r="B234" s="17" t="str">
        <f>IFERROR(__xludf.DUMMYFUNCTION("QUERY(vehicle!A:L, ""SELECT A, B, L where D contains '""&amp;A234&amp;""'"", 0)"),"vehicle-sequence")</f>
        <v>vehicle-sequence</v>
      </c>
      <c r="C234" s="13" t="str">
        <f>IFERROR(__xludf.DUMMYFUNCTION("""COMPUTED_VALUE"""),"vehicle")</f>
        <v>vehicle</v>
      </c>
      <c r="D234" s="13" t="str">
        <f>IFERROR(__xludf.DUMMYFUNCTION("""COMPUTED_VALUE"""),"V20")</f>
        <v>V20</v>
      </c>
      <c r="E234" s="33" t="s">
        <v>1180</v>
      </c>
      <c r="F234" s="34">
        <v>38.0</v>
      </c>
      <c r="G234" s="34">
        <v>39.0</v>
      </c>
    </row>
    <row r="235">
      <c r="A235" s="2" t="s">
        <v>838</v>
      </c>
      <c r="B235" s="17" t="str">
        <f>IFERROR(__xludf.DUMMYFUNCTION("QUERY(vehicle!A:L, ""SELECT A, B, L where D contains '""&amp;A235&amp;""'"", 0)"),"vehicle-sequence")</f>
        <v>vehicle-sequence</v>
      </c>
      <c r="C235" s="13" t="str">
        <f>IFERROR(__xludf.DUMMYFUNCTION("""COMPUTED_VALUE"""),"vehicle")</f>
        <v>vehicle</v>
      </c>
      <c r="D235" s="13" t="str">
        <f>IFERROR(__xludf.DUMMYFUNCTION("""COMPUTED_VALUE"""),"V20")</f>
        <v>V20</v>
      </c>
      <c r="E235" s="33" t="s">
        <v>1181</v>
      </c>
      <c r="F235" s="34">
        <v>39.0</v>
      </c>
      <c r="G235" s="34">
        <v>40.0</v>
      </c>
    </row>
    <row r="236">
      <c r="A236" s="2" t="s">
        <v>838</v>
      </c>
      <c r="B236" s="17" t="str">
        <f>IFERROR(__xludf.DUMMYFUNCTION("QUERY(vehicle!A:L, ""SELECT A, B, L where D contains '""&amp;A236&amp;""'"", 0)"),"vehicle-sequence")</f>
        <v>vehicle-sequence</v>
      </c>
      <c r="C236" s="13" t="str">
        <f>IFERROR(__xludf.DUMMYFUNCTION("""COMPUTED_VALUE"""),"vehicle")</f>
        <v>vehicle</v>
      </c>
      <c r="D236" s="13" t="str">
        <f>IFERROR(__xludf.DUMMYFUNCTION("""COMPUTED_VALUE"""),"V20")</f>
        <v>V20</v>
      </c>
      <c r="E236" s="33" t="s">
        <v>1182</v>
      </c>
      <c r="F236" s="34">
        <v>40.0</v>
      </c>
      <c r="G236" s="34">
        <v>41.0</v>
      </c>
    </row>
    <row r="237">
      <c r="A237" s="2" t="s">
        <v>838</v>
      </c>
      <c r="B237" s="17" t="str">
        <f>IFERROR(__xludf.DUMMYFUNCTION("QUERY(vehicle!A:L, ""SELECT A, B, L where D contains '""&amp;A237&amp;""'"", 0)"),"vehicle-sequence")</f>
        <v>vehicle-sequence</v>
      </c>
      <c r="C237" s="13" t="str">
        <f>IFERROR(__xludf.DUMMYFUNCTION("""COMPUTED_VALUE"""),"vehicle")</f>
        <v>vehicle</v>
      </c>
      <c r="D237" s="13" t="str">
        <f>IFERROR(__xludf.DUMMYFUNCTION("""COMPUTED_VALUE"""),"V20")</f>
        <v>V20</v>
      </c>
      <c r="E237" s="33" t="s">
        <v>1183</v>
      </c>
      <c r="F237" s="34">
        <v>41.0</v>
      </c>
      <c r="G237" s="34">
        <v>42.0</v>
      </c>
    </row>
    <row r="238">
      <c r="A238" s="2" t="s">
        <v>838</v>
      </c>
      <c r="B238" s="17" t="str">
        <f>IFERROR(__xludf.DUMMYFUNCTION("QUERY(vehicle!A:L, ""SELECT A, B, L where D contains '""&amp;A238&amp;""'"", 0)"),"vehicle-sequence")</f>
        <v>vehicle-sequence</v>
      </c>
      <c r="C238" s="13" t="str">
        <f>IFERROR(__xludf.DUMMYFUNCTION("""COMPUTED_VALUE"""),"vehicle")</f>
        <v>vehicle</v>
      </c>
      <c r="D238" s="13" t="str">
        <f>IFERROR(__xludf.DUMMYFUNCTION("""COMPUTED_VALUE"""),"V20")</f>
        <v>V20</v>
      </c>
      <c r="E238" s="33" t="s">
        <v>1184</v>
      </c>
      <c r="F238" s="34">
        <v>42.0</v>
      </c>
      <c r="G238" s="34">
        <v>43.0</v>
      </c>
    </row>
    <row r="239">
      <c r="A239" s="2" t="s">
        <v>838</v>
      </c>
      <c r="B239" s="17" t="str">
        <f>IFERROR(__xludf.DUMMYFUNCTION("QUERY(vehicle!A:L, ""SELECT A, B, L where D contains '""&amp;A239&amp;""'"", 0)"),"vehicle-sequence")</f>
        <v>vehicle-sequence</v>
      </c>
      <c r="C239" s="13" t="str">
        <f>IFERROR(__xludf.DUMMYFUNCTION("""COMPUTED_VALUE"""),"vehicle")</f>
        <v>vehicle</v>
      </c>
      <c r="D239" s="13" t="str">
        <f>IFERROR(__xludf.DUMMYFUNCTION("""COMPUTED_VALUE"""),"V20")</f>
        <v>V20</v>
      </c>
      <c r="E239" s="33" t="s">
        <v>1185</v>
      </c>
      <c r="F239" s="34">
        <v>43.0</v>
      </c>
      <c r="G239" s="34">
        <v>44.0</v>
      </c>
    </row>
    <row r="240">
      <c r="A240" s="2" t="s">
        <v>838</v>
      </c>
      <c r="B240" s="17" t="str">
        <f>IFERROR(__xludf.DUMMYFUNCTION("QUERY(vehicle!A:L, ""SELECT A, B, L where D contains '""&amp;A240&amp;""'"", 0)"),"vehicle-sequence")</f>
        <v>vehicle-sequence</v>
      </c>
      <c r="C240" s="13" t="str">
        <f>IFERROR(__xludf.DUMMYFUNCTION("""COMPUTED_VALUE"""),"vehicle")</f>
        <v>vehicle</v>
      </c>
      <c r="D240" s="13" t="str">
        <f>IFERROR(__xludf.DUMMYFUNCTION("""COMPUTED_VALUE"""),"V20")</f>
        <v>V20</v>
      </c>
      <c r="E240" s="33" t="s">
        <v>1186</v>
      </c>
      <c r="F240" s="34">
        <v>44.0</v>
      </c>
      <c r="G240" s="34">
        <v>45.0</v>
      </c>
    </row>
    <row r="241">
      <c r="A241" s="2" t="s">
        <v>838</v>
      </c>
      <c r="B241" s="17" t="str">
        <f>IFERROR(__xludf.DUMMYFUNCTION("QUERY(vehicle!A:L, ""SELECT A, B, L where D contains '""&amp;A241&amp;""'"", 0)"),"vehicle-sequence")</f>
        <v>vehicle-sequence</v>
      </c>
      <c r="C241" s="13" t="str">
        <f>IFERROR(__xludf.DUMMYFUNCTION("""COMPUTED_VALUE"""),"vehicle")</f>
        <v>vehicle</v>
      </c>
      <c r="D241" s="13" t="str">
        <f>IFERROR(__xludf.DUMMYFUNCTION("""COMPUTED_VALUE"""),"V20")</f>
        <v>V20</v>
      </c>
      <c r="E241" s="33" t="s">
        <v>1187</v>
      </c>
      <c r="F241" s="34">
        <v>45.0</v>
      </c>
      <c r="G241" s="34">
        <v>46.0</v>
      </c>
    </row>
    <row r="242">
      <c r="A242" s="2" t="s">
        <v>838</v>
      </c>
      <c r="B242" s="17" t="str">
        <f>IFERROR(__xludf.DUMMYFUNCTION("QUERY(vehicle!A:L, ""SELECT A, B, L where D contains '""&amp;A242&amp;""'"", 0)"),"vehicle-sequence")</f>
        <v>vehicle-sequence</v>
      </c>
      <c r="C242" s="13" t="str">
        <f>IFERROR(__xludf.DUMMYFUNCTION("""COMPUTED_VALUE"""),"vehicle")</f>
        <v>vehicle</v>
      </c>
      <c r="D242" s="13" t="str">
        <f>IFERROR(__xludf.DUMMYFUNCTION("""COMPUTED_VALUE"""),"V20")</f>
        <v>V20</v>
      </c>
      <c r="E242" s="33" t="s">
        <v>1188</v>
      </c>
      <c r="F242" s="34">
        <v>46.0</v>
      </c>
      <c r="G242" s="34">
        <v>47.0</v>
      </c>
    </row>
    <row r="243">
      <c r="A243" s="2" t="s">
        <v>838</v>
      </c>
      <c r="B243" s="17" t="str">
        <f>IFERROR(__xludf.DUMMYFUNCTION("QUERY(vehicle!A:L, ""SELECT A, B, L where D contains '""&amp;A243&amp;""'"", 0)"),"vehicle-sequence")</f>
        <v>vehicle-sequence</v>
      </c>
      <c r="C243" s="13" t="str">
        <f>IFERROR(__xludf.DUMMYFUNCTION("""COMPUTED_VALUE"""),"vehicle")</f>
        <v>vehicle</v>
      </c>
      <c r="D243" s="13" t="str">
        <f>IFERROR(__xludf.DUMMYFUNCTION("""COMPUTED_VALUE"""),"V20")</f>
        <v>V20</v>
      </c>
      <c r="E243" s="33" t="s">
        <v>1189</v>
      </c>
      <c r="F243" s="34">
        <v>47.0</v>
      </c>
      <c r="G243" s="34">
        <v>48.0</v>
      </c>
    </row>
    <row r="244">
      <c r="A244" s="2" t="s">
        <v>838</v>
      </c>
      <c r="B244" s="17" t="str">
        <f>IFERROR(__xludf.DUMMYFUNCTION("QUERY(vehicle!A:L, ""SELECT A, B, L where D contains '""&amp;A244&amp;""'"", 0)"),"vehicle-sequence")</f>
        <v>vehicle-sequence</v>
      </c>
      <c r="C244" s="13" t="str">
        <f>IFERROR(__xludf.DUMMYFUNCTION("""COMPUTED_VALUE"""),"vehicle")</f>
        <v>vehicle</v>
      </c>
      <c r="D244" s="13" t="str">
        <f>IFERROR(__xludf.DUMMYFUNCTION("""COMPUTED_VALUE"""),"V20")</f>
        <v>V20</v>
      </c>
      <c r="E244" s="33" t="s">
        <v>1190</v>
      </c>
      <c r="F244" s="34">
        <v>48.0</v>
      </c>
      <c r="G244" s="34">
        <v>49.0</v>
      </c>
    </row>
    <row r="245">
      <c r="A245" s="2" t="s">
        <v>838</v>
      </c>
      <c r="B245" s="17" t="str">
        <f>IFERROR(__xludf.DUMMYFUNCTION("QUERY(vehicle!A:L, ""SELECT A, B, L where D contains '""&amp;A245&amp;""'"", 0)"),"vehicle-sequence")</f>
        <v>vehicle-sequence</v>
      </c>
      <c r="C245" s="13" t="str">
        <f>IFERROR(__xludf.DUMMYFUNCTION("""COMPUTED_VALUE"""),"vehicle")</f>
        <v>vehicle</v>
      </c>
      <c r="D245" s="13" t="str">
        <f>IFERROR(__xludf.DUMMYFUNCTION("""COMPUTED_VALUE"""),"V20")</f>
        <v>V20</v>
      </c>
      <c r="E245" s="33" t="s">
        <v>1191</v>
      </c>
      <c r="F245" s="34">
        <v>49.0</v>
      </c>
      <c r="G245" s="34">
        <v>50.0</v>
      </c>
    </row>
    <row r="246">
      <c r="A246" s="2" t="s">
        <v>838</v>
      </c>
      <c r="B246" s="17" t="str">
        <f>IFERROR(__xludf.DUMMYFUNCTION("QUERY(vehicle!A:L, ""SELECT A, B, L where D contains '""&amp;A246&amp;""'"", 0)"),"vehicle-sequence")</f>
        <v>vehicle-sequence</v>
      </c>
      <c r="C246" s="13" t="str">
        <f>IFERROR(__xludf.DUMMYFUNCTION("""COMPUTED_VALUE"""),"vehicle")</f>
        <v>vehicle</v>
      </c>
      <c r="D246" s="13" t="str">
        <f>IFERROR(__xludf.DUMMYFUNCTION("""COMPUTED_VALUE"""),"V20")</f>
        <v>V20</v>
      </c>
      <c r="E246" s="33" t="s">
        <v>1192</v>
      </c>
      <c r="F246" s="34">
        <v>50.0</v>
      </c>
      <c r="G246" s="34">
        <v>51.0</v>
      </c>
    </row>
    <row r="247">
      <c r="A247" s="2" t="s">
        <v>842</v>
      </c>
      <c r="B247" s="17" t="str">
        <f>IFERROR(__xludf.DUMMYFUNCTION("QUERY(vehicle!A:L, ""SELECT A, B, L where D contains '""&amp;A247&amp;""'"", 0)"),"vehicle-mostHarmfulEvent")</f>
        <v>vehicle-mostHarmfulEvent</v>
      </c>
      <c r="C247" s="13" t="str">
        <f>IFERROR(__xludf.DUMMYFUNCTION("""COMPUTED_VALUE"""),"vehicle")</f>
        <v>vehicle</v>
      </c>
      <c r="D247" s="13" t="str">
        <f>IFERROR(__xludf.DUMMYFUNCTION("""COMPUTED_VALUE"""),"V21")</f>
        <v>V21</v>
      </c>
      <c r="E247" s="33" t="s">
        <v>1156</v>
      </c>
      <c r="F247" s="34">
        <v>0.0</v>
      </c>
      <c r="G247" s="34">
        <v>1.0</v>
      </c>
    </row>
    <row r="248">
      <c r="A248" s="2" t="s">
        <v>842</v>
      </c>
      <c r="B248" s="17" t="str">
        <f>IFERROR(__xludf.DUMMYFUNCTION("QUERY(vehicle!A:L, ""SELECT A, B, L where D contains '""&amp;A248&amp;""'"", 0)"),"vehicle-mostHarmfulEvent")</f>
        <v>vehicle-mostHarmfulEvent</v>
      </c>
      <c r="C248" s="13" t="str">
        <f>IFERROR(__xludf.DUMMYFUNCTION("""COMPUTED_VALUE"""),"vehicle")</f>
        <v>vehicle</v>
      </c>
      <c r="D248" s="13" t="str">
        <f>IFERROR(__xludf.DUMMYFUNCTION("""COMPUTED_VALUE"""),"V21")</f>
        <v>V21</v>
      </c>
      <c r="E248" s="33" t="s">
        <v>1157</v>
      </c>
      <c r="F248" s="34">
        <v>1.0</v>
      </c>
      <c r="G248" s="34">
        <v>2.0</v>
      </c>
    </row>
    <row r="249">
      <c r="A249" s="2" t="s">
        <v>842</v>
      </c>
      <c r="B249" s="17" t="str">
        <f>IFERROR(__xludf.DUMMYFUNCTION("QUERY(vehicle!A:L, ""SELECT A, B, L where D contains '""&amp;A249&amp;""'"", 0)"),"vehicle-mostHarmfulEvent")</f>
        <v>vehicle-mostHarmfulEvent</v>
      </c>
      <c r="C249" s="13" t="str">
        <f>IFERROR(__xludf.DUMMYFUNCTION("""COMPUTED_VALUE"""),"vehicle")</f>
        <v>vehicle</v>
      </c>
      <c r="D249" s="13" t="str">
        <f>IFERROR(__xludf.DUMMYFUNCTION("""COMPUTED_VALUE"""),"V21")</f>
        <v>V21</v>
      </c>
      <c r="E249" s="33" t="s">
        <v>1158</v>
      </c>
      <c r="F249" s="34">
        <v>2.0</v>
      </c>
      <c r="G249" s="34">
        <v>3.0</v>
      </c>
    </row>
    <row r="250">
      <c r="A250" s="2" t="s">
        <v>842</v>
      </c>
      <c r="B250" s="17" t="str">
        <f>IFERROR(__xludf.DUMMYFUNCTION("QUERY(vehicle!A:L, ""SELECT A, B, L where D contains '""&amp;A250&amp;""'"", 0)"),"vehicle-mostHarmfulEvent")</f>
        <v>vehicle-mostHarmfulEvent</v>
      </c>
      <c r="C250" s="13" t="str">
        <f>IFERROR(__xludf.DUMMYFUNCTION("""COMPUTED_VALUE"""),"vehicle")</f>
        <v>vehicle</v>
      </c>
      <c r="D250" s="13" t="str">
        <f>IFERROR(__xludf.DUMMYFUNCTION("""COMPUTED_VALUE"""),"V21")</f>
        <v>V21</v>
      </c>
      <c r="E250" s="33" t="s">
        <v>1159</v>
      </c>
      <c r="F250" s="34">
        <v>3.0</v>
      </c>
      <c r="G250" s="34">
        <v>4.0</v>
      </c>
    </row>
    <row r="251">
      <c r="A251" s="2" t="s">
        <v>842</v>
      </c>
      <c r="B251" s="17" t="str">
        <f>IFERROR(__xludf.DUMMYFUNCTION("QUERY(vehicle!A:L, ""SELECT A, B, L where D contains '""&amp;A251&amp;""'"", 0)"),"vehicle-mostHarmfulEvent")</f>
        <v>vehicle-mostHarmfulEvent</v>
      </c>
      <c r="C251" s="13" t="str">
        <f>IFERROR(__xludf.DUMMYFUNCTION("""COMPUTED_VALUE"""),"vehicle")</f>
        <v>vehicle</v>
      </c>
      <c r="D251" s="13" t="str">
        <f>IFERROR(__xludf.DUMMYFUNCTION("""COMPUTED_VALUE"""),"V21")</f>
        <v>V21</v>
      </c>
      <c r="E251" s="33" t="s">
        <v>1160</v>
      </c>
      <c r="F251" s="34">
        <v>4.0</v>
      </c>
      <c r="G251" s="34">
        <v>5.0</v>
      </c>
    </row>
    <row r="252">
      <c r="A252" s="2" t="s">
        <v>842</v>
      </c>
      <c r="B252" s="17" t="str">
        <f>IFERROR(__xludf.DUMMYFUNCTION("QUERY(vehicle!A:L, ""SELECT A, B, L where D contains '""&amp;A252&amp;""'"", 0)"),"vehicle-mostHarmfulEvent")</f>
        <v>vehicle-mostHarmfulEvent</v>
      </c>
      <c r="C252" s="13" t="str">
        <f>IFERROR(__xludf.DUMMYFUNCTION("""COMPUTED_VALUE"""),"vehicle")</f>
        <v>vehicle</v>
      </c>
      <c r="D252" s="13" t="str">
        <f>IFERROR(__xludf.DUMMYFUNCTION("""COMPUTED_VALUE"""),"V21")</f>
        <v>V21</v>
      </c>
      <c r="E252" s="33" t="s">
        <v>1161</v>
      </c>
      <c r="F252" s="34">
        <v>5.0</v>
      </c>
      <c r="G252" s="34">
        <v>6.0</v>
      </c>
    </row>
    <row r="253">
      <c r="A253" s="2" t="s">
        <v>842</v>
      </c>
      <c r="B253" s="17" t="str">
        <f>IFERROR(__xludf.DUMMYFUNCTION("QUERY(vehicle!A:L, ""SELECT A, B, L where D contains '""&amp;A253&amp;""'"", 0)"),"vehicle-mostHarmfulEvent")</f>
        <v>vehicle-mostHarmfulEvent</v>
      </c>
      <c r="C253" s="13" t="str">
        <f>IFERROR(__xludf.DUMMYFUNCTION("""COMPUTED_VALUE"""),"vehicle")</f>
        <v>vehicle</v>
      </c>
      <c r="D253" s="13" t="str">
        <f>IFERROR(__xludf.DUMMYFUNCTION("""COMPUTED_VALUE"""),"V21")</f>
        <v>V21</v>
      </c>
      <c r="E253" s="33" t="s">
        <v>1162</v>
      </c>
      <c r="F253" s="34">
        <v>6.0</v>
      </c>
      <c r="G253" s="34">
        <v>7.0</v>
      </c>
    </row>
    <row r="254">
      <c r="A254" s="2" t="s">
        <v>842</v>
      </c>
      <c r="B254" s="17" t="str">
        <f>IFERROR(__xludf.DUMMYFUNCTION("QUERY(vehicle!A:L, ""SELECT A, B, L where D contains '""&amp;A254&amp;""'"", 0)"),"vehicle-mostHarmfulEvent")</f>
        <v>vehicle-mostHarmfulEvent</v>
      </c>
      <c r="C254" s="13" t="str">
        <f>IFERROR(__xludf.DUMMYFUNCTION("""COMPUTED_VALUE"""),"vehicle")</f>
        <v>vehicle</v>
      </c>
      <c r="D254" s="13" t="str">
        <f>IFERROR(__xludf.DUMMYFUNCTION("""COMPUTED_VALUE"""),"V21")</f>
        <v>V21</v>
      </c>
      <c r="E254" s="33" t="s">
        <v>1163</v>
      </c>
      <c r="F254" s="34">
        <v>7.0</v>
      </c>
      <c r="G254" s="34">
        <v>8.0</v>
      </c>
    </row>
    <row r="255">
      <c r="A255" s="2" t="s">
        <v>842</v>
      </c>
      <c r="B255" s="17" t="str">
        <f>IFERROR(__xludf.DUMMYFUNCTION("QUERY(vehicle!A:L, ""SELECT A, B, L where D contains '""&amp;A255&amp;""'"", 0)"),"vehicle-mostHarmfulEvent")</f>
        <v>vehicle-mostHarmfulEvent</v>
      </c>
      <c r="C255" s="13" t="str">
        <f>IFERROR(__xludf.DUMMYFUNCTION("""COMPUTED_VALUE"""),"vehicle")</f>
        <v>vehicle</v>
      </c>
      <c r="D255" s="13" t="str">
        <f>IFERROR(__xludf.DUMMYFUNCTION("""COMPUTED_VALUE"""),"V21")</f>
        <v>V21</v>
      </c>
      <c r="E255" s="33" t="s">
        <v>1164</v>
      </c>
      <c r="F255" s="34">
        <v>8.0</v>
      </c>
      <c r="G255" s="34">
        <v>9.0</v>
      </c>
    </row>
    <row r="256">
      <c r="A256" s="2" t="s">
        <v>842</v>
      </c>
      <c r="B256" s="17" t="str">
        <f>IFERROR(__xludf.DUMMYFUNCTION("QUERY(vehicle!A:L, ""SELECT A, B, L where D contains '""&amp;A256&amp;""'"", 0)"),"vehicle-mostHarmfulEvent")</f>
        <v>vehicle-mostHarmfulEvent</v>
      </c>
      <c r="C256" s="13" t="str">
        <f>IFERROR(__xludf.DUMMYFUNCTION("""COMPUTED_VALUE"""),"vehicle")</f>
        <v>vehicle</v>
      </c>
      <c r="D256" s="13" t="str">
        <f>IFERROR(__xludf.DUMMYFUNCTION("""COMPUTED_VALUE"""),"V21")</f>
        <v>V21</v>
      </c>
      <c r="E256" s="33" t="s">
        <v>1017</v>
      </c>
      <c r="F256" s="34">
        <v>9.0</v>
      </c>
      <c r="G256" s="34">
        <v>10.0</v>
      </c>
    </row>
    <row r="257">
      <c r="A257" s="2" t="s">
        <v>842</v>
      </c>
      <c r="B257" s="17" t="str">
        <f>IFERROR(__xludf.DUMMYFUNCTION("QUERY(vehicle!A:L, ""SELECT A, B, L where D contains '""&amp;A257&amp;""'"", 0)"),"vehicle-mostHarmfulEvent")</f>
        <v>vehicle-mostHarmfulEvent</v>
      </c>
      <c r="C257" s="13" t="str">
        <f>IFERROR(__xludf.DUMMYFUNCTION("""COMPUTED_VALUE"""),"vehicle")</f>
        <v>vehicle</v>
      </c>
      <c r="D257" s="13" t="str">
        <f>IFERROR(__xludf.DUMMYFUNCTION("""COMPUTED_VALUE"""),"V21")</f>
        <v>V21</v>
      </c>
      <c r="E257" s="33" t="s">
        <v>1165</v>
      </c>
      <c r="F257" s="34">
        <v>10.0</v>
      </c>
      <c r="G257" s="34">
        <v>11.0</v>
      </c>
    </row>
    <row r="258">
      <c r="A258" s="2" t="s">
        <v>842</v>
      </c>
      <c r="B258" s="17" t="str">
        <f>IFERROR(__xludf.DUMMYFUNCTION("QUERY(vehicle!A:L, ""SELECT A, B, L where D contains '""&amp;A258&amp;""'"", 0)"),"vehicle-mostHarmfulEvent")</f>
        <v>vehicle-mostHarmfulEvent</v>
      </c>
      <c r="C258" s="13" t="str">
        <f>IFERROR(__xludf.DUMMYFUNCTION("""COMPUTED_VALUE"""),"vehicle")</f>
        <v>vehicle</v>
      </c>
      <c r="D258" s="13" t="str">
        <f>IFERROR(__xludf.DUMMYFUNCTION("""COMPUTED_VALUE"""),"V21")</f>
        <v>V21</v>
      </c>
      <c r="E258" s="33" t="s">
        <v>1166</v>
      </c>
      <c r="F258" s="34">
        <v>11.0</v>
      </c>
      <c r="G258" s="34">
        <v>12.0</v>
      </c>
    </row>
    <row r="259">
      <c r="A259" s="2" t="s">
        <v>842</v>
      </c>
      <c r="B259" s="17" t="str">
        <f>IFERROR(__xludf.DUMMYFUNCTION("QUERY(vehicle!A:L, ""SELECT A, B, L where D contains '""&amp;A259&amp;""'"", 0)"),"vehicle-mostHarmfulEvent")</f>
        <v>vehicle-mostHarmfulEvent</v>
      </c>
      <c r="C259" s="13" t="str">
        <f>IFERROR(__xludf.DUMMYFUNCTION("""COMPUTED_VALUE"""),"vehicle")</f>
        <v>vehicle</v>
      </c>
      <c r="D259" s="13" t="str">
        <f>IFERROR(__xludf.DUMMYFUNCTION("""COMPUTED_VALUE"""),"V21")</f>
        <v>V21</v>
      </c>
      <c r="E259" s="33" t="s">
        <v>1018</v>
      </c>
      <c r="F259" s="34">
        <v>12.0</v>
      </c>
      <c r="G259" s="34">
        <v>13.0</v>
      </c>
    </row>
    <row r="260">
      <c r="A260" s="2" t="s">
        <v>842</v>
      </c>
      <c r="B260" s="17" t="str">
        <f>IFERROR(__xludf.DUMMYFUNCTION("QUERY(vehicle!A:L, ""SELECT A, B, L where D contains '""&amp;A260&amp;""'"", 0)"),"vehicle-mostHarmfulEvent")</f>
        <v>vehicle-mostHarmfulEvent</v>
      </c>
      <c r="C260" s="13" t="str">
        <f>IFERROR(__xludf.DUMMYFUNCTION("""COMPUTED_VALUE"""),"vehicle")</f>
        <v>vehicle</v>
      </c>
      <c r="D260" s="13" t="str">
        <f>IFERROR(__xludf.DUMMYFUNCTION("""COMPUTED_VALUE"""),"V21")</f>
        <v>V21</v>
      </c>
      <c r="E260" s="33" t="s">
        <v>1167</v>
      </c>
      <c r="F260" s="34">
        <v>13.0</v>
      </c>
      <c r="G260" s="34">
        <v>14.0</v>
      </c>
    </row>
    <row r="261">
      <c r="A261" s="2" t="s">
        <v>842</v>
      </c>
      <c r="B261" s="17" t="str">
        <f>IFERROR(__xludf.DUMMYFUNCTION("QUERY(vehicle!A:L, ""SELECT A, B, L where D contains '""&amp;A261&amp;""'"", 0)"),"vehicle-mostHarmfulEvent")</f>
        <v>vehicle-mostHarmfulEvent</v>
      </c>
      <c r="C261" s="13" t="str">
        <f>IFERROR(__xludf.DUMMYFUNCTION("""COMPUTED_VALUE"""),"vehicle")</f>
        <v>vehicle</v>
      </c>
      <c r="D261" s="13" t="str">
        <f>IFERROR(__xludf.DUMMYFUNCTION("""COMPUTED_VALUE"""),"V21")</f>
        <v>V21</v>
      </c>
      <c r="E261" s="33" t="s">
        <v>584</v>
      </c>
      <c r="F261" s="34">
        <v>14.0</v>
      </c>
      <c r="G261" s="34">
        <v>15.0</v>
      </c>
    </row>
    <row r="262">
      <c r="A262" s="2" t="s">
        <v>842</v>
      </c>
      <c r="B262" s="17" t="str">
        <f>IFERROR(__xludf.DUMMYFUNCTION("QUERY(vehicle!A:L, ""SELECT A, B, L where D contains '""&amp;A262&amp;""'"", 0)"),"vehicle-mostHarmfulEvent")</f>
        <v>vehicle-mostHarmfulEvent</v>
      </c>
      <c r="C262" s="13" t="str">
        <f>IFERROR(__xludf.DUMMYFUNCTION("""COMPUTED_VALUE"""),"vehicle")</f>
        <v>vehicle</v>
      </c>
      <c r="D262" s="13" t="str">
        <f>IFERROR(__xludf.DUMMYFUNCTION("""COMPUTED_VALUE"""),"V21")</f>
        <v>V21</v>
      </c>
      <c r="E262" s="33" t="s">
        <v>1168</v>
      </c>
      <c r="F262" s="34">
        <v>15.0</v>
      </c>
      <c r="G262" s="34">
        <v>16.0</v>
      </c>
    </row>
    <row r="263">
      <c r="A263" s="2" t="s">
        <v>842</v>
      </c>
      <c r="B263" s="17" t="str">
        <f>IFERROR(__xludf.DUMMYFUNCTION("QUERY(vehicle!A:L, ""SELECT A, B, L where D contains '""&amp;A263&amp;""'"", 0)"),"vehicle-mostHarmfulEvent")</f>
        <v>vehicle-mostHarmfulEvent</v>
      </c>
      <c r="C263" s="13" t="str">
        <f>IFERROR(__xludf.DUMMYFUNCTION("""COMPUTED_VALUE"""),"vehicle")</f>
        <v>vehicle</v>
      </c>
      <c r="D263" s="13" t="str">
        <f>IFERROR(__xludf.DUMMYFUNCTION("""COMPUTED_VALUE"""),"V21")</f>
        <v>V21</v>
      </c>
      <c r="E263" s="33" t="s">
        <v>1169</v>
      </c>
      <c r="F263" s="34">
        <v>16.0</v>
      </c>
      <c r="G263" s="34">
        <v>17.0</v>
      </c>
    </row>
    <row r="264">
      <c r="A264" s="2" t="s">
        <v>842</v>
      </c>
      <c r="B264" s="17" t="str">
        <f>IFERROR(__xludf.DUMMYFUNCTION("QUERY(vehicle!A:L, ""SELECT A, B, L where D contains '""&amp;A264&amp;""'"", 0)"),"vehicle-mostHarmfulEvent")</f>
        <v>vehicle-mostHarmfulEvent</v>
      </c>
      <c r="C264" s="13" t="str">
        <f>IFERROR(__xludf.DUMMYFUNCTION("""COMPUTED_VALUE"""),"vehicle")</f>
        <v>vehicle</v>
      </c>
      <c r="D264" s="13" t="str">
        <f>IFERROR(__xludf.DUMMYFUNCTION("""COMPUTED_VALUE"""),"V21")</f>
        <v>V21</v>
      </c>
      <c r="E264" s="33" t="s">
        <v>1170</v>
      </c>
      <c r="F264" s="34">
        <v>17.0</v>
      </c>
      <c r="G264" s="34">
        <v>18.0</v>
      </c>
    </row>
    <row r="265">
      <c r="A265" s="2" t="s">
        <v>842</v>
      </c>
      <c r="B265" s="17" t="str">
        <f>IFERROR(__xludf.DUMMYFUNCTION("QUERY(vehicle!A:L, ""SELECT A, B, L where D contains '""&amp;A265&amp;""'"", 0)"),"vehicle-mostHarmfulEvent")</f>
        <v>vehicle-mostHarmfulEvent</v>
      </c>
      <c r="C265" s="13" t="str">
        <f>IFERROR(__xludf.DUMMYFUNCTION("""COMPUTED_VALUE"""),"vehicle")</f>
        <v>vehicle</v>
      </c>
      <c r="D265" s="13" t="str">
        <f>IFERROR(__xludf.DUMMYFUNCTION("""COMPUTED_VALUE"""),"V21")</f>
        <v>V21</v>
      </c>
      <c r="E265" s="33" t="s">
        <v>1193</v>
      </c>
      <c r="F265" s="34">
        <v>18.0</v>
      </c>
      <c r="G265" s="34">
        <v>19.0</v>
      </c>
    </row>
    <row r="266">
      <c r="A266" s="2" t="s">
        <v>842</v>
      </c>
      <c r="B266" s="17" t="str">
        <f>IFERROR(__xludf.DUMMYFUNCTION("QUERY(vehicle!A:L, ""SELECT A, B, L where D contains '""&amp;A266&amp;""'"", 0)"),"vehicle-mostHarmfulEvent")</f>
        <v>vehicle-mostHarmfulEvent</v>
      </c>
      <c r="C266" s="13" t="str">
        <f>IFERROR(__xludf.DUMMYFUNCTION("""COMPUTED_VALUE"""),"vehicle")</f>
        <v>vehicle</v>
      </c>
      <c r="D266" s="13" t="str">
        <f>IFERROR(__xludf.DUMMYFUNCTION("""COMPUTED_VALUE"""),"V21")</f>
        <v>V21</v>
      </c>
      <c r="E266" s="33" t="s">
        <v>1172</v>
      </c>
      <c r="F266" s="34">
        <v>19.0</v>
      </c>
      <c r="G266" s="34">
        <v>20.0</v>
      </c>
    </row>
    <row r="267">
      <c r="A267" s="2" t="s">
        <v>842</v>
      </c>
      <c r="B267" s="17" t="str">
        <f>IFERROR(__xludf.DUMMYFUNCTION("QUERY(vehicle!A:L, ""SELECT A, B, L where D contains '""&amp;A267&amp;""'"", 0)"),"vehicle-mostHarmfulEvent")</f>
        <v>vehicle-mostHarmfulEvent</v>
      </c>
      <c r="C267" s="13" t="str">
        <f>IFERROR(__xludf.DUMMYFUNCTION("""COMPUTED_VALUE"""),"vehicle")</f>
        <v>vehicle</v>
      </c>
      <c r="D267" s="13" t="str">
        <f>IFERROR(__xludf.DUMMYFUNCTION("""COMPUTED_VALUE"""),"V21")</f>
        <v>V21</v>
      </c>
      <c r="E267" s="33" t="s">
        <v>1173</v>
      </c>
      <c r="F267" s="34">
        <v>20.0</v>
      </c>
      <c r="G267" s="34">
        <v>21.0</v>
      </c>
    </row>
    <row r="268">
      <c r="A268" s="2" t="s">
        <v>842</v>
      </c>
      <c r="B268" s="17" t="str">
        <f>IFERROR(__xludf.DUMMYFUNCTION("QUERY(vehicle!A:L, ""SELECT A, B, L where D contains '""&amp;A268&amp;""'"", 0)"),"vehicle-mostHarmfulEvent")</f>
        <v>vehicle-mostHarmfulEvent</v>
      </c>
      <c r="C268" s="13" t="str">
        <f>IFERROR(__xludf.DUMMYFUNCTION("""COMPUTED_VALUE"""),"vehicle")</f>
        <v>vehicle</v>
      </c>
      <c r="D268" s="13" t="str">
        <f>IFERROR(__xludf.DUMMYFUNCTION("""COMPUTED_VALUE"""),"V21")</f>
        <v>V21</v>
      </c>
      <c r="E268" s="33" t="s">
        <v>1174</v>
      </c>
      <c r="F268" s="34">
        <v>21.0</v>
      </c>
      <c r="G268" s="34">
        <v>22.0</v>
      </c>
    </row>
    <row r="269">
      <c r="A269" s="2" t="s">
        <v>842</v>
      </c>
      <c r="B269" s="17" t="str">
        <f>IFERROR(__xludf.DUMMYFUNCTION("QUERY(vehicle!A:L, ""SELECT A, B, L where D contains '""&amp;A269&amp;""'"", 0)"),"vehicle-mostHarmfulEvent")</f>
        <v>vehicle-mostHarmfulEvent</v>
      </c>
      <c r="C269" s="13" t="str">
        <f>IFERROR(__xludf.DUMMYFUNCTION("""COMPUTED_VALUE"""),"vehicle")</f>
        <v>vehicle</v>
      </c>
      <c r="D269" s="13" t="str">
        <f>IFERROR(__xludf.DUMMYFUNCTION("""COMPUTED_VALUE"""),"V21")</f>
        <v>V21</v>
      </c>
      <c r="E269" s="33" t="s">
        <v>1071</v>
      </c>
      <c r="F269" s="34">
        <v>22.0</v>
      </c>
      <c r="G269" s="34">
        <v>23.0</v>
      </c>
    </row>
    <row r="270">
      <c r="A270" s="2" t="s">
        <v>842</v>
      </c>
      <c r="B270" s="17" t="str">
        <f>IFERROR(__xludf.DUMMYFUNCTION("QUERY(vehicle!A:L, ""SELECT A, B, L where D contains '""&amp;A270&amp;""'"", 0)"),"vehicle-mostHarmfulEvent")</f>
        <v>vehicle-mostHarmfulEvent</v>
      </c>
      <c r="C270" s="13" t="str">
        <f>IFERROR(__xludf.DUMMYFUNCTION("""COMPUTED_VALUE"""),"vehicle")</f>
        <v>vehicle</v>
      </c>
      <c r="D270" s="13" t="str">
        <f>IFERROR(__xludf.DUMMYFUNCTION("""COMPUTED_VALUE"""),"V21")</f>
        <v>V21</v>
      </c>
      <c r="E270" s="33" t="s">
        <v>1175</v>
      </c>
      <c r="F270" s="34">
        <v>23.0</v>
      </c>
      <c r="G270" s="34">
        <v>24.0</v>
      </c>
    </row>
    <row r="271">
      <c r="A271" s="2" t="s">
        <v>842</v>
      </c>
      <c r="B271" s="17" t="str">
        <f>IFERROR(__xludf.DUMMYFUNCTION("QUERY(vehicle!A:L, ""SELECT A, B, L where D contains '""&amp;A271&amp;""'"", 0)"),"vehicle-mostHarmfulEvent")</f>
        <v>vehicle-mostHarmfulEvent</v>
      </c>
      <c r="C271" s="13" t="str">
        <f>IFERROR(__xludf.DUMMYFUNCTION("""COMPUTED_VALUE"""),"vehicle")</f>
        <v>vehicle</v>
      </c>
      <c r="D271" s="13" t="str">
        <f>IFERROR(__xludf.DUMMYFUNCTION("""COMPUTED_VALUE"""),"V21")</f>
        <v>V21</v>
      </c>
      <c r="E271" s="33" t="s">
        <v>1176</v>
      </c>
      <c r="F271" s="34">
        <v>24.0</v>
      </c>
      <c r="G271" s="34">
        <v>25.0</v>
      </c>
    </row>
    <row r="272">
      <c r="A272" s="2" t="s">
        <v>842</v>
      </c>
      <c r="B272" s="17" t="str">
        <f>IFERROR(__xludf.DUMMYFUNCTION("QUERY(vehicle!A:L, ""SELECT A, B, L where D contains '""&amp;A272&amp;""'"", 0)"),"vehicle-mostHarmfulEvent")</f>
        <v>vehicle-mostHarmfulEvent</v>
      </c>
      <c r="C272" s="13" t="str">
        <f>IFERROR(__xludf.DUMMYFUNCTION("""COMPUTED_VALUE"""),"vehicle")</f>
        <v>vehicle</v>
      </c>
      <c r="D272" s="13" t="str">
        <f>IFERROR(__xludf.DUMMYFUNCTION("""COMPUTED_VALUE"""),"V21")</f>
        <v>V21</v>
      </c>
      <c r="E272" s="33" t="s">
        <v>1177</v>
      </c>
      <c r="F272" s="34">
        <v>25.0</v>
      </c>
      <c r="G272" s="34">
        <v>26.0</v>
      </c>
    </row>
    <row r="273">
      <c r="A273" s="2" t="s">
        <v>842</v>
      </c>
      <c r="B273" s="17" t="str">
        <f>IFERROR(__xludf.DUMMYFUNCTION("QUERY(vehicle!A:L, ""SELECT A, B, L where D contains '""&amp;A273&amp;""'"", 0)"),"vehicle-mostHarmfulEvent")</f>
        <v>vehicle-mostHarmfulEvent</v>
      </c>
      <c r="C273" s="13" t="str">
        <f>IFERROR(__xludf.DUMMYFUNCTION("""COMPUTED_VALUE"""),"vehicle")</f>
        <v>vehicle</v>
      </c>
      <c r="D273" s="13" t="str">
        <f>IFERROR(__xludf.DUMMYFUNCTION("""COMPUTED_VALUE"""),"V21")</f>
        <v>V21</v>
      </c>
      <c r="E273" s="33" t="s">
        <v>1178</v>
      </c>
      <c r="F273" s="34">
        <v>26.0</v>
      </c>
      <c r="G273" s="34">
        <v>27.0</v>
      </c>
    </row>
    <row r="274">
      <c r="A274" s="2" t="s">
        <v>842</v>
      </c>
      <c r="B274" s="17" t="str">
        <f>IFERROR(__xludf.DUMMYFUNCTION("QUERY(vehicle!A:L, ""SELECT A, B, L where D contains '""&amp;A274&amp;""'"", 0)"),"vehicle-mostHarmfulEvent")</f>
        <v>vehicle-mostHarmfulEvent</v>
      </c>
      <c r="C274" s="13" t="str">
        <f>IFERROR(__xludf.DUMMYFUNCTION("""COMPUTED_VALUE"""),"vehicle")</f>
        <v>vehicle</v>
      </c>
      <c r="D274" s="13" t="str">
        <f>IFERROR(__xludf.DUMMYFUNCTION("""COMPUTED_VALUE"""),"V21")</f>
        <v>V21</v>
      </c>
      <c r="E274" s="33" t="s">
        <v>1179</v>
      </c>
      <c r="F274" s="34">
        <v>27.0</v>
      </c>
      <c r="G274" s="34">
        <v>28.0</v>
      </c>
    </row>
    <row r="275">
      <c r="A275" s="2" t="s">
        <v>842</v>
      </c>
      <c r="B275" s="17" t="str">
        <f>IFERROR(__xludf.DUMMYFUNCTION("QUERY(vehicle!A:L, ""SELECT A, B, L where D contains '""&amp;A275&amp;""'"", 0)"),"vehicle-mostHarmfulEvent")</f>
        <v>vehicle-mostHarmfulEvent</v>
      </c>
      <c r="C275" s="13" t="str">
        <f>IFERROR(__xludf.DUMMYFUNCTION("""COMPUTED_VALUE"""),"vehicle")</f>
        <v>vehicle</v>
      </c>
      <c r="D275" s="13" t="str">
        <f>IFERROR(__xludf.DUMMYFUNCTION("""COMPUTED_VALUE"""),"V21")</f>
        <v>V21</v>
      </c>
      <c r="E275" s="33" t="s">
        <v>1180</v>
      </c>
      <c r="F275" s="34">
        <v>28.0</v>
      </c>
      <c r="G275" s="34">
        <v>29.0</v>
      </c>
    </row>
    <row r="276">
      <c r="A276" s="2" t="s">
        <v>842</v>
      </c>
      <c r="B276" s="17" t="str">
        <f>IFERROR(__xludf.DUMMYFUNCTION("QUERY(vehicle!A:L, ""SELECT A, B, L where D contains '""&amp;A276&amp;""'"", 0)"),"vehicle-mostHarmfulEvent")</f>
        <v>vehicle-mostHarmfulEvent</v>
      </c>
      <c r="C276" s="13" t="str">
        <f>IFERROR(__xludf.DUMMYFUNCTION("""COMPUTED_VALUE"""),"vehicle")</f>
        <v>vehicle</v>
      </c>
      <c r="D276" s="13" t="str">
        <f>IFERROR(__xludf.DUMMYFUNCTION("""COMPUTED_VALUE"""),"V21")</f>
        <v>V21</v>
      </c>
      <c r="E276" s="33" t="s">
        <v>1181</v>
      </c>
      <c r="F276" s="34">
        <v>29.0</v>
      </c>
      <c r="G276" s="34">
        <v>30.0</v>
      </c>
    </row>
    <row r="277">
      <c r="A277" s="2" t="s">
        <v>842</v>
      </c>
      <c r="B277" s="17" t="str">
        <f>IFERROR(__xludf.DUMMYFUNCTION("QUERY(vehicle!A:L, ""SELECT A, B, L where D contains '""&amp;A277&amp;""'"", 0)"),"vehicle-mostHarmfulEvent")</f>
        <v>vehicle-mostHarmfulEvent</v>
      </c>
      <c r="C277" s="13" t="str">
        <f>IFERROR(__xludf.DUMMYFUNCTION("""COMPUTED_VALUE"""),"vehicle")</f>
        <v>vehicle</v>
      </c>
      <c r="D277" s="13" t="str">
        <f>IFERROR(__xludf.DUMMYFUNCTION("""COMPUTED_VALUE"""),"V21")</f>
        <v>V21</v>
      </c>
      <c r="E277" s="33" t="s">
        <v>1182</v>
      </c>
      <c r="F277" s="34">
        <v>30.0</v>
      </c>
      <c r="G277" s="34">
        <v>31.0</v>
      </c>
    </row>
    <row r="278">
      <c r="A278" s="2" t="s">
        <v>842</v>
      </c>
      <c r="B278" s="17" t="str">
        <f>IFERROR(__xludf.DUMMYFUNCTION("QUERY(vehicle!A:L, ""SELECT A, B, L where D contains '""&amp;A278&amp;""'"", 0)"),"vehicle-mostHarmfulEvent")</f>
        <v>vehicle-mostHarmfulEvent</v>
      </c>
      <c r="C278" s="13" t="str">
        <f>IFERROR(__xludf.DUMMYFUNCTION("""COMPUTED_VALUE"""),"vehicle")</f>
        <v>vehicle</v>
      </c>
      <c r="D278" s="13" t="str">
        <f>IFERROR(__xludf.DUMMYFUNCTION("""COMPUTED_VALUE"""),"V21")</f>
        <v>V21</v>
      </c>
      <c r="E278" s="33" t="s">
        <v>1183</v>
      </c>
      <c r="F278" s="34">
        <v>31.0</v>
      </c>
      <c r="G278" s="34">
        <v>32.0</v>
      </c>
    </row>
    <row r="279">
      <c r="A279" s="2" t="s">
        <v>842</v>
      </c>
      <c r="B279" s="17" t="str">
        <f>IFERROR(__xludf.DUMMYFUNCTION("QUERY(vehicle!A:L, ""SELECT A, B, L where D contains '""&amp;A279&amp;""'"", 0)"),"vehicle-mostHarmfulEvent")</f>
        <v>vehicle-mostHarmfulEvent</v>
      </c>
      <c r="C279" s="13" t="str">
        <f>IFERROR(__xludf.DUMMYFUNCTION("""COMPUTED_VALUE"""),"vehicle")</f>
        <v>vehicle</v>
      </c>
      <c r="D279" s="13" t="str">
        <f>IFERROR(__xludf.DUMMYFUNCTION("""COMPUTED_VALUE"""),"V21")</f>
        <v>V21</v>
      </c>
      <c r="E279" s="33" t="s">
        <v>1184</v>
      </c>
      <c r="F279" s="34">
        <v>32.0</v>
      </c>
      <c r="G279" s="34">
        <v>33.0</v>
      </c>
    </row>
    <row r="280">
      <c r="A280" s="2" t="s">
        <v>842</v>
      </c>
      <c r="B280" s="17" t="str">
        <f>IFERROR(__xludf.DUMMYFUNCTION("QUERY(vehicle!A:L, ""SELECT A, B, L where D contains '""&amp;A280&amp;""'"", 0)"),"vehicle-mostHarmfulEvent")</f>
        <v>vehicle-mostHarmfulEvent</v>
      </c>
      <c r="C280" s="13" t="str">
        <f>IFERROR(__xludf.DUMMYFUNCTION("""COMPUTED_VALUE"""),"vehicle")</f>
        <v>vehicle</v>
      </c>
      <c r="D280" s="13" t="str">
        <f>IFERROR(__xludf.DUMMYFUNCTION("""COMPUTED_VALUE"""),"V21")</f>
        <v>V21</v>
      </c>
      <c r="E280" s="33" t="s">
        <v>1185</v>
      </c>
      <c r="F280" s="34">
        <v>33.0</v>
      </c>
      <c r="G280" s="34">
        <v>34.0</v>
      </c>
    </row>
    <row r="281">
      <c r="A281" s="2" t="s">
        <v>842</v>
      </c>
      <c r="B281" s="17" t="str">
        <f>IFERROR(__xludf.DUMMYFUNCTION("QUERY(vehicle!A:L, ""SELECT A, B, L where D contains '""&amp;A281&amp;""'"", 0)"),"vehicle-mostHarmfulEvent")</f>
        <v>vehicle-mostHarmfulEvent</v>
      </c>
      <c r="C281" s="13" t="str">
        <f>IFERROR(__xludf.DUMMYFUNCTION("""COMPUTED_VALUE"""),"vehicle")</f>
        <v>vehicle</v>
      </c>
      <c r="D281" s="13" t="str">
        <f>IFERROR(__xludf.DUMMYFUNCTION("""COMPUTED_VALUE"""),"V21")</f>
        <v>V21</v>
      </c>
      <c r="E281" s="33" t="s">
        <v>1186</v>
      </c>
      <c r="F281" s="34">
        <v>34.0</v>
      </c>
      <c r="G281" s="34">
        <v>35.0</v>
      </c>
    </row>
    <row r="282">
      <c r="A282" s="2" t="s">
        <v>842</v>
      </c>
      <c r="B282" s="17" t="str">
        <f>IFERROR(__xludf.DUMMYFUNCTION("QUERY(vehicle!A:L, ""SELECT A, B, L where D contains '""&amp;A282&amp;""'"", 0)"),"vehicle-mostHarmfulEvent")</f>
        <v>vehicle-mostHarmfulEvent</v>
      </c>
      <c r="C282" s="13" t="str">
        <f>IFERROR(__xludf.DUMMYFUNCTION("""COMPUTED_VALUE"""),"vehicle")</f>
        <v>vehicle</v>
      </c>
      <c r="D282" s="13" t="str">
        <f>IFERROR(__xludf.DUMMYFUNCTION("""COMPUTED_VALUE"""),"V21")</f>
        <v>V21</v>
      </c>
      <c r="E282" s="33" t="s">
        <v>1187</v>
      </c>
      <c r="F282" s="34">
        <v>35.0</v>
      </c>
      <c r="G282" s="34">
        <v>36.0</v>
      </c>
    </row>
    <row r="283">
      <c r="A283" s="2" t="s">
        <v>842</v>
      </c>
      <c r="B283" s="17" t="str">
        <f>IFERROR(__xludf.DUMMYFUNCTION("QUERY(vehicle!A:L, ""SELECT A, B, L where D contains '""&amp;A283&amp;""'"", 0)"),"vehicle-mostHarmfulEvent")</f>
        <v>vehicle-mostHarmfulEvent</v>
      </c>
      <c r="C283" s="13" t="str">
        <f>IFERROR(__xludf.DUMMYFUNCTION("""COMPUTED_VALUE"""),"vehicle")</f>
        <v>vehicle</v>
      </c>
      <c r="D283" s="13" t="str">
        <f>IFERROR(__xludf.DUMMYFUNCTION("""COMPUTED_VALUE"""),"V21")</f>
        <v>V21</v>
      </c>
      <c r="E283" s="33" t="s">
        <v>1188</v>
      </c>
      <c r="F283" s="34">
        <v>36.0</v>
      </c>
      <c r="G283" s="34">
        <v>37.0</v>
      </c>
    </row>
    <row r="284">
      <c r="A284" s="2" t="s">
        <v>842</v>
      </c>
      <c r="B284" s="17" t="str">
        <f>IFERROR(__xludf.DUMMYFUNCTION("QUERY(vehicle!A:L, ""SELECT A, B, L where D contains '""&amp;A284&amp;""'"", 0)"),"vehicle-mostHarmfulEvent")</f>
        <v>vehicle-mostHarmfulEvent</v>
      </c>
      <c r="C284" s="13" t="str">
        <f>IFERROR(__xludf.DUMMYFUNCTION("""COMPUTED_VALUE"""),"vehicle")</f>
        <v>vehicle</v>
      </c>
      <c r="D284" s="13" t="str">
        <f>IFERROR(__xludf.DUMMYFUNCTION("""COMPUTED_VALUE"""),"V21")</f>
        <v>V21</v>
      </c>
      <c r="E284" s="33" t="s">
        <v>1189</v>
      </c>
      <c r="F284" s="34">
        <v>37.0</v>
      </c>
      <c r="G284" s="34">
        <v>38.0</v>
      </c>
    </row>
    <row r="285">
      <c r="A285" s="2" t="s">
        <v>842</v>
      </c>
      <c r="B285" s="17" t="str">
        <f>IFERROR(__xludf.DUMMYFUNCTION("QUERY(vehicle!A:L, ""SELECT A, B, L where D contains '""&amp;A285&amp;""'"", 0)"),"vehicle-mostHarmfulEvent")</f>
        <v>vehicle-mostHarmfulEvent</v>
      </c>
      <c r="C285" s="13" t="str">
        <f>IFERROR(__xludf.DUMMYFUNCTION("""COMPUTED_VALUE"""),"vehicle")</f>
        <v>vehicle</v>
      </c>
      <c r="D285" s="13" t="str">
        <f>IFERROR(__xludf.DUMMYFUNCTION("""COMPUTED_VALUE"""),"V21")</f>
        <v>V21</v>
      </c>
      <c r="E285" s="33" t="s">
        <v>1190</v>
      </c>
      <c r="F285" s="34">
        <v>38.0</v>
      </c>
      <c r="G285" s="34">
        <v>39.0</v>
      </c>
    </row>
    <row r="286">
      <c r="A286" s="2" t="s">
        <v>842</v>
      </c>
      <c r="B286" s="17" t="str">
        <f>IFERROR(__xludf.DUMMYFUNCTION("QUERY(vehicle!A:L, ""SELECT A, B, L where D contains '""&amp;A286&amp;""'"", 0)"),"vehicle-mostHarmfulEvent")</f>
        <v>vehicle-mostHarmfulEvent</v>
      </c>
      <c r="C286" s="13" t="str">
        <f>IFERROR(__xludf.DUMMYFUNCTION("""COMPUTED_VALUE"""),"vehicle")</f>
        <v>vehicle</v>
      </c>
      <c r="D286" s="13" t="str">
        <f>IFERROR(__xludf.DUMMYFUNCTION("""COMPUTED_VALUE"""),"V21")</f>
        <v>V21</v>
      </c>
      <c r="E286" s="33" t="s">
        <v>1191</v>
      </c>
      <c r="F286" s="34">
        <v>39.0</v>
      </c>
      <c r="G286" s="34">
        <v>40.0</v>
      </c>
    </row>
    <row r="287">
      <c r="A287" s="2" t="s">
        <v>842</v>
      </c>
      <c r="B287" s="17" t="str">
        <f>IFERROR(__xludf.DUMMYFUNCTION("QUERY(vehicle!A:L, ""SELECT A, B, L where D contains '""&amp;A287&amp;""'"", 0)"),"vehicle-mostHarmfulEvent")</f>
        <v>vehicle-mostHarmfulEvent</v>
      </c>
      <c r="C287" s="13" t="str">
        <f>IFERROR(__xludf.DUMMYFUNCTION("""COMPUTED_VALUE"""),"vehicle")</f>
        <v>vehicle</v>
      </c>
      <c r="D287" s="13" t="str">
        <f>IFERROR(__xludf.DUMMYFUNCTION("""COMPUTED_VALUE"""),"V21")</f>
        <v>V21</v>
      </c>
      <c r="E287" s="33" t="s">
        <v>1194</v>
      </c>
      <c r="F287" s="34">
        <v>40.0</v>
      </c>
      <c r="G287" s="34">
        <v>41.0</v>
      </c>
    </row>
    <row r="288">
      <c r="A288" s="2" t="s">
        <v>845</v>
      </c>
      <c r="B288" s="17" t="str">
        <f>IFERROR(__xludf.DUMMYFUNCTION("QUERY(vehicle!A:L, ""SELECT A, B, L where D contains '""&amp;A288&amp;""'"", 0)"),"vehicle-hitRun")</f>
        <v>vehicle-hitRun</v>
      </c>
      <c r="C288" s="13" t="str">
        <f>IFERROR(__xludf.DUMMYFUNCTION("""COMPUTED_VALUE"""),"vehicle")</f>
        <v>vehicle</v>
      </c>
      <c r="D288" s="13" t="str">
        <f>IFERROR(__xludf.DUMMYFUNCTION("""COMPUTED_VALUE"""),"V22")</f>
        <v>V22</v>
      </c>
      <c r="E288" s="33" t="s">
        <v>1195</v>
      </c>
      <c r="F288" s="34">
        <v>0.0</v>
      </c>
      <c r="G288" s="34">
        <v>1.0</v>
      </c>
    </row>
    <row r="289">
      <c r="A289" s="2" t="s">
        <v>845</v>
      </c>
      <c r="B289" s="17" t="str">
        <f>IFERROR(__xludf.DUMMYFUNCTION("QUERY(vehicle!A:L, ""SELECT A, B, L where D contains '""&amp;A289&amp;""'"", 0)"),"vehicle-hitRun")</f>
        <v>vehicle-hitRun</v>
      </c>
      <c r="C289" s="13" t="str">
        <f>IFERROR(__xludf.DUMMYFUNCTION("""COMPUTED_VALUE"""),"vehicle")</f>
        <v>vehicle</v>
      </c>
      <c r="D289" s="13" t="str">
        <f>IFERROR(__xludf.DUMMYFUNCTION("""COMPUTED_VALUE"""),"V22")</f>
        <v>V22</v>
      </c>
      <c r="E289" s="33" t="s">
        <v>1196</v>
      </c>
      <c r="F289" s="34">
        <v>1.0</v>
      </c>
      <c r="G289" s="34">
        <v>2.0</v>
      </c>
    </row>
    <row r="290">
      <c r="A290" s="2" t="s">
        <v>849</v>
      </c>
      <c r="B290" s="17" t="str">
        <f>IFERROR(__xludf.DUMMYFUNCTION("QUERY(vehicle!A:L, ""SELECT A, B, L where D contains '""&amp;A290&amp;""'"", 0)"),"vehicle-towed")</f>
        <v>vehicle-towed</v>
      </c>
      <c r="C290" s="13" t="str">
        <f>IFERROR(__xludf.DUMMYFUNCTION("""COMPUTED_VALUE"""),"vehicle")</f>
        <v>vehicle</v>
      </c>
      <c r="D290" s="13" t="str">
        <f>IFERROR(__xludf.DUMMYFUNCTION("""COMPUTED_VALUE"""),"V23")</f>
        <v>V23</v>
      </c>
      <c r="E290" s="33" t="s">
        <v>1197</v>
      </c>
      <c r="F290" s="34">
        <v>0.0</v>
      </c>
      <c r="G290" s="34">
        <v>0.0</v>
      </c>
    </row>
    <row r="291">
      <c r="A291" s="2" t="s">
        <v>849</v>
      </c>
      <c r="B291" s="17" t="str">
        <f>IFERROR(__xludf.DUMMYFUNCTION("QUERY(vehicle!A:L, ""SELECT A, B, L where D contains '""&amp;A291&amp;""'"", 0)"),"vehicle-towed")</f>
        <v>vehicle-towed</v>
      </c>
      <c r="C291" s="13" t="str">
        <f>IFERROR(__xludf.DUMMYFUNCTION("""COMPUTED_VALUE"""),"vehicle")</f>
        <v>vehicle</v>
      </c>
      <c r="D291" s="13" t="str">
        <f>IFERROR(__xludf.DUMMYFUNCTION("""COMPUTED_VALUE"""),"V23")</f>
        <v>V23</v>
      </c>
      <c r="E291" s="33" t="s">
        <v>1198</v>
      </c>
      <c r="F291" s="34">
        <v>1.0</v>
      </c>
      <c r="G291" s="34">
        <v>1.0</v>
      </c>
    </row>
    <row r="292">
      <c r="A292" s="2" t="s">
        <v>849</v>
      </c>
      <c r="B292" s="17" t="str">
        <f>IFERROR(__xludf.DUMMYFUNCTION("QUERY(vehicle!A:L, ""SELECT A, B, L where D contains '""&amp;A292&amp;""'"", 0)"),"vehicle-towed")</f>
        <v>vehicle-towed</v>
      </c>
      <c r="C292" s="13" t="str">
        <f>IFERROR(__xludf.DUMMYFUNCTION("""COMPUTED_VALUE"""),"vehicle")</f>
        <v>vehicle</v>
      </c>
      <c r="D292" s="13" t="str">
        <f>IFERROR(__xludf.DUMMYFUNCTION("""COMPUTED_VALUE"""),"V23")</f>
        <v>V23</v>
      </c>
      <c r="E292" s="33" t="s">
        <v>849</v>
      </c>
      <c r="F292" s="34">
        <v>2.0</v>
      </c>
      <c r="G292" s="34">
        <v>2.0</v>
      </c>
    </row>
    <row r="293">
      <c r="A293" s="2" t="s">
        <v>853</v>
      </c>
      <c r="B293" s="17" t="str">
        <f>IFERROR(__xludf.DUMMYFUNCTION("QUERY(vehicle!A:L, ""SELECT A, B, L where D contains '""&amp;A293&amp;""'"", 0)"),"vehicle-contributingCircumstances")</f>
        <v>vehicle-contributingCircumstances</v>
      </c>
      <c r="C293" s="13" t="str">
        <f>IFERROR(__xludf.DUMMYFUNCTION("""COMPUTED_VALUE"""),"vehicle")</f>
        <v>vehicle</v>
      </c>
      <c r="D293" s="13" t="str">
        <f>IFERROR(__xludf.DUMMYFUNCTION("""COMPUTED_VALUE"""),"V24")</f>
        <v>V24</v>
      </c>
      <c r="E293" s="33" t="s">
        <v>279</v>
      </c>
      <c r="F293" s="34">
        <v>0.0</v>
      </c>
      <c r="G293" s="34">
        <v>0.0</v>
      </c>
    </row>
    <row r="294">
      <c r="A294" s="2" t="s">
        <v>853</v>
      </c>
      <c r="B294" s="17" t="str">
        <f>IFERROR(__xludf.DUMMYFUNCTION("QUERY(vehicle!A:L, ""SELECT A, B, L where D contains '""&amp;A294&amp;""'"", 0)"),"vehicle-contributingCircumstances")</f>
        <v>vehicle-contributingCircumstances</v>
      </c>
      <c r="C294" s="13" t="str">
        <f>IFERROR(__xludf.DUMMYFUNCTION("""COMPUTED_VALUE"""),"vehicle")</f>
        <v>vehicle</v>
      </c>
      <c r="D294" s="13" t="str">
        <f>IFERROR(__xludf.DUMMYFUNCTION("""COMPUTED_VALUE"""),"V24")</f>
        <v>V24</v>
      </c>
      <c r="E294" s="33" t="s">
        <v>1199</v>
      </c>
      <c r="F294" s="34">
        <v>1.0</v>
      </c>
      <c r="G294" s="34">
        <v>1.0</v>
      </c>
    </row>
    <row r="295">
      <c r="A295" s="2" t="s">
        <v>853</v>
      </c>
      <c r="B295" s="17" t="str">
        <f>IFERROR(__xludf.DUMMYFUNCTION("QUERY(vehicle!A:L, ""SELECT A, B, L where D contains '""&amp;A295&amp;""'"", 0)"),"vehicle-contributingCircumstances")</f>
        <v>vehicle-contributingCircumstances</v>
      </c>
      <c r="C295" s="13" t="str">
        <f>IFERROR(__xludf.DUMMYFUNCTION("""COMPUTED_VALUE"""),"vehicle")</f>
        <v>vehicle</v>
      </c>
      <c r="D295" s="13" t="str">
        <f>IFERROR(__xludf.DUMMYFUNCTION("""COMPUTED_VALUE"""),"V24")</f>
        <v>V24</v>
      </c>
      <c r="E295" s="33" t="s">
        <v>1200</v>
      </c>
      <c r="F295" s="34">
        <v>2.0</v>
      </c>
      <c r="G295" s="34">
        <v>2.0</v>
      </c>
    </row>
    <row r="296">
      <c r="A296" s="2" t="s">
        <v>853</v>
      </c>
      <c r="B296" s="17" t="str">
        <f>IFERROR(__xludf.DUMMYFUNCTION("QUERY(vehicle!A:L, ""SELECT A, B, L where D contains '""&amp;A296&amp;""'"", 0)"),"vehicle-contributingCircumstances")</f>
        <v>vehicle-contributingCircumstances</v>
      </c>
      <c r="C296" s="13" t="str">
        <f>IFERROR(__xludf.DUMMYFUNCTION("""COMPUTED_VALUE"""),"vehicle")</f>
        <v>vehicle</v>
      </c>
      <c r="D296" s="13" t="str">
        <f>IFERROR(__xludf.DUMMYFUNCTION("""COMPUTED_VALUE"""),"V24")</f>
        <v>V24</v>
      </c>
      <c r="E296" s="33" t="s">
        <v>1201</v>
      </c>
      <c r="F296" s="34">
        <v>3.0</v>
      </c>
      <c r="G296" s="34">
        <v>3.0</v>
      </c>
    </row>
    <row r="297">
      <c r="A297" s="2" t="s">
        <v>853</v>
      </c>
      <c r="B297" s="17" t="str">
        <f>IFERROR(__xludf.DUMMYFUNCTION("QUERY(vehicle!A:L, ""SELECT A, B, L where D contains '""&amp;A297&amp;""'"", 0)"),"vehicle-contributingCircumstances")</f>
        <v>vehicle-contributingCircumstances</v>
      </c>
      <c r="C297" s="13" t="str">
        <f>IFERROR(__xludf.DUMMYFUNCTION("""COMPUTED_VALUE"""),"vehicle")</f>
        <v>vehicle</v>
      </c>
      <c r="D297" s="13" t="str">
        <f>IFERROR(__xludf.DUMMYFUNCTION("""COMPUTED_VALUE"""),"V24")</f>
        <v>V24</v>
      </c>
      <c r="E297" s="33" t="s">
        <v>1202</v>
      </c>
      <c r="F297" s="34">
        <v>4.0</v>
      </c>
      <c r="G297" s="34">
        <v>4.0</v>
      </c>
    </row>
    <row r="298">
      <c r="A298" s="2" t="s">
        <v>853</v>
      </c>
      <c r="B298" s="17" t="str">
        <f>IFERROR(__xludf.DUMMYFUNCTION("QUERY(vehicle!A:L, ""SELECT A, B, L where D contains '""&amp;A298&amp;""'"", 0)"),"vehicle-contributingCircumstances")</f>
        <v>vehicle-contributingCircumstances</v>
      </c>
      <c r="C298" s="13" t="str">
        <f>IFERROR(__xludf.DUMMYFUNCTION("""COMPUTED_VALUE"""),"vehicle")</f>
        <v>vehicle</v>
      </c>
      <c r="D298" s="13" t="str">
        <f>IFERROR(__xludf.DUMMYFUNCTION("""COMPUTED_VALUE"""),"V24")</f>
        <v>V24</v>
      </c>
      <c r="E298" s="33" t="s">
        <v>1203</v>
      </c>
      <c r="F298" s="34">
        <v>5.0</v>
      </c>
      <c r="G298" s="34">
        <v>5.0</v>
      </c>
    </row>
    <row r="299">
      <c r="A299" s="2" t="s">
        <v>853</v>
      </c>
      <c r="B299" s="17" t="str">
        <f>IFERROR(__xludf.DUMMYFUNCTION("QUERY(vehicle!A:L, ""SELECT A, B, L where D contains '""&amp;A299&amp;""'"", 0)"),"vehicle-contributingCircumstances")</f>
        <v>vehicle-contributingCircumstances</v>
      </c>
      <c r="C299" s="13" t="str">
        <f>IFERROR(__xludf.DUMMYFUNCTION("""COMPUTED_VALUE"""),"vehicle")</f>
        <v>vehicle</v>
      </c>
      <c r="D299" s="13" t="str">
        <f>IFERROR(__xludf.DUMMYFUNCTION("""COMPUTED_VALUE"""),"V24")</f>
        <v>V24</v>
      </c>
      <c r="E299" s="33" t="s">
        <v>1204</v>
      </c>
      <c r="F299" s="34">
        <v>6.0</v>
      </c>
      <c r="G299" s="34">
        <v>6.0</v>
      </c>
    </row>
    <row r="300">
      <c r="A300" s="2" t="s">
        <v>853</v>
      </c>
      <c r="B300" s="17" t="str">
        <f>IFERROR(__xludf.DUMMYFUNCTION("QUERY(vehicle!A:L, ""SELECT A, B, L where D contains '""&amp;A300&amp;""'"", 0)"),"vehicle-contributingCircumstances")</f>
        <v>vehicle-contributingCircumstances</v>
      </c>
      <c r="C300" s="13" t="str">
        <f>IFERROR(__xludf.DUMMYFUNCTION("""COMPUTED_VALUE"""),"vehicle")</f>
        <v>vehicle</v>
      </c>
      <c r="D300" s="13" t="str">
        <f>IFERROR(__xludf.DUMMYFUNCTION("""COMPUTED_VALUE"""),"V24")</f>
        <v>V24</v>
      </c>
      <c r="E300" s="33" t="s">
        <v>1205</v>
      </c>
      <c r="F300" s="34">
        <v>7.0</v>
      </c>
      <c r="G300" s="34">
        <v>7.0</v>
      </c>
    </row>
    <row r="301">
      <c r="A301" s="2" t="s">
        <v>853</v>
      </c>
      <c r="B301" s="17" t="str">
        <f>IFERROR(__xludf.DUMMYFUNCTION("QUERY(vehicle!A:L, ""SELECT A, B, L where D contains '""&amp;A301&amp;""'"", 0)"),"vehicle-contributingCircumstances")</f>
        <v>vehicle-contributingCircumstances</v>
      </c>
      <c r="C301" s="13" t="str">
        <f>IFERROR(__xludf.DUMMYFUNCTION("""COMPUTED_VALUE"""),"vehicle")</f>
        <v>vehicle</v>
      </c>
      <c r="D301" s="13" t="str">
        <f>IFERROR(__xludf.DUMMYFUNCTION("""COMPUTED_VALUE"""),"V24")</f>
        <v>V24</v>
      </c>
      <c r="E301" s="33" t="s">
        <v>1206</v>
      </c>
      <c r="F301" s="34">
        <v>8.0</v>
      </c>
      <c r="G301" s="34">
        <v>8.0</v>
      </c>
    </row>
    <row r="302">
      <c r="A302" s="2" t="s">
        <v>853</v>
      </c>
      <c r="B302" s="17" t="str">
        <f>IFERROR(__xludf.DUMMYFUNCTION("QUERY(vehicle!A:L, ""SELECT A, B, L where D contains '""&amp;A302&amp;""'"", 0)"),"vehicle-contributingCircumstances")</f>
        <v>vehicle-contributingCircumstances</v>
      </c>
      <c r="C302" s="13" t="str">
        <f>IFERROR(__xludf.DUMMYFUNCTION("""COMPUTED_VALUE"""),"vehicle")</f>
        <v>vehicle</v>
      </c>
      <c r="D302" s="13" t="str">
        <f>IFERROR(__xludf.DUMMYFUNCTION("""COMPUTED_VALUE"""),"V24")</f>
        <v>V24</v>
      </c>
      <c r="E302" s="33" t="s">
        <v>1207</v>
      </c>
      <c r="F302" s="34">
        <v>9.0</v>
      </c>
      <c r="G302" s="34">
        <v>9.0</v>
      </c>
    </row>
    <row r="303">
      <c r="A303" s="2" t="s">
        <v>853</v>
      </c>
      <c r="B303" s="17" t="str">
        <f>IFERROR(__xludf.DUMMYFUNCTION("QUERY(vehicle!A:L, ""SELECT A, B, L where D contains '""&amp;A303&amp;""'"", 0)"),"vehicle-contributingCircumstances")</f>
        <v>vehicle-contributingCircumstances</v>
      </c>
      <c r="C303" s="13" t="str">
        <f>IFERROR(__xludf.DUMMYFUNCTION("""COMPUTED_VALUE"""),"vehicle")</f>
        <v>vehicle</v>
      </c>
      <c r="D303" s="13" t="str">
        <f>IFERROR(__xludf.DUMMYFUNCTION("""COMPUTED_VALUE"""),"V24")</f>
        <v>V24</v>
      </c>
      <c r="E303" s="33" t="s">
        <v>1208</v>
      </c>
      <c r="F303" s="34">
        <v>10.0</v>
      </c>
      <c r="G303" s="34">
        <v>10.0</v>
      </c>
    </row>
    <row r="304">
      <c r="A304" s="2" t="s">
        <v>853</v>
      </c>
      <c r="B304" s="17" t="str">
        <f>IFERROR(__xludf.DUMMYFUNCTION("QUERY(vehicle!A:L, ""SELECT A, B, L where D contains '""&amp;A304&amp;""'"", 0)"),"vehicle-contributingCircumstances")</f>
        <v>vehicle-contributingCircumstances</v>
      </c>
      <c r="C304" s="13" t="str">
        <f>IFERROR(__xludf.DUMMYFUNCTION("""COMPUTED_VALUE"""),"vehicle")</f>
        <v>vehicle</v>
      </c>
      <c r="D304" s="13" t="str">
        <f>IFERROR(__xludf.DUMMYFUNCTION("""COMPUTED_VALUE"""),"V24")</f>
        <v>V24</v>
      </c>
      <c r="E304" s="33" t="s">
        <v>1209</v>
      </c>
      <c r="F304" s="34">
        <v>11.0</v>
      </c>
      <c r="G304" s="34">
        <v>11.0</v>
      </c>
    </row>
    <row r="305">
      <c r="A305" s="2" t="s">
        <v>853</v>
      </c>
      <c r="B305" s="17" t="str">
        <f>IFERROR(__xludf.DUMMYFUNCTION("QUERY(vehicle!A:L, ""SELECT A, B, L where D contains '""&amp;A305&amp;""'"", 0)"),"vehicle-contributingCircumstances")</f>
        <v>vehicle-contributingCircumstances</v>
      </c>
      <c r="C305" s="13" t="str">
        <f>IFERROR(__xludf.DUMMYFUNCTION("""COMPUTED_VALUE"""),"vehicle")</f>
        <v>vehicle</v>
      </c>
      <c r="D305" s="13" t="str">
        <f>IFERROR(__xludf.DUMMYFUNCTION("""COMPUTED_VALUE"""),"V24")</f>
        <v>V24</v>
      </c>
      <c r="E305" s="33" t="s">
        <v>1210</v>
      </c>
      <c r="F305" s="34">
        <v>12.0</v>
      </c>
      <c r="G305" s="34">
        <v>12.0</v>
      </c>
    </row>
    <row r="306">
      <c r="A306" s="2" t="s">
        <v>853</v>
      </c>
      <c r="B306" s="17" t="str">
        <f>IFERROR(__xludf.DUMMYFUNCTION("QUERY(vehicle!A:L, ""SELECT A, B, L where D contains '""&amp;A306&amp;""'"", 0)"),"vehicle-contributingCircumstances")</f>
        <v>vehicle-contributingCircumstances</v>
      </c>
      <c r="C306" s="13" t="str">
        <f>IFERROR(__xludf.DUMMYFUNCTION("""COMPUTED_VALUE"""),"vehicle")</f>
        <v>vehicle</v>
      </c>
      <c r="D306" s="13" t="str">
        <f>IFERROR(__xludf.DUMMYFUNCTION("""COMPUTED_VALUE"""),"V24")</f>
        <v>V24</v>
      </c>
      <c r="E306" s="33" t="s">
        <v>1211</v>
      </c>
      <c r="F306" s="34">
        <v>13.0</v>
      </c>
      <c r="G306" s="34">
        <v>13.0</v>
      </c>
    </row>
    <row r="307">
      <c r="A307" s="2" t="s">
        <v>853</v>
      </c>
      <c r="B307" s="17" t="str">
        <f>IFERROR(__xludf.DUMMYFUNCTION("QUERY(vehicle!A:L, ""SELECT A, B, L where D contains '""&amp;A307&amp;""'"", 0)"),"vehicle-contributingCircumstances")</f>
        <v>vehicle-contributingCircumstances</v>
      </c>
      <c r="C307" s="13" t="str">
        <f>IFERROR(__xludf.DUMMYFUNCTION("""COMPUTED_VALUE"""),"vehicle")</f>
        <v>vehicle</v>
      </c>
      <c r="D307" s="13" t="str">
        <f>IFERROR(__xludf.DUMMYFUNCTION("""COMPUTED_VALUE"""),"V24")</f>
        <v>V24</v>
      </c>
      <c r="E307" s="33" t="s">
        <v>312</v>
      </c>
      <c r="F307" s="34">
        <v>14.0</v>
      </c>
      <c r="G307" s="34">
        <v>98.0</v>
      </c>
    </row>
    <row r="308">
      <c r="A308" s="2" t="s">
        <v>853</v>
      </c>
      <c r="B308" s="17" t="str">
        <f>IFERROR(__xludf.DUMMYFUNCTION("QUERY(vehicle!A:L, ""SELECT A, B, L where D contains '""&amp;A308&amp;""'"", 0)"),"vehicle-contributingCircumstances")</f>
        <v>vehicle-contributingCircumstances</v>
      </c>
      <c r="C308" s="13" t="str">
        <f>IFERROR(__xludf.DUMMYFUNCTION("""COMPUTED_VALUE"""),"vehicle")</f>
        <v>vehicle</v>
      </c>
      <c r="D308" s="13" t="str">
        <f>IFERROR(__xludf.DUMMYFUNCTION("""COMPUTED_VALUE"""),"V24")</f>
        <v>V24</v>
      </c>
      <c r="E308" s="33" t="s">
        <v>271</v>
      </c>
      <c r="F308" s="34">
        <v>15.0</v>
      </c>
      <c r="G308" s="34">
        <v>99.0</v>
      </c>
    </row>
    <row r="309">
      <c r="A309" s="2" t="s">
        <v>956</v>
      </c>
      <c r="B309" s="17" t="str">
        <f>IFERROR(__xludf.DUMMYFUNCTION("QUERY(vehicle!A:L, ""SELECT A, B, L where D contains '""&amp;A309&amp;""'"", 0)"),"vehicle-identificationType")</f>
        <v>vehicle-identificationType</v>
      </c>
      <c r="C309" s="13" t="str">
        <f>IFERROR(__xludf.DUMMYFUNCTION("""COMPUTED_VALUE"""),"vehicle")</f>
        <v>vehicle</v>
      </c>
      <c r="D309" s="13" t="str">
        <f>IFERROR(__xludf.DUMMYFUNCTION("""COMPUTED_VALUE"""),"LV7-S1")</f>
        <v>LV7-S1</v>
      </c>
      <c r="E309" s="33" t="s">
        <v>1212</v>
      </c>
      <c r="F309" s="34">
        <v>0.0</v>
      </c>
      <c r="G309" s="34">
        <v>1.0</v>
      </c>
    </row>
    <row r="310">
      <c r="A310" s="2" t="s">
        <v>956</v>
      </c>
      <c r="B310" s="17" t="str">
        <f>IFERROR(__xludf.DUMMYFUNCTION("QUERY(vehicle!A:L, ""SELECT A, B, L where D contains '""&amp;A310&amp;""'"", 0)"),"vehicle-identificationType")</f>
        <v>vehicle-identificationType</v>
      </c>
      <c r="C310" s="13" t="str">
        <f>IFERROR(__xludf.DUMMYFUNCTION("""COMPUTED_VALUE"""),"vehicle")</f>
        <v>vehicle</v>
      </c>
      <c r="D310" s="13" t="str">
        <f>IFERROR(__xludf.DUMMYFUNCTION("""COMPUTED_VALUE"""),"LV7-S1")</f>
        <v>LV7-S1</v>
      </c>
      <c r="E310" s="33" t="s">
        <v>1213</v>
      </c>
      <c r="F310" s="34">
        <v>1.0</v>
      </c>
      <c r="G310" s="34">
        <v>2.0</v>
      </c>
    </row>
    <row r="311">
      <c r="A311" s="2" t="s">
        <v>956</v>
      </c>
      <c r="B311" s="17" t="str">
        <f>IFERROR(__xludf.DUMMYFUNCTION("QUERY(vehicle!A:L, ""SELECT A, B, L where D contains '""&amp;A311&amp;""'"", 0)"),"vehicle-identificationType")</f>
        <v>vehicle-identificationType</v>
      </c>
      <c r="C311" s="13" t="str">
        <f>IFERROR(__xludf.DUMMYFUNCTION("""COMPUTED_VALUE"""),"vehicle")</f>
        <v>vehicle</v>
      </c>
      <c r="D311" s="13" t="str">
        <f>IFERROR(__xludf.DUMMYFUNCTION("""COMPUTED_VALUE"""),"LV7-S1")</f>
        <v>LV7-S1</v>
      </c>
      <c r="E311" s="33" t="s">
        <v>278</v>
      </c>
      <c r="F311" s="34">
        <v>2.0</v>
      </c>
      <c r="G311" s="34">
        <v>97.0</v>
      </c>
    </row>
    <row r="312">
      <c r="A312" s="2" t="s">
        <v>956</v>
      </c>
      <c r="B312" s="17" t="str">
        <f>IFERROR(__xludf.DUMMYFUNCTION("QUERY(vehicle!A:L, ""SELECT A, B, L where D contains '""&amp;A312&amp;""'"", 0)"),"vehicle-identificationType")</f>
        <v>vehicle-identificationType</v>
      </c>
      <c r="C312" s="13" t="str">
        <f>IFERROR(__xludf.DUMMYFUNCTION("""COMPUTED_VALUE"""),"vehicle")</f>
        <v>vehicle</v>
      </c>
      <c r="D312" s="13" t="str">
        <f>IFERROR(__xludf.DUMMYFUNCTION("""COMPUTED_VALUE"""),"LV7-S1")</f>
        <v>LV7-S1</v>
      </c>
      <c r="E312" s="33" t="s">
        <v>1214</v>
      </c>
      <c r="F312" s="34">
        <v>3.0</v>
      </c>
      <c r="G312" s="34">
        <v>99.0</v>
      </c>
    </row>
    <row r="313">
      <c r="A313" s="2" t="s">
        <v>983</v>
      </c>
      <c r="B313" s="17" t="str">
        <f>IFERROR(__xludf.DUMMYFUNCTION("QUERY(vehicle!A:L, ""SELECT A, B, L where D contains '""&amp;A313&amp;""'"", 0)"),"vehicle-carrierType")</f>
        <v>vehicle-carrierType</v>
      </c>
      <c r="C313" s="13" t="str">
        <f>IFERROR(__xludf.DUMMYFUNCTION("""COMPUTED_VALUE"""),"vehicle")</f>
        <v>vehicle</v>
      </c>
      <c r="D313" s="13" t="str">
        <f>IFERROR(__xludf.DUMMYFUNCTION("""COMPUTED_VALUE"""),"LV7-S6")</f>
        <v>LV7-S6</v>
      </c>
      <c r="E313" s="33" t="s">
        <v>1215</v>
      </c>
      <c r="F313" s="34">
        <v>0.0</v>
      </c>
      <c r="G313" s="34">
        <v>1.0</v>
      </c>
    </row>
    <row r="314">
      <c r="A314" s="2" t="s">
        <v>983</v>
      </c>
      <c r="B314" s="17" t="str">
        <f>IFERROR(__xludf.DUMMYFUNCTION("QUERY(vehicle!A:L, ""SELECT A, B, L where D contains '""&amp;A314&amp;""'"", 0)"),"vehicle-carrierType")</f>
        <v>vehicle-carrierType</v>
      </c>
      <c r="C314" s="13" t="str">
        <f>IFERROR(__xludf.DUMMYFUNCTION("""COMPUTED_VALUE"""),"vehicle")</f>
        <v>vehicle</v>
      </c>
      <c r="D314" s="13" t="str">
        <f>IFERROR(__xludf.DUMMYFUNCTION("""COMPUTED_VALUE"""),"LV7-S6")</f>
        <v>LV7-S6</v>
      </c>
      <c r="E314" s="33" t="s">
        <v>1216</v>
      </c>
      <c r="F314" s="34">
        <v>1.0</v>
      </c>
      <c r="G314" s="34">
        <v>2.0</v>
      </c>
    </row>
    <row r="315">
      <c r="A315" s="2" t="s">
        <v>983</v>
      </c>
      <c r="B315" s="17" t="str">
        <f>IFERROR(__xludf.DUMMYFUNCTION("QUERY(vehicle!A:L, ""SELECT A, B, L where D contains '""&amp;A315&amp;""'"", 0)"),"vehicle-carrierType")</f>
        <v>vehicle-carrierType</v>
      </c>
      <c r="C315" s="13" t="str">
        <f>IFERROR(__xludf.DUMMYFUNCTION("""COMPUTED_VALUE"""),"vehicle")</f>
        <v>vehicle</v>
      </c>
      <c r="D315" s="13" t="str">
        <f>IFERROR(__xludf.DUMMYFUNCTION("""COMPUTED_VALUE"""),"LV7-S6")</f>
        <v>LV7-S6</v>
      </c>
      <c r="E315" s="33" t="s">
        <v>1217</v>
      </c>
      <c r="F315" s="34">
        <v>2.0</v>
      </c>
      <c r="G315" s="34">
        <v>3.0</v>
      </c>
    </row>
    <row r="316">
      <c r="A316" s="2" t="s">
        <v>983</v>
      </c>
      <c r="B316" s="17" t="str">
        <f>IFERROR(__xludf.DUMMYFUNCTION("QUERY(vehicle!A:L, ""SELECT A, B, L where D contains '""&amp;A316&amp;""'"", 0)"),"vehicle-carrierType")</f>
        <v>vehicle-carrierType</v>
      </c>
      <c r="C316" s="13" t="str">
        <f>IFERROR(__xludf.DUMMYFUNCTION("""COMPUTED_VALUE"""),"vehicle")</f>
        <v>vehicle</v>
      </c>
      <c r="D316" s="13" t="str">
        <f>IFERROR(__xludf.DUMMYFUNCTION("""COMPUTED_VALUE"""),"LV7-S6")</f>
        <v>LV7-S6</v>
      </c>
      <c r="E316" s="33" t="s">
        <v>1218</v>
      </c>
      <c r="F316" s="34">
        <v>3.0</v>
      </c>
      <c r="G316" s="34">
        <v>4.0</v>
      </c>
    </row>
    <row r="317">
      <c r="A317" s="2" t="s">
        <v>989</v>
      </c>
      <c r="B317" s="17" t="str">
        <f>IFERROR(__xludf.DUMMYFUNCTION("QUERY(vehicle!A:L, ""SELECT A, B, L where D matches '""&amp;A317&amp;""'"", 0)"),"vehicle-configuration")</f>
        <v>vehicle-configuration</v>
      </c>
      <c r="C317" s="13" t="str">
        <f>IFERROR(__xludf.DUMMYFUNCTION("""COMPUTED_VALUE"""),"vehicle")</f>
        <v>vehicle</v>
      </c>
      <c r="D317" s="13" t="str">
        <f>IFERROR(__xludf.DUMMYFUNCTION("""COMPUTED_VALUE"""),"LV8-S1")</f>
        <v>LV8-S1</v>
      </c>
      <c r="E317" s="33" t="s">
        <v>1219</v>
      </c>
      <c r="F317" s="34">
        <v>0.0</v>
      </c>
      <c r="G317" s="34">
        <v>1.0</v>
      </c>
    </row>
    <row r="318">
      <c r="A318" s="2" t="s">
        <v>989</v>
      </c>
      <c r="B318" s="17" t="str">
        <f>IFERROR(__xludf.DUMMYFUNCTION("QUERY(vehicle!A:L, ""SELECT A, B, L where D matches '""&amp;A318&amp;""'"", 0)"),"vehicle-configuration")</f>
        <v>vehicle-configuration</v>
      </c>
      <c r="C318" s="13" t="str">
        <f>IFERROR(__xludf.DUMMYFUNCTION("""COMPUTED_VALUE"""),"vehicle")</f>
        <v>vehicle</v>
      </c>
      <c r="D318" s="13" t="str">
        <f>IFERROR(__xludf.DUMMYFUNCTION("""COMPUTED_VALUE"""),"LV8-S1")</f>
        <v>LV8-S1</v>
      </c>
      <c r="E318" s="33" t="s">
        <v>1220</v>
      </c>
      <c r="F318" s="34">
        <v>1.0</v>
      </c>
      <c r="G318" s="34">
        <v>2.0</v>
      </c>
    </row>
    <row r="319">
      <c r="A319" s="2" t="s">
        <v>989</v>
      </c>
      <c r="B319" s="17" t="str">
        <f>IFERROR(__xludf.DUMMYFUNCTION("QUERY(vehicle!A:L, ""SELECT A, B, L where D matches '""&amp;A319&amp;""'"", 0)"),"vehicle-configuration")</f>
        <v>vehicle-configuration</v>
      </c>
      <c r="C319" s="13" t="str">
        <f>IFERROR(__xludf.DUMMYFUNCTION("""COMPUTED_VALUE"""),"vehicle")</f>
        <v>vehicle</v>
      </c>
      <c r="D319" s="13" t="str">
        <f>IFERROR(__xludf.DUMMYFUNCTION("""COMPUTED_VALUE"""),"LV8-S1")</f>
        <v>LV8-S1</v>
      </c>
      <c r="E319" s="33" t="s">
        <v>1221</v>
      </c>
      <c r="F319" s="34">
        <v>2.0</v>
      </c>
      <c r="G319" s="34">
        <v>3.0</v>
      </c>
    </row>
    <row r="320">
      <c r="A320" s="2" t="s">
        <v>989</v>
      </c>
      <c r="B320" s="17" t="str">
        <f>IFERROR(__xludf.DUMMYFUNCTION("QUERY(vehicle!A:L, ""SELECT A, B, L where D matches '""&amp;A320&amp;""'"", 0)"),"vehicle-configuration")</f>
        <v>vehicle-configuration</v>
      </c>
      <c r="C320" s="13" t="str">
        <f>IFERROR(__xludf.DUMMYFUNCTION("""COMPUTED_VALUE"""),"vehicle")</f>
        <v>vehicle</v>
      </c>
      <c r="D320" s="13" t="str">
        <f>IFERROR(__xludf.DUMMYFUNCTION("""COMPUTED_VALUE"""),"LV8-S1")</f>
        <v>LV8-S1</v>
      </c>
      <c r="E320" s="33" t="s">
        <v>1222</v>
      </c>
      <c r="F320" s="34">
        <v>3.0</v>
      </c>
      <c r="G320" s="34">
        <v>4.0</v>
      </c>
    </row>
    <row r="321">
      <c r="A321" s="2" t="s">
        <v>989</v>
      </c>
      <c r="B321" s="17" t="str">
        <f>IFERROR(__xludf.DUMMYFUNCTION("QUERY(vehicle!A:L, ""SELECT A, B, L where D matches '""&amp;A321&amp;""'"", 0)"),"vehicle-configuration")</f>
        <v>vehicle-configuration</v>
      </c>
      <c r="C321" s="13" t="str">
        <f>IFERROR(__xludf.DUMMYFUNCTION("""COMPUTED_VALUE"""),"vehicle")</f>
        <v>vehicle</v>
      </c>
      <c r="D321" s="13" t="str">
        <f>IFERROR(__xludf.DUMMYFUNCTION("""COMPUTED_VALUE"""),"LV8-S1")</f>
        <v>LV8-S1</v>
      </c>
      <c r="E321" s="33" t="s">
        <v>1223</v>
      </c>
      <c r="F321" s="34">
        <v>4.0</v>
      </c>
      <c r="G321" s="34">
        <v>5.0</v>
      </c>
    </row>
    <row r="322">
      <c r="A322" s="2" t="s">
        <v>989</v>
      </c>
      <c r="B322" s="17" t="str">
        <f>IFERROR(__xludf.DUMMYFUNCTION("QUERY(vehicle!A:L, ""SELECT A, B, L where D matches '""&amp;A322&amp;""'"", 0)"),"vehicle-configuration")</f>
        <v>vehicle-configuration</v>
      </c>
      <c r="C322" s="13" t="str">
        <f>IFERROR(__xludf.DUMMYFUNCTION("""COMPUTED_VALUE"""),"vehicle")</f>
        <v>vehicle</v>
      </c>
      <c r="D322" s="13" t="str">
        <f>IFERROR(__xludf.DUMMYFUNCTION("""COMPUTED_VALUE"""),"LV8-S1")</f>
        <v>LV8-S1</v>
      </c>
      <c r="E322" s="33" t="s">
        <v>1224</v>
      </c>
      <c r="F322" s="34">
        <v>5.0</v>
      </c>
      <c r="G322" s="34">
        <v>6.0</v>
      </c>
    </row>
    <row r="323">
      <c r="A323" s="2" t="s">
        <v>989</v>
      </c>
      <c r="B323" s="17" t="str">
        <f>IFERROR(__xludf.DUMMYFUNCTION("QUERY(vehicle!A:L, ""SELECT A, B, L where D matches '""&amp;A323&amp;""'"", 0)"),"vehicle-configuration")</f>
        <v>vehicle-configuration</v>
      </c>
      <c r="C323" s="13" t="str">
        <f>IFERROR(__xludf.DUMMYFUNCTION("""COMPUTED_VALUE"""),"vehicle")</f>
        <v>vehicle</v>
      </c>
      <c r="D323" s="13" t="str">
        <f>IFERROR(__xludf.DUMMYFUNCTION("""COMPUTED_VALUE"""),"LV8-S1")</f>
        <v>LV8-S1</v>
      </c>
      <c r="E323" s="33" t="s">
        <v>1039</v>
      </c>
      <c r="F323" s="34">
        <v>6.0</v>
      </c>
      <c r="G323" s="34">
        <v>7.0</v>
      </c>
    </row>
    <row r="324">
      <c r="A324" s="2" t="s">
        <v>989</v>
      </c>
      <c r="B324" s="17" t="str">
        <f>IFERROR(__xludf.DUMMYFUNCTION("QUERY(vehicle!A:L, ""SELECT A, B, L where D matches '""&amp;A324&amp;""'"", 0)"),"vehicle-configuration")</f>
        <v>vehicle-configuration</v>
      </c>
      <c r="C324" s="13" t="str">
        <f>IFERROR(__xludf.DUMMYFUNCTION("""COMPUTED_VALUE"""),"vehicle")</f>
        <v>vehicle</v>
      </c>
      <c r="D324" s="13" t="str">
        <f>IFERROR(__xludf.DUMMYFUNCTION("""COMPUTED_VALUE"""),"LV8-S1")</f>
        <v>LV8-S1</v>
      </c>
      <c r="E324" s="33" t="s">
        <v>1225</v>
      </c>
      <c r="F324" s="34">
        <v>7.0</v>
      </c>
      <c r="G324" s="34">
        <v>8.0</v>
      </c>
    </row>
    <row r="325">
      <c r="A325" s="2" t="s">
        <v>989</v>
      </c>
      <c r="B325" s="17" t="str">
        <f>IFERROR(__xludf.DUMMYFUNCTION("QUERY(vehicle!A:L, ""SELECT A, B, L where D matches '""&amp;A325&amp;""'"", 0)"),"vehicle-configuration")</f>
        <v>vehicle-configuration</v>
      </c>
      <c r="C325" s="13" t="str">
        <f>IFERROR(__xludf.DUMMYFUNCTION("""COMPUTED_VALUE"""),"vehicle")</f>
        <v>vehicle</v>
      </c>
      <c r="D325" s="13" t="str">
        <f>IFERROR(__xludf.DUMMYFUNCTION("""COMPUTED_VALUE"""),"LV8-S1")</f>
        <v>LV8-S1</v>
      </c>
      <c r="E325" s="33" t="s">
        <v>1226</v>
      </c>
      <c r="F325" s="34">
        <v>8.0</v>
      </c>
      <c r="G325" s="34">
        <v>9.0</v>
      </c>
    </row>
    <row r="326">
      <c r="A326" s="2" t="s">
        <v>989</v>
      </c>
      <c r="B326" s="17" t="str">
        <f>IFERROR(__xludf.DUMMYFUNCTION("QUERY(vehicle!A:L, ""SELECT A, B, L where D matches '""&amp;A326&amp;""'"", 0)"),"vehicle-configuration")</f>
        <v>vehicle-configuration</v>
      </c>
      <c r="C326" s="13" t="str">
        <f>IFERROR(__xludf.DUMMYFUNCTION("""COMPUTED_VALUE"""),"vehicle")</f>
        <v>vehicle</v>
      </c>
      <c r="D326" s="13" t="str">
        <f>IFERROR(__xludf.DUMMYFUNCTION("""COMPUTED_VALUE"""),"LV8-S1")</f>
        <v>LV8-S1</v>
      </c>
      <c r="E326" s="33" t="s">
        <v>1227</v>
      </c>
      <c r="F326" s="34">
        <v>9.0</v>
      </c>
      <c r="G326" s="34">
        <v>10.0</v>
      </c>
    </row>
    <row r="327">
      <c r="A327" s="2" t="s">
        <v>989</v>
      </c>
      <c r="B327" s="17" t="str">
        <f>IFERROR(__xludf.DUMMYFUNCTION("QUERY(vehicle!A:L, ""SELECT A, B, L where D matches '""&amp;A327&amp;""'"", 0)"),"vehicle-configuration")</f>
        <v>vehicle-configuration</v>
      </c>
      <c r="C327" s="13" t="str">
        <f>IFERROR(__xludf.DUMMYFUNCTION("""COMPUTED_VALUE"""),"vehicle")</f>
        <v>vehicle</v>
      </c>
      <c r="D327" s="13" t="str">
        <f>IFERROR(__xludf.DUMMYFUNCTION("""COMPUTED_VALUE"""),"LV8-S1")</f>
        <v>LV8-S1</v>
      </c>
      <c r="E327" s="33" t="s">
        <v>1228</v>
      </c>
      <c r="F327" s="34">
        <v>10.0</v>
      </c>
      <c r="G327" s="34">
        <v>11.0</v>
      </c>
    </row>
    <row r="328">
      <c r="A328" s="2" t="s">
        <v>989</v>
      </c>
      <c r="B328" s="17" t="str">
        <f>IFERROR(__xludf.DUMMYFUNCTION("QUERY(vehicle!A:L, ""SELECT A, B, L where D matches '""&amp;A328&amp;""'"", 0)"),"vehicle-configuration")</f>
        <v>vehicle-configuration</v>
      </c>
      <c r="C328" s="13" t="str">
        <f>IFERROR(__xludf.DUMMYFUNCTION("""COMPUTED_VALUE"""),"vehicle")</f>
        <v>vehicle</v>
      </c>
      <c r="D328" s="13" t="str">
        <f>IFERROR(__xludf.DUMMYFUNCTION("""COMPUTED_VALUE"""),"LV8-S1")</f>
        <v>LV8-S1</v>
      </c>
      <c r="E328" s="33" t="s">
        <v>271</v>
      </c>
      <c r="F328" s="34">
        <v>11.0</v>
      </c>
      <c r="G328" s="34">
        <v>99.0</v>
      </c>
    </row>
    <row r="329">
      <c r="A329" s="2" t="s">
        <v>992</v>
      </c>
      <c r="B329" s="17" t="str">
        <f>IFERROR(__xludf.DUMMYFUNCTION("QUERY(vehicle!A:L, ""SELECT A, B, L where D contains '""&amp;A329&amp;""'"", 0)"),"vehicle-specialSizing")</f>
        <v>vehicle-specialSizing</v>
      </c>
      <c r="C329" s="13" t="str">
        <f>IFERROR(__xludf.DUMMYFUNCTION("""COMPUTED_VALUE"""),"vehicle")</f>
        <v>vehicle</v>
      </c>
      <c r="D329" s="13" t="str">
        <f>IFERROR(__xludf.DUMMYFUNCTION("""COMPUTED_VALUE"""),"LV8-S2")</f>
        <v>LV8-S2</v>
      </c>
      <c r="E329" s="33" t="s">
        <v>1229</v>
      </c>
      <c r="F329" s="34">
        <v>0.0</v>
      </c>
      <c r="G329" s="34">
        <v>0.0</v>
      </c>
    </row>
    <row r="330">
      <c r="A330" s="2" t="s">
        <v>992</v>
      </c>
      <c r="B330" s="17" t="str">
        <f>IFERROR(__xludf.DUMMYFUNCTION("QUERY(vehicle!A:L, ""SELECT A, B, L where D contains '""&amp;A330&amp;""'"", 0)"),"vehicle-specialSizing")</f>
        <v>vehicle-specialSizing</v>
      </c>
      <c r="C330" s="13" t="str">
        <f>IFERROR(__xludf.DUMMYFUNCTION("""COMPUTED_VALUE"""),"vehicle")</f>
        <v>vehicle</v>
      </c>
      <c r="D330" s="13" t="str">
        <f>IFERROR(__xludf.DUMMYFUNCTION("""COMPUTED_VALUE"""),"LV8-S2")</f>
        <v>LV8-S2</v>
      </c>
      <c r="E330" s="33" t="s">
        <v>1230</v>
      </c>
      <c r="F330" s="34">
        <v>1.0</v>
      </c>
      <c r="G330" s="34">
        <v>1.0</v>
      </c>
    </row>
    <row r="331">
      <c r="A331" s="2" t="s">
        <v>992</v>
      </c>
      <c r="B331" s="17" t="str">
        <f>IFERROR(__xludf.DUMMYFUNCTION("QUERY(vehicle!A:L, ""SELECT A, B, L where D contains '""&amp;A331&amp;""'"", 0)"),"vehicle-specialSizing")</f>
        <v>vehicle-specialSizing</v>
      </c>
      <c r="C331" s="13" t="str">
        <f>IFERROR(__xludf.DUMMYFUNCTION("""COMPUTED_VALUE"""),"vehicle")</f>
        <v>vehicle</v>
      </c>
      <c r="D331" s="13" t="str">
        <f>IFERROR(__xludf.DUMMYFUNCTION("""COMPUTED_VALUE"""),"LV8-S2")</f>
        <v>LV8-S2</v>
      </c>
      <c r="E331" s="33" t="s">
        <v>1231</v>
      </c>
      <c r="F331" s="34">
        <v>2.0</v>
      </c>
      <c r="G331" s="34">
        <v>2.0</v>
      </c>
    </row>
    <row r="332">
      <c r="A332" s="2" t="s">
        <v>992</v>
      </c>
      <c r="B332" s="17" t="str">
        <f>IFERROR(__xludf.DUMMYFUNCTION("QUERY(vehicle!A:L, ""SELECT A, B, L where D contains '""&amp;A332&amp;""'"", 0)"),"vehicle-specialSizing")</f>
        <v>vehicle-specialSizing</v>
      </c>
      <c r="C332" s="13" t="str">
        <f>IFERROR(__xludf.DUMMYFUNCTION("""COMPUTED_VALUE"""),"vehicle")</f>
        <v>vehicle</v>
      </c>
      <c r="D332" s="13" t="str">
        <f>IFERROR(__xludf.DUMMYFUNCTION("""COMPUTED_VALUE"""),"LV8-S2")</f>
        <v>LV8-S2</v>
      </c>
      <c r="E332" s="33" t="s">
        <v>1232</v>
      </c>
      <c r="F332" s="34">
        <v>3.0</v>
      </c>
      <c r="G332" s="34">
        <v>3.0</v>
      </c>
    </row>
    <row r="333">
      <c r="A333" s="2" t="s">
        <v>992</v>
      </c>
      <c r="B333" s="17" t="str">
        <f>IFERROR(__xludf.DUMMYFUNCTION("QUERY(vehicle!A:L, ""SELECT A, B, L where D contains '""&amp;A333&amp;""'"", 0)"),"vehicle-specialSizing")</f>
        <v>vehicle-specialSizing</v>
      </c>
      <c r="C333" s="13" t="str">
        <f>IFERROR(__xludf.DUMMYFUNCTION("""COMPUTED_VALUE"""),"vehicle")</f>
        <v>vehicle</v>
      </c>
      <c r="D333" s="13" t="str">
        <f>IFERROR(__xludf.DUMMYFUNCTION("""COMPUTED_VALUE"""),"LV8-S2")</f>
        <v>LV8-S2</v>
      </c>
      <c r="E333" s="33" t="s">
        <v>1233</v>
      </c>
      <c r="F333" s="34">
        <v>4.0</v>
      </c>
      <c r="G333" s="34">
        <v>4.0</v>
      </c>
    </row>
    <row r="334">
      <c r="A334" s="2" t="s">
        <v>995</v>
      </c>
      <c r="B334" s="17" t="str">
        <f>IFERROR(__xludf.DUMMYFUNCTION("QUERY(vehicle!A:L, ""SELECT A, B, L where D contains '""&amp;A334&amp;""'"", 0)"),"vehicle-permitted")</f>
        <v>vehicle-permitted</v>
      </c>
      <c r="C334" s="13" t="str">
        <f>IFERROR(__xludf.DUMMYFUNCTION("""COMPUTED_VALUE"""),"vehicle")</f>
        <v>vehicle</v>
      </c>
      <c r="D334" s="13" t="str">
        <f>IFERROR(__xludf.DUMMYFUNCTION("""COMPUTED_VALUE"""),"LV8-S3")</f>
        <v>LV8-S3</v>
      </c>
      <c r="E334" s="33" t="s">
        <v>1234</v>
      </c>
      <c r="F334" s="34">
        <v>0.0</v>
      </c>
      <c r="G334" s="34">
        <v>1.0</v>
      </c>
    </row>
    <row r="335">
      <c r="A335" s="2" t="s">
        <v>995</v>
      </c>
      <c r="B335" s="17" t="str">
        <f>IFERROR(__xludf.DUMMYFUNCTION("QUERY(vehicle!A:L, ""SELECT A, B, L where D contains '""&amp;A335&amp;""'"", 0)"),"vehicle-permitted")</f>
        <v>vehicle-permitted</v>
      </c>
      <c r="C335" s="13" t="str">
        <f>IFERROR(__xludf.DUMMYFUNCTION("""COMPUTED_VALUE"""),"vehicle")</f>
        <v>vehicle</v>
      </c>
      <c r="D335" s="13" t="str">
        <f>IFERROR(__xludf.DUMMYFUNCTION("""COMPUTED_VALUE"""),"LV8-S3")</f>
        <v>LV8-S3</v>
      </c>
      <c r="E335" s="33" t="s">
        <v>1235</v>
      </c>
      <c r="F335" s="34">
        <v>1.0</v>
      </c>
      <c r="G335" s="34">
        <v>2.0</v>
      </c>
    </row>
    <row r="336">
      <c r="A336" s="2" t="s">
        <v>999</v>
      </c>
      <c r="B336" s="17" t="str">
        <f>IFERROR(__xludf.DUMMYFUNCTION("QUERY(vehicle!A:L, ""SELECT A, B, L where D contains '""&amp;A336&amp;""'"", 0)"),"vehicle-cargoBodyType")</f>
        <v>vehicle-cargoBodyType</v>
      </c>
      <c r="C336" s="13" t="str">
        <f>IFERROR(__xludf.DUMMYFUNCTION("""COMPUTED_VALUE"""),"vehicle")</f>
        <v>vehicle</v>
      </c>
      <c r="D336" s="13" t="str">
        <f>IFERROR(__xludf.DUMMYFUNCTION("""COMPUTED_VALUE"""),"LV9")</f>
        <v>LV9</v>
      </c>
      <c r="E336" s="33" t="s">
        <v>1236</v>
      </c>
      <c r="F336" s="34">
        <v>0.0</v>
      </c>
      <c r="G336" s="34">
        <v>0.0</v>
      </c>
    </row>
    <row r="337">
      <c r="A337" s="2" t="s">
        <v>999</v>
      </c>
      <c r="B337" s="17" t="str">
        <f>IFERROR(__xludf.DUMMYFUNCTION("QUERY(vehicle!A:L, ""SELECT A, B, L where D contains '""&amp;A337&amp;""'"", 0)"),"vehicle-cargoBodyType")</f>
        <v>vehicle-cargoBodyType</v>
      </c>
      <c r="C337" s="13" t="str">
        <f>IFERROR(__xludf.DUMMYFUNCTION("""COMPUTED_VALUE"""),"vehicle")</f>
        <v>vehicle</v>
      </c>
      <c r="D337" s="13" t="str">
        <f>IFERROR(__xludf.DUMMYFUNCTION("""COMPUTED_VALUE"""),"LV9")</f>
        <v>LV9</v>
      </c>
      <c r="E337" s="33" t="s">
        <v>1237</v>
      </c>
      <c r="F337" s="34">
        <v>1.0</v>
      </c>
      <c r="G337" s="34">
        <v>1.0</v>
      </c>
    </row>
    <row r="338">
      <c r="A338" s="2" t="s">
        <v>999</v>
      </c>
      <c r="B338" s="17" t="str">
        <f>IFERROR(__xludf.DUMMYFUNCTION("QUERY(vehicle!A:L, ""SELECT A, B, L where D contains '""&amp;A338&amp;""'"", 0)"),"vehicle-cargoBodyType")</f>
        <v>vehicle-cargoBodyType</v>
      </c>
      <c r="C338" s="13" t="str">
        <f>IFERROR(__xludf.DUMMYFUNCTION("""COMPUTED_VALUE"""),"vehicle")</f>
        <v>vehicle</v>
      </c>
      <c r="D338" s="13" t="str">
        <f>IFERROR(__xludf.DUMMYFUNCTION("""COMPUTED_VALUE"""),"LV9")</f>
        <v>LV9</v>
      </c>
      <c r="E338" s="33" t="s">
        <v>1238</v>
      </c>
      <c r="F338" s="34">
        <v>2.0</v>
      </c>
      <c r="G338" s="34">
        <v>2.0</v>
      </c>
    </row>
    <row r="339">
      <c r="A339" s="2" t="s">
        <v>999</v>
      </c>
      <c r="B339" s="17" t="str">
        <f>IFERROR(__xludf.DUMMYFUNCTION("QUERY(vehicle!A:L, ""SELECT A, B, L where D contains '""&amp;A339&amp;""'"", 0)"),"vehicle-cargoBodyType")</f>
        <v>vehicle-cargoBodyType</v>
      </c>
      <c r="C339" s="13" t="str">
        <f>IFERROR(__xludf.DUMMYFUNCTION("""COMPUTED_VALUE"""),"vehicle")</f>
        <v>vehicle</v>
      </c>
      <c r="D339" s="13" t="str">
        <f>IFERROR(__xludf.DUMMYFUNCTION("""COMPUTED_VALUE"""),"LV9")</f>
        <v>LV9</v>
      </c>
      <c r="E339" s="33" t="s">
        <v>1239</v>
      </c>
      <c r="F339" s="34">
        <v>3.0</v>
      </c>
      <c r="G339" s="34">
        <v>3.0</v>
      </c>
    </row>
    <row r="340">
      <c r="A340" s="2" t="s">
        <v>999</v>
      </c>
      <c r="B340" s="17" t="str">
        <f>IFERROR(__xludf.DUMMYFUNCTION("QUERY(vehicle!A:L, ""SELECT A, B, L where D contains '""&amp;A340&amp;""'"", 0)"),"vehicle-cargoBodyType")</f>
        <v>vehicle-cargoBodyType</v>
      </c>
      <c r="C340" s="13" t="str">
        <f>IFERROR(__xludf.DUMMYFUNCTION("""COMPUTED_VALUE"""),"vehicle")</f>
        <v>vehicle</v>
      </c>
      <c r="D340" s="13" t="str">
        <f>IFERROR(__xludf.DUMMYFUNCTION("""COMPUTED_VALUE"""),"LV9")</f>
        <v>LV9</v>
      </c>
      <c r="E340" s="33" t="s">
        <v>1240</v>
      </c>
      <c r="F340" s="34">
        <v>4.0</v>
      </c>
      <c r="G340" s="34">
        <v>4.0</v>
      </c>
    </row>
    <row r="341">
      <c r="A341" s="2" t="s">
        <v>999</v>
      </c>
      <c r="B341" s="17" t="str">
        <f>IFERROR(__xludf.DUMMYFUNCTION("QUERY(vehicle!A:L, ""SELECT A, B, L where D contains '""&amp;A341&amp;""'"", 0)"),"vehicle-cargoBodyType")</f>
        <v>vehicle-cargoBodyType</v>
      </c>
      <c r="C341" s="13" t="str">
        <f>IFERROR(__xludf.DUMMYFUNCTION("""COMPUTED_VALUE"""),"vehicle")</f>
        <v>vehicle</v>
      </c>
      <c r="D341" s="13" t="str">
        <f>IFERROR(__xludf.DUMMYFUNCTION("""COMPUTED_VALUE"""),"LV9")</f>
        <v>LV9</v>
      </c>
      <c r="E341" s="33" t="s">
        <v>1241</v>
      </c>
      <c r="F341" s="34">
        <v>5.0</v>
      </c>
      <c r="G341" s="34">
        <v>5.0</v>
      </c>
    </row>
    <row r="342">
      <c r="A342" s="2" t="s">
        <v>999</v>
      </c>
      <c r="B342" s="17" t="str">
        <f>IFERROR(__xludf.DUMMYFUNCTION("QUERY(vehicle!A:L, ""SELECT A, B, L where D contains '""&amp;A342&amp;""'"", 0)"),"vehicle-cargoBodyType")</f>
        <v>vehicle-cargoBodyType</v>
      </c>
      <c r="C342" s="13" t="str">
        <f>IFERROR(__xludf.DUMMYFUNCTION("""COMPUTED_VALUE"""),"vehicle")</f>
        <v>vehicle</v>
      </c>
      <c r="D342" s="13" t="str">
        <f>IFERROR(__xludf.DUMMYFUNCTION("""COMPUTED_VALUE"""),"LV9")</f>
        <v>LV9</v>
      </c>
      <c r="E342" s="33" t="s">
        <v>1242</v>
      </c>
      <c r="F342" s="34">
        <v>6.0</v>
      </c>
      <c r="G342" s="34">
        <v>6.0</v>
      </c>
    </row>
    <row r="343">
      <c r="A343" s="2" t="s">
        <v>999</v>
      </c>
      <c r="B343" s="17" t="str">
        <f>IFERROR(__xludf.DUMMYFUNCTION("QUERY(vehicle!A:L, ""SELECT A, B, L where D contains '""&amp;A343&amp;""'"", 0)"),"vehicle-cargoBodyType")</f>
        <v>vehicle-cargoBodyType</v>
      </c>
      <c r="C343" s="13" t="str">
        <f>IFERROR(__xludf.DUMMYFUNCTION("""COMPUTED_VALUE"""),"vehicle")</f>
        <v>vehicle</v>
      </c>
      <c r="D343" s="13" t="str">
        <f>IFERROR(__xludf.DUMMYFUNCTION("""COMPUTED_VALUE"""),"LV9")</f>
        <v>LV9</v>
      </c>
      <c r="E343" s="33" t="s">
        <v>1243</v>
      </c>
      <c r="F343" s="34">
        <v>7.0</v>
      </c>
      <c r="G343" s="34">
        <v>7.0</v>
      </c>
    </row>
    <row r="344">
      <c r="A344" s="2" t="s">
        <v>999</v>
      </c>
      <c r="B344" s="17" t="str">
        <f>IFERROR(__xludf.DUMMYFUNCTION("QUERY(vehicle!A:L, ""SELECT A, B, L where D contains '""&amp;A344&amp;""'"", 0)"),"vehicle-cargoBodyType")</f>
        <v>vehicle-cargoBodyType</v>
      </c>
      <c r="C344" s="13" t="str">
        <f>IFERROR(__xludf.DUMMYFUNCTION("""COMPUTED_VALUE"""),"vehicle")</f>
        <v>vehicle</v>
      </c>
      <c r="D344" s="13" t="str">
        <f>IFERROR(__xludf.DUMMYFUNCTION("""COMPUTED_VALUE"""),"LV9")</f>
        <v>LV9</v>
      </c>
      <c r="E344" s="33" t="s">
        <v>1244</v>
      </c>
      <c r="F344" s="34">
        <v>8.0</v>
      </c>
      <c r="G344" s="34">
        <v>8.0</v>
      </c>
    </row>
    <row r="345">
      <c r="A345" s="2" t="s">
        <v>999</v>
      </c>
      <c r="B345" s="17" t="str">
        <f>IFERROR(__xludf.DUMMYFUNCTION("QUERY(vehicle!A:L, ""SELECT A, B, L where D contains '""&amp;A345&amp;""'"", 0)"),"vehicle-cargoBodyType")</f>
        <v>vehicle-cargoBodyType</v>
      </c>
      <c r="C345" s="13" t="str">
        <f>IFERROR(__xludf.DUMMYFUNCTION("""COMPUTED_VALUE"""),"vehicle")</f>
        <v>vehicle</v>
      </c>
      <c r="D345" s="13" t="str">
        <f>IFERROR(__xludf.DUMMYFUNCTION("""COMPUTED_VALUE"""),"LV9")</f>
        <v>LV9</v>
      </c>
      <c r="E345" s="33" t="s">
        <v>1245</v>
      </c>
      <c r="F345" s="34">
        <v>9.0</v>
      </c>
      <c r="G345" s="34">
        <v>9.0</v>
      </c>
    </row>
    <row r="346">
      <c r="A346" s="2" t="s">
        <v>999</v>
      </c>
      <c r="B346" s="17" t="str">
        <f>IFERROR(__xludf.DUMMYFUNCTION("QUERY(vehicle!A:L, ""SELECT A, B, L where D contains '""&amp;A346&amp;""'"", 0)"),"vehicle-cargoBodyType")</f>
        <v>vehicle-cargoBodyType</v>
      </c>
      <c r="C346" s="13" t="str">
        <f>IFERROR(__xludf.DUMMYFUNCTION("""COMPUTED_VALUE"""),"vehicle")</f>
        <v>vehicle</v>
      </c>
      <c r="D346" s="13" t="str">
        <f>IFERROR(__xludf.DUMMYFUNCTION("""COMPUTED_VALUE"""),"LV9")</f>
        <v>LV9</v>
      </c>
      <c r="E346" s="33" t="s">
        <v>1246</v>
      </c>
      <c r="F346" s="34">
        <v>10.0</v>
      </c>
      <c r="G346" s="34">
        <v>10.0</v>
      </c>
    </row>
    <row r="347">
      <c r="A347" s="2" t="s">
        <v>999</v>
      </c>
      <c r="B347" s="17" t="str">
        <f>IFERROR(__xludf.DUMMYFUNCTION("QUERY(vehicle!A:L, ""SELECT A, B, L where D contains '""&amp;A347&amp;""'"", 0)"),"vehicle-cargoBodyType")</f>
        <v>vehicle-cargoBodyType</v>
      </c>
      <c r="C347" s="13" t="str">
        <f>IFERROR(__xludf.DUMMYFUNCTION("""COMPUTED_VALUE"""),"vehicle")</f>
        <v>vehicle</v>
      </c>
      <c r="D347" s="13" t="str">
        <f>IFERROR(__xludf.DUMMYFUNCTION("""COMPUTED_VALUE"""),"LV9")</f>
        <v>LV9</v>
      </c>
      <c r="E347" s="33" t="s">
        <v>1247</v>
      </c>
      <c r="F347" s="34">
        <v>11.0</v>
      </c>
      <c r="G347" s="34">
        <v>11.0</v>
      </c>
    </row>
    <row r="348">
      <c r="A348" s="2" t="s">
        <v>999</v>
      </c>
      <c r="B348" s="17" t="str">
        <f>IFERROR(__xludf.DUMMYFUNCTION("QUERY(vehicle!A:L, ""SELECT A, B, L where D contains '""&amp;A348&amp;""'"", 0)"),"vehicle-cargoBodyType")</f>
        <v>vehicle-cargoBodyType</v>
      </c>
      <c r="C348" s="13" t="str">
        <f>IFERROR(__xludf.DUMMYFUNCTION("""COMPUTED_VALUE"""),"vehicle")</f>
        <v>vehicle</v>
      </c>
      <c r="D348" s="13" t="str">
        <f>IFERROR(__xludf.DUMMYFUNCTION("""COMPUTED_VALUE"""),"LV9")</f>
        <v>LV9</v>
      </c>
      <c r="E348" s="33" t="s">
        <v>1248</v>
      </c>
      <c r="F348" s="34">
        <v>12.0</v>
      </c>
      <c r="G348" s="34">
        <v>12.0</v>
      </c>
    </row>
    <row r="349">
      <c r="A349" s="2" t="s">
        <v>999</v>
      </c>
      <c r="B349" s="17" t="str">
        <f>IFERROR(__xludf.DUMMYFUNCTION("QUERY(vehicle!A:L, ""SELECT A, B, L where D contains '""&amp;A349&amp;""'"", 0)"),"vehicle-cargoBodyType")</f>
        <v>vehicle-cargoBodyType</v>
      </c>
      <c r="C349" s="13" t="str">
        <f>IFERROR(__xludf.DUMMYFUNCTION("""COMPUTED_VALUE"""),"vehicle")</f>
        <v>vehicle</v>
      </c>
      <c r="D349" s="13" t="str">
        <f>IFERROR(__xludf.DUMMYFUNCTION("""COMPUTED_VALUE"""),"LV9")</f>
        <v>LV9</v>
      </c>
      <c r="E349" s="33" t="s">
        <v>1249</v>
      </c>
      <c r="F349" s="34">
        <v>13.0</v>
      </c>
      <c r="G349" s="34">
        <v>13.0</v>
      </c>
    </row>
    <row r="350">
      <c r="A350" s="2" t="s">
        <v>999</v>
      </c>
      <c r="B350" s="17" t="str">
        <f>IFERROR(__xludf.DUMMYFUNCTION("QUERY(vehicle!A:L, ""SELECT A, B, L where D contains '""&amp;A350&amp;""'"", 0)"),"vehicle-cargoBodyType")</f>
        <v>vehicle-cargoBodyType</v>
      </c>
      <c r="C350" s="13" t="str">
        <f>IFERROR(__xludf.DUMMYFUNCTION("""COMPUTED_VALUE"""),"vehicle")</f>
        <v>vehicle</v>
      </c>
      <c r="D350" s="13" t="str">
        <f>IFERROR(__xludf.DUMMYFUNCTION("""COMPUTED_VALUE"""),"LV9")</f>
        <v>LV9</v>
      </c>
      <c r="E350" s="33" t="s">
        <v>1250</v>
      </c>
      <c r="F350" s="34">
        <v>14.0</v>
      </c>
      <c r="G350" s="34">
        <v>97.0</v>
      </c>
    </row>
    <row r="351">
      <c r="A351" s="2" t="s">
        <v>999</v>
      </c>
      <c r="B351" s="17" t="str">
        <f>IFERROR(__xludf.DUMMYFUNCTION("QUERY(vehicle!A:L, ""SELECT A, B, L where D contains '""&amp;A351&amp;""'"", 0)"),"vehicle-cargoBodyType")</f>
        <v>vehicle-cargoBodyType</v>
      </c>
      <c r="C351" s="13" t="str">
        <f>IFERROR(__xludf.DUMMYFUNCTION("""COMPUTED_VALUE"""),"vehicle")</f>
        <v>vehicle</v>
      </c>
      <c r="D351" s="13" t="str">
        <f>IFERROR(__xludf.DUMMYFUNCTION("""COMPUTED_VALUE"""),"LV9")</f>
        <v>LV9</v>
      </c>
      <c r="E351" s="33" t="s">
        <v>312</v>
      </c>
      <c r="F351" s="34">
        <v>15.0</v>
      </c>
      <c r="G351" s="34">
        <v>98.0</v>
      </c>
    </row>
    <row r="352">
      <c r="A352" s="2" t="s">
        <v>999</v>
      </c>
      <c r="B352" s="17" t="str">
        <f>IFERROR(__xludf.DUMMYFUNCTION("QUERY(vehicle!A:L, ""SELECT A, B, L where D contains '""&amp;A352&amp;""'"", 0)"),"vehicle-cargoBodyType")</f>
        <v>vehicle-cargoBodyType</v>
      </c>
      <c r="C352" s="13" t="str">
        <f>IFERROR(__xludf.DUMMYFUNCTION("""COMPUTED_VALUE"""),"vehicle")</f>
        <v>vehicle</v>
      </c>
      <c r="D352" s="13" t="str">
        <f>IFERROR(__xludf.DUMMYFUNCTION("""COMPUTED_VALUE"""),"LV9")</f>
        <v>LV9</v>
      </c>
      <c r="E352" s="33" t="s">
        <v>271</v>
      </c>
      <c r="F352" s="34">
        <v>16.0</v>
      </c>
      <c r="G352" s="34">
        <v>99.0</v>
      </c>
    </row>
    <row r="353">
      <c r="A353" s="51" t="s">
        <v>1014</v>
      </c>
      <c r="B353" s="17" t="str">
        <f>IFERROR(__xludf.DUMMYFUNCTION("QUERY(vehicle!A:L, ""SELECT A, B, L where D contains '""&amp;A353&amp;""'"", 0)"),"vehicle-releaseHazardousMaterials")</f>
        <v>vehicle-releaseHazardousMaterials</v>
      </c>
      <c r="C353" s="13" t="str">
        <f>IFERROR(__xludf.DUMMYFUNCTION("""COMPUTED_VALUE"""),"vehicle")</f>
        <v>vehicle</v>
      </c>
      <c r="D353" s="13" t="str">
        <f>IFERROR(__xludf.DUMMYFUNCTION("""COMPUTED_VALUE"""),"LV10-S3")</f>
        <v>LV10-S3</v>
      </c>
      <c r="E353" s="33" t="s">
        <v>285</v>
      </c>
      <c r="F353" s="34">
        <v>0.0</v>
      </c>
      <c r="G353" s="34">
        <v>1.0</v>
      </c>
    </row>
    <row r="354">
      <c r="A354" s="51" t="s">
        <v>1014</v>
      </c>
      <c r="B354" s="17" t="str">
        <f>IFERROR(__xludf.DUMMYFUNCTION("QUERY(vehicle!A:L, ""SELECT A, B, L where D contains '""&amp;A354&amp;""'"", 0)"),"vehicle-releaseHazardousMaterials")</f>
        <v>vehicle-releaseHazardousMaterials</v>
      </c>
      <c r="C354" s="13" t="str">
        <f>IFERROR(__xludf.DUMMYFUNCTION("""COMPUTED_VALUE"""),"vehicle")</f>
        <v>vehicle</v>
      </c>
      <c r="D354" s="13" t="str">
        <f>IFERROR(__xludf.DUMMYFUNCTION("""COMPUTED_VALUE"""),"LV10-S3")</f>
        <v>LV10-S3</v>
      </c>
      <c r="E354" s="33" t="s">
        <v>286</v>
      </c>
      <c r="F354" s="34">
        <v>1.0</v>
      </c>
      <c r="G354" s="34">
        <v>2.0</v>
      </c>
    </row>
    <row r="355">
      <c r="A355" s="51" t="s">
        <v>1014</v>
      </c>
      <c r="B355" s="17" t="str">
        <f>IFERROR(__xludf.DUMMYFUNCTION("QUERY(vehicle!A:L, ""SELECT A, B, L where D contains '""&amp;A355&amp;""'"", 0)"),"vehicle-releaseHazardousMaterials")</f>
        <v>vehicle-releaseHazardousMaterials</v>
      </c>
      <c r="C355" s="13" t="str">
        <f>IFERROR(__xludf.DUMMYFUNCTION("""COMPUTED_VALUE"""),"vehicle")</f>
        <v>vehicle</v>
      </c>
      <c r="D355" s="13" t="str">
        <f>IFERROR(__xludf.DUMMYFUNCTION("""COMPUTED_VALUE"""),"LV10-S3")</f>
        <v>LV10-S3</v>
      </c>
      <c r="E355" s="33" t="s">
        <v>278</v>
      </c>
      <c r="F355" s="34">
        <v>2.0</v>
      </c>
      <c r="G355" s="34">
        <v>97.0</v>
      </c>
    </row>
    <row r="356">
      <c r="A356" s="51" t="s">
        <v>1014</v>
      </c>
      <c r="B356" s="17" t="str">
        <f>IFERROR(__xludf.DUMMYFUNCTION("QUERY(vehicle!A:L, ""SELECT A, B, L where D contains '""&amp;A356&amp;""'"", 0)"),"vehicle-releaseHazardousMaterials")</f>
        <v>vehicle-releaseHazardousMaterials</v>
      </c>
      <c r="C356" s="13" t="str">
        <f>IFERROR(__xludf.DUMMYFUNCTION("""COMPUTED_VALUE"""),"vehicle")</f>
        <v>vehicle</v>
      </c>
      <c r="D356" s="13" t="str">
        <f>IFERROR(__xludf.DUMMYFUNCTION("""COMPUTED_VALUE"""),"LV10-S3")</f>
        <v>LV10-S3</v>
      </c>
      <c r="E356" s="33" t="s">
        <v>1251</v>
      </c>
      <c r="F356" s="34">
        <v>3.0</v>
      </c>
      <c r="G356" s="34">
        <v>99.0</v>
      </c>
    </row>
    <row r="357">
      <c r="A357" s="2" t="s">
        <v>860</v>
      </c>
      <c r="B357" s="17" t="str">
        <f>IFERROR(__xludf.DUMMYFUNCTION("QUERY(vehicle!A:L, ""SELECT A, B, L where D contains '""&amp;A357&amp;""'"", 0)"),"vehicle-automatedSystems")</f>
        <v>vehicle-automatedSystems</v>
      </c>
      <c r="C357" s="13" t="str">
        <f>IFERROR(__xludf.DUMMYFUNCTION("""COMPUTED_VALUE"""),"vehicle")</f>
        <v>vehicle</v>
      </c>
      <c r="D357" s="13" t="str">
        <f>IFERROR(__xludf.DUMMYFUNCTION("""COMPUTED_VALUE"""),"DV1-S1")</f>
        <v>DV1-S1</v>
      </c>
      <c r="E357" s="2" t="s">
        <v>285</v>
      </c>
      <c r="F357" s="2">
        <v>0.0</v>
      </c>
      <c r="G357" s="2">
        <v>1.0</v>
      </c>
    </row>
    <row r="358">
      <c r="A358" s="2" t="s">
        <v>860</v>
      </c>
      <c r="B358" s="17" t="str">
        <f>IFERROR(__xludf.DUMMYFUNCTION("QUERY(vehicle!A:L, ""SELECT A, B, L where D contains '""&amp;A358&amp;""'"", 0)"),"vehicle-automatedSystems")</f>
        <v>vehicle-automatedSystems</v>
      </c>
      <c r="C358" s="13" t="str">
        <f>IFERROR(__xludf.DUMMYFUNCTION("""COMPUTED_VALUE"""),"vehicle")</f>
        <v>vehicle</v>
      </c>
      <c r="D358" s="13" t="str">
        <f>IFERROR(__xludf.DUMMYFUNCTION("""COMPUTED_VALUE"""),"DV1-S1")</f>
        <v>DV1-S1</v>
      </c>
      <c r="E358" s="2" t="s">
        <v>286</v>
      </c>
      <c r="F358" s="2">
        <v>1.0</v>
      </c>
      <c r="G358" s="2">
        <v>2.0</v>
      </c>
    </row>
    <row r="359">
      <c r="A359" s="2" t="s">
        <v>860</v>
      </c>
      <c r="B359" s="17" t="str">
        <f>IFERROR(__xludf.DUMMYFUNCTION("QUERY(vehicle!A:L, ""SELECT A, B, L where D contains '""&amp;A359&amp;""'"", 0)"),"vehicle-automatedSystems")</f>
        <v>vehicle-automatedSystems</v>
      </c>
      <c r="C359" s="13" t="str">
        <f>IFERROR(__xludf.DUMMYFUNCTION("""COMPUTED_VALUE"""),"vehicle")</f>
        <v>vehicle</v>
      </c>
      <c r="D359" s="13" t="str">
        <f>IFERROR(__xludf.DUMMYFUNCTION("""COMPUTED_VALUE"""),"DV1-S1")</f>
        <v>DV1-S1</v>
      </c>
      <c r="E359" s="2" t="s">
        <v>271</v>
      </c>
      <c r="F359" s="2">
        <v>2.0</v>
      </c>
      <c r="G359" s="2">
        <v>99.0</v>
      </c>
    </row>
    <row r="360">
      <c r="A360" s="2" t="s">
        <v>864</v>
      </c>
      <c r="B360" s="17" t="str">
        <f>IFERROR(__xludf.DUMMYFUNCTION("QUERY(vehicle!A:L, ""SELECT A, B, L where D contains '""&amp;A360&amp;""'"", 0)"),"vehicle-automatedSystemLevels")</f>
        <v>vehicle-automatedSystemLevels</v>
      </c>
      <c r="C360" s="13" t="str">
        <f>IFERROR(__xludf.DUMMYFUNCTION("""COMPUTED_VALUE"""),"vehicle")</f>
        <v>vehicle</v>
      </c>
      <c r="D360" s="13" t="str">
        <f>IFERROR(__xludf.DUMMYFUNCTION("""COMPUTED_VALUE"""),"DV1-S2")</f>
        <v>DV1-S2</v>
      </c>
      <c r="E360" s="2" t="s">
        <v>1252</v>
      </c>
      <c r="F360" s="2">
        <v>0.0</v>
      </c>
      <c r="G360" s="2">
        <v>0.0</v>
      </c>
    </row>
    <row r="361">
      <c r="A361" s="2" t="s">
        <v>864</v>
      </c>
      <c r="B361" s="17" t="str">
        <f>IFERROR(__xludf.DUMMYFUNCTION("QUERY(vehicle!A:L, ""SELECT A, B, L where D contains '""&amp;A361&amp;""'"", 0)"),"vehicle-automatedSystemLevels")</f>
        <v>vehicle-automatedSystemLevels</v>
      </c>
      <c r="C361" s="13" t="str">
        <f>IFERROR(__xludf.DUMMYFUNCTION("""COMPUTED_VALUE"""),"vehicle")</f>
        <v>vehicle</v>
      </c>
      <c r="D361" s="13" t="str">
        <f>IFERROR(__xludf.DUMMYFUNCTION("""COMPUTED_VALUE"""),"DV1-S2")</f>
        <v>DV1-S2</v>
      </c>
      <c r="E361" s="2" t="s">
        <v>1253</v>
      </c>
      <c r="F361" s="2">
        <v>1.0</v>
      </c>
      <c r="G361" s="2">
        <v>1.0</v>
      </c>
    </row>
    <row r="362">
      <c r="A362" s="2" t="s">
        <v>864</v>
      </c>
      <c r="B362" s="17" t="str">
        <f>IFERROR(__xludf.DUMMYFUNCTION("QUERY(vehicle!A:L, ""SELECT A, B, L where D contains '""&amp;A362&amp;""'"", 0)"),"vehicle-automatedSystemLevels")</f>
        <v>vehicle-automatedSystemLevels</v>
      </c>
      <c r="C362" s="13" t="str">
        <f>IFERROR(__xludf.DUMMYFUNCTION("""COMPUTED_VALUE"""),"vehicle")</f>
        <v>vehicle</v>
      </c>
      <c r="D362" s="13" t="str">
        <f>IFERROR(__xludf.DUMMYFUNCTION("""COMPUTED_VALUE"""),"DV1-S2")</f>
        <v>DV1-S2</v>
      </c>
      <c r="E362" s="2" t="s">
        <v>1254</v>
      </c>
      <c r="F362" s="2">
        <v>2.0</v>
      </c>
      <c r="G362" s="2">
        <v>2.0</v>
      </c>
    </row>
    <row r="363">
      <c r="A363" s="2" t="s">
        <v>864</v>
      </c>
      <c r="B363" s="17" t="str">
        <f>IFERROR(__xludf.DUMMYFUNCTION("QUERY(vehicle!A:L, ""SELECT A, B, L where D contains '""&amp;A363&amp;""'"", 0)"),"vehicle-automatedSystemLevels")</f>
        <v>vehicle-automatedSystemLevels</v>
      </c>
      <c r="C363" s="13" t="str">
        <f>IFERROR(__xludf.DUMMYFUNCTION("""COMPUTED_VALUE"""),"vehicle")</f>
        <v>vehicle</v>
      </c>
      <c r="D363" s="13" t="str">
        <f>IFERROR(__xludf.DUMMYFUNCTION("""COMPUTED_VALUE"""),"DV1-S2")</f>
        <v>DV1-S2</v>
      </c>
      <c r="E363" s="2" t="s">
        <v>1255</v>
      </c>
      <c r="F363" s="2">
        <v>3.0</v>
      </c>
      <c r="G363" s="2">
        <v>3.0</v>
      </c>
    </row>
    <row r="364">
      <c r="A364" s="2" t="s">
        <v>864</v>
      </c>
      <c r="B364" s="17" t="str">
        <f>IFERROR(__xludf.DUMMYFUNCTION("QUERY(vehicle!A:L, ""SELECT A, B, L where D contains '""&amp;A364&amp;""'"", 0)"),"vehicle-automatedSystemLevels")</f>
        <v>vehicle-automatedSystemLevels</v>
      </c>
      <c r="C364" s="13" t="str">
        <f>IFERROR(__xludf.DUMMYFUNCTION("""COMPUTED_VALUE"""),"vehicle")</f>
        <v>vehicle</v>
      </c>
      <c r="D364" s="13" t="str">
        <f>IFERROR(__xludf.DUMMYFUNCTION("""COMPUTED_VALUE"""),"DV1-S2")</f>
        <v>DV1-S2</v>
      </c>
      <c r="E364" s="2" t="s">
        <v>1256</v>
      </c>
      <c r="F364" s="2">
        <v>4.0</v>
      </c>
      <c r="G364" s="2">
        <v>4.0</v>
      </c>
    </row>
    <row r="365">
      <c r="A365" s="2" t="s">
        <v>864</v>
      </c>
      <c r="B365" s="17" t="str">
        <f>IFERROR(__xludf.DUMMYFUNCTION("QUERY(vehicle!A:L, ""SELECT A, B, L where D contains '""&amp;A365&amp;""'"", 0)"),"vehicle-automatedSystemLevels")</f>
        <v>vehicle-automatedSystemLevels</v>
      </c>
      <c r="C365" s="13" t="str">
        <f>IFERROR(__xludf.DUMMYFUNCTION("""COMPUTED_VALUE"""),"vehicle")</f>
        <v>vehicle</v>
      </c>
      <c r="D365" s="13" t="str">
        <f>IFERROR(__xludf.DUMMYFUNCTION("""COMPUTED_VALUE"""),"DV1-S2")</f>
        <v>DV1-S2</v>
      </c>
      <c r="E365" s="2" t="s">
        <v>1257</v>
      </c>
      <c r="F365" s="2">
        <v>5.0</v>
      </c>
      <c r="G365" s="2">
        <v>5.0</v>
      </c>
    </row>
    <row r="366">
      <c r="A366" s="2" t="s">
        <v>864</v>
      </c>
      <c r="B366" s="17" t="str">
        <f>IFERROR(__xludf.DUMMYFUNCTION("QUERY(vehicle!A:L, ""SELECT A, B, L where D contains '""&amp;A366&amp;""'"", 0)"),"vehicle-automatedSystemLevels")</f>
        <v>vehicle-automatedSystemLevels</v>
      </c>
      <c r="C366" s="13" t="str">
        <f>IFERROR(__xludf.DUMMYFUNCTION("""COMPUTED_VALUE"""),"vehicle")</f>
        <v>vehicle</v>
      </c>
      <c r="D366" s="13" t="str">
        <f>IFERROR(__xludf.DUMMYFUNCTION("""COMPUTED_VALUE"""),"DV1-S2")</f>
        <v>DV1-S2</v>
      </c>
      <c r="E366" s="2" t="s">
        <v>1258</v>
      </c>
      <c r="F366" s="2">
        <v>6.0</v>
      </c>
      <c r="G366" s="2">
        <v>6.0</v>
      </c>
    </row>
    <row r="367">
      <c r="A367" s="2" t="s">
        <v>864</v>
      </c>
      <c r="B367" s="17" t="str">
        <f>IFERROR(__xludf.DUMMYFUNCTION("QUERY(vehicle!A:L, ""SELECT A, B, L where D contains '""&amp;A367&amp;""'"", 0)"),"vehicle-automatedSystemLevels")</f>
        <v>vehicle-automatedSystemLevels</v>
      </c>
      <c r="C367" s="13" t="str">
        <f>IFERROR(__xludf.DUMMYFUNCTION("""COMPUTED_VALUE"""),"vehicle")</f>
        <v>vehicle</v>
      </c>
      <c r="D367" s="13" t="str">
        <f>IFERROR(__xludf.DUMMYFUNCTION("""COMPUTED_VALUE"""),"DV1-S2")</f>
        <v>DV1-S2</v>
      </c>
      <c r="E367" s="2" t="s">
        <v>271</v>
      </c>
      <c r="F367" s="2">
        <v>7.0</v>
      </c>
      <c r="G367" s="2">
        <v>99.0</v>
      </c>
    </row>
    <row r="368">
      <c r="A368" s="2" t="s">
        <v>869</v>
      </c>
      <c r="B368" s="17" t="str">
        <f>IFERROR(__xludf.DUMMYFUNCTION("QUERY(vehicle!A:L, ""SELECT A, B, L where D contains '""&amp;A368&amp;""'"", 0)"),"vehicle-systemsEngaged")</f>
        <v>vehicle-systemsEngaged</v>
      </c>
      <c r="C368" s="13" t="str">
        <f>IFERROR(__xludf.DUMMYFUNCTION("""COMPUTED_VALUE"""),"vehicle")</f>
        <v>vehicle</v>
      </c>
      <c r="D368" s="13" t="str">
        <f>IFERROR(__xludf.DUMMYFUNCTION("""COMPUTED_VALUE"""),"DV1-S3")</f>
        <v>DV1-S3</v>
      </c>
      <c r="E368" s="2" t="s">
        <v>1252</v>
      </c>
      <c r="F368" s="2">
        <v>0.0</v>
      </c>
      <c r="G368" s="2">
        <v>0.0</v>
      </c>
    </row>
    <row r="369">
      <c r="A369" s="2" t="s">
        <v>869</v>
      </c>
      <c r="B369" s="17" t="str">
        <f>IFERROR(__xludf.DUMMYFUNCTION("QUERY(vehicle!A:L, ""SELECT A, B, L where D contains '""&amp;A369&amp;""'"", 0)"),"vehicle-systemsEngaged")</f>
        <v>vehicle-systemsEngaged</v>
      </c>
      <c r="C369" s="13" t="str">
        <f>IFERROR(__xludf.DUMMYFUNCTION("""COMPUTED_VALUE"""),"vehicle")</f>
        <v>vehicle</v>
      </c>
      <c r="D369" s="13" t="str">
        <f>IFERROR(__xludf.DUMMYFUNCTION("""COMPUTED_VALUE"""),"DV1-S3")</f>
        <v>DV1-S3</v>
      </c>
      <c r="E369" s="2" t="s">
        <v>1253</v>
      </c>
      <c r="F369" s="2">
        <v>1.0</v>
      </c>
      <c r="G369" s="2">
        <v>1.0</v>
      </c>
    </row>
    <row r="370">
      <c r="A370" s="2" t="s">
        <v>869</v>
      </c>
      <c r="B370" s="17" t="str">
        <f>IFERROR(__xludf.DUMMYFUNCTION("QUERY(vehicle!A:L, ""SELECT A, B, L where D contains '""&amp;A370&amp;""'"", 0)"),"vehicle-systemsEngaged")</f>
        <v>vehicle-systemsEngaged</v>
      </c>
      <c r="C370" s="13" t="str">
        <f>IFERROR(__xludf.DUMMYFUNCTION("""COMPUTED_VALUE"""),"vehicle")</f>
        <v>vehicle</v>
      </c>
      <c r="D370" s="13" t="str">
        <f>IFERROR(__xludf.DUMMYFUNCTION("""COMPUTED_VALUE"""),"DV1-S3")</f>
        <v>DV1-S3</v>
      </c>
      <c r="E370" s="2" t="s">
        <v>1254</v>
      </c>
      <c r="F370" s="2">
        <v>2.0</v>
      </c>
      <c r="G370" s="2">
        <v>2.0</v>
      </c>
    </row>
    <row r="371">
      <c r="A371" s="2" t="s">
        <v>869</v>
      </c>
      <c r="B371" s="17" t="str">
        <f>IFERROR(__xludf.DUMMYFUNCTION("QUERY(vehicle!A:L, ""SELECT A, B, L where D contains '""&amp;A371&amp;""'"", 0)"),"vehicle-systemsEngaged")</f>
        <v>vehicle-systemsEngaged</v>
      </c>
      <c r="C371" s="13" t="str">
        <f>IFERROR(__xludf.DUMMYFUNCTION("""COMPUTED_VALUE"""),"vehicle")</f>
        <v>vehicle</v>
      </c>
      <c r="D371" s="13" t="str">
        <f>IFERROR(__xludf.DUMMYFUNCTION("""COMPUTED_VALUE"""),"DV1-S3")</f>
        <v>DV1-S3</v>
      </c>
      <c r="E371" s="2" t="s">
        <v>1255</v>
      </c>
      <c r="F371" s="2">
        <v>3.0</v>
      </c>
      <c r="G371" s="2">
        <v>3.0</v>
      </c>
    </row>
    <row r="372">
      <c r="A372" s="2" t="s">
        <v>869</v>
      </c>
      <c r="B372" s="17" t="str">
        <f>IFERROR(__xludf.DUMMYFUNCTION("QUERY(vehicle!A:L, ""SELECT A, B, L where D contains '""&amp;A372&amp;""'"", 0)"),"vehicle-systemsEngaged")</f>
        <v>vehicle-systemsEngaged</v>
      </c>
      <c r="C372" s="13" t="str">
        <f>IFERROR(__xludf.DUMMYFUNCTION("""COMPUTED_VALUE"""),"vehicle")</f>
        <v>vehicle</v>
      </c>
      <c r="D372" s="13" t="str">
        <f>IFERROR(__xludf.DUMMYFUNCTION("""COMPUTED_VALUE"""),"DV1-S3")</f>
        <v>DV1-S3</v>
      </c>
      <c r="E372" s="2" t="s">
        <v>1256</v>
      </c>
      <c r="F372" s="2">
        <v>4.0</v>
      </c>
      <c r="G372" s="2">
        <v>4.0</v>
      </c>
    </row>
    <row r="373">
      <c r="A373" s="2" t="s">
        <v>869</v>
      </c>
      <c r="B373" s="17" t="str">
        <f>IFERROR(__xludf.DUMMYFUNCTION("QUERY(vehicle!A:L, ""SELECT A, B, L where D contains '""&amp;A373&amp;""'"", 0)"),"vehicle-systemsEngaged")</f>
        <v>vehicle-systemsEngaged</v>
      </c>
      <c r="C373" s="13" t="str">
        <f>IFERROR(__xludf.DUMMYFUNCTION("""COMPUTED_VALUE"""),"vehicle")</f>
        <v>vehicle</v>
      </c>
      <c r="D373" s="13" t="str">
        <f>IFERROR(__xludf.DUMMYFUNCTION("""COMPUTED_VALUE"""),"DV1-S3")</f>
        <v>DV1-S3</v>
      </c>
      <c r="E373" s="2" t="s">
        <v>1257</v>
      </c>
      <c r="F373" s="2">
        <v>5.0</v>
      </c>
      <c r="G373" s="2">
        <v>5.0</v>
      </c>
    </row>
    <row r="374">
      <c r="A374" s="2" t="s">
        <v>869</v>
      </c>
      <c r="B374" s="17" t="str">
        <f>IFERROR(__xludf.DUMMYFUNCTION("QUERY(vehicle!A:L, ""SELECT A, B, L where D contains '""&amp;A374&amp;""'"", 0)"),"vehicle-systemsEngaged")</f>
        <v>vehicle-systemsEngaged</v>
      </c>
      <c r="C374" s="13" t="str">
        <f>IFERROR(__xludf.DUMMYFUNCTION("""COMPUTED_VALUE"""),"vehicle")</f>
        <v>vehicle</v>
      </c>
      <c r="D374" s="13" t="str">
        <f>IFERROR(__xludf.DUMMYFUNCTION("""COMPUTED_VALUE"""),"DV1-S3")</f>
        <v>DV1-S3</v>
      </c>
      <c r="E374" s="2" t="s">
        <v>1258</v>
      </c>
      <c r="F374" s="2">
        <v>6.0</v>
      </c>
      <c r="G374" s="2">
        <v>6.0</v>
      </c>
    </row>
    <row r="375">
      <c r="A375" s="2" t="s">
        <v>869</v>
      </c>
      <c r="B375" s="17" t="str">
        <f>IFERROR(__xludf.DUMMYFUNCTION("QUERY(vehicle!A:L, ""SELECT A, B, L where D contains '""&amp;A375&amp;""'"", 0)"),"vehicle-systemsEngaged")</f>
        <v>vehicle-systemsEngaged</v>
      </c>
      <c r="C375" s="13" t="str">
        <f>IFERROR(__xludf.DUMMYFUNCTION("""COMPUTED_VALUE"""),"vehicle")</f>
        <v>vehicle</v>
      </c>
      <c r="D375" s="13" t="str">
        <f>IFERROR(__xludf.DUMMYFUNCTION("""COMPUTED_VALUE"""),"DV1-S3")</f>
        <v>DV1-S3</v>
      </c>
      <c r="E375" s="2" t="s">
        <v>271</v>
      </c>
      <c r="F375" s="2">
        <v>7.0</v>
      </c>
      <c r="G375" s="2">
        <v>99.0</v>
      </c>
    </row>
    <row r="376">
      <c r="A376" s="2" t="s">
        <v>689</v>
      </c>
      <c r="B376" s="17" t="str">
        <f>IFERROR(__xludf.DUMMYFUNCTION("QUERY(vehicle!A:L, ""SELECT A, B, L where D contains '""&amp;A376&amp;""'"", 0)"),"vehicle-NAIC")</f>
        <v>vehicle-NAIC</v>
      </c>
      <c r="C376" s="13" t="str">
        <f>IFERROR(__xludf.DUMMYFUNCTION("""COMPUTED_VALUE"""),"vehicle")</f>
        <v>vehicle</v>
      </c>
      <c r="D376" s="13" t="str">
        <f>IFERROR(__xludf.DUMMYFUNCTION("""COMPUTED_VALUE"""),"insurance-S2")</f>
        <v>insurance-S2</v>
      </c>
      <c r="E376" s="4" t="s">
        <v>271</v>
      </c>
      <c r="F376" s="2">
        <v>0.0</v>
      </c>
      <c r="G376" s="2">
        <v>0.0</v>
      </c>
    </row>
    <row r="377">
      <c r="A377" s="2" t="s">
        <v>692</v>
      </c>
      <c r="B377" s="17" t="str">
        <f>IFERROR(__xludf.DUMMYFUNCTION("QUERY(vehicle!A:L, ""SELECT A, B, L where D contains '""&amp;A377&amp;""'"", 0)"),"vehicle-policy")</f>
        <v>vehicle-policy</v>
      </c>
      <c r="C377" s="13" t="str">
        <f>IFERROR(__xludf.DUMMYFUNCTION("""COMPUTED_VALUE"""),"vehicle")</f>
        <v>vehicle</v>
      </c>
      <c r="D377" s="13" t="str">
        <f>IFERROR(__xludf.DUMMYFUNCTION("""COMPUTED_VALUE"""),"insurance-S3")</f>
        <v>insurance-S3</v>
      </c>
      <c r="E377" s="4" t="s">
        <v>271</v>
      </c>
      <c r="F377" s="2">
        <v>0.0</v>
      </c>
      <c r="G377" s="2">
        <v>0.0</v>
      </c>
    </row>
  </sheetData>
  <conditionalFormatting sqref="A2">
    <cfRule type="containsBlanks" dxfId="0" priority="1">
      <formula>LEN(TRIM(A2))=0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4.29"/>
    <col customWidth="1" min="2" max="2" width="14.14"/>
    <col customWidth="1" min="3" max="3" width="29.71"/>
    <col customWidth="1" min="4" max="4" width="49.0"/>
    <col customWidth="1" min="5" max="7" width="38.57"/>
    <col customWidth="1" min="8" max="8" width="23.29"/>
    <col customWidth="1" min="9" max="9" width="11.57"/>
    <col customWidth="1" min="10" max="10" width="19.71"/>
    <col customWidth="1" min="11" max="11" width="18.86"/>
    <col customWidth="1" min="12" max="12" width="10.0"/>
  </cols>
  <sheetData>
    <row r="1">
      <c r="A1" s="4" t="s">
        <v>22</v>
      </c>
      <c r="B1" s="4" t="s">
        <v>23</v>
      </c>
      <c r="C1" s="4" t="s">
        <v>24</v>
      </c>
      <c r="D1" s="4" t="s">
        <v>25</v>
      </c>
      <c r="E1" s="4" t="s">
        <v>26</v>
      </c>
      <c r="F1" s="4" t="s">
        <v>27</v>
      </c>
      <c r="G1" s="4" t="s">
        <v>28</v>
      </c>
      <c r="H1" s="4" t="s">
        <v>0</v>
      </c>
      <c r="I1" s="4" t="s">
        <v>29</v>
      </c>
      <c r="J1" s="4" t="s">
        <v>30</v>
      </c>
      <c r="K1" s="4" t="s">
        <v>1</v>
      </c>
      <c r="L1" s="4" t="s">
        <v>31</v>
      </c>
    </row>
    <row r="2">
      <c r="A2" s="4" t="s">
        <v>1259</v>
      </c>
      <c r="B2" s="4" t="s">
        <v>1260</v>
      </c>
      <c r="C2" s="4"/>
      <c r="D2" s="5" t="s">
        <v>1261</v>
      </c>
      <c r="E2" s="4"/>
      <c r="F2" s="4"/>
      <c r="G2" s="4"/>
      <c r="H2" s="4" t="s">
        <v>21</v>
      </c>
      <c r="I2" s="6"/>
      <c r="J2" s="6"/>
      <c r="K2" s="7"/>
      <c r="L2" s="4"/>
    </row>
    <row r="3">
      <c r="A3" s="4" t="s">
        <v>1262</v>
      </c>
      <c r="B3" s="4" t="s">
        <v>1260</v>
      </c>
      <c r="C3" s="4"/>
      <c r="D3" s="8" t="s">
        <v>1263</v>
      </c>
      <c r="E3" s="4"/>
      <c r="F3" s="4" t="s">
        <v>1264</v>
      </c>
      <c r="G3" s="4"/>
      <c r="H3" s="4" t="s">
        <v>4</v>
      </c>
      <c r="I3" s="6">
        <v>0.0</v>
      </c>
      <c r="J3" s="6">
        <v>0.0</v>
      </c>
      <c r="K3" s="7"/>
      <c r="L3" s="4" t="s">
        <v>1265</v>
      </c>
    </row>
    <row r="4">
      <c r="A4" s="4" t="s">
        <v>1266</v>
      </c>
      <c r="B4" s="4" t="s">
        <v>1260</v>
      </c>
      <c r="C4" s="4"/>
      <c r="D4" s="8" t="s">
        <v>1267</v>
      </c>
      <c r="E4" s="4"/>
      <c r="F4" s="4"/>
      <c r="G4" s="4"/>
      <c r="H4" s="4" t="s">
        <v>4</v>
      </c>
      <c r="I4" s="6">
        <v>0.0</v>
      </c>
      <c r="J4" s="6">
        <v>0.0</v>
      </c>
      <c r="K4" s="7"/>
      <c r="L4" s="4" t="s">
        <v>1268</v>
      </c>
    </row>
    <row r="5">
      <c r="A5" s="4" t="s">
        <v>1269</v>
      </c>
      <c r="B5" s="4" t="s">
        <v>1260</v>
      </c>
      <c r="C5" s="4"/>
      <c r="D5" s="8" t="s">
        <v>1270</v>
      </c>
      <c r="E5" s="4"/>
      <c r="F5" s="4"/>
      <c r="G5" s="4"/>
      <c r="H5" s="4" t="s">
        <v>2</v>
      </c>
      <c r="I5" s="6">
        <v>6.0</v>
      </c>
      <c r="J5" s="6">
        <v>1.0</v>
      </c>
      <c r="K5" s="7"/>
      <c r="L5" s="4" t="s">
        <v>1271</v>
      </c>
    </row>
    <row r="6">
      <c r="A6" s="4" t="s">
        <v>1272</v>
      </c>
      <c r="B6" s="4" t="s">
        <v>1260</v>
      </c>
      <c r="C6" s="4"/>
      <c r="D6" s="8" t="s">
        <v>1273</v>
      </c>
      <c r="E6" s="4"/>
      <c r="F6" s="4"/>
      <c r="G6" s="4"/>
      <c r="H6" s="4" t="s">
        <v>18</v>
      </c>
      <c r="I6" s="6">
        <v>0.0</v>
      </c>
      <c r="J6" s="6">
        <v>0.0</v>
      </c>
      <c r="K6" s="7"/>
      <c r="L6" s="4" t="s">
        <v>1274</v>
      </c>
    </row>
    <row r="7">
      <c r="A7" s="4" t="s">
        <v>1275</v>
      </c>
      <c r="B7" s="4" t="s">
        <v>1260</v>
      </c>
      <c r="C7" s="4"/>
      <c r="D7" s="10" t="s">
        <v>1276</v>
      </c>
      <c r="E7" s="4"/>
      <c r="F7" s="4"/>
      <c r="G7" s="4"/>
      <c r="H7" s="4" t="s">
        <v>8</v>
      </c>
      <c r="I7" s="6">
        <v>0.0</v>
      </c>
      <c r="J7" s="6">
        <v>0.0</v>
      </c>
      <c r="K7" s="7"/>
      <c r="L7" s="4" t="s">
        <v>1277</v>
      </c>
    </row>
    <row r="8">
      <c r="A8" s="4" t="s">
        <v>1278</v>
      </c>
      <c r="B8" s="4" t="s">
        <v>1260</v>
      </c>
      <c r="C8" s="4"/>
      <c r="D8" s="8" t="s">
        <v>1279</v>
      </c>
      <c r="E8" s="4"/>
      <c r="F8" s="4" t="s">
        <v>1280</v>
      </c>
      <c r="G8" s="4"/>
      <c r="H8" s="4" t="s">
        <v>2</v>
      </c>
      <c r="I8" s="6">
        <v>2.0</v>
      </c>
      <c r="J8" s="6">
        <v>1.0</v>
      </c>
      <c r="K8" s="7"/>
      <c r="L8" s="4" t="s">
        <v>1281</v>
      </c>
    </row>
    <row r="9">
      <c r="A9" s="4" t="s">
        <v>1282</v>
      </c>
      <c r="B9" s="4" t="s">
        <v>1260</v>
      </c>
      <c r="C9" s="4"/>
      <c r="D9" s="8" t="s">
        <v>1283</v>
      </c>
      <c r="E9" s="4" t="s">
        <v>1284</v>
      </c>
      <c r="F9" s="4" t="s">
        <v>1285</v>
      </c>
      <c r="G9" s="4"/>
      <c r="H9" s="4" t="s">
        <v>2</v>
      </c>
      <c r="I9" s="6">
        <v>3.0</v>
      </c>
      <c r="J9" s="6">
        <v>1.0</v>
      </c>
      <c r="K9" s="7"/>
      <c r="L9" s="4" t="s">
        <v>1286</v>
      </c>
    </row>
    <row r="10">
      <c r="A10" s="4" t="s">
        <v>1287</v>
      </c>
      <c r="B10" s="4" t="s">
        <v>1260</v>
      </c>
      <c r="C10" s="4"/>
      <c r="D10" s="8" t="s">
        <v>1288</v>
      </c>
      <c r="E10" s="4"/>
      <c r="F10" s="52" t="s">
        <v>1289</v>
      </c>
      <c r="G10" s="4"/>
      <c r="H10" s="4" t="s">
        <v>2</v>
      </c>
      <c r="I10" s="6">
        <v>2.0</v>
      </c>
      <c r="J10" s="6">
        <v>1.0</v>
      </c>
      <c r="K10" s="7"/>
      <c r="L10" s="4" t="s">
        <v>1290</v>
      </c>
    </row>
    <row r="11">
      <c r="A11" s="4" t="s">
        <v>1291</v>
      </c>
      <c r="B11" s="4" t="s">
        <v>1260</v>
      </c>
      <c r="C11" s="4"/>
      <c r="D11" s="8" t="s">
        <v>1292</v>
      </c>
      <c r="E11" s="4"/>
      <c r="F11" s="4" t="s">
        <v>1293</v>
      </c>
      <c r="G11" s="4"/>
      <c r="H11" s="4" t="s">
        <v>2</v>
      </c>
      <c r="I11" s="6">
        <v>3.0</v>
      </c>
      <c r="J11" s="6">
        <v>1.0</v>
      </c>
      <c r="K11" s="7"/>
      <c r="L11" s="4" t="s">
        <v>1294</v>
      </c>
    </row>
    <row r="12">
      <c r="A12" s="4" t="s">
        <v>1295</v>
      </c>
      <c r="B12" s="4" t="s">
        <v>1260</v>
      </c>
      <c r="C12" s="4"/>
      <c r="D12" s="10" t="s">
        <v>1296</v>
      </c>
      <c r="E12" s="4"/>
      <c r="F12" s="4"/>
      <c r="G12" s="4"/>
      <c r="H12" s="4" t="s">
        <v>8</v>
      </c>
      <c r="I12" s="6">
        <v>0.0</v>
      </c>
      <c r="J12" s="6">
        <v>0.0</v>
      </c>
      <c r="K12" s="7"/>
      <c r="L12" s="4" t="s">
        <v>1297</v>
      </c>
    </row>
    <row r="13">
      <c r="A13" s="4" t="s">
        <v>1298</v>
      </c>
      <c r="B13" s="4" t="s">
        <v>1260</v>
      </c>
      <c r="C13" s="4"/>
      <c r="D13" s="8" t="s">
        <v>1299</v>
      </c>
      <c r="E13" s="4"/>
      <c r="F13" s="4" t="s">
        <v>1300</v>
      </c>
      <c r="G13" s="4" t="s">
        <v>1301</v>
      </c>
      <c r="H13" s="4" t="s">
        <v>16</v>
      </c>
      <c r="I13" s="6">
        <v>0.0</v>
      </c>
      <c r="J13" s="6">
        <v>0.0</v>
      </c>
      <c r="K13" s="4" t="s">
        <v>3</v>
      </c>
      <c r="L13" s="4" t="s">
        <v>1297</v>
      </c>
    </row>
    <row r="14">
      <c r="A14" s="4" t="s">
        <v>1302</v>
      </c>
      <c r="B14" s="4" t="s">
        <v>1260</v>
      </c>
      <c r="C14" s="4"/>
      <c r="D14" s="8" t="s">
        <v>1303</v>
      </c>
      <c r="E14" s="4"/>
      <c r="F14" s="4" t="s">
        <v>1304</v>
      </c>
      <c r="G14" s="4" t="s">
        <v>1305</v>
      </c>
      <c r="H14" s="4" t="s">
        <v>4</v>
      </c>
      <c r="I14" s="6">
        <v>0.0</v>
      </c>
      <c r="J14" s="6">
        <v>0.0</v>
      </c>
      <c r="K14" s="7"/>
      <c r="L14" s="4" t="s">
        <v>1306</v>
      </c>
    </row>
    <row r="15">
      <c r="A15" s="4" t="s">
        <v>1307</v>
      </c>
      <c r="B15" s="4" t="s">
        <v>1260</v>
      </c>
      <c r="C15" s="4"/>
      <c r="D15" s="10" t="s">
        <v>1308</v>
      </c>
      <c r="E15" s="4"/>
      <c r="F15" s="4"/>
      <c r="G15" s="4"/>
      <c r="H15" s="4" t="s">
        <v>8</v>
      </c>
      <c r="I15" s="6">
        <v>0.0</v>
      </c>
      <c r="J15" s="6">
        <v>0.0</v>
      </c>
      <c r="K15" s="7"/>
      <c r="L15" s="4" t="s">
        <v>1309</v>
      </c>
    </row>
    <row r="16">
      <c r="A16" s="4" t="s">
        <v>1310</v>
      </c>
      <c r="B16" s="4" t="s">
        <v>1260</v>
      </c>
      <c r="C16" s="4"/>
      <c r="D16" s="8" t="s">
        <v>1311</v>
      </c>
      <c r="E16" s="4"/>
      <c r="F16" s="4"/>
      <c r="G16" s="4"/>
      <c r="H16" s="4" t="s">
        <v>6</v>
      </c>
      <c r="I16" s="6">
        <v>56.0</v>
      </c>
      <c r="J16" s="6">
        <v>1.0</v>
      </c>
      <c r="K16" s="7"/>
      <c r="L16" s="4"/>
    </row>
    <row r="17">
      <c r="A17" s="4" t="s">
        <v>1312</v>
      </c>
      <c r="B17" s="4" t="s">
        <v>1260</v>
      </c>
      <c r="C17" s="4" t="s">
        <v>1313</v>
      </c>
      <c r="D17" s="8" t="s">
        <v>1314</v>
      </c>
      <c r="E17" s="4"/>
      <c r="F17" s="4"/>
      <c r="G17" s="4"/>
      <c r="H17" s="4" t="s">
        <v>19</v>
      </c>
      <c r="I17" s="6">
        <v>0.0</v>
      </c>
      <c r="J17" s="6">
        <v>1.0</v>
      </c>
      <c r="K17" s="4" t="s">
        <v>15</v>
      </c>
      <c r="L17" s="4" t="s">
        <v>1315</v>
      </c>
    </row>
    <row r="18">
      <c r="A18" s="4" t="s">
        <v>1316</v>
      </c>
      <c r="B18" s="4" t="s">
        <v>1260</v>
      </c>
      <c r="C18" s="4"/>
      <c r="D18" s="8" t="s">
        <v>1317</v>
      </c>
      <c r="E18" s="4"/>
      <c r="F18" s="4"/>
      <c r="G18" s="4"/>
      <c r="H18" s="4" t="s">
        <v>4</v>
      </c>
      <c r="I18" s="6">
        <v>0.0</v>
      </c>
      <c r="J18" s="6">
        <v>0.0</v>
      </c>
      <c r="K18" s="7"/>
      <c r="L18" s="4" t="s">
        <v>1318</v>
      </c>
    </row>
    <row r="19">
      <c r="A19" s="4" t="s">
        <v>1319</v>
      </c>
      <c r="B19" s="4" t="s">
        <v>1260</v>
      </c>
      <c r="C19" s="4"/>
      <c r="D19" s="8" t="s">
        <v>1320</v>
      </c>
      <c r="E19" s="4"/>
      <c r="F19" s="4"/>
      <c r="G19" s="4" t="s">
        <v>1321</v>
      </c>
      <c r="H19" s="4" t="s">
        <v>16</v>
      </c>
      <c r="I19" s="6">
        <v>0.0</v>
      </c>
      <c r="J19" s="6">
        <v>0.0</v>
      </c>
      <c r="K19" s="4" t="s">
        <v>5</v>
      </c>
      <c r="L19" s="4" t="s">
        <v>1322</v>
      </c>
    </row>
    <row r="20">
      <c r="A20" s="4" t="s">
        <v>1323</v>
      </c>
      <c r="B20" s="4" t="s">
        <v>1260</v>
      </c>
      <c r="C20" s="4"/>
      <c r="D20" s="8" t="s">
        <v>1324</v>
      </c>
      <c r="E20" s="4"/>
      <c r="F20" s="4"/>
      <c r="G20" s="4" t="s">
        <v>1321</v>
      </c>
      <c r="H20" s="4" t="s">
        <v>16</v>
      </c>
      <c r="I20" s="6">
        <v>0.0</v>
      </c>
      <c r="J20" s="6">
        <v>0.0</v>
      </c>
      <c r="K20" s="4" t="s">
        <v>5</v>
      </c>
      <c r="L20" s="4" t="s">
        <v>1325</v>
      </c>
    </row>
    <row r="21">
      <c r="A21" s="4" t="s">
        <v>1326</v>
      </c>
      <c r="B21" s="4" t="s">
        <v>1260</v>
      </c>
      <c r="C21" s="4" t="s">
        <v>1327</v>
      </c>
      <c r="D21" s="8" t="s">
        <v>1328</v>
      </c>
      <c r="E21" s="4"/>
      <c r="F21" s="4"/>
      <c r="G21" s="4"/>
      <c r="H21" s="4" t="s">
        <v>4</v>
      </c>
      <c r="I21" s="6"/>
      <c r="J21" s="6"/>
      <c r="K21" s="4"/>
      <c r="L21" s="4"/>
    </row>
    <row r="22">
      <c r="A22" s="4" t="s">
        <v>1329</v>
      </c>
      <c r="B22" s="4" t="s">
        <v>1260</v>
      </c>
      <c r="C22" s="4"/>
      <c r="D22" s="5" t="s">
        <v>1330</v>
      </c>
      <c r="E22" s="4"/>
      <c r="F22" s="4"/>
      <c r="G22" s="4"/>
      <c r="H22" s="4" t="s">
        <v>21</v>
      </c>
      <c r="I22" s="6"/>
      <c r="J22" s="6"/>
      <c r="K22" s="7"/>
      <c r="L22" s="4"/>
    </row>
    <row r="23">
      <c r="A23" s="4" t="s">
        <v>1331</v>
      </c>
      <c r="B23" s="4" t="s">
        <v>1260</v>
      </c>
      <c r="C23" s="4"/>
      <c r="D23" s="10" t="s">
        <v>1332</v>
      </c>
      <c r="E23" s="4"/>
      <c r="F23" s="4"/>
      <c r="G23" s="4"/>
      <c r="H23" s="4" t="s">
        <v>8</v>
      </c>
      <c r="I23" s="6">
        <v>0.0</v>
      </c>
      <c r="J23" s="6">
        <v>0.0</v>
      </c>
      <c r="K23" s="7"/>
      <c r="L23" s="4"/>
    </row>
    <row r="24">
      <c r="A24" s="4" t="s">
        <v>1333</v>
      </c>
      <c r="B24" s="4" t="s">
        <v>1260</v>
      </c>
      <c r="C24" s="4"/>
      <c r="D24" s="8" t="s">
        <v>1334</v>
      </c>
      <c r="E24" s="4"/>
      <c r="F24" s="4" t="s">
        <v>1335</v>
      </c>
      <c r="G24" s="4"/>
      <c r="H24" s="4" t="s">
        <v>6</v>
      </c>
      <c r="I24" s="6">
        <v>42.0</v>
      </c>
      <c r="J24" s="6">
        <v>1.0</v>
      </c>
      <c r="K24" s="7"/>
      <c r="L24" s="4" t="s">
        <v>1336</v>
      </c>
    </row>
    <row r="25">
      <c r="A25" s="4" t="s">
        <v>1337</v>
      </c>
      <c r="B25" s="4" t="s">
        <v>1260</v>
      </c>
      <c r="C25" s="4"/>
      <c r="D25" s="8" t="s">
        <v>1338</v>
      </c>
      <c r="E25" s="4" t="s">
        <v>1284</v>
      </c>
      <c r="F25" s="4"/>
      <c r="G25" s="4"/>
      <c r="H25" s="4" t="s">
        <v>6</v>
      </c>
      <c r="I25" s="6">
        <v>11.0</v>
      </c>
      <c r="J25" s="6">
        <v>1.0</v>
      </c>
      <c r="K25" s="7"/>
      <c r="L25" s="4" t="s">
        <v>1339</v>
      </c>
    </row>
    <row r="26">
      <c r="A26" s="4" t="s">
        <v>1340</v>
      </c>
      <c r="B26" s="4" t="s">
        <v>1260</v>
      </c>
      <c r="C26" s="4"/>
      <c r="D26" s="8" t="s">
        <v>1341</v>
      </c>
      <c r="E26" s="4" t="s">
        <v>1342</v>
      </c>
      <c r="F26" s="4" t="s">
        <v>1343</v>
      </c>
      <c r="G26" s="4" t="s">
        <v>1344</v>
      </c>
      <c r="H26" s="4" t="s">
        <v>6</v>
      </c>
      <c r="I26" s="6">
        <v>12.0</v>
      </c>
      <c r="J26" s="6">
        <v>1.0</v>
      </c>
      <c r="K26" s="7"/>
      <c r="L26" s="4" t="s">
        <v>1345</v>
      </c>
    </row>
    <row r="27">
      <c r="A27" s="4" t="s">
        <v>1346</v>
      </c>
      <c r="B27" s="4" t="s">
        <v>1260</v>
      </c>
      <c r="C27" s="4"/>
      <c r="D27" s="10" t="s">
        <v>1347</v>
      </c>
      <c r="E27" s="4"/>
      <c r="F27" s="4"/>
      <c r="G27" s="4"/>
      <c r="H27" s="4" t="s">
        <v>8</v>
      </c>
      <c r="I27" s="6">
        <v>0.0</v>
      </c>
      <c r="J27" s="6">
        <v>0.0</v>
      </c>
      <c r="K27" s="7"/>
      <c r="L27" s="4" t="s">
        <v>1348</v>
      </c>
    </row>
    <row r="28">
      <c r="A28" s="4" t="s">
        <v>1349</v>
      </c>
      <c r="B28" s="4" t="s">
        <v>1260</v>
      </c>
      <c r="C28" s="4"/>
      <c r="D28" s="8" t="s">
        <v>1350</v>
      </c>
      <c r="E28" s="4" t="s">
        <v>1351</v>
      </c>
      <c r="F28" s="4"/>
      <c r="G28" s="4"/>
      <c r="H28" s="4" t="s">
        <v>2</v>
      </c>
      <c r="I28" s="6">
        <v>3.0</v>
      </c>
      <c r="J28" s="6">
        <v>1.0</v>
      </c>
      <c r="K28" s="7"/>
      <c r="L28" s="4" t="s">
        <v>1352</v>
      </c>
    </row>
    <row r="29">
      <c r="A29" s="4" t="s">
        <v>1353</v>
      </c>
      <c r="B29" s="4" t="s">
        <v>1260</v>
      </c>
      <c r="C29" s="4"/>
      <c r="D29" s="8" t="s">
        <v>1354</v>
      </c>
      <c r="E29" s="4" t="s">
        <v>1355</v>
      </c>
      <c r="F29" s="4" t="s">
        <v>1356</v>
      </c>
      <c r="G29" s="4"/>
      <c r="H29" s="4" t="s">
        <v>6</v>
      </c>
      <c r="I29" s="6">
        <v>12.0</v>
      </c>
      <c r="J29" s="6">
        <v>1.0</v>
      </c>
      <c r="K29" s="7"/>
      <c r="L29" s="4" t="s">
        <v>1357</v>
      </c>
    </row>
    <row r="30">
      <c r="A30" s="4" t="s">
        <v>1358</v>
      </c>
      <c r="B30" s="4" t="s">
        <v>1260</v>
      </c>
      <c r="C30" s="4"/>
      <c r="D30" s="10" t="s">
        <v>1359</v>
      </c>
      <c r="E30" s="4"/>
      <c r="F30" s="4"/>
      <c r="G30" s="4"/>
      <c r="H30" s="4" t="s">
        <v>8</v>
      </c>
      <c r="I30" s="6">
        <v>0.0</v>
      </c>
      <c r="J30" s="6">
        <v>0.0</v>
      </c>
      <c r="K30" s="7"/>
      <c r="L30" s="4" t="s">
        <v>1360</v>
      </c>
    </row>
    <row r="31">
      <c r="A31" s="4" t="s">
        <v>1361</v>
      </c>
      <c r="B31" s="4" t="s">
        <v>1260</v>
      </c>
      <c r="C31" s="4"/>
      <c r="D31" s="8" t="s">
        <v>1362</v>
      </c>
      <c r="E31" s="4"/>
      <c r="F31" s="2" t="s">
        <v>1363</v>
      </c>
      <c r="G31" s="4"/>
      <c r="H31" s="4" t="s">
        <v>2</v>
      </c>
      <c r="I31" s="6">
        <v>2.0</v>
      </c>
      <c r="J31" s="6">
        <v>1.0</v>
      </c>
      <c r="K31" s="7"/>
      <c r="L31" s="4" t="s">
        <v>1364</v>
      </c>
    </row>
    <row r="32">
      <c r="A32" s="4" t="s">
        <v>1365</v>
      </c>
      <c r="B32" s="4" t="s">
        <v>1260</v>
      </c>
      <c r="C32" s="4"/>
      <c r="D32" s="8" t="s">
        <v>1366</v>
      </c>
      <c r="E32" s="4"/>
      <c r="F32" s="4"/>
      <c r="G32" s="4" t="s">
        <v>1367</v>
      </c>
      <c r="H32" s="4" t="s">
        <v>4</v>
      </c>
      <c r="I32" s="6">
        <v>0.0</v>
      </c>
      <c r="J32" s="6">
        <v>0.0</v>
      </c>
      <c r="K32" s="7"/>
      <c r="L32" s="4" t="s">
        <v>1368</v>
      </c>
    </row>
    <row r="33">
      <c r="A33" s="4" t="s">
        <v>1369</v>
      </c>
      <c r="B33" s="4" t="s">
        <v>1260</v>
      </c>
      <c r="C33" s="4"/>
      <c r="D33" s="10" t="s">
        <v>1370</v>
      </c>
      <c r="E33" s="4"/>
      <c r="F33" s="4"/>
      <c r="G33" s="4"/>
      <c r="H33" s="4" t="s">
        <v>8</v>
      </c>
      <c r="I33" s="6">
        <v>0.0</v>
      </c>
      <c r="J33" s="6">
        <v>0.0</v>
      </c>
      <c r="K33" s="4"/>
      <c r="L33" s="4"/>
    </row>
    <row r="34">
      <c r="A34" s="4" t="s">
        <v>1371</v>
      </c>
      <c r="B34" s="4" t="s">
        <v>1260</v>
      </c>
      <c r="C34" s="4"/>
      <c r="D34" s="8" t="s">
        <v>1372</v>
      </c>
      <c r="E34" s="4"/>
      <c r="F34" s="4"/>
      <c r="G34" s="4" t="s">
        <v>116</v>
      </c>
      <c r="H34" s="4" t="s">
        <v>12</v>
      </c>
      <c r="I34" s="6">
        <v>12.0</v>
      </c>
      <c r="J34" s="6">
        <v>2.0</v>
      </c>
      <c r="K34" s="4"/>
      <c r="L34" s="4" t="s">
        <v>1373</v>
      </c>
    </row>
    <row r="35">
      <c r="A35" s="4" t="s">
        <v>1374</v>
      </c>
      <c r="B35" s="4" t="s">
        <v>1260</v>
      </c>
      <c r="C35" s="4"/>
      <c r="D35" s="8" t="s">
        <v>1375</v>
      </c>
      <c r="E35" s="4"/>
      <c r="F35" s="4"/>
      <c r="G35" s="4"/>
      <c r="H35" s="4" t="s">
        <v>6</v>
      </c>
      <c r="I35" s="6">
        <v>7.0</v>
      </c>
      <c r="J35" s="6">
        <v>1.0</v>
      </c>
      <c r="K35" s="7"/>
      <c r="L35" s="4" t="s">
        <v>1376</v>
      </c>
    </row>
    <row r="36">
      <c r="A36" s="4" t="s">
        <v>1377</v>
      </c>
      <c r="B36" s="4" t="s">
        <v>1260</v>
      </c>
      <c r="C36" s="4"/>
      <c r="D36" s="8" t="s">
        <v>1378</v>
      </c>
      <c r="E36" s="4"/>
      <c r="F36" s="4"/>
      <c r="G36" s="4"/>
      <c r="H36" s="4" t="s">
        <v>6</v>
      </c>
      <c r="I36" s="6">
        <v>11.0</v>
      </c>
      <c r="J36" s="6">
        <v>1.0</v>
      </c>
      <c r="K36" s="7"/>
      <c r="L36" s="4" t="s">
        <v>1379</v>
      </c>
    </row>
    <row r="37">
      <c r="A37" s="4" t="s">
        <v>1380</v>
      </c>
      <c r="B37" s="4" t="s">
        <v>1260</v>
      </c>
      <c r="C37" s="4"/>
      <c r="D37" s="8" t="s">
        <v>1381</v>
      </c>
      <c r="E37" s="4"/>
      <c r="F37" s="4"/>
      <c r="G37" s="4" t="s">
        <v>116</v>
      </c>
      <c r="H37" s="4" t="s">
        <v>12</v>
      </c>
      <c r="I37" s="6">
        <v>21.0</v>
      </c>
      <c r="J37" s="6">
        <v>2.0</v>
      </c>
      <c r="K37" s="7"/>
      <c r="L37" s="4" t="s">
        <v>1382</v>
      </c>
    </row>
    <row r="38">
      <c r="A38" s="4" t="s">
        <v>1383</v>
      </c>
      <c r="B38" s="4" t="s">
        <v>1260</v>
      </c>
      <c r="C38" s="4"/>
      <c r="D38" s="10" t="s">
        <v>1384</v>
      </c>
      <c r="E38" s="4"/>
      <c r="F38" s="4"/>
      <c r="G38" s="4"/>
      <c r="H38" s="4" t="s">
        <v>8</v>
      </c>
      <c r="I38" s="6">
        <v>0.0</v>
      </c>
      <c r="J38" s="6">
        <v>0.0</v>
      </c>
      <c r="K38" s="7"/>
      <c r="L38" s="4" t="s">
        <v>1385</v>
      </c>
    </row>
    <row r="39">
      <c r="A39" s="4" t="s">
        <v>1386</v>
      </c>
      <c r="B39" s="4" t="s">
        <v>1260</v>
      </c>
      <c r="C39" s="4"/>
      <c r="D39" s="8" t="s">
        <v>1387</v>
      </c>
      <c r="E39" s="4" t="s">
        <v>1388</v>
      </c>
      <c r="F39" s="4"/>
      <c r="G39" s="4"/>
      <c r="H39" s="4" t="s">
        <v>2</v>
      </c>
      <c r="I39" s="6">
        <v>5.0</v>
      </c>
      <c r="J39" s="6">
        <v>1.0</v>
      </c>
      <c r="K39" s="7"/>
      <c r="L39" s="4" t="s">
        <v>1389</v>
      </c>
    </row>
    <row r="40">
      <c r="A40" s="4" t="s">
        <v>1390</v>
      </c>
      <c r="B40" s="4" t="s">
        <v>1260</v>
      </c>
      <c r="C40" s="4"/>
      <c r="D40" s="8" t="s">
        <v>1391</v>
      </c>
      <c r="E40" s="4" t="s">
        <v>1388</v>
      </c>
      <c r="F40" s="4"/>
      <c r="G40" s="4"/>
      <c r="H40" s="4" t="s">
        <v>2</v>
      </c>
      <c r="I40" s="6">
        <v>4.0</v>
      </c>
      <c r="J40" s="6">
        <v>1.0</v>
      </c>
      <c r="K40" s="7"/>
      <c r="L40" s="4" t="s">
        <v>1392</v>
      </c>
    </row>
    <row r="41">
      <c r="A41" s="4" t="s">
        <v>1393</v>
      </c>
      <c r="B41" s="4" t="s">
        <v>1260</v>
      </c>
      <c r="C41" s="4"/>
      <c r="D41" s="8" t="s">
        <v>1394</v>
      </c>
      <c r="E41" s="4" t="s">
        <v>1388</v>
      </c>
      <c r="F41" s="4"/>
      <c r="G41" s="4"/>
      <c r="H41" s="4" t="s">
        <v>2</v>
      </c>
      <c r="I41" s="6">
        <v>6.0</v>
      </c>
      <c r="J41" s="6">
        <v>1.0</v>
      </c>
      <c r="K41" s="7"/>
      <c r="L41" s="4" t="s">
        <v>1395</v>
      </c>
    </row>
    <row r="42">
      <c r="A42" s="4" t="s">
        <v>1396</v>
      </c>
      <c r="B42" s="4" t="s">
        <v>1260</v>
      </c>
      <c r="C42" s="4"/>
      <c r="D42" s="10" t="s">
        <v>1397</v>
      </c>
      <c r="E42" s="4" t="s">
        <v>1356</v>
      </c>
      <c r="F42" s="4"/>
      <c r="G42" s="4"/>
      <c r="H42" s="4" t="s">
        <v>8</v>
      </c>
      <c r="I42" s="6">
        <v>0.0</v>
      </c>
      <c r="J42" s="6">
        <v>0.0</v>
      </c>
      <c r="K42" s="7"/>
      <c r="L42" s="4" t="s">
        <v>1398</v>
      </c>
    </row>
    <row r="43">
      <c r="A43" s="4" t="s">
        <v>1399</v>
      </c>
      <c r="B43" s="4" t="s">
        <v>1260</v>
      </c>
      <c r="C43" s="4"/>
      <c r="D43" s="8" t="s">
        <v>1400</v>
      </c>
      <c r="E43" s="4" t="s">
        <v>1356</v>
      </c>
      <c r="F43" s="4" t="s">
        <v>1401</v>
      </c>
      <c r="G43" s="4"/>
      <c r="H43" s="4" t="s">
        <v>2</v>
      </c>
      <c r="I43" s="6">
        <v>3.0</v>
      </c>
      <c r="J43" s="6">
        <v>1.0</v>
      </c>
      <c r="K43" s="7"/>
      <c r="L43" s="4" t="s">
        <v>1402</v>
      </c>
    </row>
    <row r="44">
      <c r="A44" s="4" t="s">
        <v>1403</v>
      </c>
      <c r="B44" s="4" t="s">
        <v>1260</v>
      </c>
      <c r="C44" s="4" t="s">
        <v>1404</v>
      </c>
      <c r="D44" s="8" t="s">
        <v>1405</v>
      </c>
      <c r="E44" s="4"/>
      <c r="F44" s="4"/>
      <c r="G44" s="4"/>
      <c r="H44" s="4" t="s">
        <v>6</v>
      </c>
      <c r="I44" s="6">
        <v>6.0</v>
      </c>
      <c r="J44" s="6">
        <v>1.0</v>
      </c>
      <c r="K44" s="7"/>
      <c r="L44" s="4" t="s">
        <v>1406</v>
      </c>
    </row>
    <row r="45">
      <c r="A45" s="4" t="s">
        <v>1407</v>
      </c>
      <c r="B45" s="4" t="s">
        <v>1260</v>
      </c>
      <c r="C45" s="4" t="s">
        <v>1404</v>
      </c>
      <c r="D45" s="8" t="s">
        <v>1408</v>
      </c>
      <c r="E45" s="4"/>
      <c r="F45" s="4"/>
      <c r="G45" s="4"/>
      <c r="H45" s="4" t="s">
        <v>6</v>
      </c>
      <c r="I45" s="6">
        <v>6.0</v>
      </c>
      <c r="J45" s="6">
        <v>1.0</v>
      </c>
      <c r="K45" s="7"/>
      <c r="L45" s="4" t="s">
        <v>1409</v>
      </c>
    </row>
    <row r="46">
      <c r="A46" s="4" t="s">
        <v>1410</v>
      </c>
      <c r="B46" s="4" t="s">
        <v>1260</v>
      </c>
      <c r="C46" s="4" t="s">
        <v>1404</v>
      </c>
      <c r="D46" s="8" t="s">
        <v>1411</v>
      </c>
      <c r="E46" s="4"/>
      <c r="F46" s="4"/>
      <c r="G46" s="4"/>
      <c r="H46" s="4" t="s">
        <v>2</v>
      </c>
      <c r="I46" s="6">
        <v>4.0</v>
      </c>
      <c r="J46" s="6">
        <v>1.0</v>
      </c>
      <c r="K46" s="7"/>
      <c r="L46" s="4" t="s">
        <v>1412</v>
      </c>
    </row>
    <row r="47">
      <c r="A47" s="4" t="s">
        <v>1413</v>
      </c>
      <c r="B47" s="4" t="s">
        <v>1260</v>
      </c>
      <c r="C47" s="4" t="s">
        <v>1404</v>
      </c>
      <c r="D47" s="8" t="s">
        <v>1414</v>
      </c>
      <c r="E47" s="4"/>
      <c r="F47" s="4"/>
      <c r="G47" s="4"/>
      <c r="H47" s="4" t="s">
        <v>2</v>
      </c>
      <c r="I47" s="6">
        <v>3.0</v>
      </c>
      <c r="J47" s="6">
        <v>1.0</v>
      </c>
      <c r="K47" s="7"/>
      <c r="L47" s="4" t="s">
        <v>1415</v>
      </c>
    </row>
    <row r="48">
      <c r="A48" s="4" t="s">
        <v>1416</v>
      </c>
      <c r="B48" s="2" t="s">
        <v>1260</v>
      </c>
      <c r="C48" s="4"/>
      <c r="D48" s="14" t="s">
        <v>1417</v>
      </c>
      <c r="H48" s="2" t="s">
        <v>21</v>
      </c>
      <c r="I48" s="2">
        <v>0.0</v>
      </c>
      <c r="J48" s="2">
        <v>0.0</v>
      </c>
      <c r="K48" s="13"/>
    </row>
    <row r="49">
      <c r="A49" s="4" t="s">
        <v>1418</v>
      </c>
      <c r="B49" s="2" t="s">
        <v>1260</v>
      </c>
      <c r="C49" s="4"/>
      <c r="D49" s="53" t="s">
        <v>1419</v>
      </c>
      <c r="F49" s="2" t="s">
        <v>1420</v>
      </c>
      <c r="H49" s="2" t="s">
        <v>4</v>
      </c>
      <c r="I49" s="2"/>
      <c r="J49" s="2"/>
      <c r="K49" s="13"/>
    </row>
    <row r="50">
      <c r="A50" s="4" t="s">
        <v>1421</v>
      </c>
      <c r="B50" s="2" t="s">
        <v>1260</v>
      </c>
      <c r="C50" s="4"/>
      <c r="D50" s="15" t="s">
        <v>1422</v>
      </c>
      <c r="F50" s="2" t="s">
        <v>1423</v>
      </c>
      <c r="H50" s="2" t="s">
        <v>8</v>
      </c>
      <c r="K50" s="13"/>
    </row>
    <row r="51">
      <c r="A51" s="4" t="s">
        <v>1424</v>
      </c>
      <c r="B51" s="2" t="s">
        <v>1260</v>
      </c>
      <c r="C51" s="4"/>
      <c r="D51" s="2" t="s">
        <v>1425</v>
      </c>
      <c r="H51" s="2" t="s">
        <v>4</v>
      </c>
      <c r="K51" s="13"/>
    </row>
    <row r="52">
      <c r="A52" s="4" t="s">
        <v>1426</v>
      </c>
      <c r="B52" s="2" t="s">
        <v>1260</v>
      </c>
      <c r="C52" s="4"/>
      <c r="D52" s="2" t="s">
        <v>1427</v>
      </c>
      <c r="H52" s="2" t="s">
        <v>4</v>
      </c>
      <c r="K52" s="13"/>
    </row>
    <row r="53">
      <c r="A53" s="4" t="s">
        <v>1428</v>
      </c>
      <c r="B53" s="2" t="s">
        <v>1260</v>
      </c>
      <c r="C53" s="4"/>
      <c r="D53" s="2" t="s">
        <v>1429</v>
      </c>
      <c r="H53" s="2" t="s">
        <v>4</v>
      </c>
      <c r="K53" s="13"/>
    </row>
    <row r="54">
      <c r="A54" s="4" t="s">
        <v>1430</v>
      </c>
      <c r="B54" s="2" t="s">
        <v>1260</v>
      </c>
      <c r="C54" s="4"/>
      <c r="D54" s="15" t="s">
        <v>802</v>
      </c>
      <c r="H54" s="2" t="s">
        <v>8</v>
      </c>
      <c r="K54" s="13"/>
    </row>
    <row r="55">
      <c r="A55" s="4" t="s">
        <v>1431</v>
      </c>
      <c r="B55" s="2" t="s">
        <v>1260</v>
      </c>
      <c r="C55" s="4"/>
      <c r="D55" s="2" t="s">
        <v>1432</v>
      </c>
      <c r="F55" s="2" t="s">
        <v>1433</v>
      </c>
      <c r="H55" s="2" t="s">
        <v>4</v>
      </c>
      <c r="K55" s="13"/>
    </row>
    <row r="56">
      <c r="A56" s="4" t="s">
        <v>1434</v>
      </c>
      <c r="B56" s="2" t="s">
        <v>1260</v>
      </c>
      <c r="C56" s="4"/>
      <c r="D56" s="2" t="s">
        <v>1435</v>
      </c>
      <c r="H56" s="2" t="s">
        <v>4</v>
      </c>
      <c r="K56" s="13"/>
    </row>
    <row r="57">
      <c r="A57" s="4" t="s">
        <v>1436</v>
      </c>
      <c r="B57" s="2" t="s">
        <v>1260</v>
      </c>
      <c r="D57" s="2" t="s">
        <v>1437</v>
      </c>
      <c r="F57" s="2" t="s">
        <v>1438</v>
      </c>
      <c r="H57" s="2" t="s">
        <v>2</v>
      </c>
      <c r="K57" s="13"/>
      <c r="L57" s="2" t="s">
        <v>1439</v>
      </c>
    </row>
    <row r="58">
      <c r="A58" s="4" t="s">
        <v>1440</v>
      </c>
      <c r="B58" s="2" t="s">
        <v>1260</v>
      </c>
      <c r="D58" s="2" t="s">
        <v>1441</v>
      </c>
      <c r="F58" s="2" t="s">
        <v>1442</v>
      </c>
      <c r="H58" s="2" t="s">
        <v>6</v>
      </c>
      <c r="K58" s="13"/>
      <c r="L58" s="2" t="s">
        <v>1443</v>
      </c>
    </row>
    <row r="59">
      <c r="A59" s="4" t="s">
        <v>1444</v>
      </c>
      <c r="B59" s="2" t="s">
        <v>1260</v>
      </c>
      <c r="D59" s="2" t="s">
        <v>1445</v>
      </c>
      <c r="F59" s="2"/>
      <c r="H59" s="2"/>
      <c r="K59" s="13"/>
      <c r="L59" s="2"/>
    </row>
    <row r="60">
      <c r="A60" s="4" t="s">
        <v>1446</v>
      </c>
      <c r="B60" s="2" t="s">
        <v>1260</v>
      </c>
      <c r="D60" s="15" t="s">
        <v>1447</v>
      </c>
      <c r="H60" s="2" t="s">
        <v>8</v>
      </c>
      <c r="K60" s="13"/>
    </row>
    <row r="61">
      <c r="A61" s="4" t="s">
        <v>1448</v>
      </c>
      <c r="B61" s="2" t="s">
        <v>1260</v>
      </c>
      <c r="D61" s="2" t="s">
        <v>1449</v>
      </c>
      <c r="F61" s="2" t="s">
        <v>1450</v>
      </c>
      <c r="H61" s="2" t="s">
        <v>4</v>
      </c>
      <c r="K61" s="13"/>
    </row>
    <row r="62">
      <c r="A62" s="4" t="s">
        <v>1451</v>
      </c>
      <c r="B62" s="2" t="s">
        <v>1260</v>
      </c>
      <c r="D62" s="2" t="s">
        <v>1452</v>
      </c>
      <c r="H62" s="2" t="s">
        <v>4</v>
      </c>
      <c r="K62" s="13"/>
    </row>
    <row r="63">
      <c r="A63" s="4" t="s">
        <v>1453</v>
      </c>
      <c r="B63" s="2" t="s">
        <v>1260</v>
      </c>
      <c r="D63" s="2" t="s">
        <v>1454</v>
      </c>
      <c r="H63" s="2" t="s">
        <v>4</v>
      </c>
      <c r="K63" s="13"/>
    </row>
    <row r="64">
      <c r="A64" s="4" t="s">
        <v>1455</v>
      </c>
      <c r="B64" s="2" t="s">
        <v>1260</v>
      </c>
      <c r="D64" s="2" t="s">
        <v>1456</v>
      </c>
      <c r="H64" s="2" t="s">
        <v>4</v>
      </c>
      <c r="K64" s="13"/>
    </row>
    <row r="65">
      <c r="A65" s="4" t="s">
        <v>1457</v>
      </c>
      <c r="B65" s="2" t="s">
        <v>1260</v>
      </c>
      <c r="D65" s="15" t="s">
        <v>1458</v>
      </c>
      <c r="H65" s="2" t="s">
        <v>8</v>
      </c>
      <c r="K65" s="13"/>
    </row>
    <row r="66">
      <c r="A66" s="4" t="s">
        <v>1459</v>
      </c>
      <c r="B66" s="2" t="s">
        <v>1260</v>
      </c>
      <c r="D66" s="2" t="s">
        <v>1460</v>
      </c>
      <c r="G66" s="2" t="s">
        <v>1461</v>
      </c>
      <c r="H66" s="2" t="s">
        <v>4</v>
      </c>
      <c r="K66" s="13"/>
    </row>
    <row r="67">
      <c r="A67" s="4" t="s">
        <v>1462</v>
      </c>
      <c r="B67" s="2" t="s">
        <v>1260</v>
      </c>
      <c r="D67" s="2" t="s">
        <v>1463</v>
      </c>
      <c r="G67" s="2" t="s">
        <v>1461</v>
      </c>
      <c r="H67" s="2" t="s">
        <v>4</v>
      </c>
      <c r="K67" s="13"/>
    </row>
    <row r="68">
      <c r="A68" s="4" t="s">
        <v>1464</v>
      </c>
      <c r="B68" s="2" t="s">
        <v>1260</v>
      </c>
      <c r="D68" s="2" t="s">
        <v>1465</v>
      </c>
      <c r="G68" s="2" t="s">
        <v>1461</v>
      </c>
      <c r="H68" s="2" t="s">
        <v>4</v>
      </c>
      <c r="K68" s="13"/>
    </row>
    <row r="69">
      <c r="A69" s="4" t="s">
        <v>1466</v>
      </c>
      <c r="B69" s="2" t="s">
        <v>1260</v>
      </c>
      <c r="D69" s="2" t="s">
        <v>1467</v>
      </c>
      <c r="F69" s="2" t="s">
        <v>1468</v>
      </c>
      <c r="G69" s="2" t="s">
        <v>1461</v>
      </c>
      <c r="H69" s="2" t="s">
        <v>4</v>
      </c>
      <c r="K69" s="13"/>
    </row>
    <row r="70">
      <c r="A70" s="4" t="s">
        <v>1469</v>
      </c>
      <c r="B70" s="2" t="s">
        <v>1260</v>
      </c>
      <c r="D70" s="2" t="s">
        <v>1470</v>
      </c>
      <c r="F70" s="2" t="s">
        <v>1471</v>
      </c>
      <c r="H70" s="2" t="s">
        <v>2</v>
      </c>
      <c r="K70" s="13"/>
      <c r="L70" s="2" t="s">
        <v>1472</v>
      </c>
    </row>
    <row r="71">
      <c r="A71" s="4" t="s">
        <v>1473</v>
      </c>
      <c r="B71" s="2" t="s">
        <v>1260</v>
      </c>
      <c r="D71" s="2" t="s">
        <v>1474</v>
      </c>
      <c r="F71" s="2" t="s">
        <v>1475</v>
      </c>
      <c r="H71" s="2" t="s">
        <v>4</v>
      </c>
      <c r="K71" s="13"/>
    </row>
    <row r="72">
      <c r="A72" s="4" t="s">
        <v>1476</v>
      </c>
      <c r="B72" s="2" t="s">
        <v>1260</v>
      </c>
      <c r="D72" s="2" t="s">
        <v>1477</v>
      </c>
      <c r="H72" s="2" t="s">
        <v>6</v>
      </c>
      <c r="K72" s="13"/>
      <c r="L72" s="2" t="s">
        <v>1478</v>
      </c>
    </row>
    <row r="73">
      <c r="A73" s="4" t="s">
        <v>1479</v>
      </c>
      <c r="B73" s="2" t="s">
        <v>1260</v>
      </c>
      <c r="D73" s="15" t="s">
        <v>1480</v>
      </c>
      <c r="G73" s="2" t="s">
        <v>1481</v>
      </c>
      <c r="H73" s="2" t="s">
        <v>8</v>
      </c>
      <c r="K73" s="13"/>
    </row>
    <row r="74">
      <c r="A74" s="4" t="s">
        <v>1482</v>
      </c>
      <c r="B74" s="2" t="s">
        <v>1260</v>
      </c>
      <c r="D74" s="2" t="s">
        <v>1483</v>
      </c>
      <c r="H74" s="2" t="s">
        <v>6</v>
      </c>
      <c r="K74" s="13"/>
      <c r="L74" s="2" t="s">
        <v>1484</v>
      </c>
    </row>
    <row r="75">
      <c r="A75" s="4" t="s">
        <v>1485</v>
      </c>
      <c r="B75" s="2" t="s">
        <v>1260</v>
      </c>
      <c r="D75" s="2" t="s">
        <v>1486</v>
      </c>
      <c r="H75" s="2" t="s">
        <v>6</v>
      </c>
      <c r="K75" s="13"/>
      <c r="L75" s="2" t="s">
        <v>1487</v>
      </c>
    </row>
    <row r="76">
      <c r="A76" s="4" t="s">
        <v>1488</v>
      </c>
      <c r="B76" s="2" t="s">
        <v>1260</v>
      </c>
      <c r="D76" s="2" t="s">
        <v>1489</v>
      </c>
      <c r="H76" s="2" t="s">
        <v>6</v>
      </c>
      <c r="K76" s="13"/>
      <c r="L76" s="2" t="s">
        <v>1490</v>
      </c>
    </row>
    <row r="77">
      <c r="A77" s="4" t="s">
        <v>1491</v>
      </c>
      <c r="B77" s="2" t="s">
        <v>1260</v>
      </c>
      <c r="D77" s="15" t="s">
        <v>1492</v>
      </c>
      <c r="H77" s="2" t="s">
        <v>8</v>
      </c>
      <c r="K77" s="13"/>
    </row>
    <row r="78">
      <c r="A78" s="4" t="s">
        <v>1493</v>
      </c>
      <c r="B78" s="2" t="s">
        <v>1260</v>
      </c>
      <c r="D78" s="2" t="s">
        <v>1494</v>
      </c>
      <c r="H78" s="2" t="s">
        <v>6</v>
      </c>
      <c r="K78" s="13"/>
      <c r="L78" s="2" t="s">
        <v>1495</v>
      </c>
    </row>
    <row r="79">
      <c r="A79" s="4" t="s">
        <v>1496</v>
      </c>
      <c r="B79" s="2" t="s">
        <v>1260</v>
      </c>
      <c r="D79" s="2" t="s">
        <v>1497</v>
      </c>
      <c r="H79" s="2" t="s">
        <v>6</v>
      </c>
      <c r="K79" s="13"/>
      <c r="L79" s="2" t="s">
        <v>1498</v>
      </c>
    </row>
    <row r="80">
      <c r="A80" s="4" t="s">
        <v>1499</v>
      </c>
      <c r="B80" s="2" t="s">
        <v>1260</v>
      </c>
      <c r="D80" s="2" t="s">
        <v>1500</v>
      </c>
      <c r="F80" s="2" t="s">
        <v>1501</v>
      </c>
      <c r="H80" s="2" t="s">
        <v>2</v>
      </c>
      <c r="K80" s="13"/>
      <c r="L80" s="2" t="s">
        <v>1502</v>
      </c>
    </row>
    <row r="81">
      <c r="A81" s="4" t="s">
        <v>1503</v>
      </c>
      <c r="B81" s="2" t="s">
        <v>1260</v>
      </c>
      <c r="D81" s="2" t="s">
        <v>1504</v>
      </c>
      <c r="F81" s="2" t="s">
        <v>1505</v>
      </c>
      <c r="H81" s="2" t="s">
        <v>2</v>
      </c>
      <c r="K81" s="13"/>
      <c r="L81" s="2" t="s">
        <v>1506</v>
      </c>
    </row>
    <row r="82">
      <c r="A82" s="4" t="s">
        <v>1507</v>
      </c>
      <c r="B82" s="2" t="s">
        <v>1260</v>
      </c>
      <c r="D82" s="15" t="s">
        <v>1508</v>
      </c>
      <c r="H82" s="2" t="s">
        <v>8</v>
      </c>
      <c r="K82" s="13"/>
    </row>
    <row r="83">
      <c r="A83" s="4" t="s">
        <v>1509</v>
      </c>
      <c r="B83" s="2" t="s">
        <v>1260</v>
      </c>
      <c r="D83" s="2" t="s">
        <v>1510</v>
      </c>
      <c r="H83" s="2" t="s">
        <v>4</v>
      </c>
      <c r="K83" s="13"/>
    </row>
    <row r="84">
      <c r="A84" s="4" t="s">
        <v>1511</v>
      </c>
      <c r="B84" s="2" t="s">
        <v>1260</v>
      </c>
      <c r="D84" s="2" t="s">
        <v>1512</v>
      </c>
      <c r="H84" s="2" t="s">
        <v>4</v>
      </c>
      <c r="K84" s="13"/>
    </row>
    <row r="85">
      <c r="A85" s="4"/>
      <c r="B85" s="13"/>
      <c r="D85" s="13"/>
      <c r="H85" s="13"/>
      <c r="K85" s="13"/>
    </row>
    <row r="86">
      <c r="A86" s="4"/>
      <c r="B86" s="13"/>
      <c r="D86" s="13"/>
      <c r="H86" s="13"/>
      <c r="K86" s="13"/>
    </row>
    <row r="87">
      <c r="A87" s="4"/>
      <c r="B87" s="13"/>
      <c r="D87" s="13"/>
      <c r="H87" s="13"/>
      <c r="K87" s="13"/>
    </row>
    <row r="88">
      <c r="A88" s="4"/>
      <c r="B88" s="13"/>
      <c r="D88" s="13"/>
      <c r="H88" s="13"/>
      <c r="K88" s="13"/>
    </row>
    <row r="89">
      <c r="A89" s="4"/>
      <c r="B89" s="13"/>
      <c r="D89" s="13"/>
      <c r="H89" s="13"/>
      <c r="K89" s="13"/>
    </row>
    <row r="90">
      <c r="A90" s="4"/>
      <c r="B90" s="13"/>
      <c r="D90" s="13"/>
      <c r="H90" s="13"/>
      <c r="K90" s="13"/>
    </row>
    <row r="91">
      <c r="A91" s="4"/>
      <c r="B91" s="13"/>
      <c r="D91" s="13"/>
      <c r="H91" s="13"/>
      <c r="K91" s="13"/>
    </row>
    <row r="92">
      <c r="A92" s="4"/>
      <c r="B92" s="13"/>
      <c r="D92" s="13"/>
      <c r="H92" s="13"/>
      <c r="K92" s="13"/>
    </row>
    <row r="93">
      <c r="A93" s="4"/>
      <c r="B93" s="13"/>
      <c r="D93" s="13"/>
      <c r="H93" s="13"/>
      <c r="K93" s="13"/>
    </row>
    <row r="94">
      <c r="A94" s="4"/>
      <c r="B94" s="13"/>
      <c r="D94" s="13"/>
      <c r="H94" s="13"/>
      <c r="K94" s="13"/>
    </row>
    <row r="95">
      <c r="B95" s="13"/>
      <c r="D95" s="13"/>
      <c r="H95" s="13"/>
      <c r="K95" s="13"/>
    </row>
    <row r="96">
      <c r="B96" s="13"/>
      <c r="D96" s="13"/>
      <c r="H96" s="13"/>
      <c r="K96" s="13"/>
    </row>
    <row r="97">
      <c r="B97" s="13"/>
      <c r="D97" s="13"/>
      <c r="H97" s="13"/>
      <c r="K97" s="13"/>
    </row>
    <row r="98">
      <c r="B98" s="13"/>
      <c r="D98" s="13"/>
      <c r="H98" s="13"/>
      <c r="K98" s="13"/>
    </row>
    <row r="99">
      <c r="B99" s="13"/>
      <c r="D99" s="13"/>
      <c r="H99" s="13"/>
      <c r="K99" s="13"/>
    </row>
    <row r="100">
      <c r="B100" s="13"/>
      <c r="D100" s="13"/>
      <c r="H100" s="13"/>
      <c r="K100" s="13"/>
    </row>
    <row r="101">
      <c r="B101" s="13"/>
      <c r="D101" s="13"/>
      <c r="H101" s="13"/>
      <c r="K101" s="13"/>
    </row>
    <row r="102">
      <c r="B102" s="13"/>
      <c r="D102" s="13"/>
      <c r="H102" s="13"/>
      <c r="K102" s="13"/>
    </row>
    <row r="103">
      <c r="B103" s="13"/>
      <c r="D103" s="13"/>
      <c r="H103" s="13"/>
      <c r="K103" s="13"/>
    </row>
    <row r="104">
      <c r="B104" s="13"/>
      <c r="D104" s="13"/>
      <c r="H104" s="13"/>
      <c r="K104" s="13"/>
    </row>
    <row r="105">
      <c r="B105" s="13"/>
      <c r="D105" s="13"/>
      <c r="H105" s="13"/>
      <c r="K105" s="13"/>
    </row>
    <row r="106">
      <c r="B106" s="13"/>
      <c r="D106" s="13"/>
      <c r="H106" s="13"/>
      <c r="K106" s="13"/>
    </row>
    <row r="107">
      <c r="B107" s="13"/>
      <c r="D107" s="13"/>
      <c r="H107" s="13"/>
      <c r="K107" s="13"/>
    </row>
    <row r="108">
      <c r="B108" s="13"/>
      <c r="D108" s="13"/>
      <c r="H108" s="13"/>
      <c r="K108" s="13"/>
    </row>
    <row r="109">
      <c r="B109" s="13"/>
      <c r="D109" s="13"/>
      <c r="H109" s="13"/>
      <c r="K109" s="13"/>
    </row>
    <row r="110">
      <c r="B110" s="13"/>
      <c r="D110" s="13"/>
      <c r="H110" s="13"/>
      <c r="K110" s="13"/>
    </row>
    <row r="111">
      <c r="B111" s="13"/>
      <c r="D111" s="13"/>
      <c r="H111" s="13"/>
      <c r="K111" s="13"/>
    </row>
    <row r="112">
      <c r="B112" s="13"/>
      <c r="D112" s="13"/>
      <c r="H112" s="13"/>
      <c r="K112" s="13"/>
    </row>
    <row r="113">
      <c r="B113" s="13"/>
      <c r="D113" s="13"/>
      <c r="H113" s="13"/>
      <c r="K113" s="13"/>
    </row>
    <row r="114">
      <c r="B114" s="13"/>
      <c r="D114" s="13"/>
      <c r="H114" s="13"/>
      <c r="K114" s="13"/>
    </row>
    <row r="115">
      <c r="B115" s="13"/>
      <c r="D115" s="13"/>
      <c r="H115" s="13"/>
      <c r="K115" s="13"/>
    </row>
    <row r="116">
      <c r="B116" s="13"/>
      <c r="D116" s="13"/>
      <c r="H116" s="13"/>
      <c r="K116" s="13"/>
    </row>
    <row r="117">
      <c r="B117" s="13"/>
      <c r="D117" s="13"/>
      <c r="H117" s="13"/>
      <c r="K117" s="13"/>
    </row>
    <row r="118">
      <c r="B118" s="13"/>
      <c r="D118" s="13"/>
      <c r="H118" s="13"/>
      <c r="K118" s="13"/>
    </row>
    <row r="119">
      <c r="B119" s="13"/>
      <c r="D119" s="13"/>
      <c r="H119" s="13"/>
      <c r="K119" s="13"/>
    </row>
    <row r="120">
      <c r="B120" s="13"/>
      <c r="D120" s="13"/>
      <c r="H120" s="13"/>
      <c r="K120" s="13"/>
    </row>
    <row r="121">
      <c r="B121" s="13"/>
      <c r="D121" s="13"/>
      <c r="H121" s="13"/>
      <c r="K121" s="13"/>
    </row>
    <row r="122">
      <c r="B122" s="13"/>
      <c r="D122" s="13"/>
      <c r="H122" s="13"/>
      <c r="K122" s="13"/>
    </row>
    <row r="123">
      <c r="B123" s="13"/>
      <c r="D123" s="13"/>
      <c r="H123" s="13"/>
      <c r="K123" s="13"/>
    </row>
    <row r="124">
      <c r="B124" s="13"/>
      <c r="D124" s="13"/>
      <c r="H124" s="13"/>
      <c r="K124" s="13"/>
    </row>
    <row r="125">
      <c r="B125" s="13"/>
      <c r="D125" s="13"/>
      <c r="H125" s="13"/>
      <c r="K125" s="13"/>
    </row>
    <row r="126">
      <c r="B126" s="13"/>
      <c r="D126" s="13"/>
      <c r="H126" s="13"/>
      <c r="K126" s="13"/>
    </row>
    <row r="127">
      <c r="B127" s="13"/>
      <c r="D127" s="13"/>
      <c r="H127" s="13"/>
      <c r="K127" s="13"/>
    </row>
    <row r="128">
      <c r="B128" s="13"/>
      <c r="D128" s="13"/>
      <c r="H128" s="13"/>
      <c r="K128" s="13"/>
    </row>
    <row r="129">
      <c r="B129" s="13"/>
      <c r="D129" s="13"/>
      <c r="H129" s="13"/>
      <c r="K129" s="13"/>
    </row>
    <row r="130">
      <c r="B130" s="13"/>
      <c r="D130" s="13"/>
      <c r="H130" s="13"/>
      <c r="K130" s="13"/>
    </row>
    <row r="131">
      <c r="B131" s="13"/>
      <c r="D131" s="13"/>
      <c r="H131" s="13"/>
      <c r="K131" s="13"/>
    </row>
    <row r="132">
      <c r="B132" s="13"/>
      <c r="D132" s="13"/>
      <c r="H132" s="13"/>
      <c r="K132" s="13"/>
    </row>
    <row r="133">
      <c r="B133" s="13"/>
      <c r="D133" s="13"/>
      <c r="H133" s="13"/>
      <c r="K133" s="13"/>
    </row>
    <row r="134">
      <c r="B134" s="13"/>
      <c r="D134" s="13"/>
      <c r="H134" s="13"/>
      <c r="K134" s="13"/>
    </row>
    <row r="135">
      <c r="B135" s="13"/>
      <c r="D135" s="13"/>
      <c r="H135" s="13"/>
      <c r="K135" s="13"/>
    </row>
    <row r="136">
      <c r="B136" s="13"/>
      <c r="D136" s="13"/>
      <c r="H136" s="13"/>
      <c r="K136" s="13"/>
    </row>
    <row r="137">
      <c r="B137" s="13"/>
      <c r="D137" s="13"/>
      <c r="H137" s="13"/>
      <c r="K137" s="13"/>
    </row>
    <row r="138">
      <c r="B138" s="13"/>
      <c r="D138" s="13"/>
      <c r="H138" s="13"/>
      <c r="K138" s="13"/>
    </row>
    <row r="139">
      <c r="B139" s="13"/>
      <c r="D139" s="13"/>
      <c r="H139" s="13"/>
      <c r="K139" s="13"/>
    </row>
    <row r="140">
      <c r="B140" s="13"/>
      <c r="D140" s="13"/>
      <c r="H140" s="13"/>
      <c r="K140" s="13"/>
    </row>
    <row r="141">
      <c r="B141" s="13"/>
      <c r="D141" s="13"/>
      <c r="H141" s="13"/>
      <c r="K141" s="13"/>
    </row>
    <row r="142">
      <c r="B142" s="13"/>
      <c r="D142" s="13"/>
      <c r="H142" s="13"/>
      <c r="K142" s="13"/>
    </row>
    <row r="143">
      <c r="B143" s="13"/>
      <c r="D143" s="13"/>
      <c r="H143" s="13"/>
      <c r="K143" s="13"/>
    </row>
    <row r="144">
      <c r="B144" s="13"/>
      <c r="D144" s="13"/>
      <c r="H144" s="13"/>
      <c r="K144" s="13"/>
    </row>
    <row r="145">
      <c r="B145" s="13"/>
      <c r="D145" s="13"/>
      <c r="H145" s="13"/>
      <c r="K145" s="13"/>
    </row>
    <row r="146">
      <c r="B146" s="13"/>
      <c r="D146" s="13"/>
      <c r="H146" s="13"/>
      <c r="K146" s="13"/>
    </row>
    <row r="147">
      <c r="B147" s="13"/>
      <c r="D147" s="13"/>
      <c r="H147" s="13"/>
      <c r="K147" s="13"/>
    </row>
    <row r="148">
      <c r="B148" s="13"/>
      <c r="D148" s="13"/>
      <c r="H148" s="13"/>
      <c r="K148" s="13"/>
    </row>
    <row r="149">
      <c r="B149" s="13"/>
      <c r="D149" s="13"/>
      <c r="H149" s="13"/>
      <c r="K149" s="13"/>
    </row>
    <row r="150">
      <c r="B150" s="13"/>
      <c r="D150" s="13"/>
      <c r="H150" s="13"/>
      <c r="K150" s="13"/>
    </row>
    <row r="151">
      <c r="B151" s="13"/>
      <c r="D151" s="13"/>
      <c r="H151" s="13"/>
      <c r="K151" s="13"/>
    </row>
    <row r="152">
      <c r="B152" s="13"/>
      <c r="D152" s="13"/>
      <c r="H152" s="13"/>
      <c r="K152" s="13"/>
    </row>
    <row r="153">
      <c r="B153" s="13"/>
      <c r="D153" s="13"/>
      <c r="H153" s="13"/>
      <c r="K153" s="13"/>
    </row>
    <row r="154">
      <c r="B154" s="13"/>
      <c r="D154" s="13"/>
      <c r="H154" s="13"/>
      <c r="K154" s="13"/>
    </row>
    <row r="155">
      <c r="B155" s="13"/>
      <c r="D155" s="13"/>
      <c r="H155" s="13"/>
      <c r="K155" s="13"/>
    </row>
    <row r="156">
      <c r="B156" s="13"/>
      <c r="D156" s="13"/>
      <c r="H156" s="13"/>
      <c r="K156" s="13"/>
    </row>
    <row r="157">
      <c r="B157" s="13"/>
      <c r="D157" s="13"/>
      <c r="H157" s="13"/>
      <c r="K157" s="13"/>
    </row>
    <row r="158">
      <c r="B158" s="13"/>
      <c r="D158" s="13"/>
      <c r="H158" s="13"/>
      <c r="K158" s="13"/>
    </row>
    <row r="159">
      <c r="B159" s="13"/>
      <c r="D159" s="13"/>
      <c r="H159" s="13"/>
      <c r="K159" s="13"/>
    </row>
    <row r="160">
      <c r="B160" s="13"/>
      <c r="D160" s="13"/>
      <c r="H160" s="13"/>
      <c r="K160" s="13"/>
    </row>
    <row r="161">
      <c r="B161" s="13"/>
      <c r="D161" s="13"/>
      <c r="H161" s="13"/>
      <c r="K161" s="13"/>
    </row>
    <row r="162">
      <c r="B162" s="13"/>
      <c r="D162" s="13"/>
      <c r="H162" s="13"/>
      <c r="K162" s="13"/>
    </row>
    <row r="163">
      <c r="B163" s="13"/>
      <c r="D163" s="13"/>
      <c r="H163" s="13"/>
      <c r="K163" s="13"/>
    </row>
    <row r="164">
      <c r="B164" s="13"/>
      <c r="D164" s="13"/>
      <c r="H164" s="13"/>
      <c r="K164" s="13"/>
    </row>
    <row r="165">
      <c r="B165" s="13"/>
      <c r="D165" s="13"/>
      <c r="H165" s="13"/>
      <c r="K165" s="13"/>
    </row>
    <row r="166">
      <c r="B166" s="13"/>
      <c r="D166" s="13"/>
      <c r="H166" s="13"/>
      <c r="K166" s="13"/>
    </row>
    <row r="167">
      <c r="B167" s="13"/>
      <c r="D167" s="13"/>
      <c r="H167" s="13"/>
      <c r="K167" s="13"/>
    </row>
    <row r="168">
      <c r="B168" s="13"/>
      <c r="D168" s="13"/>
      <c r="H168" s="13"/>
      <c r="K168" s="13"/>
    </row>
    <row r="169">
      <c r="B169" s="13"/>
      <c r="D169" s="13"/>
      <c r="H169" s="13"/>
      <c r="K169" s="13"/>
    </row>
    <row r="170">
      <c r="B170" s="13"/>
      <c r="D170" s="13"/>
      <c r="H170" s="13"/>
      <c r="K170" s="13"/>
    </row>
    <row r="171">
      <c r="B171" s="13"/>
      <c r="D171" s="13"/>
      <c r="H171" s="13"/>
      <c r="K171" s="13"/>
    </row>
    <row r="172">
      <c r="B172" s="13"/>
      <c r="D172" s="13"/>
      <c r="H172" s="13"/>
      <c r="K172" s="13"/>
    </row>
    <row r="173">
      <c r="B173" s="13"/>
      <c r="D173" s="13"/>
      <c r="H173" s="13"/>
      <c r="K173" s="13"/>
    </row>
    <row r="174">
      <c r="B174" s="13"/>
      <c r="D174" s="13"/>
      <c r="H174" s="13"/>
      <c r="K174" s="13"/>
    </row>
    <row r="175">
      <c r="B175" s="13"/>
      <c r="D175" s="13"/>
      <c r="H175" s="13"/>
      <c r="K175" s="13"/>
    </row>
    <row r="176">
      <c r="B176" s="13"/>
      <c r="D176" s="13"/>
      <c r="H176" s="13"/>
      <c r="K176" s="13"/>
    </row>
    <row r="177">
      <c r="B177" s="13"/>
      <c r="D177" s="13"/>
      <c r="H177" s="13"/>
      <c r="K177" s="13"/>
    </row>
    <row r="178">
      <c r="B178" s="13"/>
      <c r="D178" s="13"/>
      <c r="H178" s="13"/>
      <c r="K178" s="13"/>
    </row>
    <row r="179">
      <c r="B179" s="13"/>
      <c r="D179" s="13"/>
      <c r="H179" s="13"/>
      <c r="K179" s="13"/>
    </row>
    <row r="180">
      <c r="B180" s="13"/>
      <c r="D180" s="13"/>
      <c r="H180" s="13"/>
      <c r="K180" s="13"/>
    </row>
    <row r="181">
      <c r="B181" s="13"/>
      <c r="D181" s="13"/>
      <c r="H181" s="13"/>
      <c r="K181" s="13"/>
    </row>
    <row r="182">
      <c r="B182" s="13"/>
      <c r="D182" s="13"/>
      <c r="H182" s="13"/>
      <c r="K182" s="13"/>
    </row>
    <row r="183">
      <c r="B183" s="13"/>
      <c r="D183" s="13"/>
      <c r="H183" s="13"/>
      <c r="K183" s="13"/>
    </row>
    <row r="184">
      <c r="B184" s="13"/>
      <c r="D184" s="13"/>
      <c r="H184" s="13"/>
      <c r="K184" s="13"/>
    </row>
    <row r="185">
      <c r="B185" s="13"/>
      <c r="D185" s="13"/>
      <c r="H185" s="13"/>
      <c r="K185" s="13"/>
    </row>
    <row r="186">
      <c r="B186" s="13"/>
      <c r="D186" s="13"/>
      <c r="H186" s="13"/>
      <c r="K186" s="13"/>
    </row>
    <row r="187">
      <c r="B187" s="13"/>
      <c r="D187" s="13"/>
      <c r="H187" s="13"/>
      <c r="K187" s="13"/>
    </row>
    <row r="188">
      <c r="B188" s="13"/>
      <c r="D188" s="13"/>
      <c r="H188" s="13"/>
      <c r="K188" s="13"/>
    </row>
    <row r="189">
      <c r="B189" s="13"/>
      <c r="D189" s="13"/>
      <c r="H189" s="13"/>
      <c r="K189" s="13"/>
    </row>
    <row r="190">
      <c r="B190" s="13"/>
      <c r="D190" s="13"/>
      <c r="H190" s="13"/>
      <c r="K190" s="13"/>
    </row>
    <row r="191">
      <c r="B191" s="13"/>
      <c r="D191" s="13"/>
      <c r="H191" s="13"/>
      <c r="K191" s="13"/>
    </row>
    <row r="192">
      <c r="B192" s="13"/>
      <c r="D192" s="13"/>
      <c r="H192" s="13"/>
      <c r="K192" s="13"/>
    </row>
    <row r="193">
      <c r="B193" s="13"/>
      <c r="D193" s="13"/>
      <c r="H193" s="13"/>
      <c r="K193" s="13"/>
    </row>
    <row r="194">
      <c r="B194" s="13"/>
      <c r="D194" s="13"/>
      <c r="H194" s="13"/>
      <c r="K194" s="13"/>
    </row>
    <row r="195">
      <c r="B195" s="13"/>
      <c r="D195" s="13"/>
      <c r="H195" s="13"/>
      <c r="K195" s="13"/>
    </row>
    <row r="196">
      <c r="B196" s="13"/>
      <c r="D196" s="13"/>
      <c r="H196" s="13"/>
      <c r="K196" s="13"/>
    </row>
    <row r="197">
      <c r="B197" s="13"/>
      <c r="D197" s="13"/>
      <c r="H197" s="13"/>
      <c r="K197" s="13"/>
    </row>
    <row r="198">
      <c r="B198" s="13"/>
      <c r="D198" s="13"/>
      <c r="H198" s="13"/>
      <c r="K198" s="13"/>
    </row>
    <row r="199">
      <c r="B199" s="13"/>
      <c r="D199" s="13"/>
      <c r="H199" s="13"/>
      <c r="K199" s="13"/>
    </row>
    <row r="200">
      <c r="B200" s="13"/>
      <c r="D200" s="13"/>
      <c r="H200" s="13"/>
      <c r="K200" s="13"/>
    </row>
    <row r="201">
      <c r="B201" s="13"/>
      <c r="D201" s="13"/>
      <c r="H201" s="13"/>
      <c r="K201" s="13"/>
    </row>
    <row r="202">
      <c r="B202" s="13"/>
      <c r="D202" s="13"/>
      <c r="H202" s="13"/>
      <c r="K202" s="13"/>
    </row>
    <row r="203">
      <c r="B203" s="13"/>
      <c r="D203" s="13"/>
      <c r="H203" s="13"/>
      <c r="K203" s="13"/>
    </row>
    <row r="204">
      <c r="B204" s="13"/>
      <c r="D204" s="13"/>
      <c r="H204" s="13"/>
      <c r="K204" s="13"/>
    </row>
    <row r="205">
      <c r="B205" s="13"/>
      <c r="D205" s="13"/>
      <c r="H205" s="13"/>
      <c r="K205" s="13"/>
    </row>
    <row r="206">
      <c r="B206" s="13"/>
      <c r="D206" s="13"/>
      <c r="H206" s="13"/>
      <c r="K206" s="13"/>
    </row>
    <row r="207">
      <c r="B207" s="13"/>
      <c r="D207" s="13"/>
      <c r="H207" s="13"/>
      <c r="K207" s="13"/>
    </row>
    <row r="208">
      <c r="B208" s="13"/>
      <c r="D208" s="13"/>
      <c r="H208" s="13"/>
      <c r="K208" s="13"/>
    </row>
    <row r="209">
      <c r="B209" s="13"/>
      <c r="D209" s="13"/>
      <c r="H209" s="13"/>
      <c r="K209" s="13"/>
    </row>
    <row r="210">
      <c r="B210" s="13"/>
      <c r="D210" s="13"/>
      <c r="H210" s="13"/>
      <c r="K210" s="13"/>
    </row>
    <row r="211">
      <c r="B211" s="13"/>
      <c r="D211" s="13"/>
      <c r="H211" s="13"/>
      <c r="K211" s="13"/>
    </row>
    <row r="212">
      <c r="B212" s="13"/>
      <c r="D212" s="13"/>
      <c r="H212" s="13"/>
      <c r="K212" s="13"/>
    </row>
    <row r="213">
      <c r="B213" s="13"/>
      <c r="D213" s="13"/>
      <c r="H213" s="13"/>
      <c r="K213" s="13"/>
    </row>
    <row r="214">
      <c r="B214" s="13"/>
      <c r="D214" s="13"/>
      <c r="H214" s="13"/>
      <c r="K214" s="13"/>
    </row>
    <row r="215">
      <c r="B215" s="13"/>
      <c r="D215" s="13"/>
      <c r="H215" s="13"/>
      <c r="K215" s="13"/>
    </row>
    <row r="216">
      <c r="B216" s="13"/>
      <c r="D216" s="13"/>
      <c r="H216" s="13"/>
      <c r="K216" s="13"/>
    </row>
    <row r="217">
      <c r="B217" s="13"/>
      <c r="D217" s="13"/>
      <c r="H217" s="13"/>
      <c r="K217" s="13"/>
    </row>
    <row r="218">
      <c r="B218" s="13"/>
      <c r="D218" s="13"/>
      <c r="H218" s="13"/>
      <c r="K218" s="13"/>
    </row>
    <row r="219">
      <c r="B219" s="13"/>
      <c r="D219" s="13"/>
      <c r="H219" s="13"/>
      <c r="K219" s="13"/>
    </row>
    <row r="220">
      <c r="B220" s="13"/>
      <c r="D220" s="13"/>
      <c r="H220" s="13"/>
      <c r="K220" s="13"/>
    </row>
    <row r="221">
      <c r="B221" s="13"/>
      <c r="D221" s="13"/>
      <c r="H221" s="13"/>
      <c r="K221" s="13"/>
    </row>
    <row r="222">
      <c r="B222" s="13"/>
      <c r="D222" s="13"/>
      <c r="H222" s="13"/>
      <c r="K222" s="13"/>
    </row>
    <row r="223">
      <c r="B223" s="13"/>
      <c r="D223" s="13"/>
      <c r="H223" s="13"/>
      <c r="K223" s="13"/>
    </row>
    <row r="224">
      <c r="B224" s="13"/>
      <c r="D224" s="13"/>
      <c r="H224" s="13"/>
      <c r="K224" s="13"/>
    </row>
    <row r="225">
      <c r="B225" s="13"/>
      <c r="D225" s="13"/>
      <c r="H225" s="13"/>
      <c r="K225" s="13"/>
    </row>
    <row r="226">
      <c r="B226" s="13"/>
      <c r="D226" s="13"/>
      <c r="H226" s="13"/>
      <c r="K226" s="13"/>
    </row>
    <row r="227">
      <c r="B227" s="13"/>
      <c r="D227" s="13"/>
      <c r="H227" s="13"/>
      <c r="K227" s="13"/>
    </row>
    <row r="228">
      <c r="B228" s="13"/>
      <c r="D228" s="13"/>
      <c r="H228" s="13"/>
      <c r="K228" s="13"/>
    </row>
    <row r="229">
      <c r="B229" s="13"/>
      <c r="D229" s="13"/>
      <c r="H229" s="13"/>
      <c r="K229" s="13"/>
    </row>
    <row r="230">
      <c r="B230" s="13"/>
      <c r="D230" s="13"/>
      <c r="H230" s="13"/>
      <c r="K230" s="13"/>
    </row>
    <row r="231">
      <c r="B231" s="13"/>
      <c r="D231" s="13"/>
      <c r="H231" s="13"/>
      <c r="K231" s="13"/>
    </row>
    <row r="232">
      <c r="B232" s="13"/>
      <c r="D232" s="13"/>
      <c r="H232" s="13"/>
      <c r="K232" s="13"/>
    </row>
    <row r="233">
      <c r="B233" s="13"/>
      <c r="D233" s="13"/>
      <c r="H233" s="13"/>
      <c r="K233" s="13"/>
    </row>
    <row r="234">
      <c r="B234" s="13"/>
      <c r="D234" s="13"/>
      <c r="H234" s="13"/>
      <c r="K234" s="13"/>
    </row>
    <row r="235">
      <c r="B235" s="13"/>
      <c r="D235" s="13"/>
      <c r="H235" s="13"/>
      <c r="K235" s="13"/>
    </row>
    <row r="236">
      <c r="B236" s="13"/>
      <c r="D236" s="13"/>
      <c r="H236" s="13"/>
      <c r="K236" s="13"/>
    </row>
    <row r="237">
      <c r="B237" s="13"/>
      <c r="D237" s="13"/>
      <c r="H237" s="13"/>
      <c r="K237" s="13"/>
    </row>
    <row r="238">
      <c r="B238" s="13"/>
      <c r="D238" s="13"/>
      <c r="H238" s="13"/>
      <c r="K238" s="13"/>
    </row>
    <row r="239">
      <c r="B239" s="13"/>
      <c r="D239" s="13"/>
      <c r="H239" s="13"/>
      <c r="K239" s="13"/>
    </row>
    <row r="240">
      <c r="B240" s="13"/>
      <c r="D240" s="13"/>
      <c r="H240" s="13"/>
      <c r="K240" s="13"/>
    </row>
    <row r="241">
      <c r="B241" s="13"/>
      <c r="D241" s="13"/>
      <c r="H241" s="13"/>
      <c r="K241" s="13"/>
    </row>
    <row r="242">
      <c r="B242" s="13"/>
      <c r="D242" s="13"/>
      <c r="H242" s="13"/>
      <c r="K242" s="13"/>
    </row>
    <row r="243">
      <c r="B243" s="13"/>
      <c r="D243" s="13"/>
      <c r="H243" s="13"/>
      <c r="K243" s="13"/>
    </row>
    <row r="244">
      <c r="B244" s="13"/>
      <c r="D244" s="13"/>
      <c r="H244" s="13"/>
      <c r="K244" s="13"/>
    </row>
    <row r="245">
      <c r="B245" s="13"/>
      <c r="D245" s="13"/>
      <c r="H245" s="13"/>
      <c r="K245" s="13"/>
    </row>
    <row r="246">
      <c r="B246" s="13"/>
      <c r="D246" s="13"/>
      <c r="H246" s="13"/>
      <c r="K246" s="13"/>
    </row>
    <row r="247">
      <c r="B247" s="13"/>
      <c r="D247" s="13"/>
      <c r="H247" s="13"/>
      <c r="K247" s="13"/>
    </row>
    <row r="248">
      <c r="B248" s="13"/>
      <c r="D248" s="13"/>
      <c r="H248" s="13"/>
      <c r="K248" s="13"/>
    </row>
    <row r="249">
      <c r="B249" s="13"/>
      <c r="D249" s="13"/>
      <c r="H249" s="13"/>
      <c r="K249" s="13"/>
    </row>
    <row r="250">
      <c r="B250" s="13"/>
      <c r="D250" s="13"/>
      <c r="H250" s="13"/>
      <c r="K250" s="13"/>
    </row>
    <row r="251">
      <c r="B251" s="13"/>
      <c r="D251" s="13"/>
      <c r="H251" s="13"/>
      <c r="K251" s="13"/>
    </row>
    <row r="252">
      <c r="B252" s="13"/>
      <c r="D252" s="13"/>
      <c r="H252" s="13"/>
      <c r="K252" s="13"/>
    </row>
    <row r="253">
      <c r="B253" s="13"/>
      <c r="D253" s="13"/>
      <c r="H253" s="13"/>
      <c r="K253" s="13"/>
    </row>
    <row r="254">
      <c r="B254" s="13"/>
      <c r="D254" s="13"/>
      <c r="H254" s="13"/>
      <c r="K254" s="13"/>
    </row>
    <row r="255">
      <c r="B255" s="13"/>
      <c r="D255" s="13"/>
      <c r="H255" s="13"/>
      <c r="K255" s="13"/>
    </row>
    <row r="256">
      <c r="B256" s="13"/>
      <c r="D256" s="13"/>
      <c r="H256" s="13"/>
      <c r="K256" s="13"/>
    </row>
    <row r="257">
      <c r="B257" s="13"/>
      <c r="D257" s="13"/>
      <c r="H257" s="13"/>
      <c r="K257" s="13"/>
    </row>
    <row r="258">
      <c r="B258" s="13"/>
      <c r="D258" s="13"/>
      <c r="H258" s="13"/>
      <c r="K258" s="13"/>
    </row>
    <row r="259">
      <c r="B259" s="13"/>
      <c r="D259" s="13"/>
      <c r="H259" s="13"/>
      <c r="K259" s="13"/>
    </row>
    <row r="260">
      <c r="B260" s="13"/>
      <c r="D260" s="13"/>
      <c r="H260" s="13"/>
      <c r="K260" s="13"/>
    </row>
    <row r="261">
      <c r="B261" s="13"/>
      <c r="D261" s="13"/>
      <c r="H261" s="13"/>
      <c r="K261" s="13"/>
    </row>
    <row r="262">
      <c r="B262" s="13"/>
      <c r="D262" s="13"/>
      <c r="H262" s="13"/>
      <c r="K262" s="13"/>
    </row>
    <row r="263">
      <c r="B263" s="13"/>
      <c r="D263" s="13"/>
      <c r="H263" s="13"/>
      <c r="K263" s="13"/>
    </row>
    <row r="264">
      <c r="B264" s="13"/>
      <c r="D264" s="13"/>
      <c r="H264" s="13"/>
      <c r="K264" s="13"/>
    </row>
    <row r="265">
      <c r="B265" s="13"/>
      <c r="D265" s="13"/>
      <c r="H265" s="13"/>
      <c r="K265" s="13"/>
    </row>
    <row r="266">
      <c r="B266" s="13"/>
      <c r="D266" s="13"/>
      <c r="H266" s="13"/>
      <c r="K266" s="13"/>
    </row>
    <row r="267">
      <c r="B267" s="13"/>
      <c r="D267" s="13"/>
      <c r="H267" s="13"/>
      <c r="K267" s="13"/>
    </row>
    <row r="268">
      <c r="B268" s="13"/>
      <c r="D268" s="13"/>
      <c r="H268" s="13"/>
      <c r="K268" s="13"/>
    </row>
    <row r="269">
      <c r="B269" s="13"/>
      <c r="D269" s="13"/>
      <c r="H269" s="13"/>
      <c r="K269" s="13"/>
    </row>
    <row r="270">
      <c r="B270" s="13"/>
      <c r="D270" s="13"/>
      <c r="H270" s="13"/>
      <c r="K270" s="13"/>
    </row>
    <row r="271">
      <c r="B271" s="13"/>
      <c r="D271" s="13"/>
      <c r="H271" s="13"/>
      <c r="K271" s="13"/>
    </row>
    <row r="272">
      <c r="B272" s="13"/>
      <c r="D272" s="13"/>
      <c r="H272" s="13"/>
      <c r="K272" s="13"/>
    </row>
    <row r="273">
      <c r="B273" s="13"/>
      <c r="D273" s="13"/>
      <c r="H273" s="13"/>
      <c r="K273" s="13"/>
    </row>
    <row r="274">
      <c r="B274" s="13"/>
      <c r="D274" s="13"/>
      <c r="H274" s="13"/>
      <c r="K274" s="13"/>
    </row>
    <row r="275">
      <c r="B275" s="13"/>
      <c r="D275" s="13"/>
      <c r="H275" s="13"/>
      <c r="K275" s="13"/>
    </row>
    <row r="276">
      <c r="B276" s="13"/>
      <c r="D276" s="13"/>
      <c r="H276" s="13"/>
      <c r="K276" s="13"/>
    </row>
    <row r="277">
      <c r="B277" s="13"/>
      <c r="D277" s="13"/>
      <c r="H277" s="13"/>
      <c r="K277" s="13"/>
    </row>
    <row r="278">
      <c r="B278" s="13"/>
      <c r="D278" s="13"/>
      <c r="H278" s="13"/>
      <c r="K278" s="13"/>
    </row>
    <row r="279">
      <c r="B279" s="13"/>
      <c r="D279" s="13"/>
      <c r="H279" s="13"/>
      <c r="K279" s="13"/>
    </row>
    <row r="280">
      <c r="B280" s="13"/>
      <c r="D280" s="13"/>
      <c r="H280" s="13"/>
      <c r="K280" s="13"/>
    </row>
    <row r="281">
      <c r="B281" s="13"/>
      <c r="D281" s="13"/>
      <c r="H281" s="13"/>
      <c r="K281" s="13"/>
    </row>
    <row r="282">
      <c r="B282" s="13"/>
      <c r="D282" s="13"/>
      <c r="H282" s="13"/>
      <c r="K282" s="13"/>
    </row>
    <row r="283">
      <c r="B283" s="13"/>
      <c r="D283" s="13"/>
      <c r="H283" s="13"/>
      <c r="K283" s="13"/>
    </row>
    <row r="284">
      <c r="B284" s="13"/>
      <c r="D284" s="13"/>
      <c r="H284" s="13"/>
      <c r="K284" s="13"/>
    </row>
    <row r="285">
      <c r="B285" s="13"/>
      <c r="D285" s="13"/>
      <c r="H285" s="13"/>
      <c r="K285" s="13"/>
    </row>
    <row r="286">
      <c r="B286" s="13"/>
      <c r="D286" s="13"/>
      <c r="H286" s="13"/>
      <c r="K286" s="13"/>
    </row>
    <row r="287">
      <c r="B287" s="13"/>
      <c r="D287" s="13"/>
      <c r="H287" s="13"/>
      <c r="K287" s="13"/>
    </row>
    <row r="288">
      <c r="B288" s="13"/>
      <c r="D288" s="13"/>
      <c r="H288" s="13"/>
      <c r="K288" s="13"/>
    </row>
    <row r="289">
      <c r="B289" s="13"/>
      <c r="D289" s="13"/>
      <c r="H289" s="13"/>
      <c r="K289" s="13"/>
    </row>
    <row r="290">
      <c r="B290" s="13"/>
      <c r="D290" s="13"/>
      <c r="H290" s="13"/>
      <c r="K290" s="13"/>
    </row>
    <row r="291">
      <c r="B291" s="13"/>
      <c r="D291" s="13"/>
      <c r="H291" s="13"/>
      <c r="K291" s="13"/>
    </row>
    <row r="292">
      <c r="B292" s="13"/>
      <c r="D292" s="13"/>
      <c r="H292" s="13"/>
      <c r="K292" s="13"/>
    </row>
    <row r="293">
      <c r="B293" s="13"/>
      <c r="D293" s="13"/>
      <c r="H293" s="13"/>
      <c r="K293" s="13"/>
    </row>
    <row r="294">
      <c r="B294" s="13"/>
      <c r="D294" s="13"/>
      <c r="H294" s="13"/>
      <c r="K294" s="13"/>
    </row>
    <row r="295">
      <c r="B295" s="13"/>
      <c r="D295" s="13"/>
      <c r="H295" s="13"/>
      <c r="K295" s="13"/>
    </row>
    <row r="296">
      <c r="B296" s="13"/>
      <c r="D296" s="13"/>
      <c r="H296" s="13"/>
      <c r="K296" s="13"/>
    </row>
    <row r="297">
      <c r="B297" s="13"/>
      <c r="D297" s="13"/>
      <c r="H297" s="13"/>
      <c r="K297" s="13"/>
    </row>
    <row r="298">
      <c r="B298" s="13"/>
      <c r="D298" s="13"/>
      <c r="H298" s="13"/>
      <c r="K298" s="13"/>
    </row>
    <row r="299">
      <c r="B299" s="13"/>
      <c r="D299" s="13"/>
      <c r="H299" s="13"/>
      <c r="K299" s="13"/>
    </row>
    <row r="300">
      <c r="B300" s="13"/>
      <c r="D300" s="13"/>
      <c r="H300" s="13"/>
      <c r="K300" s="13"/>
    </row>
    <row r="301">
      <c r="B301" s="13"/>
      <c r="D301" s="13"/>
      <c r="H301" s="13"/>
      <c r="K301" s="13"/>
    </row>
    <row r="302">
      <c r="B302" s="13"/>
      <c r="D302" s="13"/>
      <c r="H302" s="13"/>
      <c r="K302" s="13"/>
    </row>
    <row r="303">
      <c r="B303" s="13"/>
      <c r="D303" s="13"/>
      <c r="H303" s="13"/>
      <c r="K303" s="13"/>
    </row>
    <row r="304">
      <c r="B304" s="13"/>
      <c r="D304" s="13"/>
      <c r="H304" s="13"/>
      <c r="K304" s="13"/>
    </row>
    <row r="305">
      <c r="B305" s="13"/>
      <c r="D305" s="13"/>
      <c r="H305" s="13"/>
      <c r="K305" s="13"/>
    </row>
    <row r="306">
      <c r="B306" s="13"/>
      <c r="D306" s="13"/>
      <c r="H306" s="13"/>
      <c r="K306" s="13"/>
    </row>
    <row r="307">
      <c r="B307" s="13"/>
      <c r="D307" s="13"/>
      <c r="H307" s="13"/>
      <c r="K307" s="13"/>
    </row>
    <row r="308">
      <c r="B308" s="13"/>
      <c r="D308" s="13"/>
      <c r="H308" s="13"/>
      <c r="K308" s="13"/>
    </row>
    <row r="309">
      <c r="B309" s="13"/>
      <c r="D309" s="13"/>
      <c r="H309" s="13"/>
      <c r="K309" s="13"/>
    </row>
    <row r="310">
      <c r="B310" s="13"/>
      <c r="D310" s="13"/>
      <c r="H310" s="13"/>
      <c r="K310" s="13"/>
    </row>
    <row r="311">
      <c r="B311" s="13"/>
      <c r="D311" s="13"/>
      <c r="H311" s="13"/>
      <c r="K311" s="13"/>
    </row>
    <row r="312">
      <c r="B312" s="13"/>
      <c r="D312" s="13"/>
      <c r="H312" s="13"/>
      <c r="K312" s="13"/>
    </row>
    <row r="313">
      <c r="B313" s="13"/>
      <c r="D313" s="13"/>
      <c r="H313" s="13"/>
      <c r="K313" s="13"/>
    </row>
    <row r="314">
      <c r="B314" s="13"/>
      <c r="D314" s="13"/>
      <c r="H314" s="13"/>
      <c r="K314" s="13"/>
    </row>
    <row r="315">
      <c r="B315" s="13"/>
      <c r="D315" s="13"/>
      <c r="H315" s="13"/>
      <c r="K315" s="13"/>
    </row>
    <row r="316">
      <c r="B316" s="13"/>
      <c r="D316" s="13"/>
      <c r="H316" s="13"/>
      <c r="K316" s="13"/>
    </row>
    <row r="317">
      <c r="B317" s="13"/>
      <c r="D317" s="13"/>
      <c r="H317" s="13"/>
      <c r="K317" s="13"/>
    </row>
    <row r="318">
      <c r="B318" s="13"/>
      <c r="D318" s="13"/>
      <c r="H318" s="13"/>
      <c r="K318" s="13"/>
    </row>
    <row r="319">
      <c r="B319" s="13"/>
      <c r="D319" s="13"/>
      <c r="H319" s="13"/>
      <c r="K319" s="13"/>
    </row>
    <row r="320">
      <c r="B320" s="13"/>
      <c r="D320" s="13"/>
      <c r="H320" s="13"/>
      <c r="K320" s="13"/>
    </row>
    <row r="321">
      <c r="B321" s="13"/>
      <c r="D321" s="13"/>
      <c r="H321" s="13"/>
      <c r="K321" s="13"/>
    </row>
    <row r="322">
      <c r="B322" s="13"/>
      <c r="D322" s="13"/>
      <c r="H322" s="13"/>
      <c r="K322" s="13"/>
    </row>
    <row r="323">
      <c r="B323" s="13"/>
      <c r="D323" s="13"/>
      <c r="H323" s="13"/>
      <c r="K323" s="13"/>
    </row>
    <row r="324">
      <c r="B324" s="13"/>
      <c r="D324" s="13"/>
      <c r="H324" s="13"/>
      <c r="K324" s="13"/>
    </row>
    <row r="325">
      <c r="B325" s="13"/>
      <c r="D325" s="13"/>
      <c r="H325" s="13"/>
      <c r="K325" s="13"/>
    </row>
    <row r="326">
      <c r="B326" s="13"/>
      <c r="D326" s="13"/>
      <c r="H326" s="13"/>
      <c r="K326" s="13"/>
    </row>
    <row r="327">
      <c r="B327" s="13"/>
      <c r="D327" s="13"/>
      <c r="H327" s="13"/>
      <c r="K327" s="13"/>
    </row>
    <row r="328">
      <c r="B328" s="13"/>
      <c r="D328" s="13"/>
      <c r="H328" s="13"/>
      <c r="K328" s="13"/>
    </row>
    <row r="329">
      <c r="B329" s="13"/>
      <c r="D329" s="13"/>
      <c r="H329" s="13"/>
      <c r="K329" s="13"/>
    </row>
    <row r="330">
      <c r="B330" s="13"/>
      <c r="D330" s="13"/>
      <c r="H330" s="13"/>
      <c r="K330" s="13"/>
    </row>
    <row r="331">
      <c r="B331" s="13"/>
      <c r="D331" s="13"/>
      <c r="H331" s="13"/>
      <c r="K331" s="13"/>
    </row>
    <row r="332">
      <c r="B332" s="13"/>
      <c r="D332" s="13"/>
      <c r="H332" s="13"/>
      <c r="K332" s="13"/>
    </row>
    <row r="333">
      <c r="B333" s="13"/>
      <c r="D333" s="13"/>
      <c r="H333" s="13"/>
      <c r="K333" s="13"/>
    </row>
    <row r="334">
      <c r="B334" s="13"/>
      <c r="D334" s="13"/>
      <c r="H334" s="13"/>
      <c r="K334" s="13"/>
    </row>
    <row r="335">
      <c r="B335" s="13"/>
      <c r="D335" s="13"/>
      <c r="H335" s="13"/>
      <c r="K335" s="13"/>
    </row>
    <row r="336">
      <c r="B336" s="13"/>
      <c r="D336" s="13"/>
      <c r="H336" s="13"/>
      <c r="K336" s="13"/>
    </row>
    <row r="337">
      <c r="B337" s="13"/>
      <c r="D337" s="13"/>
      <c r="H337" s="13"/>
      <c r="K337" s="13"/>
    </row>
    <row r="338">
      <c r="B338" s="13"/>
      <c r="D338" s="13"/>
      <c r="H338" s="13"/>
      <c r="K338" s="13"/>
    </row>
    <row r="339">
      <c r="B339" s="13"/>
      <c r="D339" s="13"/>
      <c r="H339" s="13"/>
      <c r="K339" s="13"/>
    </row>
    <row r="340">
      <c r="B340" s="13"/>
      <c r="D340" s="13"/>
      <c r="H340" s="13"/>
      <c r="K340" s="13"/>
    </row>
    <row r="341">
      <c r="B341" s="13"/>
      <c r="D341" s="13"/>
      <c r="H341" s="13"/>
      <c r="K341" s="13"/>
    </row>
    <row r="342">
      <c r="B342" s="13"/>
      <c r="D342" s="13"/>
      <c r="H342" s="13"/>
      <c r="K342" s="13"/>
    </row>
    <row r="343">
      <c r="B343" s="13"/>
      <c r="D343" s="13"/>
      <c r="H343" s="13"/>
      <c r="K343" s="13"/>
    </row>
    <row r="344">
      <c r="B344" s="13"/>
      <c r="D344" s="13"/>
      <c r="H344" s="13"/>
      <c r="K344" s="13"/>
    </row>
    <row r="345">
      <c r="B345" s="13"/>
      <c r="D345" s="13"/>
      <c r="H345" s="13"/>
      <c r="K345" s="13"/>
    </row>
    <row r="346">
      <c r="B346" s="13"/>
      <c r="D346" s="13"/>
      <c r="H346" s="13"/>
      <c r="K346" s="13"/>
    </row>
    <row r="347">
      <c r="B347" s="13"/>
      <c r="D347" s="13"/>
      <c r="H347" s="13"/>
      <c r="K347" s="13"/>
    </row>
    <row r="348">
      <c r="B348" s="13"/>
      <c r="D348" s="13"/>
      <c r="H348" s="13"/>
      <c r="K348" s="13"/>
    </row>
    <row r="349">
      <c r="B349" s="13"/>
      <c r="D349" s="13"/>
      <c r="H349" s="13"/>
      <c r="K349" s="13"/>
    </row>
    <row r="350">
      <c r="B350" s="13"/>
      <c r="D350" s="13"/>
      <c r="H350" s="13"/>
      <c r="K350" s="13"/>
    </row>
    <row r="351">
      <c r="B351" s="13"/>
      <c r="D351" s="13"/>
      <c r="H351" s="13"/>
      <c r="K351" s="13"/>
    </row>
    <row r="352">
      <c r="B352" s="13"/>
      <c r="D352" s="13"/>
      <c r="H352" s="13"/>
      <c r="K352" s="13"/>
    </row>
    <row r="353">
      <c r="B353" s="13"/>
      <c r="D353" s="13"/>
      <c r="H353" s="13"/>
      <c r="K353" s="13"/>
    </row>
    <row r="354">
      <c r="B354" s="13"/>
      <c r="D354" s="13"/>
      <c r="H354" s="13"/>
      <c r="K354" s="13"/>
    </row>
    <row r="355">
      <c r="B355" s="13"/>
      <c r="D355" s="13"/>
      <c r="H355" s="13"/>
      <c r="K355" s="13"/>
    </row>
    <row r="356">
      <c r="B356" s="13"/>
      <c r="D356" s="13"/>
      <c r="H356" s="13"/>
      <c r="K356" s="13"/>
    </row>
    <row r="357">
      <c r="B357" s="13"/>
      <c r="D357" s="13"/>
      <c r="H357" s="13"/>
      <c r="K357" s="13"/>
    </row>
    <row r="358">
      <c r="B358" s="13"/>
      <c r="D358" s="13"/>
      <c r="H358" s="13"/>
      <c r="K358" s="13"/>
    </row>
    <row r="359">
      <c r="B359" s="13"/>
      <c r="D359" s="13"/>
      <c r="H359" s="13"/>
      <c r="K359" s="13"/>
    </row>
    <row r="360">
      <c r="B360" s="13"/>
      <c r="D360" s="13"/>
      <c r="H360" s="13"/>
      <c r="K360" s="13"/>
    </row>
    <row r="361">
      <c r="B361" s="13"/>
      <c r="D361" s="13"/>
      <c r="H361" s="13"/>
      <c r="K361" s="13"/>
    </row>
    <row r="362">
      <c r="B362" s="13"/>
      <c r="D362" s="13"/>
      <c r="H362" s="13"/>
      <c r="K362" s="13"/>
    </row>
    <row r="363">
      <c r="B363" s="13"/>
      <c r="D363" s="13"/>
      <c r="H363" s="13"/>
      <c r="K363" s="13"/>
    </row>
    <row r="364">
      <c r="B364" s="13"/>
      <c r="D364" s="13"/>
      <c r="H364" s="13"/>
      <c r="K364" s="13"/>
    </row>
    <row r="365">
      <c r="B365" s="13"/>
      <c r="D365" s="13"/>
      <c r="H365" s="13"/>
      <c r="K365" s="13"/>
    </row>
    <row r="366">
      <c r="B366" s="13"/>
      <c r="D366" s="13"/>
      <c r="H366" s="13"/>
      <c r="K366" s="13"/>
    </row>
    <row r="367">
      <c r="B367" s="13"/>
      <c r="D367" s="13"/>
      <c r="H367" s="13"/>
      <c r="K367" s="13"/>
    </row>
    <row r="368">
      <c r="B368" s="13"/>
      <c r="D368" s="13"/>
      <c r="H368" s="13"/>
      <c r="K368" s="13"/>
    </row>
    <row r="369">
      <c r="B369" s="13"/>
      <c r="D369" s="13"/>
      <c r="H369" s="13"/>
      <c r="K369" s="13"/>
    </row>
    <row r="370">
      <c r="B370" s="13"/>
      <c r="D370" s="13"/>
      <c r="H370" s="13"/>
      <c r="K370" s="13"/>
    </row>
    <row r="371">
      <c r="B371" s="13"/>
      <c r="D371" s="13"/>
      <c r="H371" s="13"/>
      <c r="K371" s="13"/>
    </row>
    <row r="372">
      <c r="B372" s="13"/>
      <c r="D372" s="13"/>
      <c r="H372" s="13"/>
      <c r="K372" s="13"/>
    </row>
    <row r="373">
      <c r="B373" s="13"/>
      <c r="D373" s="13"/>
      <c r="H373" s="13"/>
      <c r="K373" s="13"/>
    </row>
    <row r="374">
      <c r="B374" s="13"/>
      <c r="D374" s="13"/>
      <c r="H374" s="13"/>
      <c r="K374" s="13"/>
    </row>
    <row r="375">
      <c r="B375" s="13"/>
      <c r="D375" s="13"/>
      <c r="H375" s="13"/>
      <c r="K375" s="13"/>
    </row>
    <row r="376">
      <c r="B376" s="13"/>
      <c r="D376" s="13"/>
      <c r="H376" s="13"/>
      <c r="K376" s="13"/>
    </row>
    <row r="377">
      <c r="B377" s="13"/>
      <c r="D377" s="13"/>
      <c r="H377" s="13"/>
      <c r="K377" s="13"/>
    </row>
    <row r="378">
      <c r="B378" s="13"/>
      <c r="D378" s="13"/>
      <c r="H378" s="13"/>
      <c r="K378" s="13"/>
    </row>
    <row r="379">
      <c r="B379" s="13"/>
      <c r="D379" s="13"/>
      <c r="H379" s="13"/>
      <c r="K379" s="13"/>
    </row>
    <row r="380">
      <c r="B380" s="13"/>
      <c r="D380" s="13"/>
      <c r="H380" s="13"/>
      <c r="K380" s="13"/>
    </row>
    <row r="381">
      <c r="B381" s="13"/>
      <c r="D381" s="13"/>
      <c r="H381" s="13"/>
      <c r="K381" s="13"/>
    </row>
    <row r="382">
      <c r="B382" s="13"/>
      <c r="D382" s="13"/>
      <c r="H382" s="13"/>
      <c r="K382" s="13"/>
    </row>
    <row r="383">
      <c r="B383" s="13"/>
      <c r="D383" s="13"/>
      <c r="H383" s="13"/>
      <c r="K383" s="13"/>
    </row>
    <row r="384">
      <c r="B384" s="13"/>
      <c r="D384" s="13"/>
      <c r="H384" s="13"/>
      <c r="K384" s="13"/>
    </row>
    <row r="385">
      <c r="B385" s="13"/>
      <c r="D385" s="13"/>
      <c r="H385" s="13"/>
      <c r="K385" s="13"/>
    </row>
    <row r="386">
      <c r="B386" s="13"/>
      <c r="D386" s="13"/>
      <c r="H386" s="13"/>
      <c r="K386" s="13"/>
    </row>
    <row r="387">
      <c r="B387" s="13"/>
      <c r="D387" s="13"/>
      <c r="H387" s="13"/>
      <c r="K387" s="13"/>
    </row>
    <row r="388">
      <c r="B388" s="13"/>
      <c r="D388" s="13"/>
      <c r="H388" s="13"/>
      <c r="K388" s="13"/>
    </row>
    <row r="389">
      <c r="B389" s="13"/>
      <c r="D389" s="13"/>
      <c r="H389" s="13"/>
      <c r="K389" s="13"/>
    </row>
    <row r="390">
      <c r="B390" s="13"/>
      <c r="D390" s="13"/>
      <c r="H390" s="13"/>
      <c r="K390" s="13"/>
    </row>
    <row r="391">
      <c r="B391" s="13"/>
      <c r="D391" s="13"/>
      <c r="H391" s="13"/>
      <c r="K391" s="13"/>
    </row>
    <row r="392">
      <c r="B392" s="13"/>
      <c r="D392" s="13"/>
      <c r="H392" s="13"/>
      <c r="K392" s="13"/>
    </row>
    <row r="393">
      <c r="B393" s="13"/>
      <c r="D393" s="13"/>
      <c r="H393" s="13"/>
      <c r="K393" s="13"/>
    </row>
    <row r="394">
      <c r="B394" s="13"/>
      <c r="D394" s="13"/>
      <c r="H394" s="13"/>
      <c r="K394" s="13"/>
    </row>
    <row r="395">
      <c r="B395" s="13"/>
      <c r="D395" s="13"/>
      <c r="H395" s="13"/>
      <c r="K395" s="13"/>
    </row>
    <row r="396">
      <c r="B396" s="13"/>
      <c r="D396" s="13"/>
      <c r="H396" s="13"/>
      <c r="K396" s="13"/>
    </row>
    <row r="397">
      <c r="B397" s="13"/>
      <c r="D397" s="13"/>
      <c r="H397" s="13"/>
      <c r="K397" s="13"/>
    </row>
    <row r="398">
      <c r="B398" s="13"/>
      <c r="D398" s="13"/>
      <c r="H398" s="13"/>
      <c r="K398" s="13"/>
    </row>
    <row r="399">
      <c r="B399" s="13"/>
      <c r="D399" s="13"/>
      <c r="H399" s="13"/>
      <c r="K399" s="13"/>
    </row>
    <row r="400">
      <c r="B400" s="13"/>
      <c r="D400" s="13"/>
      <c r="H400" s="13"/>
      <c r="K400" s="13"/>
    </row>
    <row r="401">
      <c r="B401" s="13"/>
      <c r="D401" s="13"/>
      <c r="H401" s="13"/>
      <c r="K401" s="13"/>
    </row>
    <row r="402">
      <c r="B402" s="13"/>
      <c r="D402" s="13"/>
      <c r="H402" s="13"/>
      <c r="K402" s="13"/>
    </row>
    <row r="403">
      <c r="B403" s="13"/>
      <c r="D403" s="13"/>
      <c r="H403" s="13"/>
      <c r="K403" s="13"/>
    </row>
    <row r="404">
      <c r="B404" s="13"/>
      <c r="D404" s="13"/>
      <c r="H404" s="13"/>
      <c r="K404" s="13"/>
    </row>
    <row r="405">
      <c r="B405" s="13"/>
      <c r="D405" s="13"/>
      <c r="H405" s="13"/>
      <c r="K405" s="13"/>
    </row>
    <row r="406">
      <c r="B406" s="13"/>
      <c r="D406" s="13"/>
      <c r="H406" s="13"/>
      <c r="K406" s="13"/>
    </row>
    <row r="407">
      <c r="B407" s="13"/>
      <c r="D407" s="13"/>
      <c r="H407" s="13"/>
      <c r="K407" s="13"/>
    </row>
    <row r="408">
      <c r="B408" s="13"/>
      <c r="D408" s="13"/>
      <c r="H408" s="13"/>
      <c r="K408" s="13"/>
    </row>
    <row r="409">
      <c r="B409" s="13"/>
      <c r="D409" s="13"/>
      <c r="H409" s="13"/>
      <c r="K409" s="13"/>
    </row>
    <row r="410">
      <c r="B410" s="13"/>
      <c r="D410" s="13"/>
      <c r="H410" s="13"/>
      <c r="K410" s="13"/>
    </row>
    <row r="411">
      <c r="B411" s="13"/>
      <c r="D411" s="13"/>
      <c r="H411" s="13"/>
      <c r="K411" s="13"/>
    </row>
    <row r="412">
      <c r="B412" s="13"/>
      <c r="D412" s="13"/>
      <c r="H412" s="13"/>
      <c r="K412" s="13"/>
    </row>
    <row r="413">
      <c r="B413" s="13"/>
      <c r="D413" s="13"/>
      <c r="H413" s="13"/>
      <c r="K413" s="13"/>
    </row>
    <row r="414">
      <c r="B414" s="13"/>
      <c r="D414" s="13"/>
      <c r="H414" s="13"/>
      <c r="K414" s="13"/>
    </row>
    <row r="415">
      <c r="B415" s="13"/>
      <c r="D415" s="13"/>
      <c r="H415" s="13"/>
      <c r="K415" s="13"/>
    </row>
    <row r="416">
      <c r="B416" s="13"/>
      <c r="D416" s="13"/>
      <c r="H416" s="13"/>
      <c r="K416" s="13"/>
    </row>
    <row r="417">
      <c r="B417" s="13"/>
      <c r="D417" s="13"/>
      <c r="H417" s="13"/>
      <c r="K417" s="13"/>
    </row>
    <row r="418">
      <c r="B418" s="13"/>
      <c r="D418" s="13"/>
      <c r="H418" s="13"/>
      <c r="K418" s="13"/>
    </row>
    <row r="419">
      <c r="B419" s="13"/>
      <c r="D419" s="13"/>
      <c r="H419" s="13"/>
      <c r="K419" s="13"/>
    </row>
    <row r="420">
      <c r="B420" s="13"/>
      <c r="D420" s="13"/>
      <c r="H420" s="13"/>
      <c r="K420" s="13"/>
    </row>
    <row r="421">
      <c r="B421" s="13"/>
      <c r="D421" s="13"/>
      <c r="H421" s="13"/>
      <c r="K421" s="13"/>
    </row>
    <row r="422">
      <c r="B422" s="13"/>
      <c r="D422" s="13"/>
      <c r="H422" s="13"/>
      <c r="K422" s="13"/>
    </row>
    <row r="423">
      <c r="B423" s="13"/>
      <c r="D423" s="13"/>
      <c r="H423" s="13"/>
      <c r="K423" s="13"/>
    </row>
    <row r="424">
      <c r="B424" s="13"/>
      <c r="D424" s="13"/>
      <c r="H424" s="13"/>
      <c r="K424" s="13"/>
    </row>
    <row r="425">
      <c r="B425" s="13"/>
      <c r="D425" s="13"/>
      <c r="H425" s="13"/>
      <c r="K425" s="13"/>
    </row>
    <row r="426">
      <c r="B426" s="13"/>
      <c r="D426" s="13"/>
      <c r="H426" s="13"/>
      <c r="K426" s="13"/>
    </row>
    <row r="427">
      <c r="B427" s="13"/>
      <c r="D427" s="13"/>
      <c r="H427" s="13"/>
      <c r="K427" s="13"/>
    </row>
    <row r="428">
      <c r="B428" s="13"/>
      <c r="D428" s="13"/>
      <c r="H428" s="13"/>
      <c r="K428" s="13"/>
    </row>
    <row r="429">
      <c r="B429" s="13"/>
      <c r="D429" s="13"/>
      <c r="H429" s="13"/>
      <c r="K429" s="13"/>
    </row>
    <row r="430">
      <c r="B430" s="13"/>
      <c r="D430" s="13"/>
      <c r="H430" s="13"/>
      <c r="K430" s="13"/>
    </row>
    <row r="431">
      <c r="B431" s="13"/>
      <c r="D431" s="13"/>
      <c r="H431" s="13"/>
      <c r="K431" s="13"/>
    </row>
    <row r="432">
      <c r="B432" s="13"/>
      <c r="D432" s="13"/>
      <c r="H432" s="13"/>
      <c r="K432" s="13"/>
    </row>
    <row r="433">
      <c r="B433" s="13"/>
      <c r="D433" s="13"/>
      <c r="H433" s="13"/>
      <c r="K433" s="13"/>
    </row>
    <row r="434">
      <c r="B434" s="13"/>
      <c r="D434" s="13"/>
      <c r="H434" s="13"/>
      <c r="K434" s="13"/>
    </row>
    <row r="435">
      <c r="B435" s="13"/>
      <c r="D435" s="13"/>
      <c r="H435" s="13"/>
      <c r="K435" s="13"/>
    </row>
    <row r="436">
      <c r="B436" s="13"/>
      <c r="D436" s="13"/>
      <c r="H436" s="13"/>
      <c r="K436" s="13"/>
    </row>
    <row r="437">
      <c r="B437" s="13"/>
      <c r="D437" s="13"/>
      <c r="H437" s="13"/>
      <c r="K437" s="13"/>
    </row>
    <row r="438">
      <c r="B438" s="13"/>
      <c r="D438" s="13"/>
      <c r="H438" s="13"/>
      <c r="K438" s="13"/>
    </row>
    <row r="439">
      <c r="B439" s="13"/>
      <c r="D439" s="13"/>
      <c r="H439" s="13"/>
      <c r="K439" s="13"/>
    </row>
    <row r="440">
      <c r="B440" s="13"/>
      <c r="D440" s="13"/>
      <c r="H440" s="13"/>
      <c r="K440" s="13"/>
    </row>
    <row r="441">
      <c r="B441" s="13"/>
      <c r="D441" s="13"/>
      <c r="H441" s="13"/>
      <c r="K441" s="13"/>
    </row>
    <row r="442">
      <c r="B442" s="13"/>
      <c r="D442" s="13"/>
      <c r="H442" s="13"/>
      <c r="K442" s="13"/>
    </row>
    <row r="443">
      <c r="B443" s="13"/>
      <c r="D443" s="13"/>
      <c r="H443" s="13"/>
      <c r="K443" s="13"/>
    </row>
    <row r="444">
      <c r="B444" s="13"/>
      <c r="D444" s="13"/>
      <c r="H444" s="13"/>
      <c r="K444" s="13"/>
    </row>
    <row r="445">
      <c r="B445" s="13"/>
      <c r="D445" s="13"/>
      <c r="H445" s="13"/>
      <c r="K445" s="13"/>
    </row>
    <row r="446">
      <c r="B446" s="13"/>
      <c r="D446" s="13"/>
      <c r="H446" s="13"/>
      <c r="K446" s="13"/>
    </row>
    <row r="447">
      <c r="B447" s="13"/>
      <c r="D447" s="13"/>
      <c r="H447" s="13"/>
      <c r="K447" s="13"/>
    </row>
    <row r="448">
      <c r="B448" s="13"/>
      <c r="D448" s="13"/>
      <c r="H448" s="13"/>
      <c r="K448" s="13"/>
    </row>
    <row r="449">
      <c r="B449" s="13"/>
      <c r="D449" s="13"/>
      <c r="H449" s="13"/>
      <c r="K449" s="13"/>
    </row>
    <row r="450">
      <c r="B450" s="13"/>
      <c r="D450" s="13"/>
      <c r="H450" s="13"/>
      <c r="K450" s="13"/>
    </row>
    <row r="451">
      <c r="B451" s="13"/>
      <c r="D451" s="13"/>
      <c r="H451" s="13"/>
      <c r="K451" s="13"/>
    </row>
    <row r="452">
      <c r="B452" s="13"/>
      <c r="D452" s="13"/>
      <c r="H452" s="13"/>
      <c r="K452" s="13"/>
    </row>
    <row r="453">
      <c r="B453" s="13"/>
      <c r="D453" s="13"/>
      <c r="H453" s="13"/>
      <c r="K453" s="13"/>
    </row>
    <row r="454">
      <c r="B454" s="13"/>
      <c r="D454" s="13"/>
      <c r="H454" s="13"/>
      <c r="K454" s="13"/>
    </row>
    <row r="455">
      <c r="B455" s="13"/>
      <c r="D455" s="13"/>
      <c r="H455" s="13"/>
      <c r="K455" s="13"/>
    </row>
    <row r="456">
      <c r="B456" s="13"/>
      <c r="D456" s="13"/>
      <c r="H456" s="13"/>
      <c r="K456" s="13"/>
    </row>
    <row r="457">
      <c r="B457" s="13"/>
      <c r="D457" s="13"/>
      <c r="H457" s="13"/>
      <c r="K457" s="13"/>
    </row>
    <row r="458">
      <c r="B458" s="13"/>
      <c r="D458" s="13"/>
      <c r="H458" s="13"/>
      <c r="K458" s="13"/>
    </row>
    <row r="459">
      <c r="B459" s="13"/>
      <c r="D459" s="13"/>
      <c r="H459" s="13"/>
      <c r="K459" s="13"/>
    </row>
    <row r="460">
      <c r="B460" s="13"/>
      <c r="D460" s="13"/>
      <c r="H460" s="13"/>
      <c r="K460" s="13"/>
    </row>
    <row r="461">
      <c r="B461" s="13"/>
      <c r="D461" s="13"/>
      <c r="H461" s="13"/>
      <c r="K461" s="13"/>
    </row>
    <row r="462">
      <c r="B462" s="13"/>
      <c r="D462" s="13"/>
      <c r="H462" s="13"/>
      <c r="K462" s="13"/>
    </row>
    <row r="463">
      <c r="B463" s="13"/>
      <c r="D463" s="13"/>
      <c r="H463" s="13"/>
      <c r="K463" s="13"/>
    </row>
    <row r="464">
      <c r="B464" s="13"/>
      <c r="D464" s="13"/>
      <c r="H464" s="13"/>
      <c r="K464" s="13"/>
    </row>
    <row r="465">
      <c r="B465" s="13"/>
      <c r="D465" s="13"/>
      <c r="H465" s="13"/>
      <c r="K465" s="13"/>
    </row>
    <row r="466">
      <c r="B466" s="13"/>
      <c r="D466" s="13"/>
      <c r="H466" s="13"/>
      <c r="K466" s="13"/>
    </row>
    <row r="467">
      <c r="B467" s="13"/>
      <c r="D467" s="13"/>
      <c r="H467" s="13"/>
      <c r="K467" s="13"/>
    </row>
    <row r="468">
      <c r="B468" s="13"/>
      <c r="D468" s="13"/>
      <c r="H468" s="13"/>
      <c r="K468" s="13"/>
    </row>
    <row r="469">
      <c r="B469" s="13"/>
      <c r="D469" s="13"/>
      <c r="H469" s="13"/>
      <c r="K469" s="13"/>
    </row>
    <row r="470">
      <c r="B470" s="13"/>
      <c r="D470" s="13"/>
      <c r="H470" s="13"/>
      <c r="K470" s="13"/>
    </row>
    <row r="471">
      <c r="B471" s="13"/>
      <c r="D471" s="13"/>
      <c r="H471" s="13"/>
      <c r="K471" s="13"/>
    </row>
    <row r="472">
      <c r="B472" s="13"/>
      <c r="D472" s="13"/>
      <c r="H472" s="13"/>
      <c r="K472" s="13"/>
    </row>
    <row r="473">
      <c r="B473" s="13"/>
      <c r="D473" s="13"/>
      <c r="H473" s="13"/>
      <c r="K473" s="13"/>
    </row>
    <row r="474">
      <c r="B474" s="13"/>
      <c r="D474" s="13"/>
      <c r="H474" s="13"/>
      <c r="K474" s="13"/>
    </row>
    <row r="475">
      <c r="B475" s="13"/>
      <c r="D475" s="13"/>
      <c r="H475" s="13"/>
      <c r="K475" s="13"/>
    </row>
    <row r="476">
      <c r="B476" s="13"/>
      <c r="D476" s="13"/>
      <c r="H476" s="13"/>
      <c r="K476" s="13"/>
    </row>
    <row r="477">
      <c r="B477" s="13"/>
      <c r="D477" s="13"/>
      <c r="H477" s="13"/>
      <c r="K477" s="13"/>
    </row>
    <row r="478">
      <c r="B478" s="13"/>
      <c r="D478" s="13"/>
      <c r="H478" s="13"/>
      <c r="K478" s="13"/>
    </row>
    <row r="479">
      <c r="B479" s="13"/>
      <c r="D479" s="13"/>
      <c r="H479" s="13"/>
      <c r="K479" s="13"/>
    </row>
    <row r="480">
      <c r="B480" s="13"/>
      <c r="D480" s="13"/>
      <c r="H480" s="13"/>
      <c r="K480" s="13"/>
    </row>
    <row r="481">
      <c r="B481" s="13"/>
      <c r="D481" s="13"/>
      <c r="H481" s="13"/>
      <c r="K481" s="13"/>
    </row>
    <row r="482">
      <c r="B482" s="13"/>
      <c r="D482" s="13"/>
      <c r="H482" s="13"/>
      <c r="K482" s="13"/>
    </row>
    <row r="483">
      <c r="B483" s="13"/>
      <c r="D483" s="13"/>
      <c r="H483" s="13"/>
      <c r="K483" s="13"/>
    </row>
    <row r="484">
      <c r="B484" s="13"/>
      <c r="D484" s="13"/>
      <c r="H484" s="13"/>
      <c r="K484" s="13"/>
    </row>
    <row r="485">
      <c r="B485" s="13"/>
      <c r="D485" s="13"/>
      <c r="H485" s="13"/>
      <c r="K485" s="13"/>
    </row>
    <row r="486">
      <c r="B486" s="13"/>
      <c r="D486" s="13"/>
      <c r="H486" s="13"/>
      <c r="K486" s="13"/>
    </row>
    <row r="487">
      <c r="B487" s="13"/>
      <c r="D487" s="13"/>
      <c r="H487" s="13"/>
      <c r="K487" s="13"/>
    </row>
    <row r="488">
      <c r="B488" s="13"/>
      <c r="D488" s="13"/>
      <c r="H488" s="13"/>
      <c r="K488" s="13"/>
    </row>
    <row r="489">
      <c r="B489" s="13"/>
      <c r="D489" s="13"/>
      <c r="H489" s="13"/>
      <c r="K489" s="13"/>
    </row>
    <row r="490">
      <c r="B490" s="13"/>
      <c r="D490" s="13"/>
      <c r="H490" s="13"/>
      <c r="K490" s="13"/>
    </row>
    <row r="491">
      <c r="B491" s="13"/>
      <c r="D491" s="13"/>
      <c r="H491" s="13"/>
      <c r="K491" s="13"/>
    </row>
    <row r="492">
      <c r="B492" s="13"/>
      <c r="D492" s="13"/>
      <c r="H492" s="13"/>
      <c r="K492" s="13"/>
    </row>
    <row r="493">
      <c r="B493" s="13"/>
      <c r="D493" s="13"/>
      <c r="H493" s="13"/>
      <c r="K493" s="13"/>
    </row>
    <row r="494">
      <c r="B494" s="13"/>
      <c r="D494" s="13"/>
      <c r="H494" s="13"/>
      <c r="K494" s="13"/>
    </row>
    <row r="495">
      <c r="B495" s="13"/>
      <c r="D495" s="13"/>
      <c r="H495" s="13"/>
      <c r="K495" s="13"/>
    </row>
    <row r="496">
      <c r="B496" s="13"/>
      <c r="D496" s="13"/>
      <c r="H496" s="13"/>
      <c r="K496" s="13"/>
    </row>
    <row r="497">
      <c r="B497" s="13"/>
      <c r="D497" s="13"/>
      <c r="H497" s="13"/>
      <c r="K497" s="13"/>
    </row>
    <row r="498">
      <c r="B498" s="13"/>
      <c r="D498" s="13"/>
      <c r="H498" s="13"/>
      <c r="K498" s="13"/>
    </row>
    <row r="499">
      <c r="B499" s="13"/>
      <c r="D499" s="13"/>
      <c r="H499" s="13"/>
      <c r="K499" s="13"/>
    </row>
    <row r="500">
      <c r="B500" s="13"/>
      <c r="D500" s="13"/>
      <c r="H500" s="13"/>
      <c r="K500" s="13"/>
    </row>
    <row r="501">
      <c r="B501" s="13"/>
      <c r="D501" s="13"/>
      <c r="H501" s="13"/>
      <c r="K501" s="13"/>
    </row>
    <row r="502">
      <c r="B502" s="13"/>
      <c r="D502" s="13"/>
      <c r="H502" s="13"/>
      <c r="K502" s="13"/>
    </row>
    <row r="503">
      <c r="B503" s="13"/>
      <c r="D503" s="13"/>
      <c r="H503" s="13"/>
      <c r="K503" s="13"/>
    </row>
    <row r="504">
      <c r="B504" s="13"/>
      <c r="D504" s="13"/>
      <c r="H504" s="13"/>
      <c r="K504" s="13"/>
    </row>
    <row r="505">
      <c r="B505" s="13"/>
      <c r="D505" s="13"/>
      <c r="H505" s="13"/>
      <c r="K505" s="13"/>
    </row>
    <row r="506">
      <c r="B506" s="13"/>
      <c r="D506" s="13"/>
      <c r="H506" s="13"/>
      <c r="K506" s="13"/>
    </row>
    <row r="507">
      <c r="B507" s="13"/>
      <c r="D507" s="13"/>
      <c r="H507" s="13"/>
      <c r="K507" s="13"/>
    </row>
    <row r="508">
      <c r="B508" s="13"/>
      <c r="D508" s="13"/>
      <c r="H508" s="13"/>
      <c r="K508" s="13"/>
    </row>
    <row r="509">
      <c r="B509" s="13"/>
      <c r="D509" s="13"/>
      <c r="H509" s="13"/>
      <c r="K509" s="13"/>
    </row>
    <row r="510">
      <c r="B510" s="13"/>
      <c r="D510" s="13"/>
      <c r="H510" s="13"/>
      <c r="K510" s="13"/>
    </row>
    <row r="511">
      <c r="B511" s="13"/>
      <c r="D511" s="13"/>
      <c r="H511" s="13"/>
      <c r="K511" s="13"/>
    </row>
    <row r="512">
      <c r="B512" s="13"/>
      <c r="D512" s="13"/>
      <c r="H512" s="13"/>
      <c r="K512" s="13"/>
    </row>
    <row r="513">
      <c r="B513" s="13"/>
      <c r="D513" s="13"/>
      <c r="H513" s="13"/>
      <c r="K513" s="13"/>
    </row>
    <row r="514">
      <c r="B514" s="13"/>
      <c r="D514" s="13"/>
      <c r="H514" s="13"/>
      <c r="K514" s="13"/>
    </row>
    <row r="515">
      <c r="B515" s="13"/>
      <c r="D515" s="13"/>
      <c r="H515" s="13"/>
      <c r="K515" s="13"/>
    </row>
    <row r="516">
      <c r="B516" s="13"/>
      <c r="D516" s="13"/>
      <c r="H516" s="13"/>
      <c r="K516" s="13"/>
    </row>
    <row r="517">
      <c r="B517" s="13"/>
      <c r="D517" s="13"/>
      <c r="H517" s="13"/>
      <c r="K517" s="13"/>
    </row>
    <row r="518">
      <c r="B518" s="13"/>
      <c r="D518" s="13"/>
      <c r="H518" s="13"/>
      <c r="K518" s="13"/>
    </row>
    <row r="519">
      <c r="B519" s="13"/>
      <c r="D519" s="13"/>
      <c r="H519" s="13"/>
      <c r="K519" s="13"/>
    </row>
    <row r="520">
      <c r="B520" s="13"/>
      <c r="D520" s="13"/>
      <c r="H520" s="13"/>
      <c r="K520" s="13"/>
    </row>
    <row r="521">
      <c r="B521" s="13"/>
      <c r="D521" s="13"/>
      <c r="H521" s="13"/>
      <c r="K521" s="13"/>
    </row>
    <row r="522">
      <c r="B522" s="13"/>
      <c r="D522" s="13"/>
      <c r="H522" s="13"/>
      <c r="K522" s="13"/>
    </row>
    <row r="523">
      <c r="B523" s="13"/>
      <c r="D523" s="13"/>
      <c r="H523" s="13"/>
      <c r="K523" s="13"/>
    </row>
    <row r="524">
      <c r="B524" s="13"/>
      <c r="D524" s="13"/>
      <c r="H524" s="13"/>
      <c r="K524" s="13"/>
    </row>
    <row r="525">
      <c r="B525" s="13"/>
      <c r="D525" s="13"/>
      <c r="H525" s="13"/>
      <c r="K525" s="13"/>
    </row>
    <row r="526">
      <c r="B526" s="13"/>
      <c r="D526" s="13"/>
      <c r="H526" s="13"/>
      <c r="K526" s="13"/>
    </row>
    <row r="527">
      <c r="B527" s="13"/>
      <c r="D527" s="13"/>
      <c r="H527" s="13"/>
      <c r="K527" s="13"/>
    </row>
    <row r="528">
      <c r="B528" s="13"/>
      <c r="D528" s="13"/>
      <c r="H528" s="13"/>
      <c r="K528" s="13"/>
    </row>
    <row r="529">
      <c r="B529" s="13"/>
      <c r="D529" s="13"/>
      <c r="H529" s="13"/>
      <c r="K529" s="13"/>
    </row>
    <row r="530">
      <c r="B530" s="13"/>
      <c r="D530" s="13"/>
      <c r="H530" s="13"/>
      <c r="K530" s="13"/>
    </row>
    <row r="531">
      <c r="B531" s="13"/>
      <c r="D531" s="13"/>
      <c r="H531" s="13"/>
      <c r="K531" s="13"/>
    </row>
    <row r="532">
      <c r="B532" s="13"/>
      <c r="D532" s="13"/>
      <c r="H532" s="13"/>
      <c r="K532" s="13"/>
    </row>
    <row r="533">
      <c r="B533" s="13"/>
      <c r="D533" s="13"/>
      <c r="H533" s="13"/>
      <c r="K533" s="13"/>
    </row>
    <row r="534">
      <c r="B534" s="13"/>
      <c r="D534" s="13"/>
      <c r="H534" s="13"/>
      <c r="K534" s="13"/>
    </row>
    <row r="535">
      <c r="B535" s="13"/>
      <c r="D535" s="13"/>
      <c r="H535" s="13"/>
      <c r="K535" s="13"/>
    </row>
    <row r="536">
      <c r="B536" s="13"/>
      <c r="D536" s="13"/>
      <c r="H536" s="13"/>
      <c r="K536" s="13"/>
    </row>
    <row r="537">
      <c r="B537" s="13"/>
      <c r="D537" s="13"/>
      <c r="H537" s="13"/>
      <c r="K537" s="13"/>
    </row>
    <row r="538">
      <c r="B538" s="13"/>
      <c r="D538" s="13"/>
      <c r="H538" s="13"/>
      <c r="K538" s="13"/>
    </row>
    <row r="539">
      <c r="B539" s="13"/>
      <c r="D539" s="13"/>
      <c r="H539" s="13"/>
      <c r="K539" s="13"/>
    </row>
    <row r="540">
      <c r="B540" s="13"/>
      <c r="D540" s="13"/>
      <c r="H540" s="13"/>
      <c r="K540" s="13"/>
    </row>
    <row r="541">
      <c r="B541" s="13"/>
      <c r="D541" s="13"/>
      <c r="H541" s="13"/>
      <c r="K541" s="13"/>
    </row>
    <row r="542">
      <c r="B542" s="13"/>
      <c r="D542" s="13"/>
      <c r="H542" s="13"/>
      <c r="K542" s="13"/>
    </row>
    <row r="543">
      <c r="B543" s="13"/>
      <c r="D543" s="13"/>
      <c r="H543" s="13"/>
      <c r="K543" s="13"/>
    </row>
    <row r="544">
      <c r="B544" s="13"/>
      <c r="D544" s="13"/>
      <c r="H544" s="13"/>
      <c r="K544" s="13"/>
    </row>
    <row r="545">
      <c r="B545" s="13"/>
      <c r="D545" s="13"/>
      <c r="H545" s="13"/>
      <c r="K545" s="13"/>
    </row>
    <row r="546">
      <c r="B546" s="13"/>
      <c r="D546" s="13"/>
      <c r="H546" s="13"/>
      <c r="K546" s="13"/>
    </row>
    <row r="547">
      <c r="B547" s="13"/>
      <c r="D547" s="13"/>
      <c r="H547" s="13"/>
      <c r="K547" s="13"/>
    </row>
    <row r="548">
      <c r="B548" s="13"/>
      <c r="D548" s="13"/>
      <c r="H548" s="13"/>
      <c r="K548" s="13"/>
    </row>
    <row r="549">
      <c r="B549" s="13"/>
      <c r="D549" s="13"/>
      <c r="H549" s="13"/>
      <c r="K549" s="13"/>
    </row>
    <row r="550">
      <c r="B550" s="13"/>
      <c r="D550" s="13"/>
      <c r="H550" s="13"/>
      <c r="K550" s="13"/>
    </row>
    <row r="551">
      <c r="B551" s="13"/>
      <c r="D551" s="13"/>
      <c r="H551" s="13"/>
      <c r="K551" s="13"/>
    </row>
    <row r="552">
      <c r="B552" s="13"/>
      <c r="D552" s="13"/>
      <c r="H552" s="13"/>
      <c r="K552" s="13"/>
    </row>
    <row r="553">
      <c r="B553" s="13"/>
      <c r="D553" s="13"/>
      <c r="H553" s="13"/>
      <c r="K553" s="13"/>
    </row>
    <row r="554">
      <c r="B554" s="13"/>
      <c r="D554" s="13"/>
      <c r="H554" s="13"/>
      <c r="K554" s="13"/>
    </row>
    <row r="555">
      <c r="B555" s="13"/>
      <c r="D555" s="13"/>
      <c r="H555" s="13"/>
      <c r="K555" s="13"/>
    </row>
    <row r="556">
      <c r="B556" s="13"/>
      <c r="D556" s="13"/>
      <c r="H556" s="13"/>
      <c r="K556" s="13"/>
    </row>
    <row r="557">
      <c r="B557" s="13"/>
      <c r="D557" s="13"/>
      <c r="H557" s="13"/>
      <c r="K557" s="13"/>
    </row>
    <row r="558">
      <c r="B558" s="13"/>
      <c r="D558" s="13"/>
      <c r="H558" s="13"/>
      <c r="K558" s="13"/>
    </row>
    <row r="559">
      <c r="B559" s="13"/>
      <c r="D559" s="13"/>
      <c r="H559" s="13"/>
      <c r="K559" s="13"/>
    </row>
    <row r="560">
      <c r="B560" s="13"/>
      <c r="D560" s="13"/>
      <c r="H560" s="13"/>
      <c r="K560" s="13"/>
    </row>
    <row r="561">
      <c r="B561" s="13"/>
      <c r="D561" s="13"/>
      <c r="H561" s="13"/>
      <c r="K561" s="13"/>
    </row>
    <row r="562">
      <c r="B562" s="13"/>
      <c r="D562" s="13"/>
      <c r="H562" s="13"/>
      <c r="K562" s="13"/>
    </row>
    <row r="563">
      <c r="B563" s="13"/>
      <c r="D563" s="13"/>
      <c r="H563" s="13"/>
      <c r="K563" s="13"/>
    </row>
    <row r="564">
      <c r="B564" s="13"/>
      <c r="D564" s="13"/>
      <c r="H564" s="13"/>
      <c r="K564" s="13"/>
    </row>
    <row r="565">
      <c r="B565" s="13"/>
      <c r="D565" s="13"/>
      <c r="H565" s="13"/>
      <c r="K565" s="13"/>
    </row>
    <row r="566">
      <c r="B566" s="13"/>
      <c r="D566" s="13"/>
      <c r="H566" s="13"/>
      <c r="K566" s="13"/>
    </row>
    <row r="567">
      <c r="B567" s="13"/>
      <c r="D567" s="13"/>
      <c r="H567" s="13"/>
      <c r="K567" s="13"/>
    </row>
    <row r="568">
      <c r="B568" s="13"/>
      <c r="D568" s="13"/>
      <c r="H568" s="13"/>
      <c r="K568" s="13"/>
    </row>
    <row r="569">
      <c r="B569" s="13"/>
      <c r="D569" s="13"/>
      <c r="H569" s="13"/>
      <c r="K569" s="13"/>
    </row>
    <row r="570">
      <c r="B570" s="13"/>
      <c r="D570" s="13"/>
      <c r="H570" s="13"/>
      <c r="K570" s="13"/>
    </row>
    <row r="571">
      <c r="B571" s="13"/>
      <c r="D571" s="13"/>
      <c r="H571" s="13"/>
      <c r="K571" s="13"/>
    </row>
    <row r="572">
      <c r="B572" s="13"/>
      <c r="D572" s="13"/>
      <c r="H572" s="13"/>
      <c r="K572" s="13"/>
    </row>
    <row r="573">
      <c r="B573" s="13"/>
      <c r="D573" s="13"/>
      <c r="H573" s="13"/>
      <c r="K573" s="13"/>
    </row>
    <row r="574">
      <c r="B574" s="13"/>
      <c r="D574" s="13"/>
      <c r="H574" s="13"/>
      <c r="K574" s="13"/>
    </row>
    <row r="575">
      <c r="B575" s="13"/>
      <c r="D575" s="13"/>
      <c r="H575" s="13"/>
      <c r="K575" s="13"/>
    </row>
    <row r="576">
      <c r="B576" s="13"/>
      <c r="D576" s="13"/>
      <c r="H576" s="13"/>
      <c r="K576" s="13"/>
    </row>
    <row r="577">
      <c r="B577" s="13"/>
      <c r="D577" s="13"/>
      <c r="H577" s="13"/>
      <c r="K577" s="13"/>
    </row>
    <row r="578">
      <c r="B578" s="13"/>
      <c r="D578" s="13"/>
      <c r="H578" s="13"/>
      <c r="K578" s="13"/>
    </row>
    <row r="579">
      <c r="B579" s="13"/>
      <c r="D579" s="13"/>
      <c r="H579" s="13"/>
      <c r="K579" s="13"/>
    </row>
    <row r="580">
      <c r="B580" s="13"/>
      <c r="D580" s="13"/>
      <c r="H580" s="13"/>
      <c r="K580" s="13"/>
    </row>
    <row r="581">
      <c r="B581" s="13"/>
      <c r="D581" s="13"/>
      <c r="H581" s="13"/>
      <c r="K581" s="13"/>
    </row>
    <row r="582">
      <c r="B582" s="13"/>
      <c r="D582" s="13"/>
      <c r="H582" s="13"/>
      <c r="K582" s="13"/>
    </row>
    <row r="583">
      <c r="B583" s="13"/>
      <c r="D583" s="13"/>
      <c r="H583" s="13"/>
      <c r="K583" s="13"/>
    </row>
    <row r="584">
      <c r="B584" s="13"/>
      <c r="D584" s="13"/>
      <c r="H584" s="13"/>
      <c r="K584" s="13"/>
    </row>
    <row r="585">
      <c r="B585" s="13"/>
      <c r="D585" s="13"/>
      <c r="H585" s="13"/>
      <c r="K585" s="13"/>
    </row>
    <row r="586">
      <c r="B586" s="13"/>
      <c r="D586" s="13"/>
      <c r="H586" s="13"/>
      <c r="K586" s="13"/>
    </row>
    <row r="587">
      <c r="B587" s="13"/>
      <c r="D587" s="13"/>
      <c r="H587" s="13"/>
      <c r="K587" s="13"/>
    </row>
    <row r="588">
      <c r="B588" s="13"/>
      <c r="D588" s="13"/>
      <c r="H588" s="13"/>
      <c r="K588" s="13"/>
    </row>
    <row r="589">
      <c r="B589" s="13"/>
      <c r="D589" s="13"/>
      <c r="H589" s="13"/>
      <c r="K589" s="13"/>
    </row>
    <row r="590">
      <c r="B590" s="13"/>
      <c r="D590" s="13"/>
      <c r="H590" s="13"/>
      <c r="K590" s="13"/>
    </row>
    <row r="591">
      <c r="B591" s="13"/>
      <c r="D591" s="13"/>
      <c r="H591" s="13"/>
      <c r="K591" s="13"/>
    </row>
    <row r="592">
      <c r="B592" s="13"/>
      <c r="D592" s="13"/>
      <c r="H592" s="13"/>
      <c r="K592" s="13"/>
    </row>
    <row r="593">
      <c r="B593" s="13"/>
      <c r="D593" s="13"/>
      <c r="H593" s="13"/>
      <c r="K593" s="13"/>
    </row>
    <row r="594">
      <c r="B594" s="13"/>
      <c r="D594" s="13"/>
      <c r="H594" s="13"/>
      <c r="K594" s="13"/>
    </row>
    <row r="595">
      <c r="B595" s="13"/>
      <c r="D595" s="13"/>
      <c r="H595" s="13"/>
      <c r="K595" s="13"/>
    </row>
    <row r="596">
      <c r="B596" s="13"/>
      <c r="D596" s="13"/>
      <c r="H596" s="13"/>
      <c r="K596" s="13"/>
    </row>
    <row r="597">
      <c r="B597" s="13"/>
      <c r="D597" s="13"/>
      <c r="H597" s="13"/>
      <c r="K597" s="13"/>
    </row>
    <row r="598">
      <c r="B598" s="13"/>
      <c r="D598" s="13"/>
      <c r="H598" s="13"/>
      <c r="K598" s="13"/>
    </row>
    <row r="599">
      <c r="B599" s="13"/>
      <c r="D599" s="13"/>
      <c r="H599" s="13"/>
      <c r="K599" s="13"/>
    </row>
    <row r="600">
      <c r="B600" s="13"/>
      <c r="D600" s="13"/>
      <c r="H600" s="13"/>
      <c r="K600" s="13"/>
    </row>
    <row r="601">
      <c r="B601" s="13"/>
      <c r="D601" s="13"/>
      <c r="H601" s="13"/>
      <c r="K601" s="13"/>
    </row>
    <row r="602">
      <c r="B602" s="13"/>
      <c r="D602" s="13"/>
      <c r="H602" s="13"/>
      <c r="K602" s="13"/>
    </row>
    <row r="603">
      <c r="B603" s="13"/>
      <c r="D603" s="13"/>
      <c r="H603" s="13"/>
      <c r="K603" s="13"/>
    </row>
    <row r="604">
      <c r="B604" s="13"/>
      <c r="D604" s="13"/>
      <c r="H604" s="13"/>
      <c r="K604" s="13"/>
    </row>
    <row r="605">
      <c r="B605" s="13"/>
      <c r="D605" s="13"/>
      <c r="H605" s="13"/>
      <c r="K605" s="13"/>
    </row>
    <row r="606">
      <c r="B606" s="13"/>
      <c r="D606" s="13"/>
      <c r="H606" s="13"/>
      <c r="K606" s="13"/>
    </row>
    <row r="607">
      <c r="B607" s="13"/>
      <c r="D607" s="13"/>
      <c r="H607" s="13"/>
      <c r="K607" s="13"/>
    </row>
    <row r="608">
      <c r="B608" s="13"/>
      <c r="D608" s="13"/>
      <c r="H608" s="13"/>
      <c r="K608" s="13"/>
    </row>
    <row r="609">
      <c r="B609" s="13"/>
      <c r="D609" s="13"/>
      <c r="H609" s="13"/>
      <c r="K609" s="13"/>
    </row>
    <row r="610">
      <c r="B610" s="13"/>
      <c r="D610" s="13"/>
      <c r="H610" s="13"/>
      <c r="K610" s="13"/>
    </row>
    <row r="611">
      <c r="B611" s="13"/>
      <c r="D611" s="13"/>
      <c r="H611" s="13"/>
      <c r="K611" s="13"/>
    </row>
    <row r="612">
      <c r="B612" s="13"/>
      <c r="D612" s="13"/>
      <c r="H612" s="13"/>
      <c r="K612" s="13"/>
    </row>
    <row r="613">
      <c r="B613" s="13"/>
      <c r="D613" s="13"/>
      <c r="H613" s="13"/>
      <c r="K613" s="13"/>
    </row>
    <row r="614">
      <c r="B614" s="13"/>
      <c r="D614" s="13"/>
      <c r="H614" s="13"/>
      <c r="K614" s="13"/>
    </row>
    <row r="615">
      <c r="B615" s="13"/>
      <c r="D615" s="13"/>
      <c r="H615" s="13"/>
      <c r="K615" s="13"/>
    </row>
    <row r="616">
      <c r="B616" s="13"/>
      <c r="D616" s="13"/>
      <c r="H616" s="13"/>
      <c r="K616" s="13"/>
    </row>
    <row r="617">
      <c r="B617" s="13"/>
      <c r="D617" s="13"/>
      <c r="H617" s="13"/>
      <c r="K617" s="13"/>
    </row>
    <row r="618">
      <c r="B618" s="13"/>
      <c r="D618" s="13"/>
      <c r="H618" s="13"/>
      <c r="K618" s="13"/>
    </row>
    <row r="619">
      <c r="B619" s="13"/>
      <c r="D619" s="13"/>
      <c r="H619" s="13"/>
      <c r="K619" s="13"/>
    </row>
    <row r="620">
      <c r="B620" s="13"/>
      <c r="D620" s="13"/>
      <c r="H620" s="13"/>
      <c r="K620" s="13"/>
    </row>
    <row r="621">
      <c r="B621" s="13"/>
      <c r="D621" s="13"/>
      <c r="H621" s="13"/>
      <c r="K621" s="13"/>
    </row>
    <row r="622">
      <c r="B622" s="13"/>
      <c r="D622" s="13"/>
      <c r="H622" s="13"/>
      <c r="K622" s="13"/>
    </row>
    <row r="623">
      <c r="B623" s="13"/>
      <c r="D623" s="13"/>
      <c r="H623" s="13"/>
      <c r="K623" s="13"/>
    </row>
    <row r="624">
      <c r="B624" s="13"/>
      <c r="D624" s="13"/>
      <c r="H624" s="13"/>
      <c r="K624" s="13"/>
    </row>
    <row r="625">
      <c r="B625" s="13"/>
      <c r="D625" s="13"/>
      <c r="H625" s="13"/>
      <c r="K625" s="13"/>
    </row>
    <row r="626">
      <c r="B626" s="13"/>
      <c r="D626" s="13"/>
      <c r="H626" s="13"/>
      <c r="K626" s="13"/>
    </row>
    <row r="627">
      <c r="B627" s="13"/>
      <c r="D627" s="13"/>
      <c r="H627" s="13"/>
      <c r="K627" s="13"/>
    </row>
    <row r="628">
      <c r="B628" s="13"/>
      <c r="D628" s="13"/>
      <c r="H628" s="13"/>
      <c r="K628" s="13"/>
    </row>
    <row r="629">
      <c r="B629" s="13"/>
      <c r="D629" s="13"/>
      <c r="H629" s="13"/>
      <c r="K629" s="13"/>
    </row>
    <row r="630">
      <c r="B630" s="13"/>
      <c r="D630" s="13"/>
      <c r="H630" s="13"/>
      <c r="K630" s="13"/>
    </row>
    <row r="631">
      <c r="B631" s="13"/>
      <c r="D631" s="13"/>
      <c r="H631" s="13"/>
      <c r="K631" s="13"/>
    </row>
    <row r="632">
      <c r="B632" s="13"/>
      <c r="D632" s="13"/>
      <c r="H632" s="13"/>
      <c r="K632" s="13"/>
    </row>
    <row r="633">
      <c r="B633" s="13"/>
      <c r="D633" s="13"/>
      <c r="H633" s="13"/>
      <c r="K633" s="13"/>
    </row>
    <row r="634">
      <c r="B634" s="13"/>
      <c r="D634" s="13"/>
      <c r="H634" s="13"/>
      <c r="K634" s="13"/>
    </row>
    <row r="635">
      <c r="B635" s="13"/>
      <c r="D635" s="13"/>
      <c r="H635" s="13"/>
      <c r="K635" s="13"/>
    </row>
    <row r="636">
      <c r="B636" s="13"/>
      <c r="D636" s="13"/>
      <c r="H636" s="13"/>
      <c r="K636" s="13"/>
    </row>
    <row r="637">
      <c r="B637" s="13"/>
      <c r="D637" s="13"/>
      <c r="H637" s="13"/>
      <c r="K637" s="13"/>
    </row>
    <row r="638">
      <c r="B638" s="13"/>
      <c r="D638" s="13"/>
      <c r="H638" s="13"/>
      <c r="K638" s="13"/>
    </row>
    <row r="639">
      <c r="B639" s="13"/>
      <c r="D639" s="13"/>
      <c r="H639" s="13"/>
      <c r="K639" s="13"/>
    </row>
    <row r="640">
      <c r="B640" s="13"/>
      <c r="D640" s="13"/>
      <c r="H640" s="13"/>
      <c r="K640" s="13"/>
    </row>
    <row r="641">
      <c r="B641" s="13"/>
      <c r="D641" s="13"/>
      <c r="H641" s="13"/>
      <c r="K641" s="13"/>
    </row>
    <row r="642">
      <c r="B642" s="13"/>
      <c r="D642" s="13"/>
      <c r="H642" s="13"/>
      <c r="K642" s="13"/>
    </row>
    <row r="643">
      <c r="B643" s="13"/>
      <c r="D643" s="13"/>
      <c r="H643" s="13"/>
      <c r="K643" s="13"/>
    </row>
    <row r="644">
      <c r="B644" s="13"/>
      <c r="D644" s="13"/>
      <c r="H644" s="13"/>
      <c r="K644" s="13"/>
    </row>
    <row r="645">
      <c r="B645" s="13"/>
      <c r="D645" s="13"/>
      <c r="H645" s="13"/>
      <c r="K645" s="13"/>
    </row>
    <row r="646">
      <c r="B646" s="13"/>
      <c r="D646" s="13"/>
      <c r="H646" s="13"/>
      <c r="K646" s="13"/>
    </row>
    <row r="647">
      <c r="B647" s="13"/>
      <c r="D647" s="13"/>
      <c r="H647" s="13"/>
      <c r="K647" s="13"/>
    </row>
    <row r="648">
      <c r="B648" s="13"/>
      <c r="D648" s="13"/>
      <c r="H648" s="13"/>
      <c r="K648" s="13"/>
    </row>
    <row r="649">
      <c r="B649" s="13"/>
      <c r="D649" s="13"/>
      <c r="H649" s="13"/>
      <c r="K649" s="13"/>
    </row>
    <row r="650">
      <c r="B650" s="13"/>
      <c r="D650" s="13"/>
      <c r="H650" s="13"/>
      <c r="K650" s="13"/>
    </row>
    <row r="651">
      <c r="B651" s="13"/>
      <c r="D651" s="13"/>
      <c r="H651" s="13"/>
      <c r="K651" s="13"/>
    </row>
    <row r="652">
      <c r="B652" s="13"/>
      <c r="D652" s="13"/>
      <c r="H652" s="13"/>
      <c r="K652" s="13"/>
    </row>
    <row r="653">
      <c r="B653" s="13"/>
      <c r="D653" s="13"/>
      <c r="H653" s="13"/>
      <c r="K653" s="13"/>
    </row>
    <row r="654">
      <c r="B654" s="13"/>
      <c r="D654" s="13"/>
      <c r="H654" s="13"/>
      <c r="K654" s="13"/>
    </row>
    <row r="655">
      <c r="B655" s="13"/>
      <c r="D655" s="13"/>
      <c r="H655" s="13"/>
      <c r="K655" s="13"/>
    </row>
    <row r="656">
      <c r="B656" s="13"/>
      <c r="D656" s="13"/>
      <c r="H656" s="13"/>
      <c r="K656" s="13"/>
    </row>
    <row r="657">
      <c r="B657" s="13"/>
      <c r="D657" s="13"/>
      <c r="H657" s="13"/>
      <c r="K657" s="13"/>
    </row>
    <row r="658">
      <c r="B658" s="13"/>
      <c r="D658" s="13"/>
      <c r="H658" s="13"/>
      <c r="K658" s="13"/>
    </row>
    <row r="659">
      <c r="B659" s="13"/>
      <c r="D659" s="13"/>
      <c r="H659" s="13"/>
      <c r="K659" s="13"/>
    </row>
    <row r="660">
      <c r="B660" s="13"/>
      <c r="D660" s="13"/>
      <c r="H660" s="13"/>
      <c r="K660" s="13"/>
    </row>
    <row r="661">
      <c r="B661" s="13"/>
      <c r="D661" s="13"/>
      <c r="H661" s="13"/>
      <c r="K661" s="13"/>
    </row>
    <row r="662">
      <c r="B662" s="13"/>
      <c r="D662" s="13"/>
      <c r="H662" s="13"/>
      <c r="K662" s="13"/>
    </row>
    <row r="663">
      <c r="B663" s="13"/>
      <c r="D663" s="13"/>
      <c r="H663" s="13"/>
      <c r="K663" s="13"/>
    </row>
    <row r="664">
      <c r="B664" s="13"/>
      <c r="D664" s="13"/>
      <c r="H664" s="13"/>
      <c r="K664" s="13"/>
    </row>
    <row r="665">
      <c r="B665" s="13"/>
      <c r="D665" s="13"/>
      <c r="H665" s="13"/>
      <c r="K665" s="13"/>
    </row>
    <row r="666">
      <c r="B666" s="13"/>
      <c r="D666" s="13"/>
      <c r="H666" s="13"/>
      <c r="K666" s="13"/>
    </row>
    <row r="667">
      <c r="B667" s="13"/>
      <c r="D667" s="13"/>
      <c r="H667" s="13"/>
      <c r="K667" s="13"/>
    </row>
    <row r="668">
      <c r="B668" s="13"/>
      <c r="D668" s="13"/>
      <c r="H668" s="13"/>
      <c r="K668" s="13"/>
    </row>
    <row r="669">
      <c r="B669" s="13"/>
      <c r="D669" s="13"/>
      <c r="H669" s="13"/>
      <c r="K669" s="13"/>
    </row>
    <row r="670">
      <c r="B670" s="13"/>
      <c r="D670" s="13"/>
      <c r="H670" s="13"/>
      <c r="K670" s="13"/>
    </row>
    <row r="671">
      <c r="B671" s="13"/>
      <c r="D671" s="13"/>
      <c r="H671" s="13"/>
      <c r="K671" s="13"/>
    </row>
    <row r="672">
      <c r="B672" s="13"/>
      <c r="D672" s="13"/>
      <c r="H672" s="13"/>
      <c r="K672" s="13"/>
    </row>
    <row r="673">
      <c r="B673" s="13"/>
      <c r="D673" s="13"/>
      <c r="H673" s="13"/>
      <c r="K673" s="13"/>
    </row>
    <row r="674">
      <c r="B674" s="13"/>
      <c r="D674" s="13"/>
      <c r="H674" s="13"/>
      <c r="K674" s="13"/>
    </row>
    <row r="675">
      <c r="B675" s="13"/>
      <c r="D675" s="13"/>
      <c r="H675" s="13"/>
      <c r="K675" s="13"/>
    </row>
    <row r="676">
      <c r="B676" s="13"/>
      <c r="D676" s="13"/>
      <c r="H676" s="13"/>
      <c r="K676" s="13"/>
    </row>
    <row r="677">
      <c r="B677" s="13"/>
      <c r="D677" s="13"/>
      <c r="H677" s="13"/>
      <c r="K677" s="13"/>
    </row>
    <row r="678">
      <c r="B678" s="13"/>
      <c r="D678" s="13"/>
      <c r="H678" s="13"/>
      <c r="K678" s="13"/>
    </row>
    <row r="679">
      <c r="B679" s="13"/>
      <c r="D679" s="13"/>
      <c r="H679" s="13"/>
      <c r="K679" s="13"/>
    </row>
    <row r="680">
      <c r="B680" s="13"/>
      <c r="D680" s="13"/>
      <c r="H680" s="13"/>
      <c r="K680" s="13"/>
    </row>
    <row r="681">
      <c r="B681" s="13"/>
      <c r="D681" s="13"/>
      <c r="H681" s="13"/>
      <c r="K681" s="13"/>
    </row>
    <row r="682">
      <c r="B682" s="13"/>
      <c r="D682" s="13"/>
      <c r="H682" s="13"/>
      <c r="K682" s="13"/>
    </row>
    <row r="683">
      <c r="B683" s="13"/>
      <c r="D683" s="13"/>
      <c r="H683" s="13"/>
      <c r="K683" s="13"/>
    </row>
    <row r="684">
      <c r="B684" s="13"/>
      <c r="D684" s="13"/>
      <c r="H684" s="13"/>
      <c r="K684" s="13"/>
    </row>
    <row r="685">
      <c r="B685" s="13"/>
      <c r="D685" s="13"/>
      <c r="H685" s="13"/>
      <c r="K685" s="13"/>
    </row>
    <row r="686">
      <c r="B686" s="13"/>
      <c r="D686" s="13"/>
      <c r="H686" s="13"/>
      <c r="K686" s="13"/>
    </row>
    <row r="687">
      <c r="B687" s="13"/>
      <c r="D687" s="13"/>
      <c r="H687" s="13"/>
      <c r="K687" s="13"/>
    </row>
    <row r="688">
      <c r="B688" s="13"/>
      <c r="D688" s="13"/>
      <c r="H688" s="13"/>
      <c r="K688" s="13"/>
    </row>
    <row r="689">
      <c r="B689" s="13"/>
      <c r="D689" s="13"/>
      <c r="H689" s="13"/>
      <c r="K689" s="13"/>
    </row>
    <row r="690">
      <c r="B690" s="13"/>
      <c r="D690" s="13"/>
      <c r="H690" s="13"/>
      <c r="K690" s="13"/>
    </row>
    <row r="691">
      <c r="B691" s="13"/>
      <c r="D691" s="13"/>
      <c r="H691" s="13"/>
      <c r="K691" s="13"/>
    </row>
    <row r="692">
      <c r="B692" s="13"/>
      <c r="D692" s="13"/>
      <c r="H692" s="13"/>
      <c r="K692" s="13"/>
    </row>
    <row r="693">
      <c r="B693" s="13"/>
      <c r="D693" s="13"/>
      <c r="H693" s="13"/>
      <c r="K693" s="13"/>
    </row>
    <row r="694">
      <c r="B694" s="13"/>
      <c r="D694" s="13"/>
      <c r="H694" s="13"/>
      <c r="K694" s="13"/>
    </row>
    <row r="695">
      <c r="B695" s="13"/>
      <c r="D695" s="13"/>
      <c r="H695" s="13"/>
      <c r="K695" s="13"/>
    </row>
    <row r="696">
      <c r="B696" s="13"/>
      <c r="D696" s="13"/>
      <c r="H696" s="13"/>
      <c r="K696" s="13"/>
    </row>
    <row r="697">
      <c r="B697" s="13"/>
      <c r="D697" s="13"/>
      <c r="H697" s="13"/>
      <c r="K697" s="13"/>
    </row>
    <row r="698">
      <c r="B698" s="13"/>
      <c r="D698" s="13"/>
      <c r="H698" s="13"/>
      <c r="K698" s="13"/>
    </row>
    <row r="699">
      <c r="B699" s="13"/>
      <c r="D699" s="13"/>
      <c r="H699" s="13"/>
      <c r="K699" s="13"/>
    </row>
    <row r="700">
      <c r="B700" s="13"/>
      <c r="D700" s="13"/>
      <c r="H700" s="13"/>
      <c r="K700" s="13"/>
    </row>
    <row r="701">
      <c r="B701" s="13"/>
      <c r="D701" s="13"/>
      <c r="H701" s="13"/>
      <c r="K701" s="13"/>
    </row>
    <row r="702">
      <c r="B702" s="13"/>
      <c r="D702" s="13"/>
      <c r="H702" s="13"/>
      <c r="K702" s="13"/>
    </row>
    <row r="703">
      <c r="B703" s="13"/>
      <c r="D703" s="13"/>
      <c r="H703" s="13"/>
      <c r="K703" s="13"/>
    </row>
    <row r="704">
      <c r="B704" s="13"/>
      <c r="D704" s="13"/>
      <c r="H704" s="13"/>
      <c r="K704" s="13"/>
    </row>
    <row r="705">
      <c r="B705" s="13"/>
      <c r="D705" s="13"/>
      <c r="H705" s="13"/>
      <c r="K705" s="13"/>
    </row>
    <row r="706">
      <c r="B706" s="13"/>
      <c r="D706" s="13"/>
      <c r="H706" s="13"/>
      <c r="K706" s="13"/>
    </row>
    <row r="707">
      <c r="B707" s="13"/>
      <c r="D707" s="13"/>
      <c r="H707" s="13"/>
      <c r="K707" s="13"/>
    </row>
    <row r="708">
      <c r="B708" s="13"/>
      <c r="D708" s="13"/>
      <c r="H708" s="13"/>
      <c r="K708" s="13"/>
    </row>
    <row r="709">
      <c r="B709" s="13"/>
      <c r="D709" s="13"/>
      <c r="H709" s="13"/>
      <c r="K709" s="13"/>
    </row>
    <row r="710">
      <c r="B710" s="13"/>
      <c r="D710" s="13"/>
      <c r="H710" s="13"/>
      <c r="K710" s="13"/>
    </row>
    <row r="711">
      <c r="B711" s="13"/>
      <c r="D711" s="13"/>
      <c r="H711" s="13"/>
      <c r="K711" s="13"/>
    </row>
    <row r="712">
      <c r="B712" s="13"/>
      <c r="D712" s="13"/>
      <c r="H712" s="13"/>
      <c r="K712" s="13"/>
    </row>
    <row r="713">
      <c r="B713" s="13"/>
      <c r="D713" s="13"/>
      <c r="H713" s="13"/>
      <c r="K713" s="13"/>
    </row>
    <row r="714">
      <c r="B714" s="13"/>
      <c r="D714" s="13"/>
      <c r="H714" s="13"/>
      <c r="K714" s="13"/>
    </row>
    <row r="715">
      <c r="B715" s="13"/>
      <c r="D715" s="13"/>
      <c r="H715" s="13"/>
      <c r="K715" s="13"/>
    </row>
    <row r="716">
      <c r="B716" s="13"/>
      <c r="D716" s="13"/>
      <c r="H716" s="13"/>
      <c r="K716" s="13"/>
    </row>
    <row r="717">
      <c r="B717" s="13"/>
      <c r="D717" s="13"/>
      <c r="H717" s="13"/>
      <c r="K717" s="13"/>
    </row>
    <row r="718">
      <c r="B718" s="13"/>
      <c r="D718" s="13"/>
      <c r="H718" s="13"/>
      <c r="K718" s="13"/>
    </row>
    <row r="719">
      <c r="B719" s="13"/>
      <c r="D719" s="13"/>
      <c r="H719" s="13"/>
      <c r="K719" s="13"/>
    </row>
    <row r="720">
      <c r="B720" s="13"/>
      <c r="D720" s="13"/>
      <c r="H720" s="13"/>
      <c r="K720" s="13"/>
    </row>
    <row r="721">
      <c r="B721" s="13"/>
      <c r="D721" s="13"/>
      <c r="H721" s="13"/>
      <c r="K721" s="13"/>
    </row>
    <row r="722">
      <c r="B722" s="13"/>
      <c r="D722" s="13"/>
      <c r="H722" s="13"/>
      <c r="K722" s="13"/>
    </row>
    <row r="723">
      <c r="B723" s="13"/>
      <c r="D723" s="13"/>
      <c r="H723" s="13"/>
      <c r="K723" s="13"/>
    </row>
    <row r="724">
      <c r="B724" s="13"/>
      <c r="D724" s="13"/>
      <c r="H724" s="13"/>
      <c r="K724" s="13"/>
    </row>
    <row r="725">
      <c r="B725" s="13"/>
      <c r="D725" s="13"/>
      <c r="H725" s="13"/>
      <c r="K725" s="13"/>
    </row>
    <row r="726">
      <c r="B726" s="13"/>
      <c r="D726" s="13"/>
      <c r="H726" s="13"/>
      <c r="K726" s="13"/>
    </row>
    <row r="727">
      <c r="B727" s="13"/>
      <c r="D727" s="13"/>
      <c r="H727" s="13"/>
      <c r="K727" s="13"/>
    </row>
    <row r="728">
      <c r="B728" s="13"/>
      <c r="D728" s="13"/>
      <c r="H728" s="13"/>
      <c r="K728" s="13"/>
    </row>
    <row r="729">
      <c r="B729" s="13"/>
      <c r="D729" s="13"/>
      <c r="H729" s="13"/>
      <c r="K729" s="13"/>
    </row>
    <row r="730">
      <c r="B730" s="13"/>
      <c r="D730" s="13"/>
      <c r="H730" s="13"/>
      <c r="K730" s="13"/>
    </row>
    <row r="731">
      <c r="B731" s="13"/>
      <c r="D731" s="13"/>
      <c r="H731" s="13"/>
      <c r="K731" s="13"/>
    </row>
    <row r="732">
      <c r="B732" s="13"/>
      <c r="D732" s="13"/>
      <c r="H732" s="13"/>
      <c r="K732" s="13"/>
    </row>
    <row r="733">
      <c r="B733" s="13"/>
      <c r="D733" s="13"/>
      <c r="H733" s="13"/>
      <c r="K733" s="13"/>
    </row>
    <row r="734">
      <c r="B734" s="13"/>
      <c r="D734" s="13"/>
      <c r="H734" s="13"/>
      <c r="K734" s="13"/>
    </row>
    <row r="735">
      <c r="B735" s="13"/>
      <c r="D735" s="13"/>
      <c r="H735" s="13"/>
      <c r="K735" s="13"/>
    </row>
    <row r="736">
      <c r="B736" s="13"/>
      <c r="D736" s="13"/>
      <c r="H736" s="13"/>
      <c r="K736" s="13"/>
    </row>
    <row r="737">
      <c r="B737" s="13"/>
      <c r="D737" s="13"/>
      <c r="H737" s="13"/>
      <c r="K737" s="13"/>
    </row>
    <row r="738">
      <c r="B738" s="13"/>
      <c r="D738" s="13"/>
      <c r="H738" s="13"/>
      <c r="K738" s="13"/>
    </row>
    <row r="739">
      <c r="B739" s="13"/>
      <c r="D739" s="13"/>
      <c r="H739" s="13"/>
      <c r="K739" s="13"/>
    </row>
    <row r="740">
      <c r="B740" s="13"/>
      <c r="D740" s="13"/>
      <c r="H740" s="13"/>
      <c r="K740" s="13"/>
    </row>
    <row r="741">
      <c r="B741" s="13"/>
      <c r="D741" s="13"/>
      <c r="H741" s="13"/>
      <c r="K741" s="13"/>
    </row>
    <row r="742">
      <c r="B742" s="13"/>
      <c r="D742" s="13"/>
      <c r="H742" s="13"/>
      <c r="K742" s="13"/>
    </row>
    <row r="743">
      <c r="B743" s="13"/>
      <c r="D743" s="13"/>
      <c r="H743" s="13"/>
      <c r="K743" s="13"/>
    </row>
    <row r="744">
      <c r="B744" s="13"/>
      <c r="D744" s="13"/>
      <c r="H744" s="13"/>
      <c r="K744" s="13"/>
    </row>
    <row r="745">
      <c r="B745" s="13"/>
      <c r="D745" s="13"/>
      <c r="H745" s="13"/>
      <c r="K745" s="13"/>
    </row>
    <row r="746">
      <c r="B746" s="13"/>
      <c r="D746" s="13"/>
      <c r="H746" s="13"/>
      <c r="K746" s="13"/>
    </row>
    <row r="747">
      <c r="B747" s="13"/>
      <c r="D747" s="13"/>
      <c r="H747" s="13"/>
      <c r="K747" s="13"/>
    </row>
    <row r="748">
      <c r="B748" s="13"/>
      <c r="D748" s="13"/>
      <c r="H748" s="13"/>
      <c r="K748" s="13"/>
    </row>
    <row r="749">
      <c r="B749" s="13"/>
      <c r="D749" s="13"/>
      <c r="H749" s="13"/>
      <c r="K749" s="13"/>
    </row>
    <row r="750">
      <c r="B750" s="13"/>
      <c r="D750" s="13"/>
      <c r="H750" s="13"/>
      <c r="K750" s="13"/>
    </row>
    <row r="751">
      <c r="B751" s="13"/>
      <c r="D751" s="13"/>
      <c r="H751" s="13"/>
      <c r="K751" s="13"/>
    </row>
    <row r="752">
      <c r="B752" s="13"/>
      <c r="D752" s="13"/>
      <c r="H752" s="13"/>
      <c r="K752" s="13"/>
    </row>
    <row r="753">
      <c r="B753" s="13"/>
      <c r="D753" s="13"/>
      <c r="H753" s="13"/>
      <c r="K753" s="13"/>
    </row>
    <row r="754">
      <c r="B754" s="13"/>
      <c r="D754" s="13"/>
      <c r="H754" s="13"/>
      <c r="K754" s="13"/>
    </row>
    <row r="755">
      <c r="B755" s="13"/>
      <c r="D755" s="13"/>
      <c r="H755" s="13"/>
      <c r="K755" s="13"/>
    </row>
    <row r="756">
      <c r="B756" s="13"/>
      <c r="D756" s="13"/>
      <c r="H756" s="13"/>
      <c r="K756" s="13"/>
    </row>
    <row r="757">
      <c r="B757" s="13"/>
      <c r="D757" s="13"/>
      <c r="H757" s="13"/>
      <c r="K757" s="13"/>
    </row>
    <row r="758">
      <c r="B758" s="13"/>
      <c r="D758" s="13"/>
      <c r="H758" s="13"/>
      <c r="K758" s="13"/>
    </row>
    <row r="759">
      <c r="B759" s="13"/>
      <c r="D759" s="13"/>
      <c r="H759" s="13"/>
      <c r="K759" s="13"/>
    </row>
    <row r="760">
      <c r="B760" s="13"/>
      <c r="D760" s="13"/>
      <c r="H760" s="13"/>
      <c r="K760" s="13"/>
    </row>
    <row r="761">
      <c r="B761" s="13"/>
      <c r="D761" s="13"/>
      <c r="H761" s="13"/>
      <c r="K761" s="13"/>
    </row>
    <row r="762">
      <c r="B762" s="13"/>
      <c r="D762" s="13"/>
      <c r="H762" s="13"/>
      <c r="K762" s="13"/>
    </row>
    <row r="763">
      <c r="B763" s="13"/>
      <c r="D763" s="13"/>
      <c r="H763" s="13"/>
      <c r="K763" s="13"/>
    </row>
    <row r="764">
      <c r="B764" s="13"/>
      <c r="D764" s="13"/>
      <c r="H764" s="13"/>
      <c r="K764" s="13"/>
    </row>
    <row r="765">
      <c r="B765" s="13"/>
      <c r="D765" s="13"/>
      <c r="H765" s="13"/>
      <c r="K765" s="13"/>
    </row>
    <row r="766">
      <c r="B766" s="13"/>
      <c r="D766" s="13"/>
      <c r="H766" s="13"/>
      <c r="K766" s="13"/>
    </row>
    <row r="767">
      <c r="B767" s="13"/>
      <c r="D767" s="13"/>
      <c r="H767" s="13"/>
      <c r="K767" s="13"/>
    </row>
    <row r="768">
      <c r="B768" s="13"/>
      <c r="D768" s="13"/>
      <c r="H768" s="13"/>
      <c r="K768" s="13"/>
    </row>
    <row r="769">
      <c r="B769" s="13"/>
      <c r="D769" s="13"/>
      <c r="H769" s="13"/>
      <c r="K769" s="13"/>
    </row>
    <row r="770">
      <c r="B770" s="13"/>
      <c r="D770" s="13"/>
      <c r="H770" s="13"/>
      <c r="K770" s="13"/>
    </row>
    <row r="771">
      <c r="B771" s="13"/>
      <c r="D771" s="13"/>
      <c r="H771" s="13"/>
      <c r="K771" s="13"/>
    </row>
    <row r="772">
      <c r="B772" s="13"/>
      <c r="D772" s="13"/>
      <c r="H772" s="13"/>
      <c r="K772" s="13"/>
    </row>
    <row r="773">
      <c r="B773" s="13"/>
      <c r="D773" s="13"/>
      <c r="H773" s="13"/>
      <c r="K773" s="13"/>
    </row>
    <row r="774">
      <c r="B774" s="13"/>
      <c r="D774" s="13"/>
      <c r="H774" s="13"/>
      <c r="K774" s="13"/>
    </row>
    <row r="775">
      <c r="B775" s="13"/>
      <c r="D775" s="13"/>
      <c r="H775" s="13"/>
      <c r="K775" s="13"/>
    </row>
    <row r="776">
      <c r="B776" s="13"/>
      <c r="D776" s="13"/>
      <c r="H776" s="13"/>
      <c r="K776" s="13"/>
    </row>
    <row r="777">
      <c r="B777" s="13"/>
      <c r="D777" s="13"/>
      <c r="H777" s="13"/>
      <c r="K777" s="13"/>
    </row>
    <row r="778">
      <c r="B778" s="13"/>
      <c r="D778" s="13"/>
      <c r="H778" s="13"/>
      <c r="K778" s="13"/>
    </row>
    <row r="779">
      <c r="B779" s="13"/>
      <c r="D779" s="13"/>
      <c r="H779" s="13"/>
      <c r="K779" s="13"/>
    </row>
    <row r="780">
      <c r="B780" s="13"/>
      <c r="D780" s="13"/>
      <c r="H780" s="13"/>
      <c r="K780" s="13"/>
    </row>
    <row r="781">
      <c r="B781" s="13"/>
      <c r="D781" s="13"/>
      <c r="H781" s="13"/>
      <c r="K781" s="13"/>
    </row>
    <row r="782">
      <c r="B782" s="13"/>
      <c r="D782" s="13"/>
      <c r="H782" s="13"/>
      <c r="K782" s="13"/>
    </row>
    <row r="783">
      <c r="B783" s="13"/>
      <c r="D783" s="13"/>
      <c r="H783" s="13"/>
      <c r="K783" s="13"/>
    </row>
    <row r="784">
      <c r="B784" s="13"/>
      <c r="D784" s="13"/>
      <c r="H784" s="13"/>
      <c r="K784" s="13"/>
    </row>
    <row r="785">
      <c r="B785" s="13"/>
      <c r="D785" s="13"/>
      <c r="H785" s="13"/>
      <c r="K785" s="13"/>
    </row>
    <row r="786">
      <c r="B786" s="13"/>
      <c r="D786" s="13"/>
      <c r="H786" s="13"/>
      <c r="K786" s="13"/>
    </row>
    <row r="787">
      <c r="B787" s="13"/>
      <c r="D787" s="13"/>
      <c r="H787" s="13"/>
      <c r="K787" s="13"/>
    </row>
    <row r="788">
      <c r="B788" s="13"/>
      <c r="D788" s="13"/>
      <c r="H788" s="13"/>
      <c r="K788" s="13"/>
    </row>
    <row r="789">
      <c r="B789" s="13"/>
      <c r="D789" s="13"/>
      <c r="H789" s="13"/>
      <c r="K789" s="13"/>
    </row>
    <row r="790">
      <c r="B790" s="13"/>
      <c r="D790" s="13"/>
      <c r="H790" s="13"/>
      <c r="K790" s="13"/>
    </row>
    <row r="791">
      <c r="B791" s="13"/>
      <c r="D791" s="13"/>
      <c r="H791" s="13"/>
      <c r="K791" s="13"/>
    </row>
    <row r="792">
      <c r="B792" s="13"/>
      <c r="D792" s="13"/>
      <c r="H792" s="13"/>
      <c r="K792" s="13"/>
    </row>
    <row r="793">
      <c r="B793" s="13"/>
      <c r="D793" s="13"/>
      <c r="H793" s="13"/>
      <c r="K793" s="13"/>
    </row>
    <row r="794">
      <c r="B794" s="13"/>
      <c r="D794" s="13"/>
      <c r="H794" s="13"/>
      <c r="K794" s="13"/>
    </row>
    <row r="795">
      <c r="B795" s="13"/>
      <c r="D795" s="13"/>
      <c r="H795" s="13"/>
      <c r="K795" s="13"/>
    </row>
    <row r="796">
      <c r="B796" s="13"/>
      <c r="D796" s="13"/>
      <c r="H796" s="13"/>
      <c r="K796" s="13"/>
    </row>
    <row r="797">
      <c r="B797" s="13"/>
      <c r="D797" s="13"/>
      <c r="H797" s="13"/>
      <c r="K797" s="13"/>
    </row>
    <row r="798">
      <c r="B798" s="13"/>
      <c r="D798" s="13"/>
      <c r="H798" s="13"/>
      <c r="K798" s="13"/>
    </row>
    <row r="799">
      <c r="B799" s="13"/>
      <c r="D799" s="13"/>
      <c r="H799" s="13"/>
      <c r="K799" s="13"/>
    </row>
    <row r="800">
      <c r="B800" s="13"/>
      <c r="D800" s="13"/>
      <c r="H800" s="13"/>
      <c r="K800" s="13"/>
    </row>
    <row r="801">
      <c r="B801" s="13"/>
      <c r="D801" s="13"/>
      <c r="H801" s="13"/>
      <c r="K801" s="13"/>
    </row>
    <row r="802">
      <c r="B802" s="13"/>
      <c r="D802" s="13"/>
      <c r="H802" s="13"/>
      <c r="K802" s="13"/>
    </row>
    <row r="803">
      <c r="B803" s="13"/>
      <c r="D803" s="13"/>
      <c r="H803" s="13"/>
      <c r="K803" s="13"/>
    </row>
    <row r="804">
      <c r="B804" s="13"/>
      <c r="D804" s="13"/>
      <c r="H804" s="13"/>
      <c r="K804" s="13"/>
    </row>
    <row r="805">
      <c r="B805" s="13"/>
      <c r="D805" s="13"/>
      <c r="H805" s="13"/>
      <c r="K805" s="13"/>
    </row>
    <row r="806">
      <c r="B806" s="13"/>
      <c r="D806" s="13"/>
      <c r="H806" s="13"/>
      <c r="K806" s="13"/>
    </row>
    <row r="807">
      <c r="B807" s="13"/>
      <c r="D807" s="13"/>
      <c r="H807" s="13"/>
      <c r="K807" s="13"/>
    </row>
    <row r="808">
      <c r="B808" s="13"/>
      <c r="D808" s="13"/>
      <c r="H808" s="13"/>
      <c r="K808" s="13"/>
    </row>
    <row r="809">
      <c r="B809" s="13"/>
      <c r="D809" s="13"/>
      <c r="H809" s="13"/>
      <c r="K809" s="13"/>
    </row>
    <row r="810">
      <c r="B810" s="13"/>
      <c r="D810" s="13"/>
      <c r="H810" s="13"/>
      <c r="K810" s="13"/>
    </row>
    <row r="811">
      <c r="B811" s="13"/>
      <c r="D811" s="13"/>
      <c r="H811" s="13"/>
      <c r="K811" s="13"/>
    </row>
    <row r="812">
      <c r="B812" s="13"/>
      <c r="D812" s="13"/>
      <c r="H812" s="13"/>
      <c r="K812" s="13"/>
    </row>
    <row r="813">
      <c r="B813" s="13"/>
      <c r="D813" s="13"/>
      <c r="H813" s="13"/>
      <c r="K813" s="13"/>
    </row>
    <row r="814">
      <c r="B814" s="13"/>
      <c r="D814" s="13"/>
      <c r="H814" s="13"/>
      <c r="K814" s="13"/>
    </row>
    <row r="815">
      <c r="B815" s="13"/>
      <c r="D815" s="13"/>
      <c r="H815" s="13"/>
      <c r="K815" s="13"/>
    </row>
    <row r="816">
      <c r="B816" s="13"/>
      <c r="D816" s="13"/>
      <c r="H816" s="13"/>
      <c r="K816" s="13"/>
    </row>
    <row r="817">
      <c r="B817" s="13"/>
      <c r="D817" s="13"/>
      <c r="H817" s="13"/>
      <c r="K817" s="13"/>
    </row>
    <row r="818">
      <c r="B818" s="13"/>
      <c r="D818" s="13"/>
      <c r="H818" s="13"/>
      <c r="K818" s="13"/>
    </row>
    <row r="819">
      <c r="B819" s="13"/>
      <c r="D819" s="13"/>
      <c r="H819" s="13"/>
      <c r="K819" s="13"/>
    </row>
    <row r="820">
      <c r="B820" s="13"/>
      <c r="D820" s="13"/>
      <c r="H820" s="13"/>
      <c r="K820" s="13"/>
    </row>
    <row r="821">
      <c r="B821" s="13"/>
      <c r="D821" s="13"/>
      <c r="H821" s="13"/>
      <c r="K821" s="13"/>
    </row>
    <row r="822">
      <c r="B822" s="13"/>
      <c r="D822" s="13"/>
      <c r="H822" s="13"/>
      <c r="K822" s="13"/>
    </row>
    <row r="823">
      <c r="B823" s="13"/>
      <c r="D823" s="13"/>
      <c r="H823" s="13"/>
      <c r="K823" s="13"/>
    </row>
    <row r="824">
      <c r="B824" s="13"/>
      <c r="D824" s="13"/>
      <c r="H824" s="13"/>
      <c r="K824" s="13"/>
    </row>
    <row r="825">
      <c r="B825" s="13"/>
      <c r="D825" s="13"/>
      <c r="H825" s="13"/>
      <c r="K825" s="13"/>
    </row>
    <row r="826">
      <c r="B826" s="13"/>
      <c r="D826" s="13"/>
      <c r="H826" s="13"/>
      <c r="K826" s="13"/>
    </row>
    <row r="827">
      <c r="B827" s="13"/>
      <c r="D827" s="13"/>
      <c r="H827" s="13"/>
      <c r="K827" s="13"/>
    </row>
    <row r="828">
      <c r="B828" s="13"/>
      <c r="D828" s="13"/>
      <c r="H828" s="13"/>
      <c r="K828" s="13"/>
    </row>
    <row r="829">
      <c r="B829" s="13"/>
      <c r="D829" s="13"/>
      <c r="H829" s="13"/>
      <c r="K829" s="13"/>
    </row>
    <row r="830">
      <c r="B830" s="13"/>
      <c r="D830" s="13"/>
      <c r="H830" s="13"/>
      <c r="K830" s="13"/>
    </row>
    <row r="831">
      <c r="B831" s="13"/>
      <c r="D831" s="13"/>
      <c r="H831" s="13"/>
      <c r="K831" s="13"/>
    </row>
    <row r="832">
      <c r="B832" s="13"/>
      <c r="D832" s="13"/>
      <c r="H832" s="13"/>
      <c r="K832" s="13"/>
    </row>
    <row r="833">
      <c r="B833" s="13"/>
      <c r="D833" s="13"/>
      <c r="H833" s="13"/>
      <c r="K833" s="13"/>
    </row>
    <row r="834">
      <c r="B834" s="13"/>
      <c r="D834" s="13"/>
      <c r="H834" s="13"/>
      <c r="K834" s="13"/>
    </row>
    <row r="835">
      <c r="B835" s="13"/>
      <c r="D835" s="13"/>
      <c r="H835" s="13"/>
      <c r="K835" s="13"/>
    </row>
    <row r="836">
      <c r="B836" s="13"/>
      <c r="D836" s="13"/>
      <c r="H836" s="13"/>
      <c r="K836" s="13"/>
    </row>
    <row r="837">
      <c r="B837" s="13"/>
      <c r="D837" s="13"/>
      <c r="H837" s="13"/>
      <c r="K837" s="13"/>
    </row>
    <row r="838">
      <c r="B838" s="13"/>
      <c r="D838" s="13"/>
      <c r="H838" s="13"/>
      <c r="K838" s="13"/>
    </row>
    <row r="839">
      <c r="B839" s="13"/>
      <c r="D839" s="13"/>
      <c r="H839" s="13"/>
      <c r="K839" s="13"/>
    </row>
    <row r="840">
      <c r="B840" s="13"/>
      <c r="D840" s="13"/>
      <c r="H840" s="13"/>
      <c r="K840" s="13"/>
    </row>
    <row r="841">
      <c r="B841" s="13"/>
      <c r="D841" s="13"/>
      <c r="H841" s="13"/>
      <c r="K841" s="13"/>
    </row>
    <row r="842">
      <c r="B842" s="13"/>
      <c r="D842" s="13"/>
      <c r="H842" s="13"/>
      <c r="K842" s="13"/>
    </row>
    <row r="843">
      <c r="B843" s="13"/>
      <c r="D843" s="13"/>
      <c r="H843" s="13"/>
      <c r="K843" s="13"/>
    </row>
    <row r="844">
      <c r="B844" s="13"/>
      <c r="D844" s="13"/>
      <c r="H844" s="13"/>
      <c r="K844" s="13"/>
    </row>
    <row r="845">
      <c r="B845" s="13"/>
      <c r="D845" s="13"/>
      <c r="H845" s="13"/>
      <c r="K845" s="13"/>
    </row>
    <row r="846">
      <c r="B846" s="13"/>
      <c r="D846" s="13"/>
      <c r="H846" s="13"/>
      <c r="K846" s="13"/>
    </row>
    <row r="847">
      <c r="B847" s="13"/>
      <c r="D847" s="13"/>
      <c r="H847" s="13"/>
      <c r="K847" s="13"/>
    </row>
    <row r="848">
      <c r="B848" s="13"/>
      <c r="D848" s="13"/>
      <c r="H848" s="13"/>
      <c r="K848" s="13"/>
    </row>
    <row r="849">
      <c r="B849" s="13"/>
      <c r="D849" s="13"/>
      <c r="H849" s="13"/>
      <c r="K849" s="13"/>
    </row>
    <row r="850">
      <c r="B850" s="13"/>
      <c r="D850" s="13"/>
      <c r="H850" s="13"/>
      <c r="K850" s="13"/>
    </row>
    <row r="851">
      <c r="B851" s="13"/>
      <c r="D851" s="13"/>
      <c r="H851" s="13"/>
      <c r="K851" s="13"/>
    </row>
    <row r="852">
      <c r="B852" s="13"/>
      <c r="D852" s="13"/>
      <c r="H852" s="13"/>
      <c r="K852" s="13"/>
    </row>
    <row r="853">
      <c r="B853" s="13"/>
      <c r="D853" s="13"/>
      <c r="H853" s="13"/>
      <c r="K853" s="13"/>
    </row>
    <row r="854">
      <c r="B854" s="13"/>
      <c r="D854" s="13"/>
      <c r="H854" s="13"/>
      <c r="K854" s="13"/>
    </row>
    <row r="855">
      <c r="B855" s="13"/>
      <c r="D855" s="13"/>
      <c r="H855" s="13"/>
      <c r="K855" s="13"/>
    </row>
    <row r="856">
      <c r="B856" s="13"/>
      <c r="D856" s="13"/>
      <c r="H856" s="13"/>
      <c r="K856" s="13"/>
    </row>
    <row r="857">
      <c r="B857" s="13"/>
      <c r="D857" s="13"/>
      <c r="H857" s="13"/>
      <c r="K857" s="13"/>
    </row>
    <row r="858">
      <c r="B858" s="13"/>
      <c r="D858" s="13"/>
      <c r="H858" s="13"/>
      <c r="K858" s="13"/>
    </row>
    <row r="859">
      <c r="B859" s="13"/>
      <c r="D859" s="13"/>
      <c r="H859" s="13"/>
      <c r="K859" s="13"/>
    </row>
    <row r="860">
      <c r="B860" s="13"/>
      <c r="D860" s="13"/>
      <c r="H860" s="13"/>
      <c r="K860" s="13"/>
    </row>
    <row r="861">
      <c r="B861" s="13"/>
      <c r="D861" s="13"/>
      <c r="H861" s="13"/>
      <c r="K861" s="13"/>
    </row>
    <row r="862">
      <c r="B862" s="13"/>
      <c r="D862" s="13"/>
      <c r="H862" s="13"/>
      <c r="K862" s="13"/>
    </row>
    <row r="863">
      <c r="B863" s="13"/>
      <c r="D863" s="13"/>
      <c r="H863" s="13"/>
      <c r="K863" s="13"/>
    </row>
    <row r="864">
      <c r="B864" s="13"/>
      <c r="D864" s="13"/>
      <c r="H864" s="13"/>
      <c r="K864" s="13"/>
    </row>
    <row r="865">
      <c r="B865" s="13"/>
      <c r="D865" s="13"/>
      <c r="H865" s="13"/>
      <c r="K865" s="13"/>
    </row>
    <row r="866">
      <c r="B866" s="13"/>
      <c r="D866" s="13"/>
      <c r="H866" s="13"/>
      <c r="K866" s="13"/>
    </row>
    <row r="867">
      <c r="B867" s="13"/>
      <c r="D867" s="13"/>
      <c r="H867" s="13"/>
      <c r="K867" s="13"/>
    </row>
    <row r="868">
      <c r="B868" s="13"/>
      <c r="D868" s="13"/>
      <c r="H868" s="13"/>
      <c r="K868" s="13"/>
    </row>
    <row r="869">
      <c r="B869" s="13"/>
      <c r="D869" s="13"/>
      <c r="H869" s="13"/>
      <c r="K869" s="13"/>
    </row>
    <row r="870">
      <c r="B870" s="13"/>
      <c r="D870" s="13"/>
      <c r="H870" s="13"/>
      <c r="K870" s="13"/>
    </row>
    <row r="871">
      <c r="B871" s="13"/>
      <c r="D871" s="13"/>
      <c r="H871" s="13"/>
      <c r="K871" s="13"/>
    </row>
    <row r="872">
      <c r="B872" s="13"/>
      <c r="D872" s="13"/>
      <c r="H872" s="13"/>
      <c r="K872" s="13"/>
    </row>
    <row r="873">
      <c r="B873" s="13"/>
      <c r="D873" s="13"/>
      <c r="H873" s="13"/>
      <c r="K873" s="13"/>
    </row>
    <row r="874">
      <c r="B874" s="13"/>
      <c r="D874" s="13"/>
      <c r="H874" s="13"/>
      <c r="K874" s="13"/>
    </row>
    <row r="875">
      <c r="B875" s="13"/>
      <c r="D875" s="13"/>
      <c r="H875" s="13"/>
      <c r="K875" s="13"/>
    </row>
    <row r="876">
      <c r="B876" s="13"/>
      <c r="D876" s="13"/>
      <c r="H876" s="13"/>
      <c r="K876" s="13"/>
    </row>
    <row r="877">
      <c r="B877" s="13"/>
      <c r="D877" s="13"/>
      <c r="H877" s="13"/>
      <c r="K877" s="13"/>
    </row>
    <row r="878">
      <c r="B878" s="13"/>
      <c r="D878" s="13"/>
      <c r="H878" s="13"/>
      <c r="K878" s="13"/>
    </row>
    <row r="879">
      <c r="B879" s="13"/>
      <c r="D879" s="13"/>
      <c r="H879" s="13"/>
      <c r="K879" s="13"/>
    </row>
    <row r="880">
      <c r="B880" s="13"/>
      <c r="D880" s="13"/>
      <c r="H880" s="13"/>
      <c r="K880" s="13"/>
    </row>
    <row r="881">
      <c r="B881" s="13"/>
      <c r="D881" s="13"/>
      <c r="H881" s="13"/>
      <c r="K881" s="13"/>
    </row>
    <row r="882">
      <c r="B882" s="13"/>
      <c r="D882" s="13"/>
      <c r="H882" s="13"/>
      <c r="K882" s="13"/>
    </row>
    <row r="883">
      <c r="B883" s="13"/>
      <c r="D883" s="13"/>
      <c r="H883" s="13"/>
      <c r="K883" s="13"/>
    </row>
    <row r="884">
      <c r="B884" s="13"/>
      <c r="D884" s="13"/>
      <c r="H884" s="13"/>
      <c r="K884" s="13"/>
    </row>
    <row r="885">
      <c r="B885" s="13"/>
      <c r="D885" s="13"/>
      <c r="H885" s="13"/>
      <c r="K885" s="13"/>
    </row>
    <row r="886">
      <c r="B886" s="13"/>
      <c r="D886" s="13"/>
      <c r="H886" s="13"/>
      <c r="K886" s="13"/>
    </row>
    <row r="887">
      <c r="B887" s="13"/>
      <c r="D887" s="13"/>
      <c r="H887" s="13"/>
      <c r="K887" s="13"/>
    </row>
    <row r="888">
      <c r="B888" s="13"/>
      <c r="D888" s="13"/>
      <c r="H888" s="13"/>
      <c r="K888" s="13"/>
    </row>
    <row r="889">
      <c r="B889" s="13"/>
      <c r="D889" s="13"/>
      <c r="H889" s="13"/>
      <c r="K889" s="13"/>
    </row>
    <row r="890">
      <c r="B890" s="13"/>
      <c r="D890" s="13"/>
      <c r="H890" s="13"/>
      <c r="K890" s="13"/>
    </row>
    <row r="891">
      <c r="B891" s="13"/>
      <c r="D891" s="13"/>
      <c r="H891" s="13"/>
      <c r="K891" s="13"/>
    </row>
    <row r="892">
      <c r="B892" s="13"/>
      <c r="D892" s="13"/>
      <c r="H892" s="13"/>
      <c r="K892" s="13"/>
    </row>
    <row r="893">
      <c r="B893" s="13"/>
      <c r="D893" s="13"/>
      <c r="H893" s="13"/>
      <c r="K893" s="13"/>
    </row>
    <row r="894">
      <c r="B894" s="13"/>
      <c r="D894" s="13"/>
      <c r="H894" s="13"/>
      <c r="K894" s="13"/>
    </row>
    <row r="895">
      <c r="B895" s="13"/>
      <c r="D895" s="13"/>
      <c r="H895" s="13"/>
      <c r="K895" s="13"/>
    </row>
    <row r="896">
      <c r="B896" s="13"/>
      <c r="D896" s="13"/>
      <c r="H896" s="13"/>
      <c r="K896" s="13"/>
    </row>
    <row r="897">
      <c r="B897" s="13"/>
      <c r="D897" s="13"/>
      <c r="H897" s="13"/>
      <c r="K897" s="13"/>
    </row>
    <row r="898">
      <c r="B898" s="13"/>
      <c r="D898" s="13"/>
      <c r="H898" s="13"/>
      <c r="K898" s="13"/>
    </row>
    <row r="899">
      <c r="B899" s="13"/>
      <c r="D899" s="13"/>
      <c r="H899" s="13"/>
      <c r="K899" s="13"/>
    </row>
    <row r="900">
      <c r="B900" s="13"/>
      <c r="D900" s="13"/>
      <c r="H900" s="13"/>
      <c r="K900" s="13"/>
    </row>
    <row r="901">
      <c r="B901" s="13"/>
      <c r="D901" s="13"/>
      <c r="H901" s="13"/>
      <c r="K901" s="13"/>
    </row>
    <row r="902">
      <c r="B902" s="13"/>
      <c r="D902" s="13"/>
      <c r="H902" s="13"/>
      <c r="K902" s="13"/>
    </row>
    <row r="903">
      <c r="B903" s="13"/>
      <c r="D903" s="13"/>
      <c r="H903" s="13"/>
      <c r="K903" s="13"/>
    </row>
    <row r="904">
      <c r="B904" s="13"/>
      <c r="D904" s="13"/>
      <c r="H904" s="13"/>
      <c r="K904" s="13"/>
    </row>
    <row r="905">
      <c r="B905" s="13"/>
      <c r="D905" s="13"/>
      <c r="H905" s="13"/>
      <c r="K905" s="13"/>
    </row>
    <row r="906">
      <c r="B906" s="13"/>
      <c r="D906" s="13"/>
      <c r="H906" s="13"/>
      <c r="K906" s="13"/>
    </row>
    <row r="907">
      <c r="B907" s="13"/>
      <c r="D907" s="13"/>
      <c r="H907" s="13"/>
      <c r="K907" s="13"/>
    </row>
    <row r="908">
      <c r="B908" s="13"/>
      <c r="D908" s="13"/>
      <c r="H908" s="13"/>
      <c r="K908" s="13"/>
    </row>
    <row r="909">
      <c r="B909" s="13"/>
      <c r="D909" s="13"/>
      <c r="H909" s="13"/>
      <c r="K909" s="13"/>
    </row>
    <row r="910">
      <c r="B910" s="13"/>
      <c r="D910" s="13"/>
      <c r="H910" s="13"/>
      <c r="K910" s="13"/>
    </row>
    <row r="911">
      <c r="B911" s="13"/>
      <c r="D911" s="13"/>
      <c r="H911" s="13"/>
      <c r="K911" s="13"/>
    </row>
    <row r="912">
      <c r="B912" s="13"/>
      <c r="D912" s="13"/>
      <c r="H912" s="13"/>
      <c r="K912" s="13"/>
    </row>
    <row r="913">
      <c r="B913" s="13"/>
      <c r="D913" s="13"/>
      <c r="H913" s="13"/>
      <c r="K913" s="13"/>
    </row>
    <row r="914">
      <c r="B914" s="13"/>
      <c r="D914" s="13"/>
      <c r="H914" s="13"/>
      <c r="K914" s="13"/>
    </row>
    <row r="915">
      <c r="B915" s="13"/>
      <c r="D915" s="13"/>
      <c r="H915" s="13"/>
      <c r="K915" s="13"/>
    </row>
    <row r="916">
      <c r="B916" s="13"/>
      <c r="D916" s="13"/>
      <c r="H916" s="13"/>
      <c r="K916" s="13"/>
    </row>
    <row r="917">
      <c r="B917" s="13"/>
      <c r="D917" s="13"/>
      <c r="H917" s="13"/>
      <c r="K917" s="13"/>
    </row>
    <row r="918">
      <c r="B918" s="13"/>
      <c r="D918" s="13"/>
      <c r="H918" s="13"/>
      <c r="K918" s="13"/>
    </row>
    <row r="919">
      <c r="B919" s="13"/>
      <c r="D919" s="13"/>
      <c r="H919" s="13"/>
      <c r="K919" s="13"/>
    </row>
    <row r="920">
      <c r="B920" s="13"/>
      <c r="D920" s="13"/>
      <c r="H920" s="13"/>
      <c r="K920" s="13"/>
    </row>
    <row r="921">
      <c r="B921" s="13"/>
      <c r="D921" s="13"/>
      <c r="H921" s="13"/>
      <c r="K921" s="13"/>
    </row>
    <row r="922">
      <c r="B922" s="13"/>
      <c r="D922" s="13"/>
      <c r="H922" s="13"/>
      <c r="K922" s="13"/>
    </row>
    <row r="923">
      <c r="B923" s="13"/>
      <c r="D923" s="13"/>
      <c r="H923" s="13"/>
      <c r="K923" s="13"/>
    </row>
    <row r="924">
      <c r="B924" s="13"/>
      <c r="D924" s="13"/>
      <c r="H924" s="13"/>
      <c r="K924" s="13"/>
    </row>
    <row r="925">
      <c r="B925" s="13"/>
      <c r="D925" s="13"/>
      <c r="H925" s="13"/>
      <c r="K925" s="13"/>
    </row>
    <row r="926">
      <c r="B926" s="13"/>
      <c r="D926" s="13"/>
      <c r="H926" s="13"/>
      <c r="K926" s="13"/>
    </row>
    <row r="927">
      <c r="B927" s="13"/>
      <c r="D927" s="13"/>
      <c r="H927" s="13"/>
      <c r="K927" s="13"/>
    </row>
    <row r="928">
      <c r="B928" s="13"/>
      <c r="D928" s="13"/>
      <c r="H928" s="13"/>
      <c r="K928" s="13"/>
    </row>
    <row r="929">
      <c r="B929" s="13"/>
      <c r="D929" s="13"/>
      <c r="H929" s="13"/>
      <c r="K929" s="13"/>
    </row>
    <row r="930">
      <c r="B930" s="13"/>
      <c r="D930" s="13"/>
      <c r="H930" s="13"/>
      <c r="K930" s="13"/>
    </row>
    <row r="931">
      <c r="B931" s="13"/>
      <c r="D931" s="13"/>
      <c r="H931" s="13"/>
      <c r="K931" s="13"/>
    </row>
    <row r="932">
      <c r="B932" s="13"/>
      <c r="D932" s="13"/>
      <c r="H932" s="13"/>
      <c r="K932" s="13"/>
    </row>
    <row r="933">
      <c r="B933" s="13"/>
      <c r="D933" s="13"/>
      <c r="H933" s="13"/>
      <c r="K933" s="13"/>
    </row>
    <row r="934">
      <c r="B934" s="13"/>
      <c r="D934" s="13"/>
      <c r="H934" s="13"/>
      <c r="K934" s="13"/>
    </row>
    <row r="935">
      <c r="B935" s="13"/>
      <c r="D935" s="13"/>
      <c r="H935" s="13"/>
      <c r="K935" s="13"/>
    </row>
    <row r="936">
      <c r="B936" s="13"/>
      <c r="D936" s="13"/>
      <c r="H936" s="13"/>
      <c r="K936" s="13"/>
    </row>
    <row r="937">
      <c r="B937" s="13"/>
      <c r="D937" s="13"/>
      <c r="H937" s="13"/>
      <c r="K937" s="13"/>
    </row>
    <row r="938">
      <c r="B938" s="13"/>
      <c r="D938" s="13"/>
      <c r="H938" s="13"/>
      <c r="K938" s="13"/>
    </row>
    <row r="939">
      <c r="B939" s="13"/>
      <c r="D939" s="13"/>
      <c r="H939" s="13"/>
      <c r="K939" s="13"/>
    </row>
    <row r="940">
      <c r="B940" s="13"/>
      <c r="D940" s="13"/>
      <c r="H940" s="13"/>
      <c r="K940" s="13"/>
    </row>
    <row r="941">
      <c r="B941" s="13"/>
      <c r="D941" s="13"/>
      <c r="H941" s="13"/>
      <c r="K941" s="13"/>
    </row>
    <row r="942">
      <c r="B942" s="13"/>
      <c r="D942" s="13"/>
      <c r="H942" s="13"/>
      <c r="K942" s="13"/>
    </row>
    <row r="943">
      <c r="B943" s="13"/>
      <c r="D943" s="13"/>
      <c r="H943" s="13"/>
      <c r="K943" s="13"/>
    </row>
    <row r="944">
      <c r="B944" s="13"/>
      <c r="D944" s="13"/>
      <c r="H944" s="13"/>
      <c r="K944" s="13"/>
    </row>
    <row r="945">
      <c r="B945" s="13"/>
      <c r="D945" s="13"/>
      <c r="H945" s="13"/>
      <c r="K945" s="13"/>
    </row>
    <row r="946">
      <c r="B946" s="13"/>
      <c r="D946" s="13"/>
      <c r="H946" s="13"/>
      <c r="K946" s="13"/>
    </row>
    <row r="947">
      <c r="B947" s="13"/>
      <c r="D947" s="13"/>
      <c r="H947" s="13"/>
      <c r="K947" s="13"/>
    </row>
    <row r="948">
      <c r="B948" s="13"/>
      <c r="D948" s="13"/>
      <c r="H948" s="13"/>
      <c r="K948" s="13"/>
    </row>
    <row r="949">
      <c r="B949" s="13"/>
      <c r="D949" s="13"/>
      <c r="H949" s="13"/>
      <c r="K949" s="13"/>
    </row>
    <row r="950">
      <c r="B950" s="13"/>
      <c r="D950" s="13"/>
      <c r="H950" s="13"/>
      <c r="K950" s="13"/>
    </row>
    <row r="951">
      <c r="B951" s="13"/>
      <c r="D951" s="13"/>
      <c r="H951" s="13"/>
      <c r="K951" s="13"/>
    </row>
    <row r="952">
      <c r="B952" s="13"/>
      <c r="D952" s="13"/>
      <c r="H952" s="13"/>
      <c r="K952" s="13"/>
    </row>
    <row r="953">
      <c r="B953" s="13"/>
      <c r="D953" s="13"/>
      <c r="H953" s="13"/>
      <c r="K953" s="13"/>
    </row>
    <row r="954">
      <c r="B954" s="13"/>
      <c r="D954" s="13"/>
      <c r="H954" s="13"/>
      <c r="K954" s="13"/>
    </row>
    <row r="955">
      <c r="B955" s="13"/>
      <c r="D955" s="13"/>
      <c r="H955" s="13"/>
      <c r="K955" s="13"/>
    </row>
    <row r="956">
      <c r="B956" s="13"/>
      <c r="D956" s="13"/>
      <c r="H956" s="13"/>
      <c r="K956" s="13"/>
    </row>
    <row r="957">
      <c r="B957" s="13"/>
      <c r="D957" s="13"/>
      <c r="H957" s="13"/>
      <c r="K957" s="13"/>
    </row>
    <row r="958">
      <c r="B958" s="13"/>
      <c r="D958" s="13"/>
      <c r="H958" s="13"/>
      <c r="K958" s="13"/>
    </row>
    <row r="959">
      <c r="B959" s="13"/>
      <c r="D959" s="13"/>
      <c r="H959" s="13"/>
      <c r="K959" s="13"/>
    </row>
    <row r="960">
      <c r="B960" s="13"/>
      <c r="D960" s="13"/>
      <c r="H960" s="13"/>
      <c r="K960" s="13"/>
    </row>
    <row r="961">
      <c r="B961" s="13"/>
      <c r="D961" s="13"/>
      <c r="H961" s="13"/>
      <c r="K961" s="13"/>
    </row>
    <row r="962">
      <c r="B962" s="13"/>
      <c r="D962" s="13"/>
      <c r="H962" s="13"/>
      <c r="K962" s="13"/>
    </row>
    <row r="963">
      <c r="B963" s="13"/>
      <c r="D963" s="13"/>
      <c r="H963" s="13"/>
      <c r="K963" s="13"/>
    </row>
    <row r="964">
      <c r="B964" s="13"/>
      <c r="D964" s="13"/>
      <c r="H964" s="13"/>
      <c r="K964" s="13"/>
    </row>
    <row r="965">
      <c r="B965" s="13"/>
      <c r="D965" s="13"/>
      <c r="H965" s="13"/>
      <c r="K965" s="13"/>
    </row>
    <row r="966">
      <c r="B966" s="13"/>
      <c r="D966" s="13"/>
      <c r="H966" s="13"/>
      <c r="K966" s="13"/>
    </row>
    <row r="967">
      <c r="B967" s="13"/>
      <c r="D967" s="13"/>
      <c r="H967" s="13"/>
      <c r="K967" s="13"/>
    </row>
    <row r="968">
      <c r="B968" s="13"/>
      <c r="D968" s="13"/>
      <c r="H968" s="13"/>
      <c r="K968" s="13"/>
    </row>
    <row r="969">
      <c r="B969" s="13"/>
      <c r="D969" s="13"/>
      <c r="H969" s="13"/>
      <c r="K969" s="13"/>
    </row>
    <row r="970">
      <c r="B970" s="13"/>
      <c r="D970" s="13"/>
      <c r="H970" s="13"/>
      <c r="K970" s="13"/>
    </row>
    <row r="971">
      <c r="B971" s="13"/>
      <c r="D971" s="13"/>
      <c r="H971" s="13"/>
      <c r="K971" s="13"/>
    </row>
    <row r="972">
      <c r="B972" s="13"/>
      <c r="D972" s="13"/>
      <c r="H972" s="13"/>
      <c r="K972" s="13"/>
    </row>
    <row r="973">
      <c r="B973" s="13"/>
      <c r="D973" s="13"/>
      <c r="H973" s="13"/>
      <c r="K973" s="13"/>
    </row>
    <row r="974">
      <c r="B974" s="13"/>
      <c r="D974" s="13"/>
      <c r="H974" s="13"/>
      <c r="K974" s="13"/>
    </row>
    <row r="975">
      <c r="B975" s="13"/>
      <c r="D975" s="13"/>
      <c r="H975" s="13"/>
      <c r="K975" s="13"/>
    </row>
    <row r="976">
      <c r="B976" s="13"/>
      <c r="D976" s="13"/>
      <c r="H976" s="13"/>
      <c r="K976" s="13"/>
    </row>
    <row r="977">
      <c r="B977" s="13"/>
      <c r="D977" s="13"/>
      <c r="H977" s="13"/>
      <c r="K977" s="13"/>
    </row>
    <row r="978">
      <c r="B978" s="13"/>
      <c r="D978" s="13"/>
      <c r="H978" s="13"/>
      <c r="K978" s="13"/>
    </row>
    <row r="979">
      <c r="B979" s="13"/>
      <c r="D979" s="13"/>
      <c r="H979" s="13"/>
      <c r="K979" s="13"/>
    </row>
    <row r="980">
      <c r="B980" s="13"/>
      <c r="D980" s="13"/>
      <c r="H980" s="13"/>
      <c r="K980" s="13"/>
    </row>
    <row r="981">
      <c r="B981" s="13"/>
      <c r="D981" s="13"/>
      <c r="H981" s="13"/>
      <c r="K981" s="13"/>
    </row>
    <row r="982">
      <c r="B982" s="13"/>
      <c r="D982" s="13"/>
      <c r="H982" s="13"/>
      <c r="K982" s="13"/>
    </row>
    <row r="983">
      <c r="B983" s="13"/>
      <c r="D983" s="13"/>
      <c r="H983" s="13"/>
      <c r="K983" s="13"/>
    </row>
    <row r="984">
      <c r="B984" s="13"/>
      <c r="D984" s="13"/>
      <c r="H984" s="13"/>
      <c r="K984" s="13"/>
    </row>
    <row r="985">
      <c r="B985" s="13"/>
      <c r="D985" s="13"/>
      <c r="H985" s="13"/>
      <c r="K985" s="13"/>
    </row>
    <row r="986">
      <c r="B986" s="13"/>
      <c r="D986" s="13"/>
      <c r="H986" s="13"/>
      <c r="K986" s="13"/>
    </row>
    <row r="987">
      <c r="B987" s="13"/>
      <c r="D987" s="13"/>
      <c r="H987" s="13"/>
      <c r="K987" s="13"/>
    </row>
    <row r="988">
      <c r="B988" s="13"/>
      <c r="D988" s="13"/>
      <c r="H988" s="13"/>
      <c r="K988" s="13"/>
    </row>
    <row r="989">
      <c r="B989" s="13"/>
      <c r="D989" s="13"/>
      <c r="H989" s="13"/>
      <c r="K989" s="13"/>
    </row>
    <row r="990">
      <c r="B990" s="13"/>
      <c r="D990" s="13"/>
      <c r="H990" s="13"/>
      <c r="K990" s="13"/>
    </row>
    <row r="991">
      <c r="B991" s="13"/>
      <c r="D991" s="13"/>
      <c r="H991" s="13"/>
      <c r="K991" s="13"/>
    </row>
    <row r="992">
      <c r="B992" s="13"/>
      <c r="D992" s="13"/>
      <c r="H992" s="13"/>
      <c r="K992" s="13"/>
    </row>
    <row r="993">
      <c r="B993" s="13"/>
      <c r="D993" s="13"/>
      <c r="H993" s="13"/>
      <c r="K993" s="13"/>
    </row>
    <row r="994">
      <c r="B994" s="13"/>
      <c r="D994" s="13"/>
      <c r="H994" s="13"/>
      <c r="K994" s="13"/>
    </row>
    <row r="995">
      <c r="B995" s="13"/>
      <c r="D995" s="13"/>
      <c r="H995" s="13"/>
      <c r="K995" s="13"/>
    </row>
    <row r="996">
      <c r="B996" s="13"/>
      <c r="D996" s="13"/>
      <c r="H996" s="13"/>
      <c r="K996" s="13"/>
    </row>
    <row r="997">
      <c r="B997" s="13"/>
      <c r="D997" s="13"/>
      <c r="H997" s="13"/>
      <c r="K997" s="13"/>
    </row>
    <row r="998">
      <c r="B998" s="13"/>
      <c r="D998" s="13"/>
      <c r="H998" s="13"/>
      <c r="K998" s="13"/>
    </row>
    <row r="999">
      <c r="B999" s="13"/>
      <c r="D999" s="13"/>
      <c r="H999" s="13"/>
      <c r="K999" s="13"/>
    </row>
    <row r="1000">
      <c r="B1000" s="13"/>
      <c r="D1000" s="13"/>
      <c r="H1000" s="13"/>
      <c r="K1000" s="13"/>
    </row>
    <row r="1001">
      <c r="B1001" s="13"/>
      <c r="D1001" s="13"/>
      <c r="H1001" s="13"/>
      <c r="K1001" s="13"/>
    </row>
    <row r="1002">
      <c r="B1002" s="13"/>
      <c r="D1002" s="13"/>
      <c r="H1002" s="13"/>
      <c r="K1002" s="13"/>
    </row>
    <row r="1003">
      <c r="B1003" s="13"/>
      <c r="D1003" s="13"/>
      <c r="H1003" s="13"/>
      <c r="K1003" s="13"/>
    </row>
    <row r="1004">
      <c r="B1004" s="13"/>
      <c r="D1004" s="13"/>
      <c r="H1004" s="13"/>
      <c r="K1004" s="13"/>
    </row>
    <row r="1005">
      <c r="B1005" s="13"/>
      <c r="D1005" s="13"/>
      <c r="H1005" s="13"/>
      <c r="K1005" s="13"/>
    </row>
    <row r="1006">
      <c r="B1006" s="13"/>
      <c r="D1006" s="13"/>
      <c r="H1006" s="13"/>
      <c r="K1006" s="13"/>
    </row>
    <row r="1007">
      <c r="B1007" s="13"/>
      <c r="D1007" s="13"/>
      <c r="H1007" s="13"/>
      <c r="K1007" s="13"/>
    </row>
    <row r="1008">
      <c r="B1008" s="13"/>
      <c r="D1008" s="13"/>
      <c r="H1008" s="13"/>
      <c r="K1008" s="13"/>
    </row>
    <row r="1009">
      <c r="B1009" s="13"/>
      <c r="D1009" s="13"/>
      <c r="H1009" s="13"/>
      <c r="K1009" s="13"/>
    </row>
    <row r="1010">
      <c r="B1010" s="13"/>
      <c r="D1010" s="13"/>
      <c r="H1010" s="13"/>
      <c r="K1010" s="13"/>
    </row>
    <row r="1011">
      <c r="B1011" s="13"/>
      <c r="D1011" s="13"/>
      <c r="H1011" s="13"/>
      <c r="K1011" s="13"/>
    </row>
  </sheetData>
  <conditionalFormatting sqref="D1:D1011 H42:H47">
    <cfRule type="containsBlanks" dxfId="0" priority="1">
      <formula>LEN(TRIM(D1))=0</formula>
    </cfRule>
  </conditionalFormatting>
  <conditionalFormatting sqref="H1:H1011">
    <cfRule type="containsBlanks" dxfId="0" priority="2">
      <formula>LEN(TRIM(H1))=0</formula>
    </cfRule>
  </conditionalFormatting>
  <conditionalFormatting sqref="H1:H1011">
    <cfRule type="cellIs" dxfId="1" priority="3" operator="equal">
      <formula>"advancedDropDown"</formula>
    </cfRule>
  </conditionalFormatting>
  <conditionalFormatting sqref="H1:H1011">
    <cfRule type="cellIs" dxfId="1" priority="4" operator="equal">
      <formula>"multiButton"</formula>
    </cfRule>
  </conditionalFormatting>
  <conditionalFormatting sqref="H1:H1011">
    <cfRule type="cellIs" dxfId="1" priority="5" operator="equal">
      <formula>"dropdown"</formula>
    </cfRule>
  </conditionalFormatting>
  <conditionalFormatting sqref="H1:H1011">
    <cfRule type="cellIs" dxfId="1" priority="6" operator="equal">
      <formula>"dropdownMultiSelect"</formula>
    </cfRule>
  </conditionalFormatting>
  <conditionalFormatting sqref="H1:H1011">
    <cfRule type="cellIs" dxfId="1" priority="7" operator="equal">
      <formula>"openTextBoxWithSelection"</formula>
    </cfRule>
  </conditionalFormatting>
  <conditionalFormatting sqref="C2:C1011 K2:K1011">
    <cfRule type="notContainsBlanks" dxfId="1" priority="8">
      <formula>LEN(TRIM(C2))&gt;0</formula>
    </cfRule>
  </conditionalFormatting>
  <conditionalFormatting sqref="H1:H1011">
    <cfRule type="cellIs" dxfId="2" priority="9" operator="equal">
      <formula>"sectionHeader"</formula>
    </cfRule>
  </conditionalFormatting>
  <conditionalFormatting sqref="H1:H1011">
    <cfRule type="cellIs" dxfId="1" priority="10" operator="equal">
      <formula>"countyDropDown"</formula>
    </cfRule>
  </conditionalFormatting>
  <conditionalFormatting sqref="H1:H1011">
    <cfRule type="cellIs" dxfId="0" priority="11" operator="equal">
      <formula>"questionHeader"</formula>
    </cfRule>
  </conditionalFormatting>
  <conditionalFormatting sqref="D1:D1011">
    <cfRule type="expression" dxfId="3" priority="12">
      <formula>SEARCH("sectionHeader", H1) &gt;= 0</formula>
    </cfRule>
  </conditionalFormatting>
  <conditionalFormatting sqref="D1:D1011">
    <cfRule type="expression" dxfId="4" priority="13">
      <formula>SEARCH("questionHeader", H1) &gt;= 0</formula>
    </cfRule>
  </conditionalFormatting>
  <dataValidations>
    <dataValidation type="list" allowBlank="1" showErrorMessage="1" sqref="H2:H1011">
      <formula1>legend!$A$2:$A$15</formula1>
    </dataValidation>
    <dataValidation type="list" allowBlank="1" showErrorMessage="1" sqref="K2:K1011">
      <formula1>legend!$B$2:$B$15</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57"/>
    <col customWidth="1" min="2" max="2" width="25.0"/>
    <col customWidth="1" min="5" max="5" width="75.57"/>
  </cols>
  <sheetData>
    <row r="1">
      <c r="A1" s="1" t="s">
        <v>25</v>
      </c>
      <c r="B1" s="1" t="s">
        <v>22</v>
      </c>
      <c r="C1" s="1" t="s">
        <v>265</v>
      </c>
      <c r="D1" s="1" t="s">
        <v>31</v>
      </c>
      <c r="E1" s="1" t="s">
        <v>266</v>
      </c>
      <c r="F1" s="1" t="s">
        <v>267</v>
      </c>
      <c r="G1" s="1" t="s">
        <v>268</v>
      </c>
      <c r="H1" s="16"/>
    </row>
    <row r="2">
      <c r="A2" s="2" t="s">
        <v>1270</v>
      </c>
      <c r="B2" s="17" t="str">
        <f>IFERROR(__xludf.DUMMYFUNCTION("QUERY(road!A:L, ""SELECT A, B, L where D contains '""&amp;A2&amp;""'"", 0)"),"road-severity")</f>
        <v>road-severity</v>
      </c>
      <c r="C2" s="13" t="str">
        <f>IFERROR(__xludf.DUMMYFUNCTION("""COMPUTED_VALUE"""),"road")</f>
        <v>road</v>
      </c>
      <c r="D2" s="13" t="str">
        <f>IFERROR(__xludf.DUMMYFUNCTION("""COMPUTED_VALUE"""),"C19")</f>
        <v>C19</v>
      </c>
      <c r="E2" s="4" t="s">
        <v>404</v>
      </c>
      <c r="F2" s="6">
        <v>0.0</v>
      </c>
      <c r="G2" s="6">
        <v>1.0</v>
      </c>
    </row>
    <row r="3">
      <c r="A3" s="2" t="s">
        <v>1270</v>
      </c>
      <c r="B3" s="17" t="str">
        <f>IFERROR(__xludf.DUMMYFUNCTION("QUERY(road!A:L, ""SELECT A, B, L where D contains '""&amp;A3&amp;""'"", 0)"),"road-severity")</f>
        <v>road-severity</v>
      </c>
      <c r="C3" s="13" t="str">
        <f>IFERROR(__xludf.DUMMYFUNCTION("""COMPUTED_VALUE"""),"road")</f>
        <v>road</v>
      </c>
      <c r="D3" s="13" t="str">
        <f>IFERROR(__xludf.DUMMYFUNCTION("""COMPUTED_VALUE"""),"C19")</f>
        <v>C19</v>
      </c>
      <c r="E3" s="4" t="s">
        <v>405</v>
      </c>
      <c r="F3" s="6">
        <v>1.0</v>
      </c>
      <c r="G3" s="6">
        <v>2.0</v>
      </c>
    </row>
    <row r="4">
      <c r="A4" s="2" t="s">
        <v>1270</v>
      </c>
      <c r="B4" s="17" t="str">
        <f>IFERROR(__xludf.DUMMYFUNCTION("QUERY(road!A:L, ""SELECT A, B, L where D contains '""&amp;A4&amp;""'"", 0)"),"road-severity")</f>
        <v>road-severity</v>
      </c>
      <c r="C4" s="13" t="str">
        <f>IFERROR(__xludf.DUMMYFUNCTION("""COMPUTED_VALUE"""),"road")</f>
        <v>road</v>
      </c>
      <c r="D4" s="13" t="str">
        <f>IFERROR(__xludf.DUMMYFUNCTION("""COMPUTED_VALUE"""),"C19")</f>
        <v>C19</v>
      </c>
      <c r="E4" s="4" t="s">
        <v>406</v>
      </c>
      <c r="F4" s="6">
        <v>2.0</v>
      </c>
      <c r="G4" s="6">
        <v>3.0</v>
      </c>
    </row>
    <row r="5">
      <c r="A5" s="2" t="s">
        <v>1270</v>
      </c>
      <c r="B5" s="17" t="str">
        <f>IFERROR(__xludf.DUMMYFUNCTION("QUERY(road!A:L, ""SELECT A, B, L where D contains '""&amp;A5&amp;""'"", 0)"),"road-severity")</f>
        <v>road-severity</v>
      </c>
      <c r="C5" s="13" t="str">
        <f>IFERROR(__xludf.DUMMYFUNCTION("""COMPUTED_VALUE"""),"road")</f>
        <v>road</v>
      </c>
      <c r="D5" s="13" t="str">
        <f>IFERROR(__xludf.DUMMYFUNCTION("""COMPUTED_VALUE"""),"C19")</f>
        <v>C19</v>
      </c>
      <c r="E5" s="4" t="s">
        <v>407</v>
      </c>
      <c r="F5" s="6">
        <v>3.0</v>
      </c>
      <c r="G5" s="6">
        <v>4.0</v>
      </c>
    </row>
    <row r="6">
      <c r="A6" s="2" t="s">
        <v>1270</v>
      </c>
      <c r="B6" s="17" t="str">
        <f>IFERROR(__xludf.DUMMYFUNCTION("QUERY(road!A:L, ""SELECT A, B, L where D contains '""&amp;A6&amp;""'"", 0)"),"road-severity")</f>
        <v>road-severity</v>
      </c>
      <c r="C6" s="13" t="str">
        <f>IFERROR(__xludf.DUMMYFUNCTION("""COMPUTED_VALUE"""),"road")</f>
        <v>road</v>
      </c>
      <c r="D6" s="13" t="str">
        <f>IFERROR(__xludf.DUMMYFUNCTION("""COMPUTED_VALUE"""),"C19")</f>
        <v>C19</v>
      </c>
      <c r="E6" s="4" t="s">
        <v>1513</v>
      </c>
      <c r="F6" s="6">
        <v>4.0</v>
      </c>
      <c r="G6" s="6">
        <v>5.0</v>
      </c>
    </row>
    <row r="7">
      <c r="A7" s="2" t="s">
        <v>1270</v>
      </c>
      <c r="B7" s="17" t="str">
        <f>IFERROR(__xludf.DUMMYFUNCTION("QUERY(road!A:L, ""SELECT A, B, L where D contains '""&amp;A7&amp;""'"", 0)"),"road-severity")</f>
        <v>road-severity</v>
      </c>
      <c r="C7" s="13" t="str">
        <f>IFERROR(__xludf.DUMMYFUNCTION("""COMPUTED_VALUE"""),"road")</f>
        <v>road</v>
      </c>
      <c r="D7" s="13" t="str">
        <f>IFERROR(__xludf.DUMMYFUNCTION("""COMPUTED_VALUE"""),"C19")</f>
        <v>C19</v>
      </c>
      <c r="E7" s="4" t="s">
        <v>271</v>
      </c>
      <c r="F7" s="6">
        <v>5.0</v>
      </c>
      <c r="G7" s="6">
        <v>99.0</v>
      </c>
    </row>
    <row r="8">
      <c r="A8" s="2" t="s">
        <v>1279</v>
      </c>
      <c r="B8" s="17" t="str">
        <f>IFERROR(__xludf.DUMMYFUNCTION("QUERY(road!A:L, ""SELECT A, B, L where D contains '""&amp;A8&amp;""'"", 0)"),"road-ownership")</f>
        <v>road-ownership</v>
      </c>
      <c r="C8" s="13" t="str">
        <f>IFERROR(__xludf.DUMMYFUNCTION("""COMPUTED_VALUE"""),"road")</f>
        <v>road</v>
      </c>
      <c r="D8" s="13" t="str">
        <f>IFERROR(__xludf.DUMMYFUNCTION("""COMPUTED_VALUE"""),"C2-S1")</f>
        <v>C2-S1</v>
      </c>
      <c r="E8" s="4" t="s">
        <v>1514</v>
      </c>
      <c r="F8" s="2">
        <v>0.0</v>
      </c>
      <c r="G8" s="2">
        <v>1.0</v>
      </c>
    </row>
    <row r="9">
      <c r="A9" s="2" t="s">
        <v>1279</v>
      </c>
      <c r="B9" s="17" t="str">
        <f>IFERROR(__xludf.DUMMYFUNCTION("QUERY(road!A:L, ""SELECT A, B, L where D contains '""&amp;A9&amp;""'"", 0)"),"road-ownership")</f>
        <v>road-ownership</v>
      </c>
      <c r="C9" s="13" t="str">
        <f>IFERROR(__xludf.DUMMYFUNCTION("""COMPUTED_VALUE"""),"road")</f>
        <v>road</v>
      </c>
      <c r="D9" s="13" t="str">
        <f>IFERROR(__xludf.DUMMYFUNCTION("""COMPUTED_VALUE"""),"C2-S1")</f>
        <v>C2-S1</v>
      </c>
      <c r="E9" s="4" t="s">
        <v>1515</v>
      </c>
      <c r="F9" s="2">
        <v>1.0</v>
      </c>
      <c r="G9" s="2">
        <v>2.0</v>
      </c>
    </row>
    <row r="10">
      <c r="A10" s="2" t="s">
        <v>1283</v>
      </c>
      <c r="B10" s="17" t="str">
        <f>IFERROR(__xludf.DUMMYFUNCTION("QUERY(road!A:L, ""SELECT A, B, L where D contains '""&amp;A10&amp;""'"", 0)"),"road-characteristics")</f>
        <v>road-characteristics</v>
      </c>
      <c r="C10" s="13" t="str">
        <f>IFERROR(__xludf.DUMMYFUNCTION("""COMPUTED_VALUE"""),"road")</f>
        <v>road</v>
      </c>
      <c r="D10" s="13" t="str">
        <f>IFERROR(__xludf.DUMMYFUNCTION("""COMPUTED_VALUE"""),"C2-S2")</f>
        <v>C2-S2</v>
      </c>
      <c r="E10" s="4" t="s">
        <v>1516</v>
      </c>
      <c r="F10" s="6">
        <v>0.0</v>
      </c>
      <c r="G10" s="6">
        <v>1.0</v>
      </c>
    </row>
    <row r="11">
      <c r="A11" s="2" t="s">
        <v>1283</v>
      </c>
      <c r="B11" s="17" t="str">
        <f>IFERROR(__xludf.DUMMYFUNCTION("QUERY(road!A:L, ""SELECT A, B, L where D contains '""&amp;A11&amp;""'"", 0)"),"road-characteristics")</f>
        <v>road-characteristics</v>
      </c>
      <c r="C11" s="13" t="str">
        <f>IFERROR(__xludf.DUMMYFUNCTION("""COMPUTED_VALUE"""),"road")</f>
        <v>road</v>
      </c>
      <c r="D11" s="13" t="str">
        <f>IFERROR(__xludf.DUMMYFUNCTION("""COMPUTED_VALUE"""),"C2-S2")</f>
        <v>C2-S2</v>
      </c>
      <c r="E11" s="4" t="s">
        <v>1517</v>
      </c>
      <c r="F11" s="6">
        <v>1.0</v>
      </c>
      <c r="G11" s="6">
        <v>2.0</v>
      </c>
    </row>
    <row r="12">
      <c r="A12" s="2" t="s">
        <v>1283</v>
      </c>
      <c r="B12" s="17" t="str">
        <f>IFERROR(__xludf.DUMMYFUNCTION("QUERY(road!A:L, ""SELECT A, B, L where D contains '""&amp;A12&amp;""'"", 0)"),"road-characteristics")</f>
        <v>road-characteristics</v>
      </c>
      <c r="C12" s="13" t="str">
        <f>IFERROR(__xludf.DUMMYFUNCTION("""COMPUTED_VALUE"""),"road")</f>
        <v>road</v>
      </c>
      <c r="D12" s="13" t="str">
        <f>IFERROR(__xludf.DUMMYFUNCTION("""COMPUTED_VALUE"""),"C2-S2")</f>
        <v>C2-S2</v>
      </c>
      <c r="E12" s="4" t="s">
        <v>1518</v>
      </c>
      <c r="F12" s="6">
        <v>2.0</v>
      </c>
      <c r="G12" s="6">
        <v>3.0</v>
      </c>
    </row>
    <row r="13">
      <c r="A13" s="2" t="s">
        <v>1288</v>
      </c>
      <c r="B13" s="17" t="str">
        <f>IFERROR(__xludf.DUMMYFUNCTION("QUERY(road!A:L, ""SELECT A, B, L where D contains '""&amp;A13&amp;""'"", 0)"),"road-secondary")</f>
        <v>road-secondary</v>
      </c>
      <c r="C13" s="13" t="str">
        <f>IFERROR(__xludf.DUMMYFUNCTION("""COMPUTED_VALUE"""),"road")</f>
        <v>road</v>
      </c>
      <c r="D13" s="13" t="str">
        <f>IFERROR(__xludf.DUMMYFUNCTION("""COMPUTED_VALUE"""),"C2-S3")</f>
        <v>C2-S3</v>
      </c>
      <c r="E13" s="4" t="s">
        <v>285</v>
      </c>
      <c r="F13" s="2">
        <v>0.0</v>
      </c>
      <c r="G13" s="2">
        <v>1.0</v>
      </c>
    </row>
    <row r="14">
      <c r="A14" s="2" t="s">
        <v>1288</v>
      </c>
      <c r="B14" s="17" t="str">
        <f>IFERROR(__xludf.DUMMYFUNCTION("QUERY(road!A:L, ""SELECT A, B, L where D contains '""&amp;A14&amp;""'"", 0)"),"road-secondary")</f>
        <v>road-secondary</v>
      </c>
      <c r="C14" s="13" t="str">
        <f>IFERROR(__xludf.DUMMYFUNCTION("""COMPUTED_VALUE"""),"road")</f>
        <v>road</v>
      </c>
      <c r="D14" s="13" t="str">
        <f>IFERROR(__xludf.DUMMYFUNCTION("""COMPUTED_VALUE"""),"C2-S3")</f>
        <v>C2-S3</v>
      </c>
      <c r="E14" s="4" t="s">
        <v>286</v>
      </c>
      <c r="F14" s="2">
        <v>1.0</v>
      </c>
      <c r="G14" s="2">
        <v>2.0</v>
      </c>
    </row>
    <row r="15">
      <c r="A15" s="2" t="s">
        <v>1292</v>
      </c>
      <c r="B15" s="17" t="str">
        <f>IFERROR(__xludf.DUMMYFUNCTION("QUERY(road!A:L, ""SELECT A, B, L where D contains '""&amp;A15&amp;""'"", 0)"),"road-schoolBus")</f>
        <v>road-schoolBus</v>
      </c>
      <c r="C15" s="13" t="str">
        <f>IFERROR(__xludf.DUMMYFUNCTION("""COMPUTED_VALUE"""),"road")</f>
        <v>road</v>
      </c>
      <c r="D15" s="13" t="str">
        <f>IFERROR(__xludf.DUMMYFUNCTION("""COMPUTED_VALUE"""),"C17")</f>
        <v>C17</v>
      </c>
      <c r="E15" s="4" t="s">
        <v>285</v>
      </c>
      <c r="F15" s="2">
        <v>0.0</v>
      </c>
      <c r="G15" s="2">
        <v>0.0</v>
      </c>
    </row>
    <row r="16">
      <c r="A16" s="2" t="s">
        <v>1292</v>
      </c>
      <c r="B16" s="17" t="str">
        <f>IFERROR(__xludf.DUMMYFUNCTION("QUERY(road!A:L, ""SELECT A, B, L where D contains '""&amp;A16&amp;""'"", 0)"),"road-schoolBus")</f>
        <v>road-schoolBus</v>
      </c>
      <c r="C16" s="13" t="str">
        <f>IFERROR(__xludf.DUMMYFUNCTION("""COMPUTED_VALUE"""),"road")</f>
        <v>road</v>
      </c>
      <c r="D16" s="13" t="str">
        <f>IFERROR(__xludf.DUMMYFUNCTION("""COMPUTED_VALUE"""),"C17")</f>
        <v>C17</v>
      </c>
      <c r="E16" s="4" t="s">
        <v>1519</v>
      </c>
      <c r="F16" s="2">
        <v>1.0</v>
      </c>
      <c r="G16" s="2">
        <v>1.0</v>
      </c>
    </row>
    <row r="17">
      <c r="A17" s="2" t="s">
        <v>1292</v>
      </c>
      <c r="B17" s="17" t="str">
        <f>IFERROR(__xludf.DUMMYFUNCTION("QUERY(road!A:L, ""SELECT A, B, L where D contains '""&amp;A17&amp;""'"", 0)"),"road-schoolBus")</f>
        <v>road-schoolBus</v>
      </c>
      <c r="C17" s="13" t="str">
        <f>IFERROR(__xludf.DUMMYFUNCTION("""COMPUTED_VALUE"""),"road")</f>
        <v>road</v>
      </c>
      <c r="D17" s="13" t="str">
        <f>IFERROR(__xludf.DUMMYFUNCTION("""COMPUTED_VALUE"""),"C17")</f>
        <v>C17</v>
      </c>
      <c r="E17" s="4" t="s">
        <v>1520</v>
      </c>
      <c r="F17" s="2">
        <v>2.0</v>
      </c>
      <c r="G17" s="2">
        <v>2.0</v>
      </c>
    </row>
    <row r="18">
      <c r="A18" s="2" t="s">
        <v>1311</v>
      </c>
      <c r="B18" s="17" t="str">
        <f>IFERROR(__xludf.DUMMYFUNCTION("QUERY(road!A:L, ""SELECT A, B, L where D contains '""&amp;A18&amp;""'"", 0)"),"road-state")</f>
        <v>road-state</v>
      </c>
      <c r="C18" s="13" t="str">
        <f>IFERROR(__xludf.DUMMYFUNCTION("""COMPUTED_VALUE"""),"road")</f>
        <v>road</v>
      </c>
      <c r="D18" s="13"/>
      <c r="E18" s="4" t="s">
        <v>1521</v>
      </c>
      <c r="F18" s="6">
        <v>0.0</v>
      </c>
    </row>
    <row r="19">
      <c r="A19" s="2" t="s">
        <v>1311</v>
      </c>
      <c r="B19" s="17" t="str">
        <f>IFERROR(__xludf.DUMMYFUNCTION("QUERY(road!A:L, ""SELECT A, B, L where D contains '""&amp;A19&amp;""'"", 0)"),"road-state")</f>
        <v>road-state</v>
      </c>
      <c r="C19" s="13" t="str">
        <f>IFERROR(__xludf.DUMMYFUNCTION("""COMPUTED_VALUE"""),"road")</f>
        <v>road</v>
      </c>
      <c r="D19" s="13"/>
      <c r="E19" s="4" t="s">
        <v>1522</v>
      </c>
      <c r="F19" s="6">
        <v>1.0</v>
      </c>
    </row>
    <row r="20">
      <c r="A20" s="2" t="s">
        <v>1311</v>
      </c>
      <c r="B20" s="17" t="str">
        <f>IFERROR(__xludf.DUMMYFUNCTION("QUERY(road!A:L, ""SELECT A, B, L where D contains '""&amp;A20&amp;""'"", 0)"),"road-state")</f>
        <v>road-state</v>
      </c>
      <c r="C20" s="13" t="str">
        <f>IFERROR(__xludf.DUMMYFUNCTION("""COMPUTED_VALUE"""),"road")</f>
        <v>road</v>
      </c>
      <c r="D20" s="13"/>
      <c r="E20" s="4" t="s">
        <v>1523</v>
      </c>
      <c r="F20" s="6">
        <v>2.0</v>
      </c>
    </row>
    <row r="21">
      <c r="A21" s="2" t="s">
        <v>1311</v>
      </c>
      <c r="B21" s="17" t="str">
        <f>IFERROR(__xludf.DUMMYFUNCTION("QUERY(road!A:L, ""SELECT A, B, L where D contains '""&amp;A21&amp;""'"", 0)"),"road-state")</f>
        <v>road-state</v>
      </c>
      <c r="C21" s="13" t="str">
        <f>IFERROR(__xludf.DUMMYFUNCTION("""COMPUTED_VALUE"""),"road")</f>
        <v>road</v>
      </c>
      <c r="D21" s="13"/>
      <c r="E21" s="4" t="s">
        <v>1524</v>
      </c>
      <c r="F21" s="6">
        <v>3.0</v>
      </c>
    </row>
    <row r="22">
      <c r="A22" s="2" t="s">
        <v>1311</v>
      </c>
      <c r="B22" s="17" t="str">
        <f>IFERROR(__xludf.DUMMYFUNCTION("QUERY(road!A:L, ""SELECT A, B, L where D contains '""&amp;A22&amp;""'"", 0)"),"road-state")</f>
        <v>road-state</v>
      </c>
      <c r="C22" s="13" t="str">
        <f>IFERROR(__xludf.DUMMYFUNCTION("""COMPUTED_VALUE"""),"road")</f>
        <v>road</v>
      </c>
      <c r="D22" s="13"/>
      <c r="E22" s="4" t="s">
        <v>1525</v>
      </c>
      <c r="F22" s="6">
        <v>4.0</v>
      </c>
    </row>
    <row r="23">
      <c r="A23" s="2" t="s">
        <v>1311</v>
      </c>
      <c r="B23" s="17" t="str">
        <f>IFERROR(__xludf.DUMMYFUNCTION("QUERY(road!A:L, ""SELECT A, B, L where D contains '""&amp;A23&amp;""'"", 0)"),"road-state")</f>
        <v>road-state</v>
      </c>
      <c r="C23" s="13" t="str">
        <f>IFERROR(__xludf.DUMMYFUNCTION("""COMPUTED_VALUE"""),"road")</f>
        <v>road</v>
      </c>
      <c r="D23" s="13"/>
      <c r="E23" s="4" t="s">
        <v>1526</v>
      </c>
      <c r="F23" s="6">
        <v>5.0</v>
      </c>
    </row>
    <row r="24">
      <c r="A24" s="2" t="s">
        <v>1311</v>
      </c>
      <c r="B24" s="17" t="str">
        <f>IFERROR(__xludf.DUMMYFUNCTION("QUERY(road!A:L, ""SELECT A, B, L where D contains '""&amp;A24&amp;""'"", 0)"),"road-state")</f>
        <v>road-state</v>
      </c>
      <c r="C24" s="13" t="str">
        <f>IFERROR(__xludf.DUMMYFUNCTION("""COMPUTED_VALUE"""),"road")</f>
        <v>road</v>
      </c>
      <c r="D24" s="13"/>
      <c r="E24" s="4" t="s">
        <v>1527</v>
      </c>
      <c r="F24" s="6">
        <v>6.0</v>
      </c>
    </row>
    <row r="25">
      <c r="A25" s="2" t="s">
        <v>1311</v>
      </c>
      <c r="B25" s="17" t="str">
        <f>IFERROR(__xludf.DUMMYFUNCTION("QUERY(road!A:L, ""SELECT A, B, L where D contains '""&amp;A25&amp;""'"", 0)"),"road-state")</f>
        <v>road-state</v>
      </c>
      <c r="C25" s="13" t="str">
        <f>IFERROR(__xludf.DUMMYFUNCTION("""COMPUTED_VALUE"""),"road")</f>
        <v>road</v>
      </c>
      <c r="D25" s="13"/>
      <c r="E25" s="4" t="s">
        <v>1528</v>
      </c>
      <c r="F25" s="6">
        <v>7.0</v>
      </c>
    </row>
    <row r="26">
      <c r="A26" s="2" t="s">
        <v>1311</v>
      </c>
      <c r="B26" s="17" t="str">
        <f>IFERROR(__xludf.DUMMYFUNCTION("QUERY(road!A:L, ""SELECT A, B, L where D contains '""&amp;A26&amp;""'"", 0)"),"road-state")</f>
        <v>road-state</v>
      </c>
      <c r="C26" s="13" t="str">
        <f>IFERROR(__xludf.DUMMYFUNCTION("""COMPUTED_VALUE"""),"road")</f>
        <v>road</v>
      </c>
      <c r="D26" s="13"/>
      <c r="E26" s="4" t="s">
        <v>1529</v>
      </c>
      <c r="F26" s="6">
        <v>8.0</v>
      </c>
    </row>
    <row r="27">
      <c r="A27" s="2" t="s">
        <v>1311</v>
      </c>
      <c r="B27" s="17" t="str">
        <f>IFERROR(__xludf.DUMMYFUNCTION("QUERY(road!A:L, ""SELECT A, B, L where D contains '""&amp;A27&amp;""'"", 0)"),"road-state")</f>
        <v>road-state</v>
      </c>
      <c r="C27" s="13" t="str">
        <f>IFERROR(__xludf.DUMMYFUNCTION("""COMPUTED_VALUE"""),"road")</f>
        <v>road</v>
      </c>
      <c r="D27" s="13"/>
      <c r="E27" s="4" t="s">
        <v>1530</v>
      </c>
      <c r="F27" s="6">
        <v>9.0</v>
      </c>
    </row>
    <row r="28">
      <c r="A28" s="2" t="s">
        <v>1311</v>
      </c>
      <c r="B28" s="17" t="str">
        <f>IFERROR(__xludf.DUMMYFUNCTION("QUERY(road!A:L, ""SELECT A, B, L where D contains '""&amp;A28&amp;""'"", 0)"),"road-state")</f>
        <v>road-state</v>
      </c>
      <c r="C28" s="13" t="str">
        <f>IFERROR(__xludf.DUMMYFUNCTION("""COMPUTED_VALUE"""),"road")</f>
        <v>road</v>
      </c>
      <c r="D28" s="13"/>
      <c r="E28" s="4" t="s">
        <v>1531</v>
      </c>
      <c r="F28" s="6">
        <v>10.0</v>
      </c>
    </row>
    <row r="29">
      <c r="A29" s="2" t="s">
        <v>1311</v>
      </c>
      <c r="B29" s="17" t="str">
        <f>IFERROR(__xludf.DUMMYFUNCTION("QUERY(road!A:L, ""SELECT A, B, L where D contains '""&amp;A29&amp;""'"", 0)"),"road-state")</f>
        <v>road-state</v>
      </c>
      <c r="C29" s="13" t="str">
        <f>IFERROR(__xludf.DUMMYFUNCTION("""COMPUTED_VALUE"""),"road")</f>
        <v>road</v>
      </c>
      <c r="D29" s="13"/>
      <c r="E29" s="4" t="s">
        <v>1532</v>
      </c>
      <c r="F29" s="6">
        <v>11.0</v>
      </c>
    </row>
    <row r="30">
      <c r="A30" s="2" t="s">
        <v>1311</v>
      </c>
      <c r="B30" s="17" t="str">
        <f>IFERROR(__xludf.DUMMYFUNCTION("QUERY(road!A:L, ""SELECT A, B, L where D contains '""&amp;A30&amp;""'"", 0)"),"road-state")</f>
        <v>road-state</v>
      </c>
      <c r="C30" s="13" t="str">
        <f>IFERROR(__xludf.DUMMYFUNCTION("""COMPUTED_VALUE"""),"road")</f>
        <v>road</v>
      </c>
      <c r="D30" s="13"/>
      <c r="E30" s="4" t="s">
        <v>1533</v>
      </c>
      <c r="F30" s="6">
        <v>12.0</v>
      </c>
    </row>
    <row r="31">
      <c r="A31" s="2" t="s">
        <v>1311</v>
      </c>
      <c r="B31" s="17" t="str">
        <f>IFERROR(__xludf.DUMMYFUNCTION("QUERY(road!A:L, ""SELECT A, B, L where D contains '""&amp;A31&amp;""'"", 0)"),"road-state")</f>
        <v>road-state</v>
      </c>
      <c r="C31" s="13" t="str">
        <f>IFERROR(__xludf.DUMMYFUNCTION("""COMPUTED_VALUE"""),"road")</f>
        <v>road</v>
      </c>
      <c r="D31" s="13"/>
      <c r="E31" s="4" t="s">
        <v>1534</v>
      </c>
      <c r="F31" s="6">
        <v>13.0</v>
      </c>
    </row>
    <row r="32">
      <c r="A32" s="2" t="s">
        <v>1311</v>
      </c>
      <c r="B32" s="17" t="str">
        <f>IFERROR(__xludf.DUMMYFUNCTION("QUERY(road!A:L, ""SELECT A, B, L where D contains '""&amp;A32&amp;""'"", 0)"),"road-state")</f>
        <v>road-state</v>
      </c>
      <c r="C32" s="13" t="str">
        <f>IFERROR(__xludf.DUMMYFUNCTION("""COMPUTED_VALUE"""),"road")</f>
        <v>road</v>
      </c>
      <c r="D32" s="13"/>
      <c r="E32" s="4" t="s">
        <v>1535</v>
      </c>
      <c r="F32" s="6">
        <v>14.0</v>
      </c>
    </row>
    <row r="33">
      <c r="A33" s="2" t="s">
        <v>1311</v>
      </c>
      <c r="B33" s="17" t="str">
        <f>IFERROR(__xludf.DUMMYFUNCTION("QUERY(road!A:L, ""SELECT A, B, L where D contains '""&amp;A33&amp;""'"", 0)"),"road-state")</f>
        <v>road-state</v>
      </c>
      <c r="C33" s="13" t="str">
        <f>IFERROR(__xludf.DUMMYFUNCTION("""COMPUTED_VALUE"""),"road")</f>
        <v>road</v>
      </c>
      <c r="D33" s="13"/>
      <c r="E33" s="4" t="s">
        <v>1536</v>
      </c>
      <c r="F33" s="6">
        <v>15.0</v>
      </c>
    </row>
    <row r="34">
      <c r="A34" s="2" t="s">
        <v>1311</v>
      </c>
      <c r="B34" s="17" t="str">
        <f>IFERROR(__xludf.DUMMYFUNCTION("QUERY(road!A:L, ""SELECT A, B, L where D contains '""&amp;A34&amp;""'"", 0)"),"road-state")</f>
        <v>road-state</v>
      </c>
      <c r="C34" s="13" t="str">
        <f>IFERROR(__xludf.DUMMYFUNCTION("""COMPUTED_VALUE"""),"road")</f>
        <v>road</v>
      </c>
      <c r="D34" s="13"/>
      <c r="E34" s="4" t="s">
        <v>1537</v>
      </c>
      <c r="F34" s="6">
        <v>16.0</v>
      </c>
    </row>
    <row r="35">
      <c r="A35" s="2" t="s">
        <v>1311</v>
      </c>
      <c r="B35" s="17" t="str">
        <f>IFERROR(__xludf.DUMMYFUNCTION("QUERY(road!A:L, ""SELECT A, B, L where D contains '""&amp;A35&amp;""'"", 0)"),"road-state")</f>
        <v>road-state</v>
      </c>
      <c r="C35" s="13" t="str">
        <f>IFERROR(__xludf.DUMMYFUNCTION("""COMPUTED_VALUE"""),"road")</f>
        <v>road</v>
      </c>
      <c r="D35" s="13"/>
      <c r="E35" s="4" t="s">
        <v>1538</v>
      </c>
      <c r="F35" s="6">
        <v>17.0</v>
      </c>
    </row>
    <row r="36">
      <c r="A36" s="2" t="s">
        <v>1311</v>
      </c>
      <c r="B36" s="17" t="str">
        <f>IFERROR(__xludf.DUMMYFUNCTION("QUERY(road!A:L, ""SELECT A, B, L where D contains '""&amp;A36&amp;""'"", 0)"),"road-state")</f>
        <v>road-state</v>
      </c>
      <c r="C36" s="13" t="str">
        <f>IFERROR(__xludf.DUMMYFUNCTION("""COMPUTED_VALUE"""),"road")</f>
        <v>road</v>
      </c>
      <c r="D36" s="13"/>
      <c r="E36" s="4" t="s">
        <v>1539</v>
      </c>
      <c r="F36" s="6">
        <v>18.0</v>
      </c>
    </row>
    <row r="37">
      <c r="A37" s="2" t="s">
        <v>1311</v>
      </c>
      <c r="B37" s="17" t="str">
        <f>IFERROR(__xludf.DUMMYFUNCTION("QUERY(road!A:L, ""SELECT A, B, L where D contains '""&amp;A37&amp;""'"", 0)"),"road-state")</f>
        <v>road-state</v>
      </c>
      <c r="C37" s="13" t="str">
        <f>IFERROR(__xludf.DUMMYFUNCTION("""COMPUTED_VALUE"""),"road")</f>
        <v>road</v>
      </c>
      <c r="D37" s="13"/>
      <c r="E37" s="4" t="s">
        <v>1540</v>
      </c>
      <c r="F37" s="6">
        <v>19.0</v>
      </c>
    </row>
    <row r="38">
      <c r="A38" s="2" t="s">
        <v>1311</v>
      </c>
      <c r="B38" s="17" t="str">
        <f>IFERROR(__xludf.DUMMYFUNCTION("QUERY(road!A:L, ""SELECT A, B, L where D contains '""&amp;A38&amp;""'"", 0)"),"road-state")</f>
        <v>road-state</v>
      </c>
      <c r="C38" s="13" t="str">
        <f>IFERROR(__xludf.DUMMYFUNCTION("""COMPUTED_VALUE"""),"road")</f>
        <v>road</v>
      </c>
      <c r="D38" s="13"/>
      <c r="E38" s="4" t="s">
        <v>1541</v>
      </c>
      <c r="F38" s="6">
        <v>20.0</v>
      </c>
    </row>
    <row r="39">
      <c r="A39" s="2" t="s">
        <v>1311</v>
      </c>
      <c r="B39" s="17" t="str">
        <f>IFERROR(__xludf.DUMMYFUNCTION("QUERY(road!A:L, ""SELECT A, B, L where D contains '""&amp;A39&amp;""'"", 0)"),"road-state")</f>
        <v>road-state</v>
      </c>
      <c r="C39" s="13" t="str">
        <f>IFERROR(__xludf.DUMMYFUNCTION("""COMPUTED_VALUE"""),"road")</f>
        <v>road</v>
      </c>
      <c r="D39" s="13"/>
      <c r="E39" s="4" t="s">
        <v>1542</v>
      </c>
      <c r="F39" s="6">
        <v>21.0</v>
      </c>
    </row>
    <row r="40">
      <c r="A40" s="2" t="s">
        <v>1311</v>
      </c>
      <c r="B40" s="17" t="str">
        <f>IFERROR(__xludf.DUMMYFUNCTION("QUERY(road!A:L, ""SELECT A, B, L where D contains '""&amp;A40&amp;""'"", 0)"),"road-state")</f>
        <v>road-state</v>
      </c>
      <c r="C40" s="13" t="str">
        <f>IFERROR(__xludf.DUMMYFUNCTION("""COMPUTED_VALUE"""),"road")</f>
        <v>road</v>
      </c>
      <c r="D40" s="13"/>
      <c r="E40" s="4" t="s">
        <v>1543</v>
      </c>
      <c r="F40" s="6">
        <v>22.0</v>
      </c>
    </row>
    <row r="41">
      <c r="A41" s="2" t="s">
        <v>1311</v>
      </c>
      <c r="B41" s="17" t="str">
        <f>IFERROR(__xludf.DUMMYFUNCTION("QUERY(road!A:L, ""SELECT A, B, L where D contains '""&amp;A41&amp;""'"", 0)"),"road-state")</f>
        <v>road-state</v>
      </c>
      <c r="C41" s="13" t="str">
        <f>IFERROR(__xludf.DUMMYFUNCTION("""COMPUTED_VALUE"""),"road")</f>
        <v>road</v>
      </c>
      <c r="D41" s="13"/>
      <c r="E41" s="4" t="s">
        <v>1544</v>
      </c>
      <c r="F41" s="6">
        <v>23.0</v>
      </c>
    </row>
    <row r="42">
      <c r="A42" s="2" t="s">
        <v>1311</v>
      </c>
      <c r="B42" s="17" t="str">
        <f>IFERROR(__xludf.DUMMYFUNCTION("QUERY(road!A:L, ""SELECT A, B, L where D contains '""&amp;A42&amp;""'"", 0)"),"road-state")</f>
        <v>road-state</v>
      </c>
      <c r="C42" s="13" t="str">
        <f>IFERROR(__xludf.DUMMYFUNCTION("""COMPUTED_VALUE"""),"road")</f>
        <v>road</v>
      </c>
      <c r="D42" s="13"/>
      <c r="E42" s="4" t="s">
        <v>1545</v>
      </c>
      <c r="F42" s="6">
        <v>24.0</v>
      </c>
    </row>
    <row r="43">
      <c r="A43" s="2" t="s">
        <v>1311</v>
      </c>
      <c r="B43" s="17" t="str">
        <f>IFERROR(__xludf.DUMMYFUNCTION("QUERY(road!A:L, ""SELECT A, B, L where D contains '""&amp;A43&amp;""'"", 0)"),"road-state")</f>
        <v>road-state</v>
      </c>
      <c r="C43" s="13" t="str">
        <f>IFERROR(__xludf.DUMMYFUNCTION("""COMPUTED_VALUE"""),"road")</f>
        <v>road</v>
      </c>
      <c r="D43" s="13"/>
      <c r="E43" s="4" t="s">
        <v>1546</v>
      </c>
      <c r="F43" s="6">
        <v>25.0</v>
      </c>
    </row>
    <row r="44">
      <c r="A44" s="2" t="s">
        <v>1311</v>
      </c>
      <c r="B44" s="17" t="str">
        <f>IFERROR(__xludf.DUMMYFUNCTION("QUERY(road!A:L, ""SELECT A, B, L where D contains '""&amp;A44&amp;""'"", 0)"),"road-state")</f>
        <v>road-state</v>
      </c>
      <c r="C44" s="13" t="str">
        <f>IFERROR(__xludf.DUMMYFUNCTION("""COMPUTED_VALUE"""),"road")</f>
        <v>road</v>
      </c>
      <c r="D44" s="13"/>
      <c r="E44" s="4" t="s">
        <v>1547</v>
      </c>
      <c r="F44" s="6">
        <v>26.0</v>
      </c>
    </row>
    <row r="45">
      <c r="A45" s="2" t="s">
        <v>1311</v>
      </c>
      <c r="B45" s="17" t="str">
        <f>IFERROR(__xludf.DUMMYFUNCTION("QUERY(road!A:L, ""SELECT A, B, L where D contains '""&amp;A45&amp;""'"", 0)"),"road-state")</f>
        <v>road-state</v>
      </c>
      <c r="C45" s="13" t="str">
        <f>IFERROR(__xludf.DUMMYFUNCTION("""COMPUTED_VALUE"""),"road")</f>
        <v>road</v>
      </c>
      <c r="D45" s="13"/>
      <c r="E45" s="4" t="s">
        <v>1548</v>
      </c>
      <c r="F45" s="6">
        <v>27.0</v>
      </c>
    </row>
    <row r="46">
      <c r="A46" s="2" t="s">
        <v>1311</v>
      </c>
      <c r="B46" s="17" t="str">
        <f>IFERROR(__xludf.DUMMYFUNCTION("QUERY(road!A:L, ""SELECT A, B, L where D contains '""&amp;A46&amp;""'"", 0)"),"road-state")</f>
        <v>road-state</v>
      </c>
      <c r="C46" s="13" t="str">
        <f>IFERROR(__xludf.DUMMYFUNCTION("""COMPUTED_VALUE"""),"road")</f>
        <v>road</v>
      </c>
      <c r="D46" s="13"/>
      <c r="E46" s="4" t="s">
        <v>1549</v>
      </c>
      <c r="F46" s="6">
        <v>28.0</v>
      </c>
    </row>
    <row r="47">
      <c r="A47" s="2" t="s">
        <v>1311</v>
      </c>
      <c r="B47" s="17" t="str">
        <f>IFERROR(__xludf.DUMMYFUNCTION("QUERY(road!A:L, ""SELECT A, B, L where D contains '""&amp;A47&amp;""'"", 0)"),"road-state")</f>
        <v>road-state</v>
      </c>
      <c r="C47" s="13" t="str">
        <f>IFERROR(__xludf.DUMMYFUNCTION("""COMPUTED_VALUE"""),"road")</f>
        <v>road</v>
      </c>
      <c r="D47" s="13"/>
      <c r="E47" s="4" t="s">
        <v>1550</v>
      </c>
      <c r="F47" s="6">
        <v>29.0</v>
      </c>
    </row>
    <row r="48">
      <c r="A48" s="2" t="s">
        <v>1311</v>
      </c>
      <c r="B48" s="17" t="str">
        <f>IFERROR(__xludf.DUMMYFUNCTION("QUERY(road!A:L, ""SELECT A, B, L where D contains '""&amp;A48&amp;""'"", 0)"),"road-state")</f>
        <v>road-state</v>
      </c>
      <c r="C48" s="13" t="str">
        <f>IFERROR(__xludf.DUMMYFUNCTION("""COMPUTED_VALUE"""),"road")</f>
        <v>road</v>
      </c>
      <c r="D48" s="13"/>
      <c r="E48" s="4" t="s">
        <v>1551</v>
      </c>
      <c r="F48" s="6">
        <v>30.0</v>
      </c>
    </row>
    <row r="49">
      <c r="A49" s="2" t="s">
        <v>1311</v>
      </c>
      <c r="B49" s="17" t="str">
        <f>IFERROR(__xludf.DUMMYFUNCTION("QUERY(road!A:L, ""SELECT A, B, L where D contains '""&amp;A49&amp;""'"", 0)"),"road-state")</f>
        <v>road-state</v>
      </c>
      <c r="C49" s="13" t="str">
        <f>IFERROR(__xludf.DUMMYFUNCTION("""COMPUTED_VALUE"""),"road")</f>
        <v>road</v>
      </c>
      <c r="D49" s="13"/>
      <c r="E49" s="4" t="s">
        <v>1552</v>
      </c>
      <c r="F49" s="6">
        <v>31.0</v>
      </c>
    </row>
    <row r="50">
      <c r="A50" s="2" t="s">
        <v>1311</v>
      </c>
      <c r="B50" s="17" t="str">
        <f>IFERROR(__xludf.DUMMYFUNCTION("QUERY(road!A:L, ""SELECT A, B, L where D contains '""&amp;A50&amp;""'"", 0)"),"road-state")</f>
        <v>road-state</v>
      </c>
      <c r="C50" s="13" t="str">
        <f>IFERROR(__xludf.DUMMYFUNCTION("""COMPUTED_VALUE"""),"road")</f>
        <v>road</v>
      </c>
      <c r="D50" s="13"/>
      <c r="E50" s="4" t="s">
        <v>1553</v>
      </c>
      <c r="F50" s="6">
        <v>32.0</v>
      </c>
    </row>
    <row r="51">
      <c r="A51" s="2" t="s">
        <v>1311</v>
      </c>
      <c r="B51" s="17" t="str">
        <f>IFERROR(__xludf.DUMMYFUNCTION("QUERY(road!A:L, ""SELECT A, B, L where D contains '""&amp;A51&amp;""'"", 0)"),"road-state")</f>
        <v>road-state</v>
      </c>
      <c r="C51" s="13" t="str">
        <f>IFERROR(__xludf.DUMMYFUNCTION("""COMPUTED_VALUE"""),"road")</f>
        <v>road</v>
      </c>
      <c r="D51" s="13"/>
      <c r="E51" s="4" t="s">
        <v>1554</v>
      </c>
      <c r="F51" s="6">
        <v>33.0</v>
      </c>
    </row>
    <row r="52">
      <c r="A52" s="2" t="s">
        <v>1311</v>
      </c>
      <c r="B52" s="17" t="str">
        <f>IFERROR(__xludf.DUMMYFUNCTION("QUERY(road!A:L, ""SELECT A, B, L where D contains '""&amp;A52&amp;""'"", 0)"),"road-state")</f>
        <v>road-state</v>
      </c>
      <c r="C52" s="13" t="str">
        <f>IFERROR(__xludf.DUMMYFUNCTION("""COMPUTED_VALUE"""),"road")</f>
        <v>road</v>
      </c>
      <c r="D52" s="13"/>
      <c r="E52" s="4" t="s">
        <v>1555</v>
      </c>
      <c r="F52" s="6">
        <v>34.0</v>
      </c>
    </row>
    <row r="53">
      <c r="A53" s="2" t="s">
        <v>1311</v>
      </c>
      <c r="B53" s="17" t="str">
        <f>IFERROR(__xludf.DUMMYFUNCTION("QUERY(road!A:L, ""SELECT A, B, L where D contains '""&amp;A53&amp;""'"", 0)"),"road-state")</f>
        <v>road-state</v>
      </c>
      <c r="C53" s="13" t="str">
        <f>IFERROR(__xludf.DUMMYFUNCTION("""COMPUTED_VALUE"""),"road")</f>
        <v>road</v>
      </c>
      <c r="D53" s="13"/>
      <c r="E53" s="4" t="s">
        <v>1556</v>
      </c>
      <c r="F53" s="6">
        <v>35.0</v>
      </c>
    </row>
    <row r="54">
      <c r="A54" s="2" t="s">
        <v>1311</v>
      </c>
      <c r="B54" s="17" t="str">
        <f>IFERROR(__xludf.DUMMYFUNCTION("QUERY(road!A:L, ""SELECT A, B, L where D contains '""&amp;A54&amp;""'"", 0)"),"road-state")</f>
        <v>road-state</v>
      </c>
      <c r="C54" s="13" t="str">
        <f>IFERROR(__xludf.DUMMYFUNCTION("""COMPUTED_VALUE"""),"road")</f>
        <v>road</v>
      </c>
      <c r="D54" s="13"/>
      <c r="E54" s="4" t="s">
        <v>1557</v>
      </c>
      <c r="F54" s="6">
        <v>36.0</v>
      </c>
    </row>
    <row r="55">
      <c r="A55" s="2" t="s">
        <v>1311</v>
      </c>
      <c r="B55" s="17" t="str">
        <f>IFERROR(__xludf.DUMMYFUNCTION("QUERY(road!A:L, ""SELECT A, B, L where D contains '""&amp;A55&amp;""'"", 0)"),"road-state")</f>
        <v>road-state</v>
      </c>
      <c r="C55" s="13" t="str">
        <f>IFERROR(__xludf.DUMMYFUNCTION("""COMPUTED_VALUE"""),"road")</f>
        <v>road</v>
      </c>
      <c r="D55" s="13"/>
      <c r="E55" s="4" t="s">
        <v>1558</v>
      </c>
      <c r="F55" s="6">
        <v>37.0</v>
      </c>
    </row>
    <row r="56">
      <c r="A56" s="2" t="s">
        <v>1311</v>
      </c>
      <c r="B56" s="17" t="str">
        <f>IFERROR(__xludf.DUMMYFUNCTION("QUERY(road!A:L, ""SELECT A, B, L where D contains '""&amp;A56&amp;""'"", 0)"),"road-state")</f>
        <v>road-state</v>
      </c>
      <c r="C56" s="13" t="str">
        <f>IFERROR(__xludf.DUMMYFUNCTION("""COMPUTED_VALUE"""),"road")</f>
        <v>road</v>
      </c>
      <c r="D56" s="13"/>
      <c r="E56" s="4" t="s">
        <v>1559</v>
      </c>
      <c r="F56" s="6">
        <v>38.0</v>
      </c>
    </row>
    <row r="57">
      <c r="A57" s="2" t="s">
        <v>1311</v>
      </c>
      <c r="B57" s="17" t="str">
        <f>IFERROR(__xludf.DUMMYFUNCTION("QUERY(road!A:L, ""SELECT A, B, L where D contains '""&amp;A57&amp;""'"", 0)"),"road-state")</f>
        <v>road-state</v>
      </c>
      <c r="C57" s="13" t="str">
        <f>IFERROR(__xludf.DUMMYFUNCTION("""COMPUTED_VALUE"""),"road")</f>
        <v>road</v>
      </c>
      <c r="D57" s="13"/>
      <c r="E57" s="4" t="s">
        <v>1560</v>
      </c>
      <c r="F57" s="6">
        <v>39.0</v>
      </c>
    </row>
    <row r="58">
      <c r="A58" s="2" t="s">
        <v>1311</v>
      </c>
      <c r="B58" s="17" t="str">
        <f>IFERROR(__xludf.DUMMYFUNCTION("QUERY(road!A:L, ""SELECT A, B, L where D contains '""&amp;A58&amp;""'"", 0)"),"road-state")</f>
        <v>road-state</v>
      </c>
      <c r="C58" s="13" t="str">
        <f>IFERROR(__xludf.DUMMYFUNCTION("""COMPUTED_VALUE"""),"road")</f>
        <v>road</v>
      </c>
      <c r="D58" s="13"/>
      <c r="E58" s="4" t="s">
        <v>1561</v>
      </c>
      <c r="F58" s="6">
        <v>40.0</v>
      </c>
    </row>
    <row r="59">
      <c r="A59" s="2" t="s">
        <v>1311</v>
      </c>
      <c r="B59" s="17" t="str">
        <f>IFERROR(__xludf.DUMMYFUNCTION("QUERY(road!A:L, ""SELECT A, B, L where D contains '""&amp;A59&amp;""'"", 0)"),"road-state")</f>
        <v>road-state</v>
      </c>
      <c r="C59" s="13" t="str">
        <f>IFERROR(__xludf.DUMMYFUNCTION("""COMPUTED_VALUE"""),"road")</f>
        <v>road</v>
      </c>
      <c r="D59" s="13"/>
      <c r="E59" s="4" t="s">
        <v>1562</v>
      </c>
      <c r="F59" s="6">
        <v>41.0</v>
      </c>
    </row>
    <row r="60">
      <c r="A60" s="2" t="s">
        <v>1311</v>
      </c>
      <c r="B60" s="17" t="str">
        <f>IFERROR(__xludf.DUMMYFUNCTION("QUERY(road!A:L, ""SELECT A, B, L where D contains '""&amp;A60&amp;""'"", 0)"),"road-state")</f>
        <v>road-state</v>
      </c>
      <c r="C60" s="13" t="str">
        <f>IFERROR(__xludf.DUMMYFUNCTION("""COMPUTED_VALUE"""),"road")</f>
        <v>road</v>
      </c>
      <c r="D60" s="13"/>
      <c r="E60" s="4" t="s">
        <v>1563</v>
      </c>
      <c r="F60" s="6">
        <v>42.0</v>
      </c>
    </row>
    <row r="61">
      <c r="A61" s="2" t="s">
        <v>1311</v>
      </c>
      <c r="B61" s="17" t="str">
        <f>IFERROR(__xludf.DUMMYFUNCTION("QUERY(road!A:L, ""SELECT A, B, L where D contains '""&amp;A61&amp;""'"", 0)"),"road-state")</f>
        <v>road-state</v>
      </c>
      <c r="C61" s="13" t="str">
        <f>IFERROR(__xludf.DUMMYFUNCTION("""COMPUTED_VALUE"""),"road")</f>
        <v>road</v>
      </c>
      <c r="D61" s="13"/>
      <c r="E61" s="4" t="s">
        <v>1564</v>
      </c>
      <c r="F61" s="6">
        <v>43.0</v>
      </c>
    </row>
    <row r="62">
      <c r="A62" s="2" t="s">
        <v>1311</v>
      </c>
      <c r="B62" s="17" t="str">
        <f>IFERROR(__xludf.DUMMYFUNCTION("QUERY(road!A:L, ""SELECT A, B, L where D contains '""&amp;A62&amp;""'"", 0)"),"road-state")</f>
        <v>road-state</v>
      </c>
      <c r="C62" s="13" t="str">
        <f>IFERROR(__xludf.DUMMYFUNCTION("""COMPUTED_VALUE"""),"road")</f>
        <v>road</v>
      </c>
      <c r="D62" s="13"/>
      <c r="E62" s="4" t="s">
        <v>1565</v>
      </c>
      <c r="F62" s="6">
        <v>44.0</v>
      </c>
    </row>
    <row r="63">
      <c r="A63" s="2" t="s">
        <v>1311</v>
      </c>
      <c r="B63" s="17" t="str">
        <f>IFERROR(__xludf.DUMMYFUNCTION("QUERY(road!A:L, ""SELECT A, B, L where D contains '""&amp;A63&amp;""'"", 0)"),"road-state")</f>
        <v>road-state</v>
      </c>
      <c r="C63" s="13" t="str">
        <f>IFERROR(__xludf.DUMMYFUNCTION("""COMPUTED_VALUE"""),"road")</f>
        <v>road</v>
      </c>
      <c r="D63" s="13"/>
      <c r="E63" s="4" t="s">
        <v>1566</v>
      </c>
      <c r="F63" s="6">
        <v>45.0</v>
      </c>
    </row>
    <row r="64">
      <c r="A64" s="2" t="s">
        <v>1311</v>
      </c>
      <c r="B64" s="17" t="str">
        <f>IFERROR(__xludf.DUMMYFUNCTION("QUERY(road!A:L, ""SELECT A, B, L where D contains '""&amp;A64&amp;""'"", 0)"),"road-state")</f>
        <v>road-state</v>
      </c>
      <c r="C64" s="13" t="str">
        <f>IFERROR(__xludf.DUMMYFUNCTION("""COMPUTED_VALUE"""),"road")</f>
        <v>road</v>
      </c>
      <c r="D64" s="13"/>
      <c r="E64" s="4" t="s">
        <v>1567</v>
      </c>
      <c r="F64" s="6">
        <v>46.0</v>
      </c>
    </row>
    <row r="65">
      <c r="A65" s="2" t="s">
        <v>1311</v>
      </c>
      <c r="B65" s="17" t="str">
        <f>IFERROR(__xludf.DUMMYFUNCTION("QUERY(road!A:L, ""SELECT A, B, L where D contains '""&amp;A65&amp;""'"", 0)"),"road-state")</f>
        <v>road-state</v>
      </c>
      <c r="C65" s="13" t="str">
        <f>IFERROR(__xludf.DUMMYFUNCTION("""COMPUTED_VALUE"""),"road")</f>
        <v>road</v>
      </c>
      <c r="D65" s="13"/>
      <c r="E65" s="4" t="s">
        <v>1568</v>
      </c>
      <c r="F65" s="6">
        <v>47.0</v>
      </c>
    </row>
    <row r="66">
      <c r="A66" s="2" t="s">
        <v>1311</v>
      </c>
      <c r="B66" s="17" t="str">
        <f>IFERROR(__xludf.DUMMYFUNCTION("QUERY(road!A:L, ""SELECT A, B, L where D contains '""&amp;A66&amp;""'"", 0)"),"road-state")</f>
        <v>road-state</v>
      </c>
      <c r="C66" s="13" t="str">
        <f>IFERROR(__xludf.DUMMYFUNCTION("""COMPUTED_VALUE"""),"road")</f>
        <v>road</v>
      </c>
      <c r="D66" s="13"/>
      <c r="E66" s="4" t="s">
        <v>1569</v>
      </c>
      <c r="F66" s="6">
        <v>48.0</v>
      </c>
    </row>
    <row r="67">
      <c r="A67" s="2" t="s">
        <v>1311</v>
      </c>
      <c r="B67" s="17" t="str">
        <f>IFERROR(__xludf.DUMMYFUNCTION("QUERY(road!A:L, ""SELECT A, B, L where D contains '""&amp;A67&amp;""'"", 0)"),"road-state")</f>
        <v>road-state</v>
      </c>
      <c r="C67" s="13" t="str">
        <f>IFERROR(__xludf.DUMMYFUNCTION("""COMPUTED_VALUE"""),"road")</f>
        <v>road</v>
      </c>
      <c r="D67" s="13"/>
      <c r="E67" s="4" t="s">
        <v>1570</v>
      </c>
      <c r="F67" s="6">
        <v>49.0</v>
      </c>
    </row>
    <row r="68">
      <c r="A68" s="2" t="s">
        <v>1311</v>
      </c>
      <c r="B68" s="17" t="str">
        <f>IFERROR(__xludf.DUMMYFUNCTION("QUERY(road!A:L, ""SELECT A, B, L where D contains '""&amp;A68&amp;""'"", 0)"),"road-state")</f>
        <v>road-state</v>
      </c>
      <c r="C68" s="13" t="str">
        <f>IFERROR(__xludf.DUMMYFUNCTION("""COMPUTED_VALUE"""),"road")</f>
        <v>road</v>
      </c>
      <c r="D68" s="13"/>
      <c r="E68" s="4" t="s">
        <v>1571</v>
      </c>
      <c r="F68" s="6">
        <v>50.0</v>
      </c>
    </row>
    <row r="69">
      <c r="A69" s="2" t="s">
        <v>1311</v>
      </c>
      <c r="B69" s="17" t="str">
        <f>IFERROR(__xludf.DUMMYFUNCTION("QUERY(road!A:L, ""SELECT A, B, L where D contains '""&amp;A69&amp;""'"", 0)"),"road-state")</f>
        <v>road-state</v>
      </c>
      <c r="C69" s="13" t="str">
        <f>IFERROR(__xludf.DUMMYFUNCTION("""COMPUTED_VALUE"""),"road")</f>
        <v>road</v>
      </c>
      <c r="D69" s="13"/>
      <c r="E69" s="4" t="s">
        <v>1572</v>
      </c>
      <c r="F69" s="6">
        <v>51.0</v>
      </c>
    </row>
    <row r="70">
      <c r="A70" s="2" t="s">
        <v>1311</v>
      </c>
      <c r="B70" s="17" t="str">
        <f>IFERROR(__xludf.DUMMYFUNCTION("QUERY(road!A:L, ""SELECT A, B, L where D contains '""&amp;A70&amp;""'"", 0)"),"road-state")</f>
        <v>road-state</v>
      </c>
      <c r="C70" s="13" t="str">
        <f>IFERROR(__xludf.DUMMYFUNCTION("""COMPUTED_VALUE"""),"road")</f>
        <v>road</v>
      </c>
      <c r="D70" s="13"/>
      <c r="E70" s="4" t="s">
        <v>1573</v>
      </c>
      <c r="F70" s="6">
        <v>52.0</v>
      </c>
    </row>
    <row r="71">
      <c r="A71" s="2" t="s">
        <v>1311</v>
      </c>
      <c r="B71" s="17" t="str">
        <f>IFERROR(__xludf.DUMMYFUNCTION("QUERY(road!A:L, ""SELECT A, B, L where D contains '""&amp;A71&amp;""'"", 0)"),"road-state")</f>
        <v>road-state</v>
      </c>
      <c r="C71" s="13" t="str">
        <f>IFERROR(__xludf.DUMMYFUNCTION("""COMPUTED_VALUE"""),"road")</f>
        <v>road</v>
      </c>
      <c r="D71" s="13"/>
      <c r="E71" s="4" t="s">
        <v>1574</v>
      </c>
      <c r="F71" s="6">
        <v>53.0</v>
      </c>
    </row>
    <row r="72">
      <c r="A72" s="2" t="s">
        <v>1311</v>
      </c>
      <c r="B72" s="17" t="str">
        <f>IFERROR(__xludf.DUMMYFUNCTION("QUERY(road!A:L, ""SELECT A, B, L where D contains '""&amp;A72&amp;""'"", 0)"),"road-state")</f>
        <v>road-state</v>
      </c>
      <c r="C72" s="13" t="str">
        <f>IFERROR(__xludf.DUMMYFUNCTION("""COMPUTED_VALUE"""),"road")</f>
        <v>road</v>
      </c>
      <c r="D72" s="13"/>
      <c r="E72" s="4" t="s">
        <v>1575</v>
      </c>
      <c r="F72" s="6">
        <v>54.0</v>
      </c>
    </row>
    <row r="73">
      <c r="A73" s="2" t="s">
        <v>1311</v>
      </c>
      <c r="B73" s="17" t="str">
        <f>IFERROR(__xludf.DUMMYFUNCTION("QUERY(road!A:L, ""SELECT A, B, L where D contains '""&amp;A73&amp;""'"", 0)"),"road-state")</f>
        <v>road-state</v>
      </c>
      <c r="C73" s="13" t="str">
        <f>IFERROR(__xludf.DUMMYFUNCTION("""COMPUTED_VALUE"""),"road")</f>
        <v>road</v>
      </c>
      <c r="D73" s="13"/>
      <c r="E73" s="4" t="s">
        <v>1576</v>
      </c>
      <c r="F73" s="6">
        <v>55.0</v>
      </c>
    </row>
    <row r="74">
      <c r="A74" s="2" t="s">
        <v>1334</v>
      </c>
      <c r="B74" s="17" t="str">
        <f>IFERROR(__xludf.DUMMYFUNCTION("QUERY(road!A:L, ""SELECT A, B, L where D matches '""&amp;A74&amp;""'"", 0)"),"road-firstHarmfulEvent")</f>
        <v>road-firstHarmfulEvent</v>
      </c>
      <c r="C74" s="13" t="str">
        <f>IFERROR(__xludf.DUMMYFUNCTION("""COMPUTED_VALUE"""),"road")</f>
        <v>road</v>
      </c>
      <c r="D74" s="13" t="str">
        <f>IFERROR(__xludf.DUMMYFUNCTION("""COMPUTED_VALUE"""),"C7")</f>
        <v>C7</v>
      </c>
      <c r="E74" s="4" t="s">
        <v>1156</v>
      </c>
      <c r="F74" s="6">
        <v>0.0</v>
      </c>
      <c r="G74" s="6">
        <v>1.0</v>
      </c>
    </row>
    <row r="75">
      <c r="A75" s="2" t="s">
        <v>1334</v>
      </c>
      <c r="B75" s="17" t="str">
        <f>IFERROR(__xludf.DUMMYFUNCTION("QUERY(road!A:L, ""SELECT A, B, L where D matches '""&amp;A75&amp;""'"", 0)"),"road-firstHarmfulEvent")</f>
        <v>road-firstHarmfulEvent</v>
      </c>
      <c r="C75" s="13" t="str">
        <f>IFERROR(__xludf.DUMMYFUNCTION("""COMPUTED_VALUE"""),"road")</f>
        <v>road</v>
      </c>
      <c r="D75" s="13" t="str">
        <f>IFERROR(__xludf.DUMMYFUNCTION("""COMPUTED_VALUE"""),"C7")</f>
        <v>C7</v>
      </c>
      <c r="E75" s="4" t="s">
        <v>1157</v>
      </c>
      <c r="F75" s="6">
        <v>1.0</v>
      </c>
      <c r="G75" s="6">
        <v>2.0</v>
      </c>
    </row>
    <row r="76">
      <c r="A76" s="2" t="s">
        <v>1334</v>
      </c>
      <c r="B76" s="17" t="str">
        <f>IFERROR(__xludf.DUMMYFUNCTION("QUERY(road!A:L, ""SELECT A, B, L where D matches '""&amp;A76&amp;""'"", 0)"),"road-firstHarmfulEvent")</f>
        <v>road-firstHarmfulEvent</v>
      </c>
      <c r="C76" s="13" t="str">
        <f>IFERROR(__xludf.DUMMYFUNCTION("""COMPUTED_VALUE"""),"road")</f>
        <v>road</v>
      </c>
      <c r="D76" s="13" t="str">
        <f>IFERROR(__xludf.DUMMYFUNCTION("""COMPUTED_VALUE"""),"C7")</f>
        <v>C7</v>
      </c>
      <c r="E76" s="4" t="s">
        <v>1158</v>
      </c>
      <c r="F76" s="6">
        <v>2.0</v>
      </c>
      <c r="G76" s="6">
        <v>3.0</v>
      </c>
    </row>
    <row r="77">
      <c r="A77" s="2" t="s">
        <v>1334</v>
      </c>
      <c r="B77" s="17" t="str">
        <f>IFERROR(__xludf.DUMMYFUNCTION("QUERY(road!A:L, ""SELECT A, B, L where D matches '""&amp;A77&amp;""'"", 0)"),"road-firstHarmfulEvent")</f>
        <v>road-firstHarmfulEvent</v>
      </c>
      <c r="C77" s="13" t="str">
        <f>IFERROR(__xludf.DUMMYFUNCTION("""COMPUTED_VALUE"""),"road")</f>
        <v>road</v>
      </c>
      <c r="D77" s="13" t="str">
        <f>IFERROR(__xludf.DUMMYFUNCTION("""COMPUTED_VALUE"""),"C7")</f>
        <v>C7</v>
      </c>
      <c r="E77" s="4" t="s">
        <v>1159</v>
      </c>
      <c r="F77" s="6">
        <v>3.0</v>
      </c>
      <c r="G77" s="6">
        <v>4.0</v>
      </c>
    </row>
    <row r="78">
      <c r="A78" s="2" t="s">
        <v>1334</v>
      </c>
      <c r="B78" s="17" t="str">
        <f>IFERROR(__xludf.DUMMYFUNCTION("QUERY(road!A:L, ""SELECT A, B, L where D matches '""&amp;A78&amp;""'"", 0)"),"road-firstHarmfulEvent")</f>
        <v>road-firstHarmfulEvent</v>
      </c>
      <c r="C78" s="13" t="str">
        <f>IFERROR(__xludf.DUMMYFUNCTION("""COMPUTED_VALUE"""),"road")</f>
        <v>road</v>
      </c>
      <c r="D78" s="13" t="str">
        <f>IFERROR(__xludf.DUMMYFUNCTION("""COMPUTED_VALUE"""),"C7")</f>
        <v>C7</v>
      </c>
      <c r="E78" s="4" t="s">
        <v>1160</v>
      </c>
      <c r="F78" s="6">
        <v>4.0</v>
      </c>
      <c r="G78" s="6">
        <v>5.0</v>
      </c>
    </row>
    <row r="79">
      <c r="A79" s="2" t="s">
        <v>1334</v>
      </c>
      <c r="B79" s="17" t="str">
        <f>IFERROR(__xludf.DUMMYFUNCTION("QUERY(road!A:L, ""SELECT A, B, L where D matches '""&amp;A79&amp;""'"", 0)"),"road-firstHarmfulEvent")</f>
        <v>road-firstHarmfulEvent</v>
      </c>
      <c r="C79" s="13" t="str">
        <f>IFERROR(__xludf.DUMMYFUNCTION("""COMPUTED_VALUE"""),"road")</f>
        <v>road</v>
      </c>
      <c r="D79" s="13" t="str">
        <f>IFERROR(__xludf.DUMMYFUNCTION("""COMPUTED_VALUE"""),"C7")</f>
        <v>C7</v>
      </c>
      <c r="E79" s="4" t="s">
        <v>1577</v>
      </c>
      <c r="F79" s="6">
        <v>5.0</v>
      </c>
      <c r="G79" s="6">
        <v>6.0</v>
      </c>
    </row>
    <row r="80">
      <c r="A80" s="2" t="s">
        <v>1334</v>
      </c>
      <c r="B80" s="17" t="str">
        <f>IFERROR(__xludf.DUMMYFUNCTION("QUERY(road!A:L, ""SELECT A, B, L where D matches '""&amp;A80&amp;""'"", 0)"),"road-firstHarmfulEvent")</f>
        <v>road-firstHarmfulEvent</v>
      </c>
      <c r="C80" s="13" t="str">
        <f>IFERROR(__xludf.DUMMYFUNCTION("""COMPUTED_VALUE"""),"road")</f>
        <v>road</v>
      </c>
      <c r="D80" s="13" t="str">
        <f>IFERROR(__xludf.DUMMYFUNCTION("""COMPUTED_VALUE"""),"C7")</f>
        <v>C7</v>
      </c>
      <c r="E80" s="4" t="s">
        <v>1162</v>
      </c>
      <c r="F80" s="6">
        <v>6.0</v>
      </c>
      <c r="G80" s="6">
        <v>7.0</v>
      </c>
    </row>
    <row r="81">
      <c r="A81" s="2" t="s">
        <v>1334</v>
      </c>
      <c r="B81" s="17" t="str">
        <f>IFERROR(__xludf.DUMMYFUNCTION("QUERY(road!A:L, ""SELECT A, B, L where D matches '""&amp;A81&amp;""'"", 0)"),"road-firstHarmfulEvent")</f>
        <v>road-firstHarmfulEvent</v>
      </c>
      <c r="C81" s="13" t="str">
        <f>IFERROR(__xludf.DUMMYFUNCTION("""COMPUTED_VALUE"""),"road")</f>
        <v>road</v>
      </c>
      <c r="D81" s="13" t="str">
        <f>IFERROR(__xludf.DUMMYFUNCTION("""COMPUTED_VALUE"""),"C7")</f>
        <v>C7</v>
      </c>
      <c r="E81" s="4" t="s">
        <v>1163</v>
      </c>
      <c r="F81" s="6">
        <v>7.0</v>
      </c>
      <c r="G81" s="6">
        <v>8.0</v>
      </c>
    </row>
    <row r="82">
      <c r="A82" s="2" t="s">
        <v>1334</v>
      </c>
      <c r="B82" s="17" t="str">
        <f>IFERROR(__xludf.DUMMYFUNCTION("QUERY(road!A:L, ""SELECT A, B, L where D matches '""&amp;A82&amp;""'"", 0)"),"road-firstHarmfulEvent")</f>
        <v>road-firstHarmfulEvent</v>
      </c>
      <c r="C82" s="13" t="str">
        <f>IFERROR(__xludf.DUMMYFUNCTION("""COMPUTED_VALUE"""),"road")</f>
        <v>road</v>
      </c>
      <c r="D82" s="13" t="str">
        <f>IFERROR(__xludf.DUMMYFUNCTION("""COMPUTED_VALUE"""),"C7")</f>
        <v>C7</v>
      </c>
      <c r="E82" s="4" t="s">
        <v>1164</v>
      </c>
      <c r="F82" s="6">
        <v>8.0</v>
      </c>
      <c r="G82" s="6">
        <v>9.0</v>
      </c>
    </row>
    <row r="83">
      <c r="A83" s="2" t="s">
        <v>1334</v>
      </c>
      <c r="B83" s="17" t="str">
        <f>IFERROR(__xludf.DUMMYFUNCTION("QUERY(road!A:L, ""SELECT A, B, L where D matches '""&amp;A83&amp;""'"", 0)"),"road-firstHarmfulEvent")</f>
        <v>road-firstHarmfulEvent</v>
      </c>
      <c r="C83" s="13" t="str">
        <f>IFERROR(__xludf.DUMMYFUNCTION("""COMPUTED_VALUE"""),"road")</f>
        <v>road</v>
      </c>
      <c r="D83" s="13" t="str">
        <f>IFERROR(__xludf.DUMMYFUNCTION("""COMPUTED_VALUE"""),"C7")</f>
        <v>C7</v>
      </c>
      <c r="E83" s="4" t="s">
        <v>1578</v>
      </c>
      <c r="F83" s="6">
        <v>9.0</v>
      </c>
      <c r="G83" s="6">
        <v>10.0</v>
      </c>
    </row>
    <row r="84">
      <c r="A84" s="2" t="s">
        <v>1334</v>
      </c>
      <c r="B84" s="17" t="str">
        <f>IFERROR(__xludf.DUMMYFUNCTION("QUERY(road!A:L, ""SELECT A, B, L where D matches '""&amp;A84&amp;""'"", 0)"),"road-firstHarmfulEvent")</f>
        <v>road-firstHarmfulEvent</v>
      </c>
      <c r="C84" s="13" t="str">
        <f>IFERROR(__xludf.DUMMYFUNCTION("""COMPUTED_VALUE"""),"road")</f>
        <v>road</v>
      </c>
      <c r="D84" s="13" t="str">
        <f>IFERROR(__xludf.DUMMYFUNCTION("""COMPUTED_VALUE"""),"C7")</f>
        <v>C7</v>
      </c>
      <c r="E84" s="4" t="s">
        <v>1579</v>
      </c>
      <c r="F84" s="6">
        <v>10.0</v>
      </c>
      <c r="G84" s="6">
        <v>11.0</v>
      </c>
    </row>
    <row r="85">
      <c r="A85" s="2" t="s">
        <v>1334</v>
      </c>
      <c r="B85" s="17" t="str">
        <f>IFERROR(__xludf.DUMMYFUNCTION("QUERY(road!A:L, ""SELECT A, B, L where D matches '""&amp;A85&amp;""'"", 0)"),"road-firstHarmfulEvent")</f>
        <v>road-firstHarmfulEvent</v>
      </c>
      <c r="C85" s="13" t="str">
        <f>IFERROR(__xludf.DUMMYFUNCTION("""COMPUTED_VALUE"""),"road")</f>
        <v>road</v>
      </c>
      <c r="D85" s="13" t="str">
        <f>IFERROR(__xludf.DUMMYFUNCTION("""COMPUTED_VALUE"""),"C7")</f>
        <v>C7</v>
      </c>
      <c r="E85" s="4" t="s">
        <v>1017</v>
      </c>
      <c r="F85" s="6">
        <v>11.0</v>
      </c>
      <c r="G85" s="6">
        <v>12.0</v>
      </c>
    </row>
    <row r="86">
      <c r="A86" s="2" t="s">
        <v>1334</v>
      </c>
      <c r="B86" s="17" t="str">
        <f>IFERROR(__xludf.DUMMYFUNCTION("QUERY(road!A:L, ""SELECT A, B, L where D matches '""&amp;A86&amp;""'"", 0)"),"road-firstHarmfulEvent")</f>
        <v>road-firstHarmfulEvent</v>
      </c>
      <c r="C86" s="13" t="str">
        <f>IFERROR(__xludf.DUMMYFUNCTION("""COMPUTED_VALUE"""),"road")</f>
        <v>road</v>
      </c>
      <c r="D86" s="13" t="str">
        <f>IFERROR(__xludf.DUMMYFUNCTION("""COMPUTED_VALUE"""),"C7")</f>
        <v>C7</v>
      </c>
      <c r="E86" s="4" t="s">
        <v>1165</v>
      </c>
      <c r="F86" s="6">
        <v>12.0</v>
      </c>
      <c r="G86" s="6">
        <v>13.0</v>
      </c>
    </row>
    <row r="87">
      <c r="A87" s="2" t="s">
        <v>1334</v>
      </c>
      <c r="B87" s="17" t="str">
        <f>IFERROR(__xludf.DUMMYFUNCTION("QUERY(road!A:L, ""SELECT A, B, L where D matches '""&amp;A87&amp;""'"", 0)"),"road-firstHarmfulEvent")</f>
        <v>road-firstHarmfulEvent</v>
      </c>
      <c r="C87" s="13" t="str">
        <f>IFERROR(__xludf.DUMMYFUNCTION("""COMPUTED_VALUE"""),"road")</f>
        <v>road</v>
      </c>
      <c r="D87" s="13" t="str">
        <f>IFERROR(__xludf.DUMMYFUNCTION("""COMPUTED_VALUE"""),"C7")</f>
        <v>C7</v>
      </c>
      <c r="E87" s="4" t="s">
        <v>1580</v>
      </c>
      <c r="F87" s="6">
        <v>13.0</v>
      </c>
      <c r="G87" s="6">
        <v>14.0</v>
      </c>
    </row>
    <row r="88">
      <c r="A88" s="2" t="s">
        <v>1334</v>
      </c>
      <c r="B88" s="17" t="str">
        <f>IFERROR(__xludf.DUMMYFUNCTION("QUERY(road!A:L, ""SELECT A, B, L where D matches '""&amp;A88&amp;""'"", 0)"),"road-firstHarmfulEvent")</f>
        <v>road-firstHarmfulEvent</v>
      </c>
      <c r="C88" s="13" t="str">
        <f>IFERROR(__xludf.DUMMYFUNCTION("""COMPUTED_VALUE"""),"road")</f>
        <v>road</v>
      </c>
      <c r="D88" s="13" t="str">
        <f>IFERROR(__xludf.DUMMYFUNCTION("""COMPUTED_VALUE"""),"C7")</f>
        <v>C7</v>
      </c>
      <c r="E88" s="4" t="s">
        <v>1018</v>
      </c>
      <c r="F88" s="6">
        <v>14.0</v>
      </c>
      <c r="G88" s="6">
        <v>15.0</v>
      </c>
    </row>
    <row r="89">
      <c r="A89" s="2" t="s">
        <v>1334</v>
      </c>
      <c r="B89" s="17" t="str">
        <f>IFERROR(__xludf.DUMMYFUNCTION("QUERY(road!A:L, ""SELECT A, B, L where D matches '""&amp;A89&amp;""'"", 0)"),"road-firstHarmfulEvent")</f>
        <v>road-firstHarmfulEvent</v>
      </c>
      <c r="C89" s="13" t="str">
        <f>IFERROR(__xludf.DUMMYFUNCTION("""COMPUTED_VALUE"""),"road")</f>
        <v>road</v>
      </c>
      <c r="D89" s="13" t="str">
        <f>IFERROR(__xludf.DUMMYFUNCTION("""COMPUTED_VALUE"""),"C7")</f>
        <v>C7</v>
      </c>
      <c r="E89" s="4" t="s">
        <v>1167</v>
      </c>
      <c r="F89" s="6">
        <v>15.0</v>
      </c>
      <c r="G89" s="6">
        <v>16.0</v>
      </c>
    </row>
    <row r="90">
      <c r="A90" s="2" t="s">
        <v>1334</v>
      </c>
      <c r="B90" s="17" t="str">
        <f>IFERROR(__xludf.DUMMYFUNCTION("QUERY(road!A:L, ""SELECT A, B, L where D matches '""&amp;A90&amp;""'"", 0)"),"road-firstHarmfulEvent")</f>
        <v>road-firstHarmfulEvent</v>
      </c>
      <c r="C90" s="13" t="str">
        <f>IFERROR(__xludf.DUMMYFUNCTION("""COMPUTED_VALUE"""),"road")</f>
        <v>road</v>
      </c>
      <c r="D90" s="13" t="str">
        <f>IFERROR(__xludf.DUMMYFUNCTION("""COMPUTED_VALUE"""),"C7")</f>
        <v>C7</v>
      </c>
      <c r="E90" s="4" t="s">
        <v>584</v>
      </c>
      <c r="F90" s="6">
        <v>16.0</v>
      </c>
      <c r="G90" s="6">
        <v>17.0</v>
      </c>
    </row>
    <row r="91">
      <c r="A91" s="2" t="s">
        <v>1334</v>
      </c>
      <c r="B91" s="17" t="str">
        <f>IFERROR(__xludf.DUMMYFUNCTION("QUERY(road!A:L, ""SELECT A, B, L where D matches '""&amp;A91&amp;""'"", 0)"),"road-firstHarmfulEvent")</f>
        <v>road-firstHarmfulEvent</v>
      </c>
      <c r="C91" s="13" t="str">
        <f>IFERROR(__xludf.DUMMYFUNCTION("""COMPUTED_VALUE"""),"road")</f>
        <v>road</v>
      </c>
      <c r="D91" s="13" t="str">
        <f>IFERROR(__xludf.DUMMYFUNCTION("""COMPUTED_VALUE"""),"C7")</f>
        <v>C7</v>
      </c>
      <c r="E91" s="4" t="s">
        <v>1168</v>
      </c>
      <c r="F91" s="6">
        <v>17.0</v>
      </c>
      <c r="G91" s="6">
        <v>18.0</v>
      </c>
    </row>
    <row r="92">
      <c r="A92" s="2" t="s">
        <v>1334</v>
      </c>
      <c r="B92" s="17" t="str">
        <f>IFERROR(__xludf.DUMMYFUNCTION("QUERY(road!A:L, ""SELECT A, B, L where D matches '""&amp;A92&amp;""'"", 0)"),"road-firstHarmfulEvent")</f>
        <v>road-firstHarmfulEvent</v>
      </c>
      <c r="C92" s="13" t="str">
        <f>IFERROR(__xludf.DUMMYFUNCTION("""COMPUTED_VALUE"""),"road")</f>
        <v>road</v>
      </c>
      <c r="D92" s="13" t="str">
        <f>IFERROR(__xludf.DUMMYFUNCTION("""COMPUTED_VALUE"""),"C7")</f>
        <v>C7</v>
      </c>
      <c r="E92" s="4" t="s">
        <v>1169</v>
      </c>
      <c r="F92" s="6">
        <v>18.0</v>
      </c>
      <c r="G92" s="6">
        <v>19.0</v>
      </c>
    </row>
    <row r="93">
      <c r="A93" s="2" t="s">
        <v>1334</v>
      </c>
      <c r="B93" s="17" t="str">
        <f>IFERROR(__xludf.DUMMYFUNCTION("QUERY(road!A:L, ""SELECT A, B, L where D matches '""&amp;A93&amp;""'"", 0)"),"road-firstHarmfulEvent")</f>
        <v>road-firstHarmfulEvent</v>
      </c>
      <c r="C93" s="13" t="str">
        <f>IFERROR(__xludf.DUMMYFUNCTION("""COMPUTED_VALUE"""),"road")</f>
        <v>road</v>
      </c>
      <c r="D93" s="13" t="str">
        <f>IFERROR(__xludf.DUMMYFUNCTION("""COMPUTED_VALUE"""),"C7")</f>
        <v>C7</v>
      </c>
      <c r="E93" s="4" t="s">
        <v>1170</v>
      </c>
      <c r="F93" s="6">
        <v>19.0</v>
      </c>
      <c r="G93" s="6">
        <v>20.0</v>
      </c>
    </row>
    <row r="94">
      <c r="A94" s="2" t="s">
        <v>1334</v>
      </c>
      <c r="B94" s="17" t="str">
        <f>IFERROR(__xludf.DUMMYFUNCTION("QUERY(road!A:L, ""SELECT A, B, L where D matches '""&amp;A94&amp;""'"", 0)"),"road-firstHarmfulEvent")</f>
        <v>road-firstHarmfulEvent</v>
      </c>
      <c r="C94" s="13" t="str">
        <f>IFERROR(__xludf.DUMMYFUNCTION("""COMPUTED_VALUE"""),"road")</f>
        <v>road</v>
      </c>
      <c r="D94" s="13" t="str">
        <f>IFERROR(__xludf.DUMMYFUNCTION("""COMPUTED_VALUE"""),"C7")</f>
        <v>C7</v>
      </c>
      <c r="E94" s="4" t="s">
        <v>1172</v>
      </c>
      <c r="F94" s="6">
        <v>20.0</v>
      </c>
      <c r="G94" s="6">
        <v>21.0</v>
      </c>
    </row>
    <row r="95">
      <c r="A95" s="2" t="s">
        <v>1334</v>
      </c>
      <c r="B95" s="17" t="str">
        <f>IFERROR(__xludf.DUMMYFUNCTION("QUERY(road!A:L, ""SELECT A, B, L where D matches '""&amp;A95&amp;""'"", 0)"),"road-firstHarmfulEvent")</f>
        <v>road-firstHarmfulEvent</v>
      </c>
      <c r="C95" s="13" t="str">
        <f>IFERROR(__xludf.DUMMYFUNCTION("""COMPUTED_VALUE"""),"road")</f>
        <v>road</v>
      </c>
      <c r="D95" s="13" t="str">
        <f>IFERROR(__xludf.DUMMYFUNCTION("""COMPUTED_VALUE"""),"C7")</f>
        <v>C7</v>
      </c>
      <c r="E95" s="4" t="s">
        <v>1173</v>
      </c>
      <c r="F95" s="6">
        <v>21.0</v>
      </c>
      <c r="G95" s="6">
        <v>22.0</v>
      </c>
    </row>
    <row r="96">
      <c r="A96" s="2" t="s">
        <v>1334</v>
      </c>
      <c r="B96" s="17" t="str">
        <f>IFERROR(__xludf.DUMMYFUNCTION("QUERY(road!A:L, ""SELECT A, B, L where D matches '""&amp;A96&amp;""'"", 0)"),"road-firstHarmfulEvent")</f>
        <v>road-firstHarmfulEvent</v>
      </c>
      <c r="C96" s="13" t="str">
        <f>IFERROR(__xludf.DUMMYFUNCTION("""COMPUTED_VALUE"""),"road")</f>
        <v>road</v>
      </c>
      <c r="D96" s="13" t="str">
        <f>IFERROR(__xludf.DUMMYFUNCTION("""COMPUTED_VALUE"""),"C7")</f>
        <v>C7</v>
      </c>
      <c r="E96" s="4" t="s">
        <v>1174</v>
      </c>
      <c r="F96" s="6">
        <v>22.0</v>
      </c>
      <c r="G96" s="6">
        <v>23.0</v>
      </c>
    </row>
    <row r="97">
      <c r="A97" s="2" t="s">
        <v>1334</v>
      </c>
      <c r="B97" s="17" t="str">
        <f>IFERROR(__xludf.DUMMYFUNCTION("QUERY(road!A:L, ""SELECT A, B, L where D matches '""&amp;A97&amp;""'"", 0)"),"road-firstHarmfulEvent")</f>
        <v>road-firstHarmfulEvent</v>
      </c>
      <c r="C97" s="13" t="str">
        <f>IFERROR(__xludf.DUMMYFUNCTION("""COMPUTED_VALUE"""),"road")</f>
        <v>road</v>
      </c>
      <c r="D97" s="13" t="str">
        <f>IFERROR(__xludf.DUMMYFUNCTION("""COMPUTED_VALUE"""),"C7")</f>
        <v>C7</v>
      </c>
      <c r="E97" s="4" t="s">
        <v>1071</v>
      </c>
      <c r="F97" s="6">
        <v>23.0</v>
      </c>
      <c r="G97" s="6">
        <v>24.0</v>
      </c>
    </row>
    <row r="98">
      <c r="A98" s="2" t="s">
        <v>1334</v>
      </c>
      <c r="B98" s="17" t="str">
        <f>IFERROR(__xludf.DUMMYFUNCTION("QUERY(road!A:L, ""SELECT A, B, L where D matches '""&amp;A98&amp;""'"", 0)"),"road-firstHarmfulEvent")</f>
        <v>road-firstHarmfulEvent</v>
      </c>
      <c r="C98" s="13" t="str">
        <f>IFERROR(__xludf.DUMMYFUNCTION("""COMPUTED_VALUE"""),"road")</f>
        <v>road</v>
      </c>
      <c r="D98" s="13" t="str">
        <f>IFERROR(__xludf.DUMMYFUNCTION("""COMPUTED_VALUE"""),"C7")</f>
        <v>C7</v>
      </c>
      <c r="E98" s="4" t="s">
        <v>1175</v>
      </c>
      <c r="F98" s="6">
        <v>24.0</v>
      </c>
      <c r="G98" s="6">
        <v>25.0</v>
      </c>
    </row>
    <row r="99">
      <c r="A99" s="2" t="s">
        <v>1334</v>
      </c>
      <c r="B99" s="17" t="str">
        <f>IFERROR(__xludf.DUMMYFUNCTION("QUERY(road!A:L, ""SELECT A, B, L where D matches '""&amp;A99&amp;""'"", 0)"),"road-firstHarmfulEvent")</f>
        <v>road-firstHarmfulEvent</v>
      </c>
      <c r="C99" s="13" t="str">
        <f>IFERROR(__xludf.DUMMYFUNCTION("""COMPUTED_VALUE"""),"road")</f>
        <v>road</v>
      </c>
      <c r="D99" s="13" t="str">
        <f>IFERROR(__xludf.DUMMYFUNCTION("""COMPUTED_VALUE"""),"C7")</f>
        <v>C7</v>
      </c>
      <c r="E99" s="4" t="s">
        <v>1176</v>
      </c>
      <c r="F99" s="6">
        <v>25.0</v>
      </c>
      <c r="G99" s="6">
        <v>26.0</v>
      </c>
    </row>
    <row r="100">
      <c r="A100" s="2" t="s">
        <v>1334</v>
      </c>
      <c r="B100" s="17" t="str">
        <f>IFERROR(__xludf.DUMMYFUNCTION("QUERY(road!A:L, ""SELECT A, B, L where D matches '""&amp;A100&amp;""'"", 0)"),"road-firstHarmfulEvent")</f>
        <v>road-firstHarmfulEvent</v>
      </c>
      <c r="C100" s="13" t="str">
        <f>IFERROR(__xludf.DUMMYFUNCTION("""COMPUTED_VALUE"""),"road")</f>
        <v>road</v>
      </c>
      <c r="D100" s="13" t="str">
        <f>IFERROR(__xludf.DUMMYFUNCTION("""COMPUTED_VALUE"""),"C7")</f>
        <v>C7</v>
      </c>
      <c r="E100" s="4" t="s">
        <v>1177</v>
      </c>
      <c r="F100" s="6">
        <v>26.0</v>
      </c>
      <c r="G100" s="6">
        <v>27.0</v>
      </c>
    </row>
    <row r="101">
      <c r="A101" s="2" t="s">
        <v>1334</v>
      </c>
      <c r="B101" s="17" t="str">
        <f>IFERROR(__xludf.DUMMYFUNCTION("QUERY(road!A:L, ""SELECT A, B, L where D matches '""&amp;A101&amp;""'"", 0)"),"road-firstHarmfulEvent")</f>
        <v>road-firstHarmfulEvent</v>
      </c>
      <c r="C101" s="13" t="str">
        <f>IFERROR(__xludf.DUMMYFUNCTION("""COMPUTED_VALUE"""),"road")</f>
        <v>road</v>
      </c>
      <c r="D101" s="13" t="str">
        <f>IFERROR(__xludf.DUMMYFUNCTION("""COMPUTED_VALUE"""),"C7")</f>
        <v>C7</v>
      </c>
      <c r="E101" s="4" t="s">
        <v>1178</v>
      </c>
      <c r="F101" s="6">
        <v>27.0</v>
      </c>
      <c r="G101" s="6">
        <v>28.0</v>
      </c>
    </row>
    <row r="102">
      <c r="A102" s="2" t="s">
        <v>1334</v>
      </c>
      <c r="B102" s="17" t="str">
        <f>IFERROR(__xludf.DUMMYFUNCTION("QUERY(road!A:L, ""SELECT A, B, L where D matches '""&amp;A102&amp;""'"", 0)"),"road-firstHarmfulEvent")</f>
        <v>road-firstHarmfulEvent</v>
      </c>
      <c r="C102" s="13" t="str">
        <f>IFERROR(__xludf.DUMMYFUNCTION("""COMPUTED_VALUE"""),"road")</f>
        <v>road</v>
      </c>
      <c r="D102" s="13" t="str">
        <f>IFERROR(__xludf.DUMMYFUNCTION("""COMPUTED_VALUE"""),"C7")</f>
        <v>C7</v>
      </c>
      <c r="E102" s="4" t="s">
        <v>1179</v>
      </c>
      <c r="F102" s="6">
        <v>28.0</v>
      </c>
      <c r="G102" s="6">
        <v>29.0</v>
      </c>
    </row>
    <row r="103">
      <c r="A103" s="2" t="s">
        <v>1334</v>
      </c>
      <c r="B103" s="17" t="str">
        <f>IFERROR(__xludf.DUMMYFUNCTION("QUERY(road!A:L, ""SELECT A, B, L where D matches '""&amp;A103&amp;""'"", 0)"),"road-firstHarmfulEvent")</f>
        <v>road-firstHarmfulEvent</v>
      </c>
      <c r="C103" s="13" t="str">
        <f>IFERROR(__xludf.DUMMYFUNCTION("""COMPUTED_VALUE"""),"road")</f>
        <v>road</v>
      </c>
      <c r="D103" s="13" t="str">
        <f>IFERROR(__xludf.DUMMYFUNCTION("""COMPUTED_VALUE"""),"C7")</f>
        <v>C7</v>
      </c>
      <c r="E103" s="4" t="s">
        <v>1180</v>
      </c>
      <c r="F103" s="6">
        <v>29.0</v>
      </c>
      <c r="G103" s="6">
        <v>30.0</v>
      </c>
    </row>
    <row r="104">
      <c r="A104" s="2" t="s">
        <v>1334</v>
      </c>
      <c r="B104" s="17" t="str">
        <f>IFERROR(__xludf.DUMMYFUNCTION("QUERY(road!A:L, ""SELECT A, B, L where D matches '""&amp;A104&amp;""'"", 0)"),"road-firstHarmfulEvent")</f>
        <v>road-firstHarmfulEvent</v>
      </c>
      <c r="C104" s="13" t="str">
        <f>IFERROR(__xludf.DUMMYFUNCTION("""COMPUTED_VALUE"""),"road")</f>
        <v>road</v>
      </c>
      <c r="D104" s="13" t="str">
        <f>IFERROR(__xludf.DUMMYFUNCTION("""COMPUTED_VALUE"""),"C7")</f>
        <v>C7</v>
      </c>
      <c r="E104" s="4" t="s">
        <v>1181</v>
      </c>
      <c r="F104" s="6">
        <v>30.0</v>
      </c>
      <c r="G104" s="6">
        <v>31.0</v>
      </c>
    </row>
    <row r="105">
      <c r="A105" s="2" t="s">
        <v>1334</v>
      </c>
      <c r="B105" s="17" t="str">
        <f>IFERROR(__xludf.DUMMYFUNCTION("QUERY(road!A:L, ""SELECT A, B, L where D matches '""&amp;A105&amp;""'"", 0)"),"road-firstHarmfulEvent")</f>
        <v>road-firstHarmfulEvent</v>
      </c>
      <c r="C105" s="13" t="str">
        <f>IFERROR(__xludf.DUMMYFUNCTION("""COMPUTED_VALUE"""),"road")</f>
        <v>road</v>
      </c>
      <c r="D105" s="13" t="str">
        <f>IFERROR(__xludf.DUMMYFUNCTION("""COMPUTED_VALUE"""),"C7")</f>
        <v>C7</v>
      </c>
      <c r="E105" s="4" t="s">
        <v>1182</v>
      </c>
      <c r="F105" s="6">
        <v>31.0</v>
      </c>
      <c r="G105" s="6">
        <v>32.0</v>
      </c>
    </row>
    <row r="106">
      <c r="A106" s="2" t="s">
        <v>1334</v>
      </c>
      <c r="B106" s="17" t="str">
        <f>IFERROR(__xludf.DUMMYFUNCTION("QUERY(road!A:L, ""SELECT A, B, L where D matches '""&amp;A106&amp;""'"", 0)"),"road-firstHarmfulEvent")</f>
        <v>road-firstHarmfulEvent</v>
      </c>
      <c r="C106" s="13" t="str">
        <f>IFERROR(__xludf.DUMMYFUNCTION("""COMPUTED_VALUE"""),"road")</f>
        <v>road</v>
      </c>
      <c r="D106" s="13" t="str">
        <f>IFERROR(__xludf.DUMMYFUNCTION("""COMPUTED_VALUE"""),"C7")</f>
        <v>C7</v>
      </c>
      <c r="E106" s="4" t="s">
        <v>1183</v>
      </c>
      <c r="F106" s="6">
        <v>32.0</v>
      </c>
      <c r="G106" s="6">
        <v>33.0</v>
      </c>
    </row>
    <row r="107">
      <c r="A107" s="2" t="s">
        <v>1334</v>
      </c>
      <c r="B107" s="17" t="str">
        <f>IFERROR(__xludf.DUMMYFUNCTION("QUERY(road!A:L, ""SELECT A, B, L where D matches '""&amp;A107&amp;""'"", 0)"),"road-firstHarmfulEvent")</f>
        <v>road-firstHarmfulEvent</v>
      </c>
      <c r="C107" s="13" t="str">
        <f>IFERROR(__xludf.DUMMYFUNCTION("""COMPUTED_VALUE"""),"road")</f>
        <v>road</v>
      </c>
      <c r="D107" s="13" t="str">
        <f>IFERROR(__xludf.DUMMYFUNCTION("""COMPUTED_VALUE"""),"C7")</f>
        <v>C7</v>
      </c>
      <c r="E107" s="4" t="s">
        <v>1184</v>
      </c>
      <c r="F107" s="6">
        <v>33.0</v>
      </c>
      <c r="G107" s="6">
        <v>34.0</v>
      </c>
    </row>
    <row r="108">
      <c r="A108" s="2" t="s">
        <v>1334</v>
      </c>
      <c r="B108" s="17" t="str">
        <f>IFERROR(__xludf.DUMMYFUNCTION("QUERY(road!A:L, ""SELECT A, B, L where D matches '""&amp;A108&amp;""'"", 0)"),"road-firstHarmfulEvent")</f>
        <v>road-firstHarmfulEvent</v>
      </c>
      <c r="C108" s="13" t="str">
        <f>IFERROR(__xludf.DUMMYFUNCTION("""COMPUTED_VALUE"""),"road")</f>
        <v>road</v>
      </c>
      <c r="D108" s="13" t="str">
        <f>IFERROR(__xludf.DUMMYFUNCTION("""COMPUTED_VALUE"""),"C7")</f>
        <v>C7</v>
      </c>
      <c r="E108" s="4" t="s">
        <v>1185</v>
      </c>
      <c r="F108" s="6">
        <v>34.0</v>
      </c>
      <c r="G108" s="6">
        <v>35.0</v>
      </c>
    </row>
    <row r="109">
      <c r="A109" s="2" t="s">
        <v>1334</v>
      </c>
      <c r="B109" s="17" t="str">
        <f>IFERROR(__xludf.DUMMYFUNCTION("QUERY(road!A:L, ""SELECT A, B, L where D matches '""&amp;A109&amp;""'"", 0)"),"road-firstHarmfulEvent")</f>
        <v>road-firstHarmfulEvent</v>
      </c>
      <c r="C109" s="13" t="str">
        <f>IFERROR(__xludf.DUMMYFUNCTION("""COMPUTED_VALUE"""),"road")</f>
        <v>road</v>
      </c>
      <c r="D109" s="13" t="str">
        <f>IFERROR(__xludf.DUMMYFUNCTION("""COMPUTED_VALUE"""),"C7")</f>
        <v>C7</v>
      </c>
      <c r="E109" s="4" t="s">
        <v>1581</v>
      </c>
      <c r="F109" s="6">
        <v>35.0</v>
      </c>
      <c r="G109" s="6">
        <v>36.0</v>
      </c>
    </row>
    <row r="110">
      <c r="A110" s="2" t="s">
        <v>1334</v>
      </c>
      <c r="B110" s="17" t="str">
        <f>IFERROR(__xludf.DUMMYFUNCTION("QUERY(road!A:L, ""SELECT A, B, L where D matches '""&amp;A110&amp;""'"", 0)"),"road-firstHarmfulEvent")</f>
        <v>road-firstHarmfulEvent</v>
      </c>
      <c r="C110" s="13" t="str">
        <f>IFERROR(__xludf.DUMMYFUNCTION("""COMPUTED_VALUE"""),"road")</f>
        <v>road</v>
      </c>
      <c r="D110" s="13" t="str">
        <f>IFERROR(__xludf.DUMMYFUNCTION("""COMPUTED_VALUE"""),"C7")</f>
        <v>C7</v>
      </c>
      <c r="E110" s="4" t="s">
        <v>1187</v>
      </c>
      <c r="F110" s="6">
        <v>36.0</v>
      </c>
      <c r="G110" s="6">
        <v>37.0</v>
      </c>
    </row>
    <row r="111">
      <c r="A111" s="2" t="s">
        <v>1334</v>
      </c>
      <c r="B111" s="17" t="str">
        <f>IFERROR(__xludf.DUMMYFUNCTION("QUERY(road!A:L, ""SELECT A, B, L where D matches '""&amp;A111&amp;""'"", 0)"),"road-firstHarmfulEvent")</f>
        <v>road-firstHarmfulEvent</v>
      </c>
      <c r="C111" s="13" t="str">
        <f>IFERROR(__xludf.DUMMYFUNCTION("""COMPUTED_VALUE"""),"road")</f>
        <v>road</v>
      </c>
      <c r="D111" s="13" t="str">
        <f>IFERROR(__xludf.DUMMYFUNCTION("""COMPUTED_VALUE"""),"C7")</f>
        <v>C7</v>
      </c>
      <c r="E111" s="4" t="s">
        <v>1188</v>
      </c>
      <c r="F111" s="6">
        <v>37.0</v>
      </c>
      <c r="G111" s="6">
        <v>38.0</v>
      </c>
    </row>
    <row r="112">
      <c r="A112" s="2" t="s">
        <v>1334</v>
      </c>
      <c r="B112" s="17" t="str">
        <f>IFERROR(__xludf.DUMMYFUNCTION("QUERY(road!A:L, ""SELECT A, B, L where D matches '""&amp;A112&amp;""'"", 0)"),"road-firstHarmfulEvent")</f>
        <v>road-firstHarmfulEvent</v>
      </c>
      <c r="C112" s="13" t="str">
        <f>IFERROR(__xludf.DUMMYFUNCTION("""COMPUTED_VALUE"""),"road")</f>
        <v>road</v>
      </c>
      <c r="D112" s="13" t="str">
        <f>IFERROR(__xludf.DUMMYFUNCTION("""COMPUTED_VALUE"""),"C7")</f>
        <v>C7</v>
      </c>
      <c r="E112" s="4" t="s">
        <v>1189</v>
      </c>
      <c r="F112" s="6">
        <v>38.0</v>
      </c>
      <c r="G112" s="6">
        <v>39.0</v>
      </c>
    </row>
    <row r="113">
      <c r="A113" s="2" t="s">
        <v>1334</v>
      </c>
      <c r="B113" s="17" t="str">
        <f>IFERROR(__xludf.DUMMYFUNCTION("QUERY(road!A:L, ""SELECT A, B, L where D matches '""&amp;A113&amp;""'"", 0)"),"road-firstHarmfulEvent")</f>
        <v>road-firstHarmfulEvent</v>
      </c>
      <c r="C113" s="13" t="str">
        <f>IFERROR(__xludf.DUMMYFUNCTION("""COMPUTED_VALUE"""),"road")</f>
        <v>road</v>
      </c>
      <c r="D113" s="13" t="str">
        <f>IFERROR(__xludf.DUMMYFUNCTION("""COMPUTED_VALUE"""),"C7")</f>
        <v>C7</v>
      </c>
      <c r="E113" s="4" t="s">
        <v>1190</v>
      </c>
      <c r="F113" s="6">
        <v>39.0</v>
      </c>
      <c r="G113" s="6">
        <v>40.0</v>
      </c>
    </row>
    <row r="114">
      <c r="A114" s="2" t="s">
        <v>1334</v>
      </c>
      <c r="B114" s="17" t="str">
        <f>IFERROR(__xludf.DUMMYFUNCTION("QUERY(road!A:L, ""SELECT A, B, L where D matches '""&amp;A114&amp;""'"", 0)"),"road-firstHarmfulEvent")</f>
        <v>road-firstHarmfulEvent</v>
      </c>
      <c r="C114" s="13" t="str">
        <f>IFERROR(__xludf.DUMMYFUNCTION("""COMPUTED_VALUE"""),"road")</f>
        <v>road</v>
      </c>
      <c r="D114" s="13" t="str">
        <f>IFERROR(__xludf.DUMMYFUNCTION("""COMPUTED_VALUE"""),"C7")</f>
        <v>C7</v>
      </c>
      <c r="E114" s="4" t="s">
        <v>1191</v>
      </c>
      <c r="F114" s="6">
        <v>40.0</v>
      </c>
      <c r="G114" s="6">
        <v>41.0</v>
      </c>
    </row>
    <row r="115">
      <c r="A115" s="2" t="s">
        <v>1334</v>
      </c>
      <c r="B115" s="17" t="str">
        <f>IFERROR(__xludf.DUMMYFUNCTION("QUERY(road!A:L, ""SELECT A, B, L where D matches '""&amp;A115&amp;""'"", 0)"),"road-firstHarmfulEvent")</f>
        <v>road-firstHarmfulEvent</v>
      </c>
      <c r="C115" s="13" t="str">
        <f>IFERROR(__xludf.DUMMYFUNCTION("""COMPUTED_VALUE"""),"road")</f>
        <v>road</v>
      </c>
      <c r="D115" s="13" t="str">
        <f>IFERROR(__xludf.DUMMYFUNCTION("""COMPUTED_VALUE"""),"C7")</f>
        <v>C7</v>
      </c>
      <c r="E115" s="4" t="s">
        <v>271</v>
      </c>
      <c r="F115" s="6">
        <v>41.0</v>
      </c>
      <c r="G115" s="6">
        <v>99.0</v>
      </c>
    </row>
    <row r="116">
      <c r="A116" s="2" t="s">
        <v>1338</v>
      </c>
      <c r="B116" s="17" t="str">
        <f>IFERROR(__xludf.DUMMYFUNCTION("QUERY(road!A:L, ""SELECT A, B, L where D contains '""&amp;A116&amp;""'"", 0)"),"road-locationFirstHarmful")</f>
        <v>road-locationFirstHarmful</v>
      </c>
      <c r="C116" s="13" t="str">
        <f>IFERROR(__xludf.DUMMYFUNCTION("""COMPUTED_VALUE"""),"road")</f>
        <v>road</v>
      </c>
      <c r="D116" s="13" t="str">
        <f>IFERROR(__xludf.DUMMYFUNCTION("""COMPUTED_VALUE"""),"C8")</f>
        <v>C8</v>
      </c>
      <c r="E116" s="4" t="s">
        <v>1582</v>
      </c>
      <c r="F116" s="6">
        <v>0.0</v>
      </c>
      <c r="G116" s="6">
        <v>1.0</v>
      </c>
    </row>
    <row r="117">
      <c r="A117" s="2" t="s">
        <v>1338</v>
      </c>
      <c r="B117" s="17" t="str">
        <f>IFERROR(__xludf.DUMMYFUNCTION("QUERY(road!A:L, ""SELECT A, B, L where D contains '""&amp;A117&amp;""'"", 0)"),"road-locationFirstHarmful")</f>
        <v>road-locationFirstHarmful</v>
      </c>
      <c r="C117" s="13" t="str">
        <f>IFERROR(__xludf.DUMMYFUNCTION("""COMPUTED_VALUE"""),"road")</f>
        <v>road</v>
      </c>
      <c r="D117" s="13" t="str">
        <f>IFERROR(__xludf.DUMMYFUNCTION("""COMPUTED_VALUE"""),"C8")</f>
        <v>C8</v>
      </c>
      <c r="E117" s="4" t="s">
        <v>1583</v>
      </c>
      <c r="F117" s="6">
        <v>1.0</v>
      </c>
      <c r="G117" s="6">
        <v>2.0</v>
      </c>
    </row>
    <row r="118">
      <c r="A118" s="2" t="s">
        <v>1338</v>
      </c>
      <c r="B118" s="17" t="str">
        <f>IFERROR(__xludf.DUMMYFUNCTION("QUERY(road!A:L, ""SELECT A, B, L where D contains '""&amp;A118&amp;""'"", 0)"),"road-locationFirstHarmful")</f>
        <v>road-locationFirstHarmful</v>
      </c>
      <c r="C118" s="13" t="str">
        <f>IFERROR(__xludf.DUMMYFUNCTION("""COMPUTED_VALUE"""),"road")</f>
        <v>road</v>
      </c>
      <c r="D118" s="13" t="str">
        <f>IFERROR(__xludf.DUMMYFUNCTION("""COMPUTED_VALUE"""),"C8")</f>
        <v>C8</v>
      </c>
      <c r="E118" s="4" t="s">
        <v>1584</v>
      </c>
      <c r="F118" s="6">
        <v>2.0</v>
      </c>
      <c r="G118" s="6">
        <v>3.0</v>
      </c>
    </row>
    <row r="119">
      <c r="A119" s="2" t="s">
        <v>1338</v>
      </c>
      <c r="B119" s="17" t="str">
        <f>IFERROR(__xludf.DUMMYFUNCTION("QUERY(road!A:L, ""SELECT A, B, L where D contains '""&amp;A119&amp;""'"", 0)"),"road-locationFirstHarmful")</f>
        <v>road-locationFirstHarmful</v>
      </c>
      <c r="C119" s="13" t="str">
        <f>IFERROR(__xludf.DUMMYFUNCTION("""COMPUTED_VALUE"""),"road")</f>
        <v>road</v>
      </c>
      <c r="D119" s="13" t="str">
        <f>IFERROR(__xludf.DUMMYFUNCTION("""COMPUTED_VALUE"""),"C8")</f>
        <v>C8</v>
      </c>
      <c r="E119" s="4" t="s">
        <v>1585</v>
      </c>
      <c r="F119" s="6">
        <v>3.0</v>
      </c>
      <c r="G119" s="6">
        <v>4.0</v>
      </c>
    </row>
    <row r="120">
      <c r="A120" s="2" t="s">
        <v>1338</v>
      </c>
      <c r="B120" s="17" t="str">
        <f>IFERROR(__xludf.DUMMYFUNCTION("QUERY(road!A:L, ""SELECT A, B, L where D contains '""&amp;A120&amp;""'"", 0)"),"road-locationFirstHarmful")</f>
        <v>road-locationFirstHarmful</v>
      </c>
      <c r="C120" s="13" t="str">
        <f>IFERROR(__xludf.DUMMYFUNCTION("""COMPUTED_VALUE"""),"road")</f>
        <v>road</v>
      </c>
      <c r="D120" s="13" t="str">
        <f>IFERROR(__xludf.DUMMYFUNCTION("""COMPUTED_VALUE"""),"C8")</f>
        <v>C8</v>
      </c>
      <c r="E120" s="4" t="s">
        <v>1586</v>
      </c>
      <c r="F120" s="6">
        <v>4.0</v>
      </c>
      <c r="G120" s="6">
        <v>5.0</v>
      </c>
    </row>
    <row r="121">
      <c r="A121" s="2" t="s">
        <v>1338</v>
      </c>
      <c r="B121" s="17" t="str">
        <f>IFERROR(__xludf.DUMMYFUNCTION("QUERY(road!A:L, ""SELECT A, B, L where D contains '""&amp;A121&amp;""'"", 0)"),"road-locationFirstHarmful")</f>
        <v>road-locationFirstHarmful</v>
      </c>
      <c r="C121" s="13" t="str">
        <f>IFERROR(__xludf.DUMMYFUNCTION("""COMPUTED_VALUE"""),"road")</f>
        <v>road</v>
      </c>
      <c r="D121" s="13" t="str">
        <f>IFERROR(__xludf.DUMMYFUNCTION("""COMPUTED_VALUE"""),"C8")</f>
        <v>C8</v>
      </c>
      <c r="E121" s="4" t="s">
        <v>1587</v>
      </c>
      <c r="F121" s="6">
        <v>5.0</v>
      </c>
      <c r="G121" s="6">
        <v>6.0</v>
      </c>
    </row>
    <row r="122">
      <c r="A122" s="2" t="s">
        <v>1338</v>
      </c>
      <c r="B122" s="17" t="str">
        <f>IFERROR(__xludf.DUMMYFUNCTION("QUERY(road!A:L, ""SELECT A, B, L where D contains '""&amp;A122&amp;""'"", 0)"),"road-locationFirstHarmful")</f>
        <v>road-locationFirstHarmful</v>
      </c>
      <c r="C122" s="13" t="str">
        <f>IFERROR(__xludf.DUMMYFUNCTION("""COMPUTED_VALUE"""),"road")</f>
        <v>road</v>
      </c>
      <c r="D122" s="13" t="str">
        <f>IFERROR(__xludf.DUMMYFUNCTION("""COMPUTED_VALUE"""),"C8")</f>
        <v>C8</v>
      </c>
      <c r="E122" s="4" t="s">
        <v>1588</v>
      </c>
      <c r="F122" s="6">
        <v>6.0</v>
      </c>
      <c r="G122" s="6">
        <v>7.0</v>
      </c>
    </row>
    <row r="123">
      <c r="A123" s="2" t="s">
        <v>1338</v>
      </c>
      <c r="B123" s="17" t="str">
        <f>IFERROR(__xludf.DUMMYFUNCTION("QUERY(road!A:L, ""SELECT A, B, L where D contains '""&amp;A123&amp;""'"", 0)"),"road-locationFirstHarmful")</f>
        <v>road-locationFirstHarmful</v>
      </c>
      <c r="C123" s="13" t="str">
        <f>IFERROR(__xludf.DUMMYFUNCTION("""COMPUTED_VALUE"""),"road")</f>
        <v>road</v>
      </c>
      <c r="D123" s="13" t="str">
        <f>IFERROR(__xludf.DUMMYFUNCTION("""COMPUTED_VALUE"""),"C8")</f>
        <v>C8</v>
      </c>
      <c r="E123" s="4" t="s">
        <v>1589</v>
      </c>
      <c r="F123" s="6">
        <v>7.0</v>
      </c>
      <c r="G123" s="6">
        <v>8.0</v>
      </c>
    </row>
    <row r="124">
      <c r="A124" s="2" t="s">
        <v>1338</v>
      </c>
      <c r="B124" s="17" t="str">
        <f>IFERROR(__xludf.DUMMYFUNCTION("QUERY(road!A:L, ""SELECT A, B, L where D contains '""&amp;A124&amp;""'"", 0)"),"road-locationFirstHarmful")</f>
        <v>road-locationFirstHarmful</v>
      </c>
      <c r="C124" s="13" t="str">
        <f>IFERROR(__xludf.DUMMYFUNCTION("""COMPUTED_VALUE"""),"road")</f>
        <v>road</v>
      </c>
      <c r="D124" s="13" t="str">
        <f>IFERROR(__xludf.DUMMYFUNCTION("""COMPUTED_VALUE"""),"C8")</f>
        <v>C8</v>
      </c>
      <c r="E124" s="4" t="s">
        <v>1590</v>
      </c>
      <c r="F124" s="6">
        <v>8.0</v>
      </c>
      <c r="G124" s="6">
        <v>9.0</v>
      </c>
    </row>
    <row r="125">
      <c r="A125" s="2" t="s">
        <v>1338</v>
      </c>
      <c r="B125" s="17" t="str">
        <f>IFERROR(__xludf.DUMMYFUNCTION("QUERY(road!A:L, ""SELECT A, B, L where D contains '""&amp;A125&amp;""'"", 0)"),"road-locationFirstHarmful")</f>
        <v>road-locationFirstHarmful</v>
      </c>
      <c r="C125" s="13" t="str">
        <f>IFERROR(__xludf.DUMMYFUNCTION("""COMPUTED_VALUE"""),"road")</f>
        <v>road</v>
      </c>
      <c r="D125" s="13" t="str">
        <f>IFERROR(__xludf.DUMMYFUNCTION("""COMPUTED_VALUE"""),"C8")</f>
        <v>C8</v>
      </c>
      <c r="E125" s="4" t="s">
        <v>1591</v>
      </c>
      <c r="F125" s="6">
        <v>9.0</v>
      </c>
      <c r="G125" s="6">
        <v>10.0</v>
      </c>
    </row>
    <row r="126">
      <c r="A126" s="2" t="s">
        <v>1338</v>
      </c>
      <c r="B126" s="17" t="str">
        <f>IFERROR(__xludf.DUMMYFUNCTION("QUERY(road!A:L, ""SELECT A, B, L where D contains '""&amp;A126&amp;""'"", 0)"),"road-locationFirstHarmful")</f>
        <v>road-locationFirstHarmful</v>
      </c>
      <c r="C126" s="13" t="str">
        <f>IFERROR(__xludf.DUMMYFUNCTION("""COMPUTED_VALUE"""),"road")</f>
        <v>road</v>
      </c>
      <c r="D126" s="13" t="str">
        <f>IFERROR(__xludf.DUMMYFUNCTION("""COMPUTED_VALUE"""),"C8")</f>
        <v>C8</v>
      </c>
      <c r="E126" s="4" t="s">
        <v>271</v>
      </c>
      <c r="F126" s="6">
        <v>10.0</v>
      </c>
      <c r="G126" s="6">
        <v>99.0</v>
      </c>
    </row>
    <row r="127">
      <c r="A127" s="2" t="s">
        <v>1341</v>
      </c>
      <c r="B127" s="17" t="str">
        <f>IFERROR(__xludf.DUMMYFUNCTION("QUERY(road!A:L, ""SELECT A, B, L where D contains '""&amp;A127&amp;""'"", 0)"),"road-mannerCollision")</f>
        <v>road-mannerCollision</v>
      </c>
      <c r="C127" s="13" t="str">
        <f>IFERROR(__xludf.DUMMYFUNCTION("""COMPUTED_VALUE"""),"road")</f>
        <v>road</v>
      </c>
      <c r="D127" s="13" t="str">
        <f>IFERROR(__xludf.DUMMYFUNCTION("""COMPUTED_VALUE"""),"C9")</f>
        <v>C9</v>
      </c>
      <c r="E127" s="4" t="s">
        <v>1592</v>
      </c>
      <c r="F127" s="6">
        <v>0.0</v>
      </c>
      <c r="G127" s="6">
        <v>0.0</v>
      </c>
    </row>
    <row r="128">
      <c r="A128" s="2" t="s">
        <v>1341</v>
      </c>
      <c r="B128" s="17" t="str">
        <f>IFERROR(__xludf.DUMMYFUNCTION("QUERY(road!A:L, ""SELECT A, B, L where D contains '""&amp;A128&amp;""'"", 0)"),"road-mannerCollision")</f>
        <v>road-mannerCollision</v>
      </c>
      <c r="C128" s="13" t="str">
        <f>IFERROR(__xludf.DUMMYFUNCTION("""COMPUTED_VALUE"""),"road")</f>
        <v>road</v>
      </c>
      <c r="D128" s="13" t="str">
        <f>IFERROR(__xludf.DUMMYFUNCTION("""COMPUTED_VALUE"""),"C9")</f>
        <v>C9</v>
      </c>
      <c r="E128" s="4" t="s">
        <v>1593</v>
      </c>
      <c r="F128" s="6">
        <v>1.0</v>
      </c>
      <c r="G128" s="6">
        <v>1.0</v>
      </c>
    </row>
    <row r="129">
      <c r="A129" s="2" t="s">
        <v>1341</v>
      </c>
      <c r="B129" s="17" t="str">
        <f>IFERROR(__xludf.DUMMYFUNCTION("QUERY(road!A:L, ""SELECT A, B, L where D contains '""&amp;A129&amp;""'"", 0)"),"road-mannerCollision")</f>
        <v>road-mannerCollision</v>
      </c>
      <c r="C129" s="13" t="str">
        <f>IFERROR(__xludf.DUMMYFUNCTION("""COMPUTED_VALUE"""),"road")</f>
        <v>road</v>
      </c>
      <c r="D129" s="13" t="str">
        <f>IFERROR(__xludf.DUMMYFUNCTION("""COMPUTED_VALUE"""),"C9")</f>
        <v>C9</v>
      </c>
      <c r="E129" s="4" t="s">
        <v>1594</v>
      </c>
      <c r="F129" s="6">
        <v>2.0</v>
      </c>
      <c r="G129" s="6">
        <v>2.0</v>
      </c>
    </row>
    <row r="130">
      <c r="A130" s="2" t="s">
        <v>1341</v>
      </c>
      <c r="B130" s="17" t="str">
        <f>IFERROR(__xludf.DUMMYFUNCTION("QUERY(road!A:L, ""SELECT A, B, L where D contains '""&amp;A130&amp;""'"", 0)"),"road-mannerCollision")</f>
        <v>road-mannerCollision</v>
      </c>
      <c r="C130" s="13" t="str">
        <f>IFERROR(__xludf.DUMMYFUNCTION("""COMPUTED_VALUE"""),"road")</f>
        <v>road</v>
      </c>
      <c r="D130" s="13" t="str">
        <f>IFERROR(__xludf.DUMMYFUNCTION("""COMPUTED_VALUE"""),"C9")</f>
        <v>C9</v>
      </c>
      <c r="E130" s="4" t="s">
        <v>1595</v>
      </c>
      <c r="F130" s="6">
        <v>3.0</v>
      </c>
      <c r="G130" s="6">
        <v>3.0</v>
      </c>
    </row>
    <row r="131">
      <c r="A131" s="2" t="s">
        <v>1341</v>
      </c>
      <c r="B131" s="17" t="str">
        <f>IFERROR(__xludf.DUMMYFUNCTION("QUERY(road!A:L, ""SELECT A, B, L where D contains '""&amp;A131&amp;""'"", 0)"),"road-mannerCollision")</f>
        <v>road-mannerCollision</v>
      </c>
      <c r="C131" s="13" t="str">
        <f>IFERROR(__xludf.DUMMYFUNCTION("""COMPUTED_VALUE"""),"road")</f>
        <v>road</v>
      </c>
      <c r="D131" s="13" t="str">
        <f>IFERROR(__xludf.DUMMYFUNCTION("""COMPUTED_VALUE"""),"C9")</f>
        <v>C9</v>
      </c>
      <c r="E131" s="4" t="s">
        <v>1596</v>
      </c>
      <c r="F131" s="6">
        <v>4.0</v>
      </c>
      <c r="G131" s="6">
        <v>4.0</v>
      </c>
    </row>
    <row r="132">
      <c r="A132" s="2" t="s">
        <v>1341</v>
      </c>
      <c r="B132" s="17" t="str">
        <f>IFERROR(__xludf.DUMMYFUNCTION("QUERY(road!A:L, ""SELECT A, B, L where D contains '""&amp;A132&amp;""'"", 0)"),"road-mannerCollision")</f>
        <v>road-mannerCollision</v>
      </c>
      <c r="C132" s="13" t="str">
        <f>IFERROR(__xludf.DUMMYFUNCTION("""COMPUTED_VALUE"""),"road")</f>
        <v>road</v>
      </c>
      <c r="D132" s="13" t="str">
        <f>IFERROR(__xludf.DUMMYFUNCTION("""COMPUTED_VALUE"""),"C9")</f>
        <v>C9</v>
      </c>
      <c r="E132" s="4" t="s">
        <v>1597</v>
      </c>
      <c r="F132" s="6">
        <v>5.0</v>
      </c>
      <c r="G132" s="6">
        <v>5.0</v>
      </c>
    </row>
    <row r="133">
      <c r="A133" s="2" t="s">
        <v>1341</v>
      </c>
      <c r="B133" s="17" t="str">
        <f>IFERROR(__xludf.DUMMYFUNCTION("QUERY(road!A:L, ""SELECT A, B, L where D contains '""&amp;A133&amp;""'"", 0)"),"road-mannerCollision")</f>
        <v>road-mannerCollision</v>
      </c>
      <c r="C133" s="13" t="str">
        <f>IFERROR(__xludf.DUMMYFUNCTION("""COMPUTED_VALUE"""),"road")</f>
        <v>road</v>
      </c>
      <c r="D133" s="13" t="str">
        <f>IFERROR(__xludf.DUMMYFUNCTION("""COMPUTED_VALUE"""),"C9")</f>
        <v>C9</v>
      </c>
      <c r="E133" s="4" t="s">
        <v>1598</v>
      </c>
      <c r="F133" s="6">
        <v>6.0</v>
      </c>
      <c r="G133" s="6">
        <v>6.0</v>
      </c>
    </row>
    <row r="134">
      <c r="A134" s="2" t="s">
        <v>1341</v>
      </c>
      <c r="B134" s="17" t="str">
        <f>IFERROR(__xludf.DUMMYFUNCTION("QUERY(road!A:L, ""SELECT A, B, L where D contains '""&amp;A134&amp;""'"", 0)"),"road-mannerCollision")</f>
        <v>road-mannerCollision</v>
      </c>
      <c r="C134" s="13" t="str">
        <f>IFERROR(__xludf.DUMMYFUNCTION("""COMPUTED_VALUE"""),"road")</f>
        <v>road</v>
      </c>
      <c r="D134" s="13" t="str">
        <f>IFERROR(__xludf.DUMMYFUNCTION("""COMPUTED_VALUE"""),"C9")</f>
        <v>C9</v>
      </c>
      <c r="E134" s="4" t="s">
        <v>1599</v>
      </c>
      <c r="F134" s="6">
        <v>7.0</v>
      </c>
      <c r="G134" s="6">
        <v>7.0</v>
      </c>
    </row>
    <row r="135">
      <c r="A135" s="2" t="s">
        <v>1341</v>
      </c>
      <c r="B135" s="17" t="str">
        <f>IFERROR(__xludf.DUMMYFUNCTION("QUERY(road!A:L, ""SELECT A, B, L where D contains '""&amp;A135&amp;""'"", 0)"),"road-mannerCollision")</f>
        <v>road-mannerCollision</v>
      </c>
      <c r="C135" s="13" t="str">
        <f>IFERROR(__xludf.DUMMYFUNCTION("""COMPUTED_VALUE"""),"road")</f>
        <v>road</v>
      </c>
      <c r="D135" s="13" t="str">
        <f>IFERROR(__xludf.DUMMYFUNCTION("""COMPUTED_VALUE"""),"C9")</f>
        <v>C9</v>
      </c>
      <c r="E135" s="4" t="s">
        <v>1600</v>
      </c>
      <c r="F135" s="6">
        <v>8.0</v>
      </c>
      <c r="G135" s="6">
        <v>8.0</v>
      </c>
    </row>
    <row r="136">
      <c r="A136" s="2" t="s">
        <v>1341</v>
      </c>
      <c r="B136" s="17" t="str">
        <f>IFERROR(__xludf.DUMMYFUNCTION("QUERY(road!A:L, ""SELECT A, B, L where D contains '""&amp;A136&amp;""'"", 0)"),"road-mannerCollision")</f>
        <v>road-mannerCollision</v>
      </c>
      <c r="C136" s="13" t="str">
        <f>IFERROR(__xludf.DUMMYFUNCTION("""COMPUTED_VALUE"""),"road")</f>
        <v>road</v>
      </c>
      <c r="D136" s="13" t="str">
        <f>IFERROR(__xludf.DUMMYFUNCTION("""COMPUTED_VALUE"""),"C9")</f>
        <v>C9</v>
      </c>
      <c r="E136" s="4" t="s">
        <v>1601</v>
      </c>
      <c r="F136" s="6">
        <v>9.0</v>
      </c>
      <c r="G136" s="6">
        <v>9.0</v>
      </c>
    </row>
    <row r="137">
      <c r="A137" s="2" t="s">
        <v>1341</v>
      </c>
      <c r="B137" s="17" t="str">
        <f>IFERROR(__xludf.DUMMYFUNCTION("QUERY(road!A:L, ""SELECT A, B, L where D contains '""&amp;A137&amp;""'"", 0)"),"road-mannerCollision")</f>
        <v>road-mannerCollision</v>
      </c>
      <c r="C137" s="13" t="str">
        <f>IFERROR(__xludf.DUMMYFUNCTION("""COMPUTED_VALUE"""),"road")</f>
        <v>road</v>
      </c>
      <c r="D137" s="13" t="str">
        <f>IFERROR(__xludf.DUMMYFUNCTION("""COMPUTED_VALUE"""),"C9")</f>
        <v>C9</v>
      </c>
      <c r="E137" s="4" t="s">
        <v>312</v>
      </c>
      <c r="F137" s="6">
        <v>10.0</v>
      </c>
      <c r="G137" s="6">
        <v>98.0</v>
      </c>
    </row>
    <row r="138">
      <c r="A138" s="2" t="s">
        <v>1341</v>
      </c>
      <c r="B138" s="17" t="str">
        <f>IFERROR(__xludf.DUMMYFUNCTION("QUERY(road!A:L, ""SELECT A, B, L where D contains '""&amp;A138&amp;""'"", 0)"),"road-mannerCollision")</f>
        <v>road-mannerCollision</v>
      </c>
      <c r="C138" s="13" t="str">
        <f>IFERROR(__xludf.DUMMYFUNCTION("""COMPUTED_VALUE"""),"road")</f>
        <v>road</v>
      </c>
      <c r="D138" s="13" t="str">
        <f>IFERROR(__xludf.DUMMYFUNCTION("""COMPUTED_VALUE"""),"C9")</f>
        <v>C9</v>
      </c>
      <c r="E138" s="4" t="s">
        <v>271</v>
      </c>
      <c r="F138" s="6">
        <v>11.0</v>
      </c>
      <c r="G138" s="6">
        <v>99.0</v>
      </c>
    </row>
    <row r="139">
      <c r="A139" s="2" t="s">
        <v>1350</v>
      </c>
      <c r="B139" s="17" t="str">
        <f>IFERROR(__xludf.DUMMYFUNCTION("QUERY(road!A:L, ""SELECT A, B, L where D contains '""&amp;A139&amp;""'"", 0)"),"road-withinInterchange")</f>
        <v>road-withinInterchange</v>
      </c>
      <c r="C139" s="13" t="str">
        <f>IFERROR(__xludf.DUMMYFUNCTION("""COMPUTED_VALUE"""),"road")</f>
        <v>road</v>
      </c>
      <c r="D139" s="13" t="str">
        <f>IFERROR(__xludf.DUMMYFUNCTION("""COMPUTED_VALUE"""),"C15-S1")</f>
        <v>C15-S1</v>
      </c>
      <c r="E139" s="4" t="s">
        <v>285</v>
      </c>
      <c r="F139" s="6">
        <v>0.0</v>
      </c>
      <c r="G139" s="6">
        <v>1.0</v>
      </c>
    </row>
    <row r="140">
      <c r="A140" s="2" t="s">
        <v>1350</v>
      </c>
      <c r="B140" s="17" t="str">
        <f>IFERROR(__xludf.DUMMYFUNCTION("QUERY(road!A:L, ""SELECT A, B, L where D contains '""&amp;A140&amp;""'"", 0)"),"road-withinInterchange")</f>
        <v>road-withinInterchange</v>
      </c>
      <c r="C140" s="13" t="str">
        <f>IFERROR(__xludf.DUMMYFUNCTION("""COMPUTED_VALUE"""),"road")</f>
        <v>road</v>
      </c>
      <c r="D140" s="13" t="str">
        <f>IFERROR(__xludf.DUMMYFUNCTION("""COMPUTED_VALUE"""),"C15-S1")</f>
        <v>C15-S1</v>
      </c>
      <c r="E140" s="4" t="s">
        <v>286</v>
      </c>
      <c r="F140" s="6">
        <v>1.0</v>
      </c>
      <c r="G140" s="6">
        <v>2.0</v>
      </c>
    </row>
    <row r="141">
      <c r="A141" s="2" t="s">
        <v>1350</v>
      </c>
      <c r="B141" s="17" t="str">
        <f>IFERROR(__xludf.DUMMYFUNCTION("QUERY(road!A:L, ""SELECT A, B, L where D contains '""&amp;A141&amp;""'"", 0)"),"road-withinInterchange")</f>
        <v>road-withinInterchange</v>
      </c>
      <c r="C141" s="13" t="str">
        <f>IFERROR(__xludf.DUMMYFUNCTION("""COMPUTED_VALUE"""),"road")</f>
        <v>road</v>
      </c>
      <c r="D141" s="13" t="str">
        <f>IFERROR(__xludf.DUMMYFUNCTION("""COMPUTED_VALUE"""),"C15-S1")</f>
        <v>C15-S1</v>
      </c>
      <c r="E141" s="4" t="s">
        <v>271</v>
      </c>
      <c r="F141" s="6">
        <v>2.0</v>
      </c>
      <c r="G141" s="6">
        <v>99.0</v>
      </c>
    </row>
    <row r="142">
      <c r="A142" s="2" t="s">
        <v>1354</v>
      </c>
      <c r="B142" s="17" t="str">
        <f>IFERROR(__xludf.DUMMYFUNCTION("QUERY(road!A:L, ""SELECT A, B, L where D contains '""&amp;A142&amp;""'"", 0)"),"road-specificLocation")</f>
        <v>road-specificLocation</v>
      </c>
      <c r="C142" s="13" t="str">
        <f>IFERROR(__xludf.DUMMYFUNCTION("""COMPUTED_VALUE"""),"road")</f>
        <v>road</v>
      </c>
      <c r="D142" s="13" t="str">
        <f>IFERROR(__xludf.DUMMYFUNCTION("""COMPUTED_VALUE"""),"C15-S2")</f>
        <v>C15-S2</v>
      </c>
      <c r="E142" s="4" t="s">
        <v>1602</v>
      </c>
      <c r="F142" s="6">
        <v>0.0</v>
      </c>
      <c r="G142" s="6">
        <v>0.0</v>
      </c>
    </row>
    <row r="143">
      <c r="A143" s="2" t="s">
        <v>1354</v>
      </c>
      <c r="B143" s="17" t="str">
        <f>IFERROR(__xludf.DUMMYFUNCTION("QUERY(road!A:L, ""SELECT A, B, L where D contains '""&amp;A143&amp;""'"", 0)"),"road-specificLocation")</f>
        <v>road-specificLocation</v>
      </c>
      <c r="C143" s="13" t="str">
        <f>IFERROR(__xludf.DUMMYFUNCTION("""COMPUTED_VALUE"""),"road")</f>
        <v>road</v>
      </c>
      <c r="D143" s="13" t="str">
        <f>IFERROR(__xludf.DUMMYFUNCTION("""COMPUTED_VALUE"""),"C15-S2")</f>
        <v>C15-S2</v>
      </c>
      <c r="E143" s="4" t="s">
        <v>1603</v>
      </c>
      <c r="F143" s="6">
        <v>1.0</v>
      </c>
      <c r="G143" s="6">
        <v>1.0</v>
      </c>
    </row>
    <row r="144">
      <c r="A144" s="2" t="s">
        <v>1354</v>
      </c>
      <c r="B144" s="17" t="str">
        <f>IFERROR(__xludf.DUMMYFUNCTION("QUERY(road!A:L, ""SELECT A, B, L where D contains '""&amp;A144&amp;""'"", 0)"),"road-specificLocation")</f>
        <v>road-specificLocation</v>
      </c>
      <c r="C144" s="13" t="str">
        <f>IFERROR(__xludf.DUMMYFUNCTION("""COMPUTED_VALUE"""),"road")</f>
        <v>road</v>
      </c>
      <c r="D144" s="13" t="str">
        <f>IFERROR(__xludf.DUMMYFUNCTION("""COMPUTED_VALUE"""),"C15-S2")</f>
        <v>C15-S2</v>
      </c>
      <c r="E144" s="4" t="s">
        <v>1604</v>
      </c>
      <c r="F144" s="6">
        <v>2.0</v>
      </c>
      <c r="G144" s="6">
        <v>2.0</v>
      </c>
    </row>
    <row r="145">
      <c r="A145" s="2" t="s">
        <v>1354</v>
      </c>
      <c r="B145" s="17" t="str">
        <f>IFERROR(__xludf.DUMMYFUNCTION("QUERY(road!A:L, ""SELECT A, B, L where D contains '""&amp;A145&amp;""'"", 0)"),"road-specificLocation")</f>
        <v>road-specificLocation</v>
      </c>
      <c r="C145" s="13" t="str">
        <f>IFERROR(__xludf.DUMMYFUNCTION("""COMPUTED_VALUE"""),"road")</f>
        <v>road</v>
      </c>
      <c r="D145" s="13" t="str">
        <f>IFERROR(__xludf.DUMMYFUNCTION("""COMPUTED_VALUE"""),"C15-S2")</f>
        <v>C15-S2</v>
      </c>
      <c r="E145" s="4" t="s">
        <v>1605</v>
      </c>
      <c r="F145" s="6">
        <v>3.0</v>
      </c>
      <c r="G145" s="6">
        <v>3.0</v>
      </c>
    </row>
    <row r="146">
      <c r="A146" s="2" t="s">
        <v>1354</v>
      </c>
      <c r="B146" s="17" t="str">
        <f>IFERROR(__xludf.DUMMYFUNCTION("QUERY(road!A:L, ""SELECT A, B, L where D contains '""&amp;A146&amp;""'"", 0)"),"road-specificLocation")</f>
        <v>road-specificLocation</v>
      </c>
      <c r="C146" s="13" t="str">
        <f>IFERROR(__xludf.DUMMYFUNCTION("""COMPUTED_VALUE"""),"road")</f>
        <v>road</v>
      </c>
      <c r="D146" s="13" t="str">
        <f>IFERROR(__xludf.DUMMYFUNCTION("""COMPUTED_VALUE"""),"C15-S2")</f>
        <v>C15-S2</v>
      </c>
      <c r="E146" s="4" t="s">
        <v>1606</v>
      </c>
      <c r="F146" s="6">
        <v>4.0</v>
      </c>
      <c r="G146" s="6">
        <v>4.0</v>
      </c>
    </row>
    <row r="147">
      <c r="A147" s="2" t="s">
        <v>1354</v>
      </c>
      <c r="B147" s="17" t="str">
        <f>IFERROR(__xludf.DUMMYFUNCTION("QUERY(road!A:L, ""SELECT A, B, L where D contains '""&amp;A147&amp;""'"", 0)"),"road-specificLocation")</f>
        <v>road-specificLocation</v>
      </c>
      <c r="C147" s="13" t="str">
        <f>IFERROR(__xludf.DUMMYFUNCTION("""COMPUTED_VALUE"""),"road")</f>
        <v>road</v>
      </c>
      <c r="D147" s="13" t="str">
        <f>IFERROR(__xludf.DUMMYFUNCTION("""COMPUTED_VALUE"""),"C15-S2")</f>
        <v>C15-S2</v>
      </c>
      <c r="E147" s="4" t="s">
        <v>1607</v>
      </c>
      <c r="F147" s="6">
        <v>5.0</v>
      </c>
      <c r="G147" s="6">
        <v>5.0</v>
      </c>
    </row>
    <row r="148">
      <c r="A148" s="2" t="s">
        <v>1354</v>
      </c>
      <c r="B148" s="17" t="str">
        <f>IFERROR(__xludf.DUMMYFUNCTION("QUERY(road!A:L, ""SELECT A, B, L where D contains '""&amp;A148&amp;""'"", 0)"),"road-specificLocation")</f>
        <v>road-specificLocation</v>
      </c>
      <c r="C148" s="13" t="str">
        <f>IFERROR(__xludf.DUMMYFUNCTION("""COMPUTED_VALUE"""),"road")</f>
        <v>road</v>
      </c>
      <c r="D148" s="13" t="str">
        <f>IFERROR(__xludf.DUMMYFUNCTION("""COMPUTED_VALUE"""),"C15-S2")</f>
        <v>C15-S2</v>
      </c>
      <c r="E148" s="4" t="s">
        <v>1608</v>
      </c>
      <c r="F148" s="6">
        <v>6.0</v>
      </c>
      <c r="G148" s="6">
        <v>6.0</v>
      </c>
    </row>
    <row r="149">
      <c r="A149" s="2" t="s">
        <v>1354</v>
      </c>
      <c r="B149" s="17" t="str">
        <f>IFERROR(__xludf.DUMMYFUNCTION("QUERY(road!A:L, ""SELECT A, B, L where D contains '""&amp;A149&amp;""'"", 0)"),"road-specificLocation")</f>
        <v>road-specificLocation</v>
      </c>
      <c r="C149" s="13" t="str">
        <f>IFERROR(__xludf.DUMMYFUNCTION("""COMPUTED_VALUE"""),"road")</f>
        <v>road</v>
      </c>
      <c r="D149" s="13" t="str">
        <f>IFERROR(__xludf.DUMMYFUNCTION("""COMPUTED_VALUE"""),"C15-S2")</f>
        <v>C15-S2</v>
      </c>
      <c r="E149" s="4" t="s">
        <v>1609</v>
      </c>
      <c r="F149" s="6">
        <v>7.0</v>
      </c>
      <c r="G149" s="6">
        <v>7.0</v>
      </c>
    </row>
    <row r="150">
      <c r="A150" s="2" t="s">
        <v>1354</v>
      </c>
      <c r="B150" s="17" t="str">
        <f>IFERROR(__xludf.DUMMYFUNCTION("QUERY(road!A:L, ""SELECT A, B, L where D contains '""&amp;A150&amp;""'"", 0)"),"road-specificLocation")</f>
        <v>road-specificLocation</v>
      </c>
      <c r="C150" s="13" t="str">
        <f>IFERROR(__xludf.DUMMYFUNCTION("""COMPUTED_VALUE"""),"road")</f>
        <v>road</v>
      </c>
      <c r="D150" s="13" t="str">
        <f>IFERROR(__xludf.DUMMYFUNCTION("""COMPUTED_VALUE"""),"C15-S2")</f>
        <v>C15-S2</v>
      </c>
      <c r="E150" s="4" t="s">
        <v>625</v>
      </c>
      <c r="F150" s="6">
        <v>8.0</v>
      </c>
      <c r="G150" s="6">
        <v>8.0</v>
      </c>
    </row>
    <row r="151">
      <c r="A151" s="2" t="s">
        <v>1354</v>
      </c>
      <c r="B151" s="17" t="str">
        <f>IFERROR(__xludf.DUMMYFUNCTION("QUERY(road!A:L, ""SELECT A, B, L where D contains '""&amp;A151&amp;""'"", 0)"),"road-specificLocation")</f>
        <v>road-specificLocation</v>
      </c>
      <c r="C151" s="13" t="str">
        <f>IFERROR(__xludf.DUMMYFUNCTION("""COMPUTED_VALUE"""),"road")</f>
        <v>road</v>
      </c>
      <c r="D151" s="13" t="str">
        <f>IFERROR(__xludf.DUMMYFUNCTION("""COMPUTED_VALUE"""),"C15-S2")</f>
        <v>C15-S2</v>
      </c>
      <c r="E151" s="4" t="s">
        <v>1610</v>
      </c>
      <c r="F151" s="6">
        <v>9.0</v>
      </c>
      <c r="G151" s="6">
        <v>9.0</v>
      </c>
    </row>
    <row r="152">
      <c r="A152" s="2" t="s">
        <v>1354</v>
      </c>
      <c r="B152" s="17" t="str">
        <f>IFERROR(__xludf.DUMMYFUNCTION("QUERY(road!A:L, ""SELECT A, B, L where D contains '""&amp;A152&amp;""'"", 0)"),"road-specificLocation")</f>
        <v>road-specificLocation</v>
      </c>
      <c r="C152" s="13" t="str">
        <f>IFERROR(__xludf.DUMMYFUNCTION("""COMPUTED_VALUE"""),"road")</f>
        <v>road</v>
      </c>
      <c r="D152" s="13" t="str">
        <f>IFERROR(__xludf.DUMMYFUNCTION("""COMPUTED_VALUE"""),"C15-S2")</f>
        <v>C15-S2</v>
      </c>
      <c r="E152" s="4" t="s">
        <v>1611</v>
      </c>
      <c r="F152" s="6">
        <v>10.0</v>
      </c>
      <c r="G152" s="6">
        <v>10.0</v>
      </c>
    </row>
    <row r="153">
      <c r="A153" s="2" t="s">
        <v>1354</v>
      </c>
      <c r="B153" s="17" t="str">
        <f>IFERROR(__xludf.DUMMYFUNCTION("QUERY(road!A:L, ""SELECT A, B, L where D contains '""&amp;A153&amp;""'"", 0)"),"road-specificLocation")</f>
        <v>road-specificLocation</v>
      </c>
      <c r="C153" s="13" t="str">
        <f>IFERROR(__xludf.DUMMYFUNCTION("""COMPUTED_VALUE"""),"road")</f>
        <v>road</v>
      </c>
      <c r="D153" s="13" t="str">
        <f>IFERROR(__xludf.DUMMYFUNCTION("""COMPUTED_VALUE"""),"C15-S2")</f>
        <v>C15-S2</v>
      </c>
      <c r="E153" s="4" t="s">
        <v>271</v>
      </c>
      <c r="F153" s="6">
        <v>11.0</v>
      </c>
      <c r="G153" s="6">
        <v>99.0</v>
      </c>
    </row>
    <row r="154">
      <c r="A154" s="2" t="s">
        <v>1362</v>
      </c>
      <c r="B154" s="17" t="str">
        <f>IFERROR(__xludf.DUMMYFUNCTION("QUERY(road!A:L, ""SELECT A, B, L where D matches '""&amp;A154&amp;""'"", 0)"),"road-sourceInfo")</f>
        <v>road-sourceInfo</v>
      </c>
      <c r="C154" s="13" t="str">
        <f>IFERROR(__xludf.DUMMYFUNCTION("""COMPUTED_VALUE"""),"road")</f>
        <v>road</v>
      </c>
      <c r="D154" s="13" t="str">
        <f>IFERROR(__xludf.DUMMYFUNCTION("""COMPUTED_VALUE"""),"C10-S1")</f>
        <v>C10-S1</v>
      </c>
      <c r="E154" s="4" t="s">
        <v>1612</v>
      </c>
      <c r="F154" s="2">
        <v>0.0</v>
      </c>
      <c r="G154" s="2">
        <v>1.0</v>
      </c>
    </row>
    <row r="155">
      <c r="A155" s="2" t="s">
        <v>1362</v>
      </c>
      <c r="B155" s="17" t="str">
        <f>IFERROR(__xludf.DUMMYFUNCTION("QUERY(road!A:L, ""SELECT A, B, L where D matches '""&amp;A155&amp;""'"", 0)"),"road-sourceInfo")</f>
        <v>road-sourceInfo</v>
      </c>
      <c r="C155" s="13" t="str">
        <f>IFERROR(__xludf.DUMMYFUNCTION("""COMPUTED_VALUE"""),"road")</f>
        <v>road</v>
      </c>
      <c r="D155" s="13" t="str">
        <f>IFERROR(__xludf.DUMMYFUNCTION("""COMPUTED_VALUE"""),"C10-S1")</f>
        <v>C10-S1</v>
      </c>
      <c r="E155" s="4" t="s">
        <v>1613</v>
      </c>
      <c r="F155" s="2">
        <v>1.0</v>
      </c>
      <c r="G155" s="2">
        <v>2.0</v>
      </c>
    </row>
    <row r="156">
      <c r="A156" s="2" t="s">
        <v>1375</v>
      </c>
      <c r="B156" s="17" t="str">
        <f>IFERROR(__xludf.DUMMYFUNCTION("QUERY(road!A:L, ""SELECT A, B, L where D contains '""&amp;A156&amp;""'"", 0)"),"number ap")</f>
        <v>number ap</v>
      </c>
      <c r="C156" s="13" t="str">
        <f>IFERROR(__xludf.DUMMYFUNCTION("""COMPUTED_VALUE"""),"road")</f>
        <v>road</v>
      </c>
      <c r="D156" s="13" t="str">
        <f>IFERROR(__xludf.DUMMYFUNCTION("""COMPUTED_VALUE"""),"C12")</f>
        <v>C12</v>
      </c>
      <c r="E156" s="4" t="s">
        <v>1614</v>
      </c>
      <c r="F156" s="6">
        <v>0.0</v>
      </c>
      <c r="G156" s="6">
        <v>1.0</v>
      </c>
    </row>
    <row r="157">
      <c r="A157" s="2" t="s">
        <v>1375</v>
      </c>
      <c r="B157" s="17" t="str">
        <f>IFERROR(__xludf.DUMMYFUNCTION("QUERY(road!A:L, ""SELECT A, B, L where D contains '""&amp;A157&amp;""'"", 0)"),"number ap")</f>
        <v>number ap</v>
      </c>
      <c r="C157" s="13" t="str">
        <f>IFERROR(__xludf.DUMMYFUNCTION("""COMPUTED_VALUE"""),"road")</f>
        <v>road</v>
      </c>
      <c r="D157" s="13" t="str">
        <f>IFERROR(__xludf.DUMMYFUNCTION("""COMPUTED_VALUE"""),"C12")</f>
        <v>C12</v>
      </c>
      <c r="E157" s="4" t="s">
        <v>1615</v>
      </c>
      <c r="F157" s="6">
        <v>1.0</v>
      </c>
      <c r="G157" s="6">
        <v>2.0</v>
      </c>
    </row>
    <row r="158">
      <c r="A158" s="2" t="s">
        <v>1375</v>
      </c>
      <c r="B158" s="17" t="str">
        <f>IFERROR(__xludf.DUMMYFUNCTION("QUERY(road!A:L, ""SELECT A, B, L where D contains '""&amp;A158&amp;""'"", 0)"),"number ap")</f>
        <v>number ap</v>
      </c>
      <c r="C158" s="13" t="str">
        <f>IFERROR(__xludf.DUMMYFUNCTION("""COMPUTED_VALUE"""),"road")</f>
        <v>road</v>
      </c>
      <c r="D158" s="13" t="str">
        <f>IFERROR(__xludf.DUMMYFUNCTION("""COMPUTED_VALUE"""),"C12")</f>
        <v>C12</v>
      </c>
      <c r="E158" s="4" t="s">
        <v>1616</v>
      </c>
      <c r="F158" s="6">
        <v>2.0</v>
      </c>
      <c r="G158" s="6">
        <v>3.0</v>
      </c>
    </row>
    <row r="159">
      <c r="A159" s="2" t="s">
        <v>1375</v>
      </c>
      <c r="B159" s="17" t="str">
        <f>IFERROR(__xludf.DUMMYFUNCTION("QUERY(road!A:L, ""SELECT A, B, L where D contains '""&amp;A159&amp;""'"", 0)"),"number ap")</f>
        <v>number ap</v>
      </c>
      <c r="C159" s="13" t="str">
        <f>IFERROR(__xludf.DUMMYFUNCTION("""COMPUTED_VALUE"""),"road")</f>
        <v>road</v>
      </c>
      <c r="D159" s="13" t="str">
        <f>IFERROR(__xludf.DUMMYFUNCTION("""COMPUTED_VALUE"""),"C12")</f>
        <v>C12</v>
      </c>
      <c r="E159" s="4" t="s">
        <v>1617</v>
      </c>
      <c r="F159" s="6">
        <v>3.0</v>
      </c>
      <c r="G159" s="6">
        <v>4.0</v>
      </c>
    </row>
    <row r="160">
      <c r="A160" s="2" t="s">
        <v>1375</v>
      </c>
      <c r="B160" s="17" t="str">
        <f>IFERROR(__xludf.DUMMYFUNCTION("QUERY(road!A:L, ""SELECT A, B, L where D contains '""&amp;A160&amp;""'"", 0)"),"number ap")</f>
        <v>number ap</v>
      </c>
      <c r="C160" s="13" t="str">
        <f>IFERROR(__xludf.DUMMYFUNCTION("""COMPUTED_VALUE"""),"road")</f>
        <v>road</v>
      </c>
      <c r="D160" s="13" t="str">
        <f>IFERROR(__xludf.DUMMYFUNCTION("""COMPUTED_VALUE"""),"C12")</f>
        <v>C12</v>
      </c>
      <c r="E160" s="4" t="s">
        <v>1618</v>
      </c>
      <c r="F160" s="6">
        <v>4.0</v>
      </c>
      <c r="G160" s="6">
        <v>5.0</v>
      </c>
    </row>
    <row r="161">
      <c r="A161" s="2" t="s">
        <v>1375</v>
      </c>
      <c r="B161" s="17" t="str">
        <f>IFERROR(__xludf.DUMMYFUNCTION("QUERY(road!A:L, ""SELECT A, B, L where D contains '""&amp;A161&amp;""'"", 0)"),"number ap")</f>
        <v>number ap</v>
      </c>
      <c r="C161" s="13" t="str">
        <f>IFERROR(__xludf.DUMMYFUNCTION("""COMPUTED_VALUE"""),"road")</f>
        <v>road</v>
      </c>
      <c r="D161" s="13" t="str">
        <f>IFERROR(__xludf.DUMMYFUNCTION("""COMPUTED_VALUE"""),"C12")</f>
        <v>C12</v>
      </c>
      <c r="E161" s="4" t="s">
        <v>312</v>
      </c>
      <c r="F161" s="6">
        <v>5.0</v>
      </c>
      <c r="G161" s="6">
        <v>98.0</v>
      </c>
    </row>
    <row r="162">
      <c r="A162" s="2" t="s">
        <v>1375</v>
      </c>
      <c r="B162" s="17" t="str">
        <f>IFERROR(__xludf.DUMMYFUNCTION("QUERY(road!A:L, ""SELECT A, B, L where D contains '""&amp;A162&amp;""'"", 0)"),"number ap")</f>
        <v>number ap</v>
      </c>
      <c r="C162" s="13" t="str">
        <f>IFERROR(__xludf.DUMMYFUNCTION("""COMPUTED_VALUE"""),"road")</f>
        <v>road</v>
      </c>
      <c r="D162" s="13" t="str">
        <f>IFERROR(__xludf.DUMMYFUNCTION("""COMPUTED_VALUE"""),"C12")</f>
        <v>C12</v>
      </c>
      <c r="E162" s="4" t="s">
        <v>271</v>
      </c>
      <c r="F162" s="6">
        <v>6.0</v>
      </c>
      <c r="G162" s="6">
        <v>99.0</v>
      </c>
    </row>
    <row r="163">
      <c r="A163" s="2" t="s">
        <v>1378</v>
      </c>
      <c r="B163" s="17" t="str">
        <f>IFERROR(__xludf.DUMMYFUNCTION("QUERY(road!A:L, ""SELECT A, B, L where D contains '""&amp;A163&amp;""'"", 0)"),"road-surfaceCondition")</f>
        <v>road-surfaceCondition</v>
      </c>
      <c r="C163" s="13" t="str">
        <f>IFERROR(__xludf.DUMMYFUNCTION("""COMPUTED_VALUE"""),"road")</f>
        <v>road</v>
      </c>
      <c r="D163" s="13" t="str">
        <f>IFERROR(__xludf.DUMMYFUNCTION("""COMPUTED_VALUE"""),"C13")</f>
        <v>C13</v>
      </c>
      <c r="E163" s="4" t="s">
        <v>1619</v>
      </c>
      <c r="F163" s="6">
        <v>0.0</v>
      </c>
      <c r="G163" s="6">
        <v>1.0</v>
      </c>
    </row>
    <row r="164">
      <c r="A164" s="2" t="s">
        <v>1378</v>
      </c>
      <c r="B164" s="17" t="str">
        <f>IFERROR(__xludf.DUMMYFUNCTION("QUERY(road!A:L, ""SELECT A, B, L where D contains '""&amp;A164&amp;""'"", 0)"),"road-surfaceCondition")</f>
        <v>road-surfaceCondition</v>
      </c>
      <c r="C164" s="13" t="str">
        <f>IFERROR(__xludf.DUMMYFUNCTION("""COMPUTED_VALUE"""),"road")</f>
        <v>road</v>
      </c>
      <c r="D164" s="13" t="str">
        <f>IFERROR(__xludf.DUMMYFUNCTION("""COMPUTED_VALUE"""),"C13")</f>
        <v>C13</v>
      </c>
      <c r="E164" s="4" t="s">
        <v>1620</v>
      </c>
      <c r="F164" s="6">
        <v>1.0</v>
      </c>
      <c r="G164" s="6">
        <v>2.0</v>
      </c>
    </row>
    <row r="165">
      <c r="A165" s="2" t="s">
        <v>1378</v>
      </c>
      <c r="B165" s="17" t="str">
        <f>IFERROR(__xludf.DUMMYFUNCTION("QUERY(road!A:L, ""SELECT A, B, L where D contains '""&amp;A165&amp;""'"", 0)"),"road-surfaceCondition")</f>
        <v>road-surfaceCondition</v>
      </c>
      <c r="C165" s="13" t="str">
        <f>IFERROR(__xludf.DUMMYFUNCTION("""COMPUTED_VALUE"""),"road")</f>
        <v>road</v>
      </c>
      <c r="D165" s="13" t="str">
        <f>IFERROR(__xludf.DUMMYFUNCTION("""COMPUTED_VALUE"""),"C13")</f>
        <v>C13</v>
      </c>
      <c r="E165" s="4" t="s">
        <v>1621</v>
      </c>
      <c r="F165" s="6">
        <v>2.0</v>
      </c>
      <c r="G165" s="6">
        <v>3.0</v>
      </c>
    </row>
    <row r="166">
      <c r="A166" s="2" t="s">
        <v>1378</v>
      </c>
      <c r="B166" s="17" t="str">
        <f>IFERROR(__xludf.DUMMYFUNCTION("QUERY(road!A:L, ""SELECT A, B, L where D contains '""&amp;A166&amp;""'"", 0)"),"road-surfaceCondition")</f>
        <v>road-surfaceCondition</v>
      </c>
      <c r="C166" s="13" t="str">
        <f>IFERROR(__xludf.DUMMYFUNCTION("""COMPUTED_VALUE"""),"road")</f>
        <v>road</v>
      </c>
      <c r="D166" s="13" t="str">
        <f>IFERROR(__xludf.DUMMYFUNCTION("""COMPUTED_VALUE"""),"C13")</f>
        <v>C13</v>
      </c>
      <c r="E166" s="4" t="s">
        <v>1622</v>
      </c>
      <c r="F166" s="6">
        <v>3.0</v>
      </c>
      <c r="G166" s="6">
        <v>4.0</v>
      </c>
    </row>
    <row r="167">
      <c r="A167" s="2" t="s">
        <v>1378</v>
      </c>
      <c r="B167" s="17" t="str">
        <f>IFERROR(__xludf.DUMMYFUNCTION("QUERY(road!A:L, ""SELECT A, B, L where D contains '""&amp;A167&amp;""'"", 0)"),"road-surfaceCondition")</f>
        <v>road-surfaceCondition</v>
      </c>
      <c r="C167" s="13" t="str">
        <f>IFERROR(__xludf.DUMMYFUNCTION("""COMPUTED_VALUE"""),"road")</f>
        <v>road</v>
      </c>
      <c r="D167" s="13" t="str">
        <f>IFERROR(__xludf.DUMMYFUNCTION("""COMPUTED_VALUE"""),"C13")</f>
        <v>C13</v>
      </c>
      <c r="E167" s="4" t="s">
        <v>1623</v>
      </c>
      <c r="F167" s="6">
        <v>4.0</v>
      </c>
      <c r="G167" s="6">
        <v>5.0</v>
      </c>
    </row>
    <row r="168">
      <c r="A168" s="2" t="s">
        <v>1378</v>
      </c>
      <c r="B168" s="17" t="str">
        <f>IFERROR(__xludf.DUMMYFUNCTION("QUERY(road!A:L, ""SELECT A, B, L where D contains '""&amp;A168&amp;""'"", 0)"),"road-surfaceCondition")</f>
        <v>road-surfaceCondition</v>
      </c>
      <c r="C168" s="13" t="str">
        <f>IFERROR(__xludf.DUMMYFUNCTION("""COMPUTED_VALUE"""),"road")</f>
        <v>road</v>
      </c>
      <c r="D168" s="13" t="str">
        <f>IFERROR(__xludf.DUMMYFUNCTION("""COMPUTED_VALUE"""),"C13")</f>
        <v>C13</v>
      </c>
      <c r="E168" s="4" t="s">
        <v>1624</v>
      </c>
      <c r="F168" s="6">
        <v>5.0</v>
      </c>
      <c r="G168" s="6">
        <v>6.0</v>
      </c>
    </row>
    <row r="169">
      <c r="A169" s="2" t="s">
        <v>1378</v>
      </c>
      <c r="B169" s="17" t="str">
        <f>IFERROR(__xludf.DUMMYFUNCTION("QUERY(road!A:L, ""SELECT A, B, L where D contains '""&amp;A169&amp;""'"", 0)"),"road-surfaceCondition")</f>
        <v>road-surfaceCondition</v>
      </c>
      <c r="C169" s="13" t="str">
        <f>IFERROR(__xludf.DUMMYFUNCTION("""COMPUTED_VALUE"""),"road")</f>
        <v>road</v>
      </c>
      <c r="D169" s="13" t="str">
        <f>IFERROR(__xludf.DUMMYFUNCTION("""COMPUTED_VALUE"""),"C13")</f>
        <v>C13</v>
      </c>
      <c r="E169" s="4" t="s">
        <v>1625</v>
      </c>
      <c r="F169" s="6">
        <v>6.0</v>
      </c>
      <c r="G169" s="6">
        <v>7.0</v>
      </c>
    </row>
    <row r="170">
      <c r="A170" s="2" t="s">
        <v>1378</v>
      </c>
      <c r="B170" s="17" t="str">
        <f>IFERROR(__xludf.DUMMYFUNCTION("QUERY(road!A:L, ""SELECT A, B, L where D contains '""&amp;A170&amp;""'"", 0)"),"road-surfaceCondition")</f>
        <v>road-surfaceCondition</v>
      </c>
      <c r="C170" s="13" t="str">
        <f>IFERROR(__xludf.DUMMYFUNCTION("""COMPUTED_VALUE"""),"road")</f>
        <v>road</v>
      </c>
      <c r="D170" s="13" t="str">
        <f>IFERROR(__xludf.DUMMYFUNCTION("""COMPUTED_VALUE"""),"C13")</f>
        <v>C13</v>
      </c>
      <c r="E170" s="4" t="s">
        <v>1626</v>
      </c>
      <c r="F170" s="6">
        <v>7.0</v>
      </c>
      <c r="G170" s="6">
        <v>8.0</v>
      </c>
    </row>
    <row r="171">
      <c r="A171" s="2" t="s">
        <v>1378</v>
      </c>
      <c r="B171" s="17" t="str">
        <f>IFERROR(__xludf.DUMMYFUNCTION("QUERY(road!A:L, ""SELECT A, B, L where D contains '""&amp;A171&amp;""'"", 0)"),"road-surfaceCondition")</f>
        <v>road-surfaceCondition</v>
      </c>
      <c r="C171" s="13" t="str">
        <f>IFERROR(__xludf.DUMMYFUNCTION("""COMPUTED_VALUE"""),"road")</f>
        <v>road</v>
      </c>
      <c r="D171" s="13" t="str">
        <f>IFERROR(__xludf.DUMMYFUNCTION("""COMPUTED_VALUE"""),"C13")</f>
        <v>C13</v>
      </c>
      <c r="E171" s="4" t="s">
        <v>1627</v>
      </c>
      <c r="F171" s="6">
        <v>8.0</v>
      </c>
      <c r="G171" s="6">
        <v>9.0</v>
      </c>
    </row>
    <row r="172">
      <c r="A172" s="2" t="s">
        <v>1378</v>
      </c>
      <c r="B172" s="17" t="str">
        <f>IFERROR(__xludf.DUMMYFUNCTION("QUERY(road!A:L, ""SELECT A, B, L where D contains '""&amp;A172&amp;""'"", 0)"),"road-surfaceCondition")</f>
        <v>road-surfaceCondition</v>
      </c>
      <c r="C172" s="13" t="str">
        <f>IFERROR(__xludf.DUMMYFUNCTION("""COMPUTED_VALUE"""),"road")</f>
        <v>road</v>
      </c>
      <c r="D172" s="13" t="str">
        <f>IFERROR(__xludf.DUMMYFUNCTION("""COMPUTED_VALUE"""),"C13")</f>
        <v>C13</v>
      </c>
      <c r="E172" s="4" t="s">
        <v>312</v>
      </c>
      <c r="F172" s="6">
        <v>9.0</v>
      </c>
      <c r="G172" s="6">
        <v>98.0</v>
      </c>
    </row>
    <row r="173">
      <c r="A173" s="2" t="s">
        <v>1378</v>
      </c>
      <c r="B173" s="17" t="str">
        <f>IFERROR(__xludf.DUMMYFUNCTION("QUERY(road!A:L, ""SELECT A, B, L where D contains '""&amp;A173&amp;""'"", 0)"),"road-surfaceCondition")</f>
        <v>road-surfaceCondition</v>
      </c>
      <c r="C173" s="13" t="str">
        <f>IFERROR(__xludf.DUMMYFUNCTION("""COMPUTED_VALUE"""),"road")</f>
        <v>road</v>
      </c>
      <c r="D173" s="13" t="str">
        <f>IFERROR(__xludf.DUMMYFUNCTION("""COMPUTED_VALUE"""),"C13")</f>
        <v>C13</v>
      </c>
      <c r="E173" s="4" t="s">
        <v>271</v>
      </c>
      <c r="F173" s="6">
        <v>10.0</v>
      </c>
      <c r="G173" s="6">
        <v>99.0</v>
      </c>
    </row>
    <row r="174">
      <c r="A174" s="2" t="s">
        <v>1381</v>
      </c>
      <c r="B174" s="17" t="str">
        <f>IFERROR(__xludf.DUMMYFUNCTION("QUERY(road!A:L, ""SELECT A, B, L where D contains '""&amp;A174&amp;""'"", 0)"),"road-roadwayEnvironment")</f>
        <v>road-roadwayEnvironment</v>
      </c>
      <c r="C174" s="13" t="str">
        <f>IFERROR(__xludf.DUMMYFUNCTION("""COMPUTED_VALUE"""),"road")</f>
        <v>road</v>
      </c>
      <c r="D174" s="13" t="str">
        <f>IFERROR(__xludf.DUMMYFUNCTION("""COMPUTED_VALUE"""),"C14")</f>
        <v>C14</v>
      </c>
      <c r="E174" s="4" t="s">
        <v>279</v>
      </c>
      <c r="F174" s="6">
        <v>0.0</v>
      </c>
      <c r="G174" s="6">
        <v>0.0</v>
      </c>
    </row>
    <row r="175">
      <c r="A175" s="2" t="s">
        <v>1381</v>
      </c>
      <c r="B175" s="17" t="str">
        <f>IFERROR(__xludf.DUMMYFUNCTION("QUERY(road!A:L, ""SELECT A, B, L where D contains '""&amp;A175&amp;""'"", 0)"),"road-roadwayEnvironment")</f>
        <v>road-roadwayEnvironment</v>
      </c>
      <c r="C175" s="13" t="str">
        <f>IFERROR(__xludf.DUMMYFUNCTION("""COMPUTED_VALUE"""),"road")</f>
        <v>road</v>
      </c>
      <c r="D175" s="13" t="str">
        <f>IFERROR(__xludf.DUMMYFUNCTION("""COMPUTED_VALUE"""),"C14")</f>
        <v>C14</v>
      </c>
      <c r="E175" s="4" t="s">
        <v>1628</v>
      </c>
      <c r="F175" s="6">
        <v>1.0</v>
      </c>
      <c r="G175" s="6">
        <v>1.0</v>
      </c>
    </row>
    <row r="176">
      <c r="A176" s="2" t="s">
        <v>1381</v>
      </c>
      <c r="B176" s="17" t="str">
        <f>IFERROR(__xludf.DUMMYFUNCTION("QUERY(road!A:L, ""SELECT A, B, L where D contains '""&amp;A176&amp;""'"", 0)"),"road-roadwayEnvironment")</f>
        <v>road-roadwayEnvironment</v>
      </c>
      <c r="C176" s="13" t="str">
        <f>IFERROR(__xludf.DUMMYFUNCTION("""COMPUTED_VALUE"""),"road")</f>
        <v>road</v>
      </c>
      <c r="D176" s="13" t="str">
        <f>IFERROR(__xludf.DUMMYFUNCTION("""COMPUTED_VALUE"""),"C14")</f>
        <v>C14</v>
      </c>
      <c r="E176" s="4" t="s">
        <v>1629</v>
      </c>
      <c r="F176" s="6">
        <v>2.0</v>
      </c>
      <c r="G176" s="6">
        <v>2.0</v>
      </c>
    </row>
    <row r="177">
      <c r="A177" s="2" t="s">
        <v>1381</v>
      </c>
      <c r="B177" s="17" t="str">
        <f>IFERROR(__xludf.DUMMYFUNCTION("QUERY(road!A:L, ""SELECT A, B, L where D contains '""&amp;A177&amp;""'"", 0)"),"road-roadwayEnvironment")</f>
        <v>road-roadwayEnvironment</v>
      </c>
      <c r="C177" s="13" t="str">
        <f>IFERROR(__xludf.DUMMYFUNCTION("""COMPUTED_VALUE"""),"road")</f>
        <v>road</v>
      </c>
      <c r="D177" s="13" t="str">
        <f>IFERROR(__xludf.DUMMYFUNCTION("""COMPUTED_VALUE"""),"C14")</f>
        <v>C14</v>
      </c>
      <c r="E177" s="4" t="s">
        <v>1630</v>
      </c>
      <c r="F177" s="6">
        <v>3.0</v>
      </c>
      <c r="G177" s="6">
        <v>3.0</v>
      </c>
    </row>
    <row r="178">
      <c r="A178" s="2" t="s">
        <v>1381</v>
      </c>
      <c r="B178" s="17" t="str">
        <f>IFERROR(__xludf.DUMMYFUNCTION("QUERY(road!A:L, ""SELECT A, B, L where D contains '""&amp;A178&amp;""'"", 0)"),"road-roadwayEnvironment")</f>
        <v>road-roadwayEnvironment</v>
      </c>
      <c r="C178" s="13" t="str">
        <f>IFERROR(__xludf.DUMMYFUNCTION("""COMPUTED_VALUE"""),"road")</f>
        <v>road</v>
      </c>
      <c r="D178" s="13" t="str">
        <f>IFERROR(__xludf.DUMMYFUNCTION("""COMPUTED_VALUE"""),"C14")</f>
        <v>C14</v>
      </c>
      <c r="E178" s="4" t="s">
        <v>1631</v>
      </c>
      <c r="F178" s="6">
        <v>4.0</v>
      </c>
      <c r="G178" s="6">
        <v>4.0</v>
      </c>
    </row>
    <row r="179">
      <c r="A179" s="2" t="s">
        <v>1381</v>
      </c>
      <c r="B179" s="17" t="str">
        <f>IFERROR(__xludf.DUMMYFUNCTION("QUERY(road!A:L, ""SELECT A, B, L where D contains '""&amp;A179&amp;""'"", 0)"),"road-roadwayEnvironment")</f>
        <v>road-roadwayEnvironment</v>
      </c>
      <c r="C179" s="13" t="str">
        <f>IFERROR(__xludf.DUMMYFUNCTION("""COMPUTED_VALUE"""),"road")</f>
        <v>road</v>
      </c>
      <c r="D179" s="13" t="str">
        <f>IFERROR(__xludf.DUMMYFUNCTION("""COMPUTED_VALUE"""),"C14")</f>
        <v>C14</v>
      </c>
      <c r="E179" s="4" t="s">
        <v>1632</v>
      </c>
      <c r="F179" s="6">
        <v>5.0</v>
      </c>
      <c r="G179" s="6">
        <v>5.0</v>
      </c>
    </row>
    <row r="180">
      <c r="A180" s="2" t="s">
        <v>1381</v>
      </c>
      <c r="B180" s="17" t="str">
        <f>IFERROR(__xludf.DUMMYFUNCTION("QUERY(road!A:L, ""SELECT A, B, L where D contains '""&amp;A180&amp;""'"", 0)"),"road-roadwayEnvironment")</f>
        <v>road-roadwayEnvironment</v>
      </c>
      <c r="C180" s="13" t="str">
        <f>IFERROR(__xludf.DUMMYFUNCTION("""COMPUTED_VALUE"""),"road")</f>
        <v>road</v>
      </c>
      <c r="D180" s="13" t="str">
        <f>IFERROR(__xludf.DUMMYFUNCTION("""COMPUTED_VALUE"""),"C14")</f>
        <v>C14</v>
      </c>
      <c r="E180" s="4" t="s">
        <v>1633</v>
      </c>
      <c r="F180" s="6">
        <v>6.0</v>
      </c>
      <c r="G180" s="6">
        <v>6.0</v>
      </c>
    </row>
    <row r="181">
      <c r="A181" s="2" t="s">
        <v>1381</v>
      </c>
      <c r="B181" s="17" t="str">
        <f>IFERROR(__xludf.DUMMYFUNCTION("QUERY(road!A:L, ""SELECT A, B, L where D contains '""&amp;A181&amp;""'"", 0)"),"road-roadwayEnvironment")</f>
        <v>road-roadwayEnvironment</v>
      </c>
      <c r="C181" s="13" t="str">
        <f>IFERROR(__xludf.DUMMYFUNCTION("""COMPUTED_VALUE"""),"road")</f>
        <v>road</v>
      </c>
      <c r="D181" s="13" t="str">
        <f>IFERROR(__xludf.DUMMYFUNCTION("""COMPUTED_VALUE"""),"C14")</f>
        <v>C14</v>
      </c>
      <c r="E181" s="4" t="s">
        <v>1634</v>
      </c>
      <c r="F181" s="6">
        <v>7.0</v>
      </c>
      <c r="G181" s="6">
        <v>7.0</v>
      </c>
    </row>
    <row r="182">
      <c r="A182" s="2" t="s">
        <v>1381</v>
      </c>
      <c r="B182" s="17" t="str">
        <f>IFERROR(__xludf.DUMMYFUNCTION("QUERY(road!A:L, ""SELECT A, B, L where D contains '""&amp;A182&amp;""'"", 0)"),"road-roadwayEnvironment")</f>
        <v>road-roadwayEnvironment</v>
      </c>
      <c r="C182" s="13" t="str">
        <f>IFERROR(__xludf.DUMMYFUNCTION("""COMPUTED_VALUE"""),"road")</f>
        <v>road</v>
      </c>
      <c r="D182" s="13" t="str">
        <f>IFERROR(__xludf.DUMMYFUNCTION("""COMPUTED_VALUE"""),"C14")</f>
        <v>C14</v>
      </c>
      <c r="E182" s="4" t="s">
        <v>1635</v>
      </c>
      <c r="F182" s="6">
        <v>8.0</v>
      </c>
      <c r="G182" s="6">
        <v>8.0</v>
      </c>
    </row>
    <row r="183">
      <c r="A183" s="2" t="s">
        <v>1381</v>
      </c>
      <c r="B183" s="17" t="str">
        <f>IFERROR(__xludf.DUMMYFUNCTION("QUERY(road!A:L, ""SELECT A, B, L where D contains '""&amp;A183&amp;""'"", 0)"),"road-roadwayEnvironment")</f>
        <v>road-roadwayEnvironment</v>
      </c>
      <c r="C183" s="13" t="str">
        <f>IFERROR(__xludf.DUMMYFUNCTION("""COMPUTED_VALUE"""),"road")</f>
        <v>road</v>
      </c>
      <c r="D183" s="13" t="str">
        <f>IFERROR(__xludf.DUMMYFUNCTION("""COMPUTED_VALUE"""),"C14")</f>
        <v>C14</v>
      </c>
      <c r="E183" s="4" t="s">
        <v>1636</v>
      </c>
      <c r="F183" s="6">
        <v>9.0</v>
      </c>
      <c r="G183" s="6">
        <v>9.0</v>
      </c>
    </row>
    <row r="184">
      <c r="A184" s="2" t="s">
        <v>1381</v>
      </c>
      <c r="B184" s="17" t="str">
        <f>IFERROR(__xludf.DUMMYFUNCTION("QUERY(road!A:L, ""SELECT A, B, L where D contains '""&amp;A184&amp;""'"", 0)"),"road-roadwayEnvironment")</f>
        <v>road-roadwayEnvironment</v>
      </c>
      <c r="C184" s="13" t="str">
        <f>IFERROR(__xludf.DUMMYFUNCTION("""COMPUTED_VALUE"""),"road")</f>
        <v>road</v>
      </c>
      <c r="D184" s="13" t="str">
        <f>IFERROR(__xludf.DUMMYFUNCTION("""COMPUTED_VALUE"""),"C14")</f>
        <v>C14</v>
      </c>
      <c r="E184" s="4" t="s">
        <v>1637</v>
      </c>
      <c r="F184" s="6">
        <v>10.0</v>
      </c>
      <c r="G184" s="6">
        <v>10.0</v>
      </c>
    </row>
    <row r="185">
      <c r="A185" s="2" t="s">
        <v>1381</v>
      </c>
      <c r="B185" s="17" t="str">
        <f>IFERROR(__xludf.DUMMYFUNCTION("QUERY(road!A:L, ""SELECT A, B, L where D contains '""&amp;A185&amp;""'"", 0)"),"road-roadwayEnvironment")</f>
        <v>road-roadwayEnvironment</v>
      </c>
      <c r="C185" s="13" t="str">
        <f>IFERROR(__xludf.DUMMYFUNCTION("""COMPUTED_VALUE"""),"road")</f>
        <v>road</v>
      </c>
      <c r="D185" s="13" t="str">
        <f>IFERROR(__xludf.DUMMYFUNCTION("""COMPUTED_VALUE"""),"C14")</f>
        <v>C14</v>
      </c>
      <c r="E185" s="4" t="s">
        <v>1638</v>
      </c>
      <c r="F185" s="6">
        <v>11.0</v>
      </c>
      <c r="G185" s="6">
        <v>11.0</v>
      </c>
    </row>
    <row r="186">
      <c r="A186" s="2" t="s">
        <v>1381</v>
      </c>
      <c r="B186" s="17" t="str">
        <f>IFERROR(__xludf.DUMMYFUNCTION("QUERY(road!A:L, ""SELECT A, B, L where D contains '""&amp;A186&amp;""'"", 0)"),"road-roadwayEnvironment")</f>
        <v>road-roadwayEnvironment</v>
      </c>
      <c r="C186" s="13" t="str">
        <f>IFERROR(__xludf.DUMMYFUNCTION("""COMPUTED_VALUE"""),"road")</f>
        <v>road</v>
      </c>
      <c r="D186" s="13" t="str">
        <f>IFERROR(__xludf.DUMMYFUNCTION("""COMPUTED_VALUE"""),"C14")</f>
        <v>C14</v>
      </c>
      <c r="E186" s="4" t="s">
        <v>1639</v>
      </c>
      <c r="F186" s="6">
        <v>12.0</v>
      </c>
      <c r="G186" s="6">
        <v>12.0</v>
      </c>
    </row>
    <row r="187">
      <c r="A187" s="2" t="s">
        <v>1381</v>
      </c>
      <c r="B187" s="17" t="str">
        <f>IFERROR(__xludf.DUMMYFUNCTION("QUERY(road!A:L, ""SELECT A, B, L where D contains '""&amp;A187&amp;""'"", 0)"),"road-roadwayEnvironment")</f>
        <v>road-roadwayEnvironment</v>
      </c>
      <c r="C187" s="13" t="str">
        <f>IFERROR(__xludf.DUMMYFUNCTION("""COMPUTED_VALUE"""),"road")</f>
        <v>road</v>
      </c>
      <c r="D187" s="13" t="str">
        <f>IFERROR(__xludf.DUMMYFUNCTION("""COMPUTED_VALUE"""),"C14")</f>
        <v>C14</v>
      </c>
      <c r="E187" s="4" t="s">
        <v>1640</v>
      </c>
      <c r="F187" s="6">
        <v>13.0</v>
      </c>
      <c r="G187" s="6">
        <v>13.0</v>
      </c>
    </row>
    <row r="188">
      <c r="A188" s="2" t="s">
        <v>1381</v>
      </c>
      <c r="B188" s="17" t="str">
        <f>IFERROR(__xludf.DUMMYFUNCTION("QUERY(road!A:L, ""SELECT A, B, L where D contains '""&amp;A188&amp;""'"", 0)"),"road-roadwayEnvironment")</f>
        <v>road-roadwayEnvironment</v>
      </c>
      <c r="C188" s="13" t="str">
        <f>IFERROR(__xludf.DUMMYFUNCTION("""COMPUTED_VALUE"""),"road")</f>
        <v>road</v>
      </c>
      <c r="D188" s="13" t="str">
        <f>IFERROR(__xludf.DUMMYFUNCTION("""COMPUTED_VALUE"""),"C14")</f>
        <v>C14</v>
      </c>
      <c r="E188" s="4" t="s">
        <v>1641</v>
      </c>
      <c r="F188" s="6">
        <v>14.0</v>
      </c>
      <c r="G188" s="6">
        <v>14.0</v>
      </c>
    </row>
    <row r="189">
      <c r="A189" s="2" t="s">
        <v>1381</v>
      </c>
      <c r="B189" s="17" t="str">
        <f>IFERROR(__xludf.DUMMYFUNCTION("QUERY(road!A:L, ""SELECT A, B, L where D contains '""&amp;A189&amp;""'"", 0)"),"road-roadwayEnvironment")</f>
        <v>road-roadwayEnvironment</v>
      </c>
      <c r="C189" s="13" t="str">
        <f>IFERROR(__xludf.DUMMYFUNCTION("""COMPUTED_VALUE"""),"road")</f>
        <v>road</v>
      </c>
      <c r="D189" s="13" t="str">
        <f>IFERROR(__xludf.DUMMYFUNCTION("""COMPUTED_VALUE"""),"C14")</f>
        <v>C14</v>
      </c>
      <c r="E189" s="4" t="s">
        <v>1642</v>
      </c>
      <c r="F189" s="6">
        <v>15.0</v>
      </c>
      <c r="G189" s="6">
        <v>15.0</v>
      </c>
    </row>
    <row r="190">
      <c r="A190" s="2" t="s">
        <v>1381</v>
      </c>
      <c r="B190" s="17" t="str">
        <f>IFERROR(__xludf.DUMMYFUNCTION("QUERY(road!A:L, ""SELECT A, B, L where D contains '""&amp;A190&amp;""'"", 0)"),"road-roadwayEnvironment")</f>
        <v>road-roadwayEnvironment</v>
      </c>
      <c r="C190" s="13" t="str">
        <f>IFERROR(__xludf.DUMMYFUNCTION("""COMPUTED_VALUE"""),"road")</f>
        <v>road</v>
      </c>
      <c r="D190" s="13" t="str">
        <f>IFERROR(__xludf.DUMMYFUNCTION("""COMPUTED_VALUE"""),"C14")</f>
        <v>C14</v>
      </c>
      <c r="E190" s="4" t="s">
        <v>1643</v>
      </c>
      <c r="F190" s="6">
        <v>16.0</v>
      </c>
      <c r="G190" s="6">
        <v>16.0</v>
      </c>
    </row>
    <row r="191">
      <c r="A191" s="2" t="s">
        <v>1381</v>
      </c>
      <c r="B191" s="17" t="str">
        <f>IFERROR(__xludf.DUMMYFUNCTION("QUERY(road!A:L, ""SELECT A, B, L where D contains '""&amp;A191&amp;""'"", 0)"),"road-roadwayEnvironment")</f>
        <v>road-roadwayEnvironment</v>
      </c>
      <c r="C191" s="13" t="str">
        <f>IFERROR(__xludf.DUMMYFUNCTION("""COMPUTED_VALUE"""),"road")</f>
        <v>road</v>
      </c>
      <c r="D191" s="13" t="str">
        <f>IFERROR(__xludf.DUMMYFUNCTION("""COMPUTED_VALUE"""),"C14")</f>
        <v>C14</v>
      </c>
      <c r="E191" s="4" t="s">
        <v>1644</v>
      </c>
      <c r="F191" s="6">
        <v>17.0</v>
      </c>
      <c r="G191" s="6">
        <v>17.0</v>
      </c>
    </row>
    <row r="192">
      <c r="A192" s="2" t="s">
        <v>1381</v>
      </c>
      <c r="B192" s="17" t="str">
        <f>IFERROR(__xludf.DUMMYFUNCTION("QUERY(road!A:L, ""SELECT A, B, L where D contains '""&amp;A192&amp;""'"", 0)"),"road-roadwayEnvironment")</f>
        <v>road-roadwayEnvironment</v>
      </c>
      <c r="C192" s="13" t="str">
        <f>IFERROR(__xludf.DUMMYFUNCTION("""COMPUTED_VALUE"""),"road")</f>
        <v>road</v>
      </c>
      <c r="D192" s="13" t="str">
        <f>IFERROR(__xludf.DUMMYFUNCTION("""COMPUTED_VALUE"""),"C14")</f>
        <v>C14</v>
      </c>
      <c r="E192" s="4" t="s">
        <v>1372</v>
      </c>
      <c r="F192" s="6">
        <v>18.0</v>
      </c>
      <c r="G192" s="6">
        <v>18.0</v>
      </c>
    </row>
    <row r="193">
      <c r="A193" s="2" t="s">
        <v>1381</v>
      </c>
      <c r="B193" s="17" t="str">
        <f>IFERROR(__xludf.DUMMYFUNCTION("QUERY(road!A:L, ""SELECT A, B, L where D contains '""&amp;A193&amp;""'"", 0)"),"road-roadwayEnvironment")</f>
        <v>road-roadwayEnvironment</v>
      </c>
      <c r="C193" s="13" t="str">
        <f>IFERROR(__xludf.DUMMYFUNCTION("""COMPUTED_VALUE"""),"road")</f>
        <v>road</v>
      </c>
      <c r="D193" s="13" t="str">
        <f>IFERROR(__xludf.DUMMYFUNCTION("""COMPUTED_VALUE"""),"C14")</f>
        <v>C14</v>
      </c>
      <c r="E193" s="4" t="s">
        <v>1645</v>
      </c>
      <c r="F193" s="6">
        <v>19.0</v>
      </c>
      <c r="G193" s="6">
        <v>19.0</v>
      </c>
    </row>
    <row r="194">
      <c r="A194" s="2" t="s">
        <v>1381</v>
      </c>
      <c r="B194" s="17" t="str">
        <f>IFERROR(__xludf.DUMMYFUNCTION("QUERY(road!A:L, ""SELECT A, B, L where D contains '""&amp;A194&amp;""'"", 0)"),"road-roadwayEnvironment")</f>
        <v>road-roadwayEnvironment</v>
      </c>
      <c r="C194" s="13" t="str">
        <f>IFERROR(__xludf.DUMMYFUNCTION("""COMPUTED_VALUE"""),"road")</f>
        <v>road</v>
      </c>
      <c r="D194" s="13" t="str">
        <f>IFERROR(__xludf.DUMMYFUNCTION("""COMPUTED_VALUE"""),"C14")</f>
        <v>C14</v>
      </c>
      <c r="E194" s="4" t="s">
        <v>1646</v>
      </c>
      <c r="F194" s="6">
        <v>20.0</v>
      </c>
      <c r="G194" s="6">
        <v>20.0</v>
      </c>
    </row>
    <row r="195">
      <c r="A195" s="2" t="s">
        <v>1387</v>
      </c>
      <c r="B195" s="17" t="str">
        <f>IFERROR(__xludf.DUMMYFUNCTION("QUERY(road!A:L, ""SELECT A, B, L where D contains '""&amp;A195&amp;""'"", 0)"),"road-numApproaches")</f>
        <v>road-numApproaches</v>
      </c>
      <c r="C195" s="13" t="str">
        <f>IFERROR(__xludf.DUMMYFUNCTION("""COMPUTED_VALUE"""),"road")</f>
        <v>road</v>
      </c>
      <c r="D195" s="13" t="str">
        <f>IFERROR(__xludf.DUMMYFUNCTION("""COMPUTED_VALUE"""),"C16-S1")</f>
        <v>C16-S1</v>
      </c>
      <c r="E195" s="4" t="s">
        <v>1647</v>
      </c>
      <c r="F195" s="6">
        <v>0.0</v>
      </c>
      <c r="G195" s="6">
        <v>1.0</v>
      </c>
    </row>
    <row r="196">
      <c r="A196" s="2" t="s">
        <v>1387</v>
      </c>
      <c r="B196" s="17" t="str">
        <f>IFERROR(__xludf.DUMMYFUNCTION("QUERY(road!A:L, ""SELECT A, B, L where D contains '""&amp;A196&amp;""'"", 0)"),"road-numApproaches")</f>
        <v>road-numApproaches</v>
      </c>
      <c r="C196" s="13" t="str">
        <f>IFERROR(__xludf.DUMMYFUNCTION("""COMPUTED_VALUE"""),"road")</f>
        <v>road</v>
      </c>
      <c r="D196" s="13" t="str">
        <f>IFERROR(__xludf.DUMMYFUNCTION("""COMPUTED_VALUE"""),"C16-S1")</f>
        <v>C16-S1</v>
      </c>
      <c r="E196" s="4" t="s">
        <v>1648</v>
      </c>
      <c r="F196" s="6">
        <v>1.0</v>
      </c>
      <c r="G196" s="6">
        <v>2.0</v>
      </c>
    </row>
    <row r="197">
      <c r="A197" s="2" t="s">
        <v>1387</v>
      </c>
      <c r="B197" s="17" t="str">
        <f>IFERROR(__xludf.DUMMYFUNCTION("QUERY(road!A:L, ""SELECT A, B, L where D contains '""&amp;A197&amp;""'"", 0)"),"road-numApproaches")</f>
        <v>road-numApproaches</v>
      </c>
      <c r="C197" s="13" t="str">
        <f>IFERROR(__xludf.DUMMYFUNCTION("""COMPUTED_VALUE"""),"road")</f>
        <v>road</v>
      </c>
      <c r="D197" s="13" t="str">
        <f>IFERROR(__xludf.DUMMYFUNCTION("""COMPUTED_VALUE"""),"C16-S1")</f>
        <v>C16-S1</v>
      </c>
      <c r="E197" s="4" t="s">
        <v>1649</v>
      </c>
      <c r="F197" s="6">
        <v>2.0</v>
      </c>
      <c r="G197" s="6">
        <v>3.0</v>
      </c>
    </row>
    <row r="198">
      <c r="A198" s="2" t="s">
        <v>1387</v>
      </c>
      <c r="B198" s="17" t="str">
        <f>IFERROR(__xludf.DUMMYFUNCTION("QUERY(road!A:L, ""SELECT A, B, L where D contains '""&amp;A198&amp;""'"", 0)"),"road-numApproaches")</f>
        <v>road-numApproaches</v>
      </c>
      <c r="C198" s="13" t="str">
        <f>IFERROR(__xludf.DUMMYFUNCTION("""COMPUTED_VALUE"""),"road")</f>
        <v>road</v>
      </c>
      <c r="D198" s="13" t="str">
        <f>IFERROR(__xludf.DUMMYFUNCTION("""COMPUTED_VALUE"""),"C16-S1")</f>
        <v>C16-S1</v>
      </c>
      <c r="E198" s="4" t="s">
        <v>1650</v>
      </c>
      <c r="F198" s="6">
        <v>3.0</v>
      </c>
      <c r="G198" s="6">
        <v>4.0</v>
      </c>
    </row>
    <row r="199">
      <c r="A199" s="2" t="s">
        <v>1387</v>
      </c>
      <c r="B199" s="17" t="str">
        <f>IFERROR(__xludf.DUMMYFUNCTION("QUERY(road!A:L, ""SELECT A, B, L where D contains '""&amp;A199&amp;""'"", 0)"),"road-numApproaches")</f>
        <v>road-numApproaches</v>
      </c>
      <c r="C199" s="13" t="str">
        <f>IFERROR(__xludf.DUMMYFUNCTION("""COMPUTED_VALUE"""),"road")</f>
        <v>road</v>
      </c>
      <c r="D199" s="13" t="str">
        <f>IFERROR(__xludf.DUMMYFUNCTION("""COMPUTED_VALUE"""),"C16-S1")</f>
        <v>C16-S1</v>
      </c>
      <c r="E199" s="4" t="s">
        <v>1651</v>
      </c>
      <c r="F199" s="6">
        <v>4.0</v>
      </c>
      <c r="G199" s="6">
        <v>5.0</v>
      </c>
    </row>
    <row r="200">
      <c r="A200" s="2" t="s">
        <v>1391</v>
      </c>
      <c r="B200" s="17" t="str">
        <f>IFERROR(__xludf.DUMMYFUNCTION("QUERY(road!A:L, ""SELECT A, B, L where D contains '""&amp;A200&amp;""'"", 0)"),"road-intersectionGeometry")</f>
        <v>road-intersectionGeometry</v>
      </c>
      <c r="C200" s="13" t="str">
        <f>IFERROR(__xludf.DUMMYFUNCTION("""COMPUTED_VALUE"""),"road")</f>
        <v>road</v>
      </c>
      <c r="D200" s="13" t="str">
        <f>IFERROR(__xludf.DUMMYFUNCTION("""COMPUTED_VALUE"""),"C16-S2")</f>
        <v>C16-S2</v>
      </c>
      <c r="E200" s="4" t="s">
        <v>1652</v>
      </c>
      <c r="F200" s="6">
        <v>0.0</v>
      </c>
      <c r="G200" s="6">
        <v>1.0</v>
      </c>
    </row>
    <row r="201">
      <c r="A201" s="2" t="s">
        <v>1391</v>
      </c>
      <c r="B201" s="17" t="str">
        <f>IFERROR(__xludf.DUMMYFUNCTION("QUERY(road!A:L, ""SELECT A, B, L where D contains '""&amp;A201&amp;""'"", 0)"),"road-intersectionGeometry")</f>
        <v>road-intersectionGeometry</v>
      </c>
      <c r="C201" s="13" t="str">
        <f>IFERROR(__xludf.DUMMYFUNCTION("""COMPUTED_VALUE"""),"road")</f>
        <v>road</v>
      </c>
      <c r="D201" s="13" t="str">
        <f>IFERROR(__xludf.DUMMYFUNCTION("""COMPUTED_VALUE"""),"C16-S2")</f>
        <v>C16-S2</v>
      </c>
      <c r="E201" s="4" t="s">
        <v>1653</v>
      </c>
      <c r="F201" s="6">
        <v>1.0</v>
      </c>
      <c r="G201" s="6">
        <v>2.0</v>
      </c>
    </row>
    <row r="202">
      <c r="A202" s="2" t="s">
        <v>1391</v>
      </c>
      <c r="B202" s="17" t="str">
        <f>IFERROR(__xludf.DUMMYFUNCTION("QUERY(road!A:L, ""SELECT A, B, L where D contains '""&amp;A202&amp;""'"", 0)"),"road-intersectionGeometry")</f>
        <v>road-intersectionGeometry</v>
      </c>
      <c r="C202" s="13" t="str">
        <f>IFERROR(__xludf.DUMMYFUNCTION("""COMPUTED_VALUE"""),"road")</f>
        <v>road</v>
      </c>
      <c r="D202" s="13" t="str">
        <f>IFERROR(__xludf.DUMMYFUNCTION("""COMPUTED_VALUE"""),"C16-S2")</f>
        <v>C16-S2</v>
      </c>
      <c r="E202" s="4" t="s">
        <v>1654</v>
      </c>
      <c r="F202" s="6">
        <v>2.0</v>
      </c>
      <c r="G202" s="6">
        <v>3.0</v>
      </c>
    </row>
    <row r="203">
      <c r="A203" s="2" t="s">
        <v>1391</v>
      </c>
      <c r="B203" s="17" t="str">
        <f>IFERROR(__xludf.DUMMYFUNCTION("QUERY(road!A:L, ""SELECT A, B, L where D contains '""&amp;A203&amp;""'"", 0)"),"road-intersectionGeometry")</f>
        <v>road-intersectionGeometry</v>
      </c>
      <c r="C203" s="13" t="str">
        <f>IFERROR(__xludf.DUMMYFUNCTION("""COMPUTED_VALUE"""),"road")</f>
        <v>road</v>
      </c>
      <c r="D203" s="13" t="str">
        <f>IFERROR(__xludf.DUMMYFUNCTION("""COMPUTED_VALUE"""),"C16-S2")</f>
        <v>C16-S2</v>
      </c>
      <c r="E203" s="4" t="s">
        <v>1655</v>
      </c>
      <c r="F203" s="6">
        <v>3.0</v>
      </c>
      <c r="G203" s="6">
        <v>97.0</v>
      </c>
    </row>
    <row r="204">
      <c r="A204" s="2" t="s">
        <v>1394</v>
      </c>
      <c r="B204" s="17" t="str">
        <f>IFERROR(__xludf.DUMMYFUNCTION("QUERY(road!A:L, ""SELECT A, B, L where D contains '""&amp;A204&amp;""'"", 0)"),"road-overallTCD")</f>
        <v>road-overallTCD</v>
      </c>
      <c r="C204" s="13" t="str">
        <f>IFERROR(__xludf.DUMMYFUNCTION("""COMPUTED_VALUE"""),"road")</f>
        <v>road</v>
      </c>
      <c r="D204" s="13" t="str">
        <f>IFERROR(__xludf.DUMMYFUNCTION("""COMPUTED_VALUE"""),"C16-S3")</f>
        <v>C16-S3</v>
      </c>
      <c r="E204" s="4" t="s">
        <v>1656</v>
      </c>
      <c r="F204" s="6">
        <v>0.0</v>
      </c>
      <c r="G204" s="6">
        <v>1.0</v>
      </c>
    </row>
    <row r="205">
      <c r="A205" s="2" t="s">
        <v>1394</v>
      </c>
      <c r="B205" s="17" t="str">
        <f>IFERROR(__xludf.DUMMYFUNCTION("QUERY(road!A:L, ""SELECT A, B, L where D contains '""&amp;A205&amp;""'"", 0)"),"road-overallTCD")</f>
        <v>road-overallTCD</v>
      </c>
      <c r="C205" s="13" t="str">
        <f>IFERROR(__xludf.DUMMYFUNCTION("""COMPUTED_VALUE"""),"road")</f>
        <v>road</v>
      </c>
      <c r="D205" s="13" t="str">
        <f>IFERROR(__xludf.DUMMYFUNCTION("""COMPUTED_VALUE"""),"C16-S3")</f>
        <v>C16-S3</v>
      </c>
      <c r="E205" s="4" t="s">
        <v>1657</v>
      </c>
      <c r="F205" s="6">
        <v>1.0</v>
      </c>
      <c r="G205" s="6">
        <v>2.0</v>
      </c>
    </row>
    <row r="206">
      <c r="A206" s="2" t="s">
        <v>1394</v>
      </c>
      <c r="B206" s="17" t="str">
        <f>IFERROR(__xludf.DUMMYFUNCTION("QUERY(road!A:L, ""SELECT A, B, L where D contains '""&amp;A206&amp;""'"", 0)"),"road-overallTCD")</f>
        <v>road-overallTCD</v>
      </c>
      <c r="C206" s="13" t="str">
        <f>IFERROR(__xludf.DUMMYFUNCTION("""COMPUTED_VALUE"""),"road")</f>
        <v>road</v>
      </c>
      <c r="D206" s="13" t="str">
        <f>IFERROR(__xludf.DUMMYFUNCTION("""COMPUTED_VALUE"""),"C16-S3")</f>
        <v>C16-S3</v>
      </c>
      <c r="E206" s="4" t="s">
        <v>1658</v>
      </c>
      <c r="F206" s="6">
        <v>2.0</v>
      </c>
      <c r="G206" s="6">
        <v>3.0</v>
      </c>
    </row>
    <row r="207">
      <c r="A207" s="2" t="s">
        <v>1394</v>
      </c>
      <c r="B207" s="17" t="str">
        <f>IFERROR(__xludf.DUMMYFUNCTION("QUERY(road!A:L, ""SELECT A, B, L where D contains '""&amp;A207&amp;""'"", 0)"),"road-overallTCD")</f>
        <v>road-overallTCD</v>
      </c>
      <c r="C207" s="13" t="str">
        <f>IFERROR(__xludf.DUMMYFUNCTION("""COMPUTED_VALUE"""),"road")</f>
        <v>road</v>
      </c>
      <c r="D207" s="13" t="str">
        <f>IFERROR(__xludf.DUMMYFUNCTION("""COMPUTED_VALUE"""),"C16-S3")</f>
        <v>C16-S3</v>
      </c>
      <c r="E207" s="4" t="s">
        <v>1659</v>
      </c>
      <c r="F207" s="6">
        <v>3.0</v>
      </c>
      <c r="G207" s="6">
        <v>4.0</v>
      </c>
    </row>
    <row r="208">
      <c r="A208" s="2" t="s">
        <v>1394</v>
      </c>
      <c r="B208" s="17" t="str">
        <f>IFERROR(__xludf.DUMMYFUNCTION("QUERY(road!A:L, ""SELECT A, B, L where D contains '""&amp;A208&amp;""'"", 0)"),"road-overallTCD")</f>
        <v>road-overallTCD</v>
      </c>
      <c r="C208" s="13" t="str">
        <f>IFERROR(__xludf.DUMMYFUNCTION("""COMPUTED_VALUE"""),"road")</f>
        <v>road</v>
      </c>
      <c r="D208" s="13" t="str">
        <f>IFERROR(__xludf.DUMMYFUNCTION("""COMPUTED_VALUE"""),"C16-S3")</f>
        <v>C16-S3</v>
      </c>
      <c r="E208" s="4" t="s">
        <v>1086</v>
      </c>
      <c r="F208" s="6">
        <v>4.0</v>
      </c>
      <c r="G208" s="6">
        <v>5.0</v>
      </c>
    </row>
    <row r="209">
      <c r="A209" s="2" t="s">
        <v>1394</v>
      </c>
      <c r="B209" s="17" t="str">
        <f>IFERROR(__xludf.DUMMYFUNCTION("QUERY(road!A:L, ""SELECT A, B, L where D contains '""&amp;A209&amp;""'"", 0)"),"road-overallTCD")</f>
        <v>road-overallTCD</v>
      </c>
      <c r="C209" s="13" t="str">
        <f>IFERROR(__xludf.DUMMYFUNCTION("""COMPUTED_VALUE"""),"road")</f>
        <v>road</v>
      </c>
      <c r="D209" s="13" t="str">
        <f>IFERROR(__xludf.DUMMYFUNCTION("""COMPUTED_VALUE"""),"C16-S3")</f>
        <v>C16-S3</v>
      </c>
      <c r="E209" s="4" t="s">
        <v>1655</v>
      </c>
      <c r="F209" s="6">
        <v>5.0</v>
      </c>
      <c r="G209" s="6">
        <v>97.0</v>
      </c>
    </row>
    <row r="210">
      <c r="A210" s="2" t="s">
        <v>1400</v>
      </c>
      <c r="B210" s="17" t="str">
        <f>IFERROR(__xludf.DUMMYFUNCTION("QUERY(road!A:L, ""SELECT A, B, L where D contains '""&amp;A210&amp;""'"", 0)"),"road-workzoneRelated")</f>
        <v>road-workzoneRelated</v>
      </c>
      <c r="C210" s="13" t="str">
        <f>IFERROR(__xludf.DUMMYFUNCTION("""COMPUTED_VALUE"""),"road")</f>
        <v>road</v>
      </c>
      <c r="D210" s="13" t="str">
        <f>IFERROR(__xludf.DUMMYFUNCTION("""COMPUTED_VALUE"""),"C18-S1")</f>
        <v>C18-S1</v>
      </c>
      <c r="E210" s="4" t="s">
        <v>285</v>
      </c>
      <c r="F210" s="6">
        <v>0.0</v>
      </c>
      <c r="G210" s="6">
        <v>1.0</v>
      </c>
    </row>
    <row r="211">
      <c r="A211" s="2" t="s">
        <v>1400</v>
      </c>
      <c r="B211" s="17" t="str">
        <f>IFERROR(__xludf.DUMMYFUNCTION("QUERY(road!A:L, ""SELECT A, B, L where D contains '""&amp;A211&amp;""'"", 0)"),"road-workzoneRelated")</f>
        <v>road-workzoneRelated</v>
      </c>
      <c r="C211" s="13" t="str">
        <f>IFERROR(__xludf.DUMMYFUNCTION("""COMPUTED_VALUE"""),"road")</f>
        <v>road</v>
      </c>
      <c r="D211" s="13" t="str">
        <f>IFERROR(__xludf.DUMMYFUNCTION("""COMPUTED_VALUE"""),"C18-S1")</f>
        <v>C18-S1</v>
      </c>
      <c r="E211" s="4" t="s">
        <v>286</v>
      </c>
      <c r="F211" s="6">
        <v>1.0</v>
      </c>
      <c r="G211" s="6">
        <v>2.0</v>
      </c>
    </row>
    <row r="212">
      <c r="A212" s="2" t="s">
        <v>1400</v>
      </c>
      <c r="B212" s="17" t="str">
        <f>IFERROR(__xludf.DUMMYFUNCTION("QUERY(road!A:L, ""SELECT A, B, L where D contains '""&amp;A212&amp;""'"", 0)"),"road-workzoneRelated")</f>
        <v>road-workzoneRelated</v>
      </c>
      <c r="C212" s="13" t="str">
        <f>IFERROR(__xludf.DUMMYFUNCTION("""COMPUTED_VALUE"""),"road")</f>
        <v>road</v>
      </c>
      <c r="D212" s="13" t="str">
        <f>IFERROR(__xludf.DUMMYFUNCTION("""COMPUTED_VALUE"""),"C18-S1")</f>
        <v>C18-S1</v>
      </c>
      <c r="E212" s="4" t="s">
        <v>271</v>
      </c>
      <c r="F212" s="6">
        <v>2.0</v>
      </c>
      <c r="G212" s="6">
        <v>99.0</v>
      </c>
    </row>
    <row r="213">
      <c r="A213" s="2" t="s">
        <v>1405</v>
      </c>
      <c r="B213" s="17" t="str">
        <f>IFERROR(__xludf.DUMMYFUNCTION("QUERY(road!A:L, ""SELECT A, B, L where D contains '""&amp;A213&amp;""'"", 0)"),"road-locationWorkZone")</f>
        <v>road-locationWorkZone</v>
      </c>
      <c r="C213" s="13" t="str">
        <f>IFERROR(__xludf.DUMMYFUNCTION("""COMPUTED_VALUE"""),"road")</f>
        <v>road</v>
      </c>
      <c r="D213" s="13" t="str">
        <f>IFERROR(__xludf.DUMMYFUNCTION("""COMPUTED_VALUE"""),"C18-S2")</f>
        <v>C18-S2</v>
      </c>
      <c r="E213" s="4" t="s">
        <v>1660</v>
      </c>
      <c r="F213" s="6">
        <v>0.0</v>
      </c>
      <c r="G213" s="6">
        <v>1.0</v>
      </c>
    </row>
    <row r="214">
      <c r="A214" s="2" t="s">
        <v>1405</v>
      </c>
      <c r="B214" s="17" t="str">
        <f>IFERROR(__xludf.DUMMYFUNCTION("QUERY(road!A:L, ""SELECT A, B, L where D contains '""&amp;A214&amp;""'"", 0)"),"road-locationWorkZone")</f>
        <v>road-locationWorkZone</v>
      </c>
      <c r="C214" s="13" t="str">
        <f>IFERROR(__xludf.DUMMYFUNCTION("""COMPUTED_VALUE"""),"road")</f>
        <v>road</v>
      </c>
      <c r="D214" s="13" t="str">
        <f>IFERROR(__xludf.DUMMYFUNCTION("""COMPUTED_VALUE"""),"C18-S2")</f>
        <v>C18-S2</v>
      </c>
      <c r="E214" s="4" t="s">
        <v>1661</v>
      </c>
      <c r="F214" s="6">
        <v>1.0</v>
      </c>
      <c r="G214" s="6">
        <v>2.0</v>
      </c>
    </row>
    <row r="215">
      <c r="A215" s="2" t="s">
        <v>1405</v>
      </c>
      <c r="B215" s="17" t="str">
        <f>IFERROR(__xludf.DUMMYFUNCTION("QUERY(road!A:L, ""SELECT A, B, L where D contains '""&amp;A215&amp;""'"", 0)"),"road-locationWorkZone")</f>
        <v>road-locationWorkZone</v>
      </c>
      <c r="C215" s="13" t="str">
        <f>IFERROR(__xludf.DUMMYFUNCTION("""COMPUTED_VALUE"""),"road")</f>
        <v>road</v>
      </c>
      <c r="D215" s="13" t="str">
        <f>IFERROR(__xludf.DUMMYFUNCTION("""COMPUTED_VALUE"""),"C18-S2")</f>
        <v>C18-S2</v>
      </c>
      <c r="E215" s="4" t="s">
        <v>1662</v>
      </c>
      <c r="F215" s="6">
        <v>2.0</v>
      </c>
      <c r="G215" s="6">
        <v>3.0</v>
      </c>
    </row>
    <row r="216">
      <c r="A216" s="2" t="s">
        <v>1405</v>
      </c>
      <c r="B216" s="17" t="str">
        <f>IFERROR(__xludf.DUMMYFUNCTION("QUERY(road!A:L, ""SELECT A, B, L where D contains '""&amp;A216&amp;""'"", 0)"),"road-locationWorkZone")</f>
        <v>road-locationWorkZone</v>
      </c>
      <c r="C216" s="13" t="str">
        <f>IFERROR(__xludf.DUMMYFUNCTION("""COMPUTED_VALUE"""),"road")</f>
        <v>road</v>
      </c>
      <c r="D216" s="13" t="str">
        <f>IFERROR(__xludf.DUMMYFUNCTION("""COMPUTED_VALUE"""),"C18-S2")</f>
        <v>C18-S2</v>
      </c>
      <c r="E216" s="4" t="s">
        <v>1663</v>
      </c>
      <c r="F216" s="6">
        <v>3.0</v>
      </c>
      <c r="G216" s="6">
        <v>4.0</v>
      </c>
    </row>
    <row r="217">
      <c r="A217" s="2" t="s">
        <v>1405</v>
      </c>
      <c r="B217" s="17" t="str">
        <f>IFERROR(__xludf.DUMMYFUNCTION("QUERY(road!A:L, ""SELECT A, B, L where D contains '""&amp;A217&amp;""'"", 0)"),"road-locationWorkZone")</f>
        <v>road-locationWorkZone</v>
      </c>
      <c r="C217" s="13" t="str">
        <f>IFERROR(__xludf.DUMMYFUNCTION("""COMPUTED_VALUE"""),"road")</f>
        <v>road</v>
      </c>
      <c r="D217" s="13" t="str">
        <f>IFERROR(__xludf.DUMMYFUNCTION("""COMPUTED_VALUE"""),"C18-S2")</f>
        <v>C18-S2</v>
      </c>
      <c r="E217" s="4" t="s">
        <v>1664</v>
      </c>
      <c r="F217" s="6">
        <v>4.0</v>
      </c>
      <c r="G217" s="6">
        <v>5.0</v>
      </c>
    </row>
    <row r="218">
      <c r="A218" s="2" t="s">
        <v>1405</v>
      </c>
      <c r="B218" s="17" t="str">
        <f>IFERROR(__xludf.DUMMYFUNCTION("QUERY(road!A:L, ""SELECT A, B, L where D contains '""&amp;A218&amp;""'"", 0)"),"road-locationWorkZone")</f>
        <v>road-locationWorkZone</v>
      </c>
      <c r="C218" s="13" t="str">
        <f>IFERROR(__xludf.DUMMYFUNCTION("""COMPUTED_VALUE"""),"road")</f>
        <v>road</v>
      </c>
      <c r="D218" s="13" t="str">
        <f>IFERROR(__xludf.DUMMYFUNCTION("""COMPUTED_VALUE"""),"C18-S2")</f>
        <v>C18-S2</v>
      </c>
      <c r="E218" s="4" t="s">
        <v>1665</v>
      </c>
      <c r="F218" s="6">
        <v>5.0</v>
      </c>
      <c r="G218" s="6">
        <v>98.0</v>
      </c>
    </row>
    <row r="219">
      <c r="A219" s="2" t="s">
        <v>1408</v>
      </c>
      <c r="B219" s="17" t="str">
        <f>IFERROR(__xludf.DUMMYFUNCTION("QUERY(road!A:L, ""SELECT A, B, L where D contains '""&amp;A219&amp;""'"", 0)"),"road-typeWorkZone")</f>
        <v>road-typeWorkZone</v>
      </c>
      <c r="C219" s="13" t="str">
        <f>IFERROR(__xludf.DUMMYFUNCTION("""COMPUTED_VALUE"""),"road")</f>
        <v>road</v>
      </c>
      <c r="D219" s="13" t="str">
        <f>IFERROR(__xludf.DUMMYFUNCTION("""COMPUTED_VALUE"""),"C18-S3")</f>
        <v>C18-S3</v>
      </c>
      <c r="E219" s="4" t="s">
        <v>1666</v>
      </c>
      <c r="F219" s="6">
        <v>0.0</v>
      </c>
      <c r="G219" s="6">
        <v>1.0</v>
      </c>
    </row>
    <row r="220">
      <c r="A220" s="2" t="s">
        <v>1408</v>
      </c>
      <c r="B220" s="17" t="str">
        <f>IFERROR(__xludf.DUMMYFUNCTION("QUERY(road!A:L, ""SELECT A, B, L where D contains '""&amp;A220&amp;""'"", 0)"),"road-typeWorkZone")</f>
        <v>road-typeWorkZone</v>
      </c>
      <c r="C220" s="13" t="str">
        <f>IFERROR(__xludf.DUMMYFUNCTION("""COMPUTED_VALUE"""),"road")</f>
        <v>road</v>
      </c>
      <c r="D220" s="13" t="str">
        <f>IFERROR(__xludf.DUMMYFUNCTION("""COMPUTED_VALUE"""),"C18-S3")</f>
        <v>C18-S3</v>
      </c>
      <c r="E220" s="4" t="s">
        <v>1667</v>
      </c>
      <c r="F220" s="6">
        <v>1.0</v>
      </c>
      <c r="G220" s="6">
        <v>2.0</v>
      </c>
    </row>
    <row r="221">
      <c r="A221" s="2" t="s">
        <v>1408</v>
      </c>
      <c r="B221" s="17" t="str">
        <f>IFERROR(__xludf.DUMMYFUNCTION("QUERY(road!A:L, ""SELECT A, B, L where D contains '""&amp;A221&amp;""'"", 0)"),"road-typeWorkZone")</f>
        <v>road-typeWorkZone</v>
      </c>
      <c r="C221" s="13" t="str">
        <f>IFERROR(__xludf.DUMMYFUNCTION("""COMPUTED_VALUE"""),"road")</f>
        <v>road</v>
      </c>
      <c r="D221" s="13" t="str">
        <f>IFERROR(__xludf.DUMMYFUNCTION("""COMPUTED_VALUE"""),"C18-S3")</f>
        <v>C18-S3</v>
      </c>
      <c r="E221" s="4" t="s">
        <v>1668</v>
      </c>
      <c r="F221" s="6">
        <v>2.0</v>
      </c>
      <c r="G221" s="6">
        <v>3.0</v>
      </c>
    </row>
    <row r="222">
      <c r="A222" s="2" t="s">
        <v>1408</v>
      </c>
      <c r="B222" s="17" t="str">
        <f>IFERROR(__xludf.DUMMYFUNCTION("QUERY(road!A:L, ""SELECT A, B, L where D contains '""&amp;A222&amp;""'"", 0)"),"road-typeWorkZone")</f>
        <v>road-typeWorkZone</v>
      </c>
      <c r="C222" s="13" t="str">
        <f>IFERROR(__xludf.DUMMYFUNCTION("""COMPUTED_VALUE"""),"road")</f>
        <v>road</v>
      </c>
      <c r="D222" s="13" t="str">
        <f>IFERROR(__xludf.DUMMYFUNCTION("""COMPUTED_VALUE"""),"C18-S3")</f>
        <v>C18-S3</v>
      </c>
      <c r="E222" s="4" t="s">
        <v>1669</v>
      </c>
      <c r="F222" s="6">
        <v>3.0</v>
      </c>
      <c r="G222" s="6">
        <v>4.0</v>
      </c>
    </row>
    <row r="223">
      <c r="A223" s="2" t="s">
        <v>1408</v>
      </c>
      <c r="B223" s="17" t="str">
        <f>IFERROR(__xludf.DUMMYFUNCTION("QUERY(road!A:L, ""SELECT A, B, L where D contains '""&amp;A223&amp;""'"", 0)"),"road-typeWorkZone")</f>
        <v>road-typeWorkZone</v>
      </c>
      <c r="C223" s="13" t="str">
        <f>IFERROR(__xludf.DUMMYFUNCTION("""COMPUTED_VALUE"""),"road")</f>
        <v>road</v>
      </c>
      <c r="D223" s="13" t="str">
        <f>IFERROR(__xludf.DUMMYFUNCTION("""COMPUTED_VALUE"""),"C18-S3")</f>
        <v>C18-S3</v>
      </c>
      <c r="E223" s="4" t="s">
        <v>1670</v>
      </c>
      <c r="F223" s="6">
        <v>4.0</v>
      </c>
      <c r="G223" s="6">
        <v>5.0</v>
      </c>
    </row>
    <row r="224">
      <c r="A224" s="2" t="s">
        <v>1408</v>
      </c>
      <c r="B224" s="17" t="str">
        <f>IFERROR(__xludf.DUMMYFUNCTION("QUERY(road!A:L, ""SELECT A, B, L where D contains '""&amp;A224&amp;""'"", 0)"),"road-typeWorkZone")</f>
        <v>road-typeWorkZone</v>
      </c>
      <c r="C224" s="13" t="str">
        <f>IFERROR(__xludf.DUMMYFUNCTION("""COMPUTED_VALUE"""),"road")</f>
        <v>road</v>
      </c>
      <c r="D224" s="13" t="str">
        <f>IFERROR(__xludf.DUMMYFUNCTION("""COMPUTED_VALUE"""),"C18-S3")</f>
        <v>C18-S3</v>
      </c>
      <c r="E224" s="4" t="s">
        <v>1665</v>
      </c>
      <c r="F224" s="6">
        <v>5.0</v>
      </c>
      <c r="G224" s="6">
        <v>98.0</v>
      </c>
    </row>
    <row r="225">
      <c r="A225" s="2" t="s">
        <v>1411</v>
      </c>
      <c r="B225" s="17" t="str">
        <f>IFERROR(__xludf.DUMMYFUNCTION("QUERY(road!A:L, ""SELECT A, B, L where D contains '""&amp;A225&amp;""'"", 0)"),"road-workersPresent")</f>
        <v>road-workersPresent</v>
      </c>
      <c r="C225" s="13" t="str">
        <f>IFERROR(__xludf.DUMMYFUNCTION("""COMPUTED_VALUE"""),"road")</f>
        <v>road</v>
      </c>
      <c r="D225" s="13" t="str">
        <f>IFERROR(__xludf.DUMMYFUNCTION("""COMPUTED_VALUE"""),"C18-S4")</f>
        <v>C18-S4</v>
      </c>
      <c r="E225" s="4" t="s">
        <v>285</v>
      </c>
      <c r="F225" s="6">
        <v>0.0</v>
      </c>
      <c r="G225" s="6">
        <v>1.0</v>
      </c>
    </row>
    <row r="226">
      <c r="A226" s="2" t="s">
        <v>1411</v>
      </c>
      <c r="B226" s="17" t="str">
        <f>IFERROR(__xludf.DUMMYFUNCTION("QUERY(road!A:L, ""SELECT A, B, L where D contains '""&amp;A226&amp;""'"", 0)"),"road-workersPresent")</f>
        <v>road-workersPresent</v>
      </c>
      <c r="C226" s="13" t="str">
        <f>IFERROR(__xludf.DUMMYFUNCTION("""COMPUTED_VALUE"""),"road")</f>
        <v>road</v>
      </c>
      <c r="D226" s="13" t="str">
        <f>IFERROR(__xludf.DUMMYFUNCTION("""COMPUTED_VALUE"""),"C18-S4")</f>
        <v>C18-S4</v>
      </c>
      <c r="E226" s="4" t="s">
        <v>286</v>
      </c>
      <c r="F226" s="6">
        <v>1.0</v>
      </c>
      <c r="G226" s="6">
        <v>2.0</v>
      </c>
    </row>
    <row r="227">
      <c r="A227" s="2" t="s">
        <v>1411</v>
      </c>
      <c r="B227" s="17" t="str">
        <f>IFERROR(__xludf.DUMMYFUNCTION("QUERY(road!A:L, ""SELECT A, B, L where D contains '""&amp;A227&amp;""'"", 0)"),"road-workersPresent")</f>
        <v>road-workersPresent</v>
      </c>
      <c r="C227" s="13" t="str">
        <f>IFERROR(__xludf.DUMMYFUNCTION("""COMPUTED_VALUE"""),"road")</f>
        <v>road</v>
      </c>
      <c r="D227" s="13" t="str">
        <f>IFERROR(__xludf.DUMMYFUNCTION("""COMPUTED_VALUE"""),"C18-S4")</f>
        <v>C18-S4</v>
      </c>
      <c r="E227" s="4" t="s">
        <v>1665</v>
      </c>
      <c r="F227" s="6">
        <v>2.0</v>
      </c>
      <c r="G227" s="6">
        <v>98.0</v>
      </c>
    </row>
    <row r="228">
      <c r="A228" s="2" t="s">
        <v>1411</v>
      </c>
      <c r="B228" s="17" t="str">
        <f>IFERROR(__xludf.DUMMYFUNCTION("QUERY(road!A:L, ""SELECT A, B, L where D contains '""&amp;A228&amp;""'"", 0)"),"road-workersPresent")</f>
        <v>road-workersPresent</v>
      </c>
      <c r="C228" s="13" t="str">
        <f>IFERROR(__xludf.DUMMYFUNCTION("""COMPUTED_VALUE"""),"road")</f>
        <v>road</v>
      </c>
      <c r="D228" s="13" t="str">
        <f>IFERROR(__xludf.DUMMYFUNCTION("""COMPUTED_VALUE"""),"C18-S4")</f>
        <v>C18-S4</v>
      </c>
      <c r="E228" s="4" t="s">
        <v>271</v>
      </c>
      <c r="F228" s="6">
        <v>3.0</v>
      </c>
      <c r="G228" s="6">
        <v>99.0</v>
      </c>
    </row>
    <row r="229">
      <c r="A229" s="2" t="s">
        <v>1414</v>
      </c>
      <c r="B229" s="17" t="str">
        <f>IFERROR(__xludf.DUMMYFUNCTION("QUERY(road!A:L, ""SELECT A, B, L where D contains '""&amp;A229&amp;""'"", 0)"),"road-lawEnforcementPresent")</f>
        <v>road-lawEnforcementPresent</v>
      </c>
      <c r="C229" s="13" t="str">
        <f>IFERROR(__xludf.DUMMYFUNCTION("""COMPUTED_VALUE"""),"road")</f>
        <v>road</v>
      </c>
      <c r="D229" s="13" t="str">
        <f>IFERROR(__xludf.DUMMYFUNCTION("""COMPUTED_VALUE"""),"C18-S5")</f>
        <v>C18-S5</v>
      </c>
      <c r="E229" s="4" t="s">
        <v>285</v>
      </c>
      <c r="F229" s="6">
        <v>0.0</v>
      </c>
      <c r="G229" s="6">
        <v>1.0</v>
      </c>
    </row>
    <row r="230">
      <c r="A230" s="2" t="s">
        <v>1414</v>
      </c>
      <c r="B230" s="17" t="str">
        <f>IFERROR(__xludf.DUMMYFUNCTION("QUERY(road!A:L, ""SELECT A, B, L where D contains '""&amp;A230&amp;""'"", 0)"),"road-lawEnforcementPresent")</f>
        <v>road-lawEnforcementPresent</v>
      </c>
      <c r="C230" s="13" t="str">
        <f>IFERROR(__xludf.DUMMYFUNCTION("""COMPUTED_VALUE"""),"road")</f>
        <v>road</v>
      </c>
      <c r="D230" s="13" t="str">
        <f>IFERROR(__xludf.DUMMYFUNCTION("""COMPUTED_VALUE"""),"C18-S5")</f>
        <v>C18-S5</v>
      </c>
      <c r="E230" s="4" t="s">
        <v>286</v>
      </c>
      <c r="F230" s="6">
        <v>1.0</v>
      </c>
      <c r="G230" s="6">
        <v>2.0</v>
      </c>
    </row>
    <row r="231">
      <c r="A231" s="2" t="s">
        <v>1414</v>
      </c>
      <c r="B231" s="17" t="str">
        <f>IFERROR(__xludf.DUMMYFUNCTION("QUERY(road!A:L, ""SELECT A, B, L where D contains '""&amp;A231&amp;""'"", 0)"),"road-lawEnforcementPresent")</f>
        <v>road-lawEnforcementPresent</v>
      </c>
      <c r="C231" s="13" t="str">
        <f>IFERROR(__xludf.DUMMYFUNCTION("""COMPUTED_VALUE"""),"road")</f>
        <v>road</v>
      </c>
      <c r="D231" s="13" t="str">
        <f>IFERROR(__xludf.DUMMYFUNCTION("""COMPUTED_VALUE"""),"C18-S5")</f>
        <v>C18-S5</v>
      </c>
      <c r="E231" s="4" t="s">
        <v>1665</v>
      </c>
      <c r="F231" s="6">
        <v>2.0</v>
      </c>
      <c r="G231" s="6">
        <v>98.0</v>
      </c>
    </row>
    <row r="232">
      <c r="A232" s="2" t="s">
        <v>1437</v>
      </c>
      <c r="B232" s="17" t="str">
        <f>IFERROR(__xludf.DUMMYFUNCTION("QUERY(road!A:L, ""SELECT A, B, L where D contains '""&amp;A232&amp;""'"", 0)"),"road-nationalHighway")</f>
        <v>road-nationalHighway</v>
      </c>
      <c r="C232" s="13" t="str">
        <f>IFERROR(__xludf.DUMMYFUNCTION("""COMPUTED_VALUE"""),"road")</f>
        <v>road</v>
      </c>
      <c r="D232" s="13" t="str">
        <f>IFERROR(__xludf.DUMMYFUNCTION("""COMPUTED_VALUE"""),"R4")</f>
        <v>R4</v>
      </c>
      <c r="E232" s="2" t="s">
        <v>285</v>
      </c>
      <c r="F232" s="2">
        <v>0.0</v>
      </c>
      <c r="G232" s="2">
        <v>1.0</v>
      </c>
    </row>
    <row r="233">
      <c r="A233" s="2" t="s">
        <v>1437</v>
      </c>
      <c r="B233" s="17" t="str">
        <f>IFERROR(__xludf.DUMMYFUNCTION("QUERY(road!A:L, ""SELECT A, B, L where D contains '""&amp;A233&amp;""'"", 0)"),"road-nationalHighway")</f>
        <v>road-nationalHighway</v>
      </c>
      <c r="C233" s="13" t="str">
        <f>IFERROR(__xludf.DUMMYFUNCTION("""COMPUTED_VALUE"""),"road")</f>
        <v>road</v>
      </c>
      <c r="D233" s="13" t="str">
        <f>IFERROR(__xludf.DUMMYFUNCTION("""COMPUTED_VALUE"""),"R4")</f>
        <v>R4</v>
      </c>
      <c r="E233" s="2" t="s">
        <v>286</v>
      </c>
      <c r="F233" s="2">
        <v>1.0</v>
      </c>
      <c r="G233" s="2">
        <v>2.0</v>
      </c>
    </row>
    <row r="234">
      <c r="A234" s="2" t="s">
        <v>1437</v>
      </c>
      <c r="B234" s="17" t="str">
        <f>IFERROR(__xludf.DUMMYFUNCTION("QUERY(road!A:L, ""SELECT A, B, L where D contains '""&amp;A234&amp;""'"", 0)"),"road-nationalHighway")</f>
        <v>road-nationalHighway</v>
      </c>
      <c r="C234" s="13" t="str">
        <f>IFERROR(__xludf.DUMMYFUNCTION("""COMPUTED_VALUE"""),"road")</f>
        <v>road</v>
      </c>
      <c r="D234" s="13" t="str">
        <f>IFERROR(__xludf.DUMMYFUNCTION("""COMPUTED_VALUE"""),"R4")</f>
        <v>R4</v>
      </c>
      <c r="E234" s="2" t="s">
        <v>271</v>
      </c>
      <c r="F234" s="2">
        <v>2.0</v>
      </c>
      <c r="G234" s="2">
        <v>99.0</v>
      </c>
    </row>
    <row r="235">
      <c r="A235" s="2" t="s">
        <v>1441</v>
      </c>
      <c r="B235" s="17" t="str">
        <f>IFERROR(__xludf.DUMMYFUNCTION("QUERY(road!A:L, ""SELECT A, B, L where D contains '""&amp;A235&amp;""'"", 0)"),"road-ruralUrban")</f>
        <v>road-ruralUrban</v>
      </c>
      <c r="C235" s="13" t="str">
        <f>IFERROR(__xludf.DUMMYFUNCTION("""COMPUTED_VALUE"""),"road")</f>
        <v>road</v>
      </c>
      <c r="D235" s="13" t="str">
        <f>IFERROR(__xludf.DUMMYFUNCTION("""COMPUTED_VALUE"""),"R5")</f>
        <v>R5</v>
      </c>
      <c r="E235" s="2" t="s">
        <v>1671</v>
      </c>
      <c r="F235" s="2">
        <v>0.0</v>
      </c>
      <c r="G235" s="2">
        <v>1.0</v>
      </c>
    </row>
    <row r="236">
      <c r="A236" s="2" t="s">
        <v>1441</v>
      </c>
      <c r="B236" s="17" t="str">
        <f>IFERROR(__xludf.DUMMYFUNCTION("QUERY(road!A:L, ""SELECT A, B, L where D contains '""&amp;A236&amp;""'"", 0)"),"road-ruralUrban")</f>
        <v>road-ruralUrban</v>
      </c>
      <c r="C236" s="13" t="str">
        <f>IFERROR(__xludf.DUMMYFUNCTION("""COMPUTED_VALUE"""),"road")</f>
        <v>road</v>
      </c>
      <c r="D236" s="13" t="str">
        <f>IFERROR(__xludf.DUMMYFUNCTION("""COMPUTED_VALUE"""),"R5")</f>
        <v>R5</v>
      </c>
      <c r="E236" s="2" t="s">
        <v>1672</v>
      </c>
      <c r="F236" s="2">
        <v>1.0</v>
      </c>
      <c r="G236" s="2">
        <v>9.0</v>
      </c>
    </row>
    <row r="237">
      <c r="A237" s="2" t="s">
        <v>1441</v>
      </c>
      <c r="B237" s="17" t="str">
        <f>IFERROR(__xludf.DUMMYFUNCTION("QUERY(road!A:L, ""SELECT A, B, L where D contains '""&amp;A237&amp;""'"", 0)"),"road-ruralUrban")</f>
        <v>road-ruralUrban</v>
      </c>
      <c r="C237" s="13" t="str">
        <f>IFERROR(__xludf.DUMMYFUNCTION("""COMPUTED_VALUE"""),"road")</f>
        <v>road</v>
      </c>
      <c r="D237" s="13" t="str">
        <f>IFERROR(__xludf.DUMMYFUNCTION("""COMPUTED_VALUE"""),"R5")</f>
        <v>R5</v>
      </c>
      <c r="E237" s="2" t="s">
        <v>271</v>
      </c>
      <c r="F237" s="2">
        <v>2.0</v>
      </c>
      <c r="G237" s="2">
        <v>99.0</v>
      </c>
    </row>
    <row r="238">
      <c r="A238" s="2" t="s">
        <v>1445</v>
      </c>
      <c r="B238" s="17" t="str">
        <f>IFERROR(__xludf.DUMMYFUNCTION("QUERY(road!A:L, ""SELECT A, B, L where D contains '""&amp;A238&amp;""'"", 0)"),"road-specificClass")</f>
        <v>road-specificClass</v>
      </c>
      <c r="C238" s="13" t="str">
        <f>IFERROR(__xludf.DUMMYFUNCTION("""COMPUTED_VALUE"""),"road")</f>
        <v>road</v>
      </c>
      <c r="D238" s="13"/>
      <c r="E238" s="2" t="s">
        <v>1673</v>
      </c>
      <c r="F238" s="2">
        <v>0.0</v>
      </c>
      <c r="G238" s="2">
        <v>0.0</v>
      </c>
    </row>
    <row r="239">
      <c r="A239" s="2" t="s">
        <v>1445</v>
      </c>
      <c r="B239" s="17" t="str">
        <f>IFERROR(__xludf.DUMMYFUNCTION("QUERY(road!A:L, ""SELECT A, B, L where D contains '""&amp;A239&amp;""'"", 0)"),"road-specificClass")</f>
        <v>road-specificClass</v>
      </c>
      <c r="C239" s="13" t="str">
        <f>IFERROR(__xludf.DUMMYFUNCTION("""COMPUTED_VALUE"""),"road")</f>
        <v>road</v>
      </c>
      <c r="D239" s="13"/>
      <c r="E239" s="2" t="s">
        <v>1674</v>
      </c>
      <c r="F239" s="2">
        <v>1.0</v>
      </c>
      <c r="G239" s="2">
        <v>1.0</v>
      </c>
    </row>
    <row r="240">
      <c r="A240" s="2" t="s">
        <v>1445</v>
      </c>
      <c r="B240" s="17" t="str">
        <f>IFERROR(__xludf.DUMMYFUNCTION("QUERY(road!A:L, ""SELECT A, B, L where D contains '""&amp;A240&amp;""'"", 0)"),"road-specificClass")</f>
        <v>road-specificClass</v>
      </c>
      <c r="C240" s="13" t="str">
        <f>IFERROR(__xludf.DUMMYFUNCTION("""COMPUTED_VALUE"""),"road")</f>
        <v>road</v>
      </c>
      <c r="D240" s="13"/>
      <c r="E240" s="2" t="s">
        <v>1675</v>
      </c>
      <c r="F240" s="2">
        <v>2.0</v>
      </c>
      <c r="G240" s="2">
        <v>2.0</v>
      </c>
    </row>
    <row r="241">
      <c r="A241" s="2" t="s">
        <v>1445</v>
      </c>
      <c r="B241" s="17" t="str">
        <f>IFERROR(__xludf.DUMMYFUNCTION("QUERY(road!A:L, ""SELECT A, B, L where D contains '""&amp;A241&amp;""'"", 0)"),"road-specificClass")</f>
        <v>road-specificClass</v>
      </c>
      <c r="C241" s="13" t="str">
        <f>IFERROR(__xludf.DUMMYFUNCTION("""COMPUTED_VALUE"""),"road")</f>
        <v>road</v>
      </c>
      <c r="D241" s="13"/>
      <c r="E241" s="2" t="s">
        <v>1676</v>
      </c>
      <c r="F241" s="2">
        <v>3.0</v>
      </c>
      <c r="G241" s="2">
        <v>3.0</v>
      </c>
    </row>
    <row r="242">
      <c r="A242" s="2" t="s">
        <v>1445</v>
      </c>
      <c r="B242" s="17" t="str">
        <f>IFERROR(__xludf.DUMMYFUNCTION("QUERY(road!A:L, ""SELECT A, B, L where D contains '""&amp;A242&amp;""'"", 0)"),"road-specificClass")</f>
        <v>road-specificClass</v>
      </c>
      <c r="C242" s="13" t="str">
        <f>IFERROR(__xludf.DUMMYFUNCTION("""COMPUTED_VALUE"""),"road")</f>
        <v>road</v>
      </c>
      <c r="D242" s="13"/>
      <c r="E242" s="2" t="s">
        <v>1677</v>
      </c>
      <c r="F242" s="2">
        <v>4.0</v>
      </c>
      <c r="G242" s="2">
        <v>4.0</v>
      </c>
    </row>
    <row r="243">
      <c r="A243" s="2" t="s">
        <v>1445</v>
      </c>
      <c r="B243" s="17" t="str">
        <f>IFERROR(__xludf.DUMMYFUNCTION("QUERY(road!A:L, ""SELECT A, B, L where D contains '""&amp;A243&amp;""'"", 0)"),"road-specificClass")</f>
        <v>road-specificClass</v>
      </c>
      <c r="C243" s="13" t="str">
        <f>IFERROR(__xludf.DUMMYFUNCTION("""COMPUTED_VALUE"""),"road")</f>
        <v>road</v>
      </c>
      <c r="D243" s="13"/>
      <c r="E243" s="2" t="s">
        <v>1678</v>
      </c>
      <c r="F243" s="2">
        <v>5.0</v>
      </c>
      <c r="G243" s="2">
        <v>5.0</v>
      </c>
    </row>
    <row r="244">
      <c r="A244" s="2" t="s">
        <v>1445</v>
      </c>
      <c r="B244" s="17" t="str">
        <f>IFERROR(__xludf.DUMMYFUNCTION("QUERY(road!A:L, ""SELECT A, B, L where D contains '""&amp;A244&amp;""'"", 0)"),"road-specificClass")</f>
        <v>road-specificClass</v>
      </c>
      <c r="C244" s="13" t="str">
        <f>IFERROR(__xludf.DUMMYFUNCTION("""COMPUTED_VALUE"""),"road")</f>
        <v>road</v>
      </c>
      <c r="D244" s="13"/>
      <c r="E244" s="2" t="s">
        <v>1679</v>
      </c>
      <c r="F244" s="2">
        <v>6.0</v>
      </c>
      <c r="G244" s="2">
        <v>6.0</v>
      </c>
    </row>
    <row r="245">
      <c r="A245" s="2" t="s">
        <v>1445</v>
      </c>
      <c r="B245" s="17" t="str">
        <f>IFERROR(__xludf.DUMMYFUNCTION("QUERY(road!A:L, ""SELECT A, B, L where D contains '""&amp;A245&amp;""'"", 0)"),"road-specificClass")</f>
        <v>road-specificClass</v>
      </c>
      <c r="C245" s="13" t="str">
        <f>IFERROR(__xludf.DUMMYFUNCTION("""COMPUTED_VALUE"""),"road")</f>
        <v>road</v>
      </c>
      <c r="D245" s="13"/>
      <c r="E245" s="2" t="s">
        <v>271</v>
      </c>
      <c r="F245" s="2">
        <v>7.0</v>
      </c>
      <c r="G245" s="2">
        <v>7.0</v>
      </c>
    </row>
    <row r="246">
      <c r="A246" s="2" t="s">
        <v>1470</v>
      </c>
      <c r="B246" s="17" t="str">
        <f>IFERROR(__xludf.DUMMYFUNCTION("QUERY(road!A:L, ""SELECT A, B, L where D contains '""&amp;A246&amp;""'"", 0)"),"road-accessControl")</f>
        <v>road-accessControl</v>
      </c>
      <c r="C246" s="13" t="str">
        <f>IFERROR(__xludf.DUMMYFUNCTION("""COMPUTED_VALUE"""),"road")</f>
        <v>road</v>
      </c>
      <c r="D246" s="13" t="str">
        <f>IFERROR(__xludf.DUMMYFUNCTION("""COMPUTED_VALUE"""),"R9")</f>
        <v>R9</v>
      </c>
      <c r="E246" s="2" t="s">
        <v>1680</v>
      </c>
      <c r="F246" s="2">
        <v>0.0</v>
      </c>
      <c r="G246" s="2">
        <v>1.0</v>
      </c>
    </row>
    <row r="247">
      <c r="A247" s="2" t="s">
        <v>1470</v>
      </c>
      <c r="B247" s="17" t="str">
        <f>IFERROR(__xludf.DUMMYFUNCTION("QUERY(road!A:L, ""SELECT A, B, L where D contains '""&amp;A247&amp;""'"", 0)"),"road-accessControl")</f>
        <v>road-accessControl</v>
      </c>
      <c r="C247" s="13" t="str">
        <f>IFERROR(__xludf.DUMMYFUNCTION("""COMPUTED_VALUE"""),"road")</f>
        <v>road</v>
      </c>
      <c r="D247" s="13" t="str">
        <f>IFERROR(__xludf.DUMMYFUNCTION("""COMPUTED_VALUE"""),"R9")</f>
        <v>R9</v>
      </c>
      <c r="E247" s="2" t="s">
        <v>1681</v>
      </c>
      <c r="F247" s="2">
        <v>1.0</v>
      </c>
      <c r="G247" s="2">
        <v>2.0</v>
      </c>
    </row>
    <row r="248">
      <c r="A248" s="2" t="s">
        <v>1470</v>
      </c>
      <c r="B248" s="17" t="str">
        <f>IFERROR(__xludf.DUMMYFUNCTION("QUERY(road!A:L, ""SELECT A, B, L where D contains '""&amp;A248&amp;""'"", 0)"),"road-accessControl")</f>
        <v>road-accessControl</v>
      </c>
      <c r="C248" s="13" t="str">
        <f>IFERROR(__xludf.DUMMYFUNCTION("""COMPUTED_VALUE"""),"road")</f>
        <v>road</v>
      </c>
      <c r="D248" s="13" t="str">
        <f>IFERROR(__xludf.DUMMYFUNCTION("""COMPUTED_VALUE"""),"R9")</f>
        <v>R9</v>
      </c>
      <c r="E248" s="2" t="s">
        <v>1682</v>
      </c>
      <c r="F248" s="2">
        <v>2.0</v>
      </c>
      <c r="G248" s="2">
        <v>3.0</v>
      </c>
    </row>
    <row r="249">
      <c r="A249" s="2" t="s">
        <v>1477</v>
      </c>
      <c r="B249" s="17" t="str">
        <f>IFERROR(__xludf.DUMMYFUNCTION("QUERY(road!A:L, ""SELECT A, B, L where D contains '""&amp;A249&amp;""'"", 0)"),"road-lighting")</f>
        <v>road-lighting</v>
      </c>
      <c r="C249" s="13" t="str">
        <f>IFERROR(__xludf.DUMMYFUNCTION("""COMPUTED_VALUE"""),"road")</f>
        <v>road</v>
      </c>
      <c r="D249" s="13" t="str">
        <f>IFERROR(__xludf.DUMMYFUNCTION("""COMPUTED_VALUE"""),"R11")</f>
        <v>R11</v>
      </c>
      <c r="E249" s="2" t="s">
        <v>1683</v>
      </c>
      <c r="F249" s="2">
        <v>0.0</v>
      </c>
      <c r="G249" s="2">
        <v>1.0</v>
      </c>
    </row>
    <row r="250">
      <c r="A250" s="2" t="s">
        <v>1477</v>
      </c>
      <c r="B250" s="17" t="str">
        <f>IFERROR(__xludf.DUMMYFUNCTION("QUERY(road!A:L, ""SELECT A, B, L where D contains '""&amp;A250&amp;""'"", 0)"),"road-lighting")</f>
        <v>road-lighting</v>
      </c>
      <c r="C250" s="13" t="str">
        <f>IFERROR(__xludf.DUMMYFUNCTION("""COMPUTED_VALUE"""),"road")</f>
        <v>road</v>
      </c>
      <c r="D250" s="13" t="str">
        <f>IFERROR(__xludf.DUMMYFUNCTION("""COMPUTED_VALUE"""),"R11")</f>
        <v>R11</v>
      </c>
      <c r="E250" s="2" t="s">
        <v>1684</v>
      </c>
      <c r="F250" s="2">
        <v>1.0</v>
      </c>
      <c r="G250" s="2">
        <v>2.0</v>
      </c>
    </row>
    <row r="251">
      <c r="A251" s="2" t="s">
        <v>1477</v>
      </c>
      <c r="B251" s="17" t="str">
        <f>IFERROR(__xludf.DUMMYFUNCTION("QUERY(road!A:L, ""SELECT A, B, L where D contains '""&amp;A251&amp;""'"", 0)"),"road-lighting")</f>
        <v>road-lighting</v>
      </c>
      <c r="C251" s="13" t="str">
        <f>IFERROR(__xludf.DUMMYFUNCTION("""COMPUTED_VALUE"""),"road")</f>
        <v>road</v>
      </c>
      <c r="D251" s="13" t="str">
        <f>IFERROR(__xludf.DUMMYFUNCTION("""COMPUTED_VALUE"""),"R11")</f>
        <v>R11</v>
      </c>
      <c r="E251" s="2" t="s">
        <v>1685</v>
      </c>
      <c r="F251" s="2">
        <v>2.0</v>
      </c>
      <c r="G251" s="2">
        <v>3.0</v>
      </c>
    </row>
    <row r="252">
      <c r="A252" s="2" t="s">
        <v>1477</v>
      </c>
      <c r="B252" s="17" t="str">
        <f>IFERROR(__xludf.DUMMYFUNCTION("QUERY(road!A:L, ""SELECT A, B, L where D contains '""&amp;A252&amp;""'"", 0)"),"road-lighting")</f>
        <v>road-lighting</v>
      </c>
      <c r="C252" s="13" t="str">
        <f>IFERROR(__xludf.DUMMYFUNCTION("""COMPUTED_VALUE"""),"road")</f>
        <v>road</v>
      </c>
      <c r="D252" s="13" t="str">
        <f>IFERROR(__xludf.DUMMYFUNCTION("""COMPUTED_VALUE"""),"R11")</f>
        <v>R11</v>
      </c>
      <c r="E252" s="2" t="s">
        <v>1686</v>
      </c>
      <c r="F252" s="2">
        <v>3.0</v>
      </c>
      <c r="G252" s="2">
        <v>4.0</v>
      </c>
    </row>
    <row r="253">
      <c r="A253" s="2" t="s">
        <v>1477</v>
      </c>
      <c r="B253" s="17" t="str">
        <f>IFERROR(__xludf.DUMMYFUNCTION("QUERY(road!A:L, ""SELECT A, B, L where D contains '""&amp;A253&amp;""'"", 0)"),"road-lighting")</f>
        <v>road-lighting</v>
      </c>
      <c r="C253" s="13" t="str">
        <f>IFERROR(__xludf.DUMMYFUNCTION("""COMPUTED_VALUE"""),"road")</f>
        <v>road</v>
      </c>
      <c r="D253" s="13" t="str">
        <f>IFERROR(__xludf.DUMMYFUNCTION("""COMPUTED_VALUE"""),"R11")</f>
        <v>R11</v>
      </c>
      <c r="E253" s="2" t="s">
        <v>1687</v>
      </c>
      <c r="F253" s="2">
        <v>4.0</v>
      </c>
      <c r="G253" s="2">
        <v>5.0</v>
      </c>
    </row>
    <row r="254">
      <c r="A254" s="2" t="s">
        <v>1483</v>
      </c>
      <c r="B254" s="17" t="str">
        <f>IFERROR(__xludf.DUMMYFUNCTION("QUERY(road!A:L, ""SELECT A, B, L where D contains '""&amp;A254&amp;""'"", 0)"),"road-edgeline")</f>
        <v>road-edgeline</v>
      </c>
      <c r="C254" s="13" t="str">
        <f>IFERROR(__xludf.DUMMYFUNCTION("""COMPUTED_VALUE"""),"road")</f>
        <v>road</v>
      </c>
      <c r="D254" s="13" t="str">
        <f>IFERROR(__xludf.DUMMYFUNCTION("""COMPUTED_VALUE"""),"R12-S1")</f>
        <v>R12-S1</v>
      </c>
      <c r="E254" s="2" t="s">
        <v>1688</v>
      </c>
      <c r="F254" s="2">
        <v>0.0</v>
      </c>
      <c r="G254" s="2">
        <v>1.0</v>
      </c>
    </row>
    <row r="255">
      <c r="A255" s="2" t="s">
        <v>1483</v>
      </c>
      <c r="B255" s="17" t="str">
        <f>IFERROR(__xludf.DUMMYFUNCTION("QUERY(road!A:L, ""SELECT A, B, L where D contains '""&amp;A255&amp;""'"", 0)"),"road-edgeline")</f>
        <v>road-edgeline</v>
      </c>
      <c r="C255" s="13" t="str">
        <f>IFERROR(__xludf.DUMMYFUNCTION("""COMPUTED_VALUE"""),"road")</f>
        <v>road</v>
      </c>
      <c r="D255" s="13" t="str">
        <f>IFERROR(__xludf.DUMMYFUNCTION("""COMPUTED_VALUE"""),"R12-S1")</f>
        <v>R12-S1</v>
      </c>
      <c r="E255" s="2" t="s">
        <v>1689</v>
      </c>
      <c r="F255" s="2">
        <v>1.0</v>
      </c>
      <c r="G255" s="2">
        <v>2.0</v>
      </c>
    </row>
    <row r="256">
      <c r="A256" s="2" t="s">
        <v>1483</v>
      </c>
      <c r="B256" s="17" t="str">
        <f>IFERROR(__xludf.DUMMYFUNCTION("QUERY(road!A:L, ""SELECT A, B, L where D contains '""&amp;A256&amp;""'"", 0)"),"road-edgeline")</f>
        <v>road-edgeline</v>
      </c>
      <c r="C256" s="13" t="str">
        <f>IFERROR(__xludf.DUMMYFUNCTION("""COMPUTED_VALUE"""),"road")</f>
        <v>road</v>
      </c>
      <c r="D256" s="13" t="str">
        <f>IFERROR(__xludf.DUMMYFUNCTION("""COMPUTED_VALUE"""),"R12-S1")</f>
        <v>R12-S1</v>
      </c>
      <c r="E256" s="2" t="s">
        <v>1690</v>
      </c>
      <c r="F256" s="2">
        <v>2.0</v>
      </c>
      <c r="G256" s="2">
        <v>3.0</v>
      </c>
    </row>
    <row r="257">
      <c r="A257" s="2" t="s">
        <v>1483</v>
      </c>
      <c r="B257" s="17" t="str">
        <f>IFERROR(__xludf.DUMMYFUNCTION("QUERY(road!A:L, ""SELECT A, B, L where D contains '""&amp;A257&amp;""'"", 0)"),"road-edgeline")</f>
        <v>road-edgeline</v>
      </c>
      <c r="C257" s="13" t="str">
        <f>IFERROR(__xludf.DUMMYFUNCTION("""COMPUTED_VALUE"""),"road")</f>
        <v>road</v>
      </c>
      <c r="D257" s="13" t="str">
        <f>IFERROR(__xludf.DUMMYFUNCTION("""COMPUTED_VALUE"""),"R12-S1")</f>
        <v>R12-S1</v>
      </c>
      <c r="E257" s="2" t="s">
        <v>312</v>
      </c>
      <c r="F257" s="2">
        <v>3.0</v>
      </c>
      <c r="G257" s="2">
        <v>99.0</v>
      </c>
    </row>
    <row r="258">
      <c r="A258" s="2" t="s">
        <v>1486</v>
      </c>
      <c r="B258" s="17" t="str">
        <f>IFERROR(__xludf.DUMMYFUNCTION("QUERY(road!A:L, ""SELECT A, B, L where D contains '""&amp;A258&amp;""'"", 0)"),"road-centerline")</f>
        <v>road-centerline</v>
      </c>
      <c r="C258" s="13" t="str">
        <f>IFERROR(__xludf.DUMMYFUNCTION("""COMPUTED_VALUE"""),"road")</f>
        <v>road</v>
      </c>
      <c r="D258" s="13" t="str">
        <f>IFERROR(__xludf.DUMMYFUNCTION("""COMPUTED_VALUE"""),"R12-S2")</f>
        <v>R12-S2</v>
      </c>
      <c r="E258" s="2" t="s">
        <v>1691</v>
      </c>
      <c r="F258" s="2">
        <v>0.0</v>
      </c>
      <c r="G258" s="2">
        <v>1.0</v>
      </c>
    </row>
    <row r="259">
      <c r="A259" s="2" t="s">
        <v>1486</v>
      </c>
      <c r="B259" s="17" t="str">
        <f>IFERROR(__xludf.DUMMYFUNCTION("QUERY(road!A:L, ""SELECT A, B, L where D contains '""&amp;A259&amp;""'"", 0)"),"road-centerline")</f>
        <v>road-centerline</v>
      </c>
      <c r="C259" s="13" t="str">
        <f>IFERROR(__xludf.DUMMYFUNCTION("""COMPUTED_VALUE"""),"road")</f>
        <v>road</v>
      </c>
      <c r="D259" s="13" t="str">
        <f>IFERROR(__xludf.DUMMYFUNCTION("""COMPUTED_VALUE"""),"R12-S2")</f>
        <v>R12-S2</v>
      </c>
      <c r="E259" s="2" t="s">
        <v>1692</v>
      </c>
      <c r="F259" s="2">
        <v>1.0</v>
      </c>
      <c r="G259" s="2">
        <v>2.0</v>
      </c>
    </row>
    <row r="260">
      <c r="A260" s="2" t="s">
        <v>1486</v>
      </c>
      <c r="B260" s="17" t="str">
        <f>IFERROR(__xludf.DUMMYFUNCTION("QUERY(road!A:L, ""SELECT A, B, L where D contains '""&amp;A260&amp;""'"", 0)"),"road-centerline")</f>
        <v>road-centerline</v>
      </c>
      <c r="C260" s="13" t="str">
        <f>IFERROR(__xludf.DUMMYFUNCTION("""COMPUTED_VALUE"""),"road")</f>
        <v>road</v>
      </c>
      <c r="D260" s="13" t="str">
        <f>IFERROR(__xludf.DUMMYFUNCTION("""COMPUTED_VALUE"""),"R12-S2")</f>
        <v>R12-S2</v>
      </c>
      <c r="E260" s="2" t="s">
        <v>1693</v>
      </c>
      <c r="F260" s="2">
        <v>2.0</v>
      </c>
      <c r="G260" s="2">
        <v>3.0</v>
      </c>
    </row>
    <row r="261">
      <c r="A261" s="2" t="s">
        <v>1489</v>
      </c>
      <c r="B261" s="17" t="str">
        <f>IFERROR(__xludf.DUMMYFUNCTION("QUERY(road!A:L, ""SELECT A, B, L where D contains '""&amp;A261&amp;""'"", 0)"),"road-laneLine")</f>
        <v>road-laneLine</v>
      </c>
      <c r="C261" s="13" t="str">
        <f>IFERROR(__xludf.DUMMYFUNCTION("""COMPUTED_VALUE"""),"road")</f>
        <v>road</v>
      </c>
      <c r="D261" s="13" t="str">
        <f>IFERROR(__xludf.DUMMYFUNCTION("""COMPUTED_VALUE"""),"R12-S3")</f>
        <v>R12-S3</v>
      </c>
      <c r="E261" s="2" t="s">
        <v>1694</v>
      </c>
      <c r="F261" s="2">
        <v>0.0</v>
      </c>
      <c r="G261" s="2">
        <v>1.0</v>
      </c>
    </row>
    <row r="262">
      <c r="A262" s="2" t="s">
        <v>1489</v>
      </c>
      <c r="B262" s="17" t="str">
        <f>IFERROR(__xludf.DUMMYFUNCTION("QUERY(road!A:L, ""SELECT A, B, L where D contains '""&amp;A262&amp;""'"", 0)"),"road-laneLine")</f>
        <v>road-laneLine</v>
      </c>
      <c r="C262" s="13" t="str">
        <f>IFERROR(__xludf.DUMMYFUNCTION("""COMPUTED_VALUE"""),"road")</f>
        <v>road</v>
      </c>
      <c r="D262" s="13" t="str">
        <f>IFERROR(__xludf.DUMMYFUNCTION("""COMPUTED_VALUE"""),"R12-S3")</f>
        <v>R12-S3</v>
      </c>
      <c r="E262" s="2" t="s">
        <v>1695</v>
      </c>
      <c r="F262" s="2">
        <v>1.0</v>
      </c>
      <c r="G262" s="2">
        <v>2.0</v>
      </c>
    </row>
    <row r="263">
      <c r="A263" s="2" t="s">
        <v>1489</v>
      </c>
      <c r="B263" s="17" t="str">
        <f>IFERROR(__xludf.DUMMYFUNCTION("QUERY(road!A:L, ""SELECT A, B, L where D contains '""&amp;A263&amp;""'"", 0)"),"road-laneLine")</f>
        <v>road-laneLine</v>
      </c>
      <c r="C263" s="13" t="str">
        <f>IFERROR(__xludf.DUMMYFUNCTION("""COMPUTED_VALUE"""),"road")</f>
        <v>road</v>
      </c>
      <c r="D263" s="13" t="str">
        <f>IFERROR(__xludf.DUMMYFUNCTION("""COMPUTED_VALUE"""),"R12-S3")</f>
        <v>R12-S3</v>
      </c>
      <c r="E263" s="2" t="s">
        <v>1696</v>
      </c>
      <c r="F263" s="2">
        <v>2.0</v>
      </c>
      <c r="G263" s="2">
        <v>3.0</v>
      </c>
    </row>
    <row r="264">
      <c r="A264" s="2" t="s">
        <v>1494</v>
      </c>
      <c r="B264" s="17" t="str">
        <f>IFERROR(__xludf.DUMMYFUNCTION("QUERY(road!A:L, ""SELECT A, B, L where D matches '""&amp;A264&amp;""'"", 0)"),"road-facility")</f>
        <v>road-facility</v>
      </c>
      <c r="C264" s="13" t="str">
        <f>IFERROR(__xludf.DUMMYFUNCTION("""COMPUTED_VALUE"""),"road")</f>
        <v>road</v>
      </c>
      <c r="D264" s="13" t="str">
        <f>IFERROR(__xludf.DUMMYFUNCTION("""COMPUTED_VALUE"""),"R13-S1")</f>
        <v>R13-S1</v>
      </c>
      <c r="E264" s="2" t="s">
        <v>279</v>
      </c>
      <c r="F264" s="2">
        <v>0.0</v>
      </c>
      <c r="G264" s="2">
        <v>0.0</v>
      </c>
    </row>
    <row r="265">
      <c r="A265" s="2" t="s">
        <v>1494</v>
      </c>
      <c r="B265" s="17" t="str">
        <f>IFERROR(__xludf.DUMMYFUNCTION("QUERY(road!A:L, ""SELECT A, B, L where D matches '""&amp;A265&amp;""'"", 0)"),"road-facility")</f>
        <v>road-facility</v>
      </c>
      <c r="C265" s="13" t="str">
        <f>IFERROR(__xludf.DUMMYFUNCTION("""COMPUTED_VALUE"""),"road")</f>
        <v>road</v>
      </c>
      <c r="D265" s="13" t="str">
        <f>IFERROR(__xludf.DUMMYFUNCTION("""COMPUTED_VALUE"""),"R13-S1")</f>
        <v>R13-S1</v>
      </c>
      <c r="E265" s="2" t="s">
        <v>1697</v>
      </c>
      <c r="F265" s="2">
        <v>1.0</v>
      </c>
      <c r="G265" s="2">
        <v>1.0</v>
      </c>
    </row>
    <row r="266">
      <c r="A266" s="2" t="s">
        <v>1494</v>
      </c>
      <c r="B266" s="17" t="str">
        <f>IFERROR(__xludf.DUMMYFUNCTION("QUERY(road!A:L, ""SELECT A, B, L where D matches '""&amp;A266&amp;""'"", 0)"),"road-facility")</f>
        <v>road-facility</v>
      </c>
      <c r="C266" s="13" t="str">
        <f>IFERROR(__xludf.DUMMYFUNCTION("""COMPUTED_VALUE"""),"road")</f>
        <v>road</v>
      </c>
      <c r="D266" s="13" t="str">
        <f>IFERROR(__xludf.DUMMYFUNCTION("""COMPUTED_VALUE"""),"R13-S1")</f>
        <v>R13-S1</v>
      </c>
      <c r="E266" s="2" t="s">
        <v>1698</v>
      </c>
      <c r="F266" s="2">
        <v>2.0</v>
      </c>
      <c r="G266" s="2">
        <v>2.0</v>
      </c>
    </row>
    <row r="267">
      <c r="A267" s="2" t="s">
        <v>1494</v>
      </c>
      <c r="B267" s="17" t="str">
        <f>IFERROR(__xludf.DUMMYFUNCTION("QUERY(road!A:L, ""SELECT A, B, L where D matches '""&amp;A267&amp;""'"", 0)"),"road-facility")</f>
        <v>road-facility</v>
      </c>
      <c r="C267" s="13" t="str">
        <f>IFERROR(__xludf.DUMMYFUNCTION("""COMPUTED_VALUE"""),"road")</f>
        <v>road</v>
      </c>
      <c r="D267" s="13" t="str">
        <f>IFERROR(__xludf.DUMMYFUNCTION("""COMPUTED_VALUE"""),"R13-S1")</f>
        <v>R13-S1</v>
      </c>
      <c r="E267" s="2" t="s">
        <v>1699</v>
      </c>
      <c r="F267" s="2">
        <v>3.0</v>
      </c>
      <c r="G267" s="2">
        <v>3.0</v>
      </c>
    </row>
    <row r="268">
      <c r="A268" s="2" t="s">
        <v>1494</v>
      </c>
      <c r="B268" s="17" t="str">
        <f>IFERROR(__xludf.DUMMYFUNCTION("QUERY(road!A:L, ""SELECT A, B, L where D matches '""&amp;A268&amp;""'"", 0)"),"road-facility")</f>
        <v>road-facility</v>
      </c>
      <c r="C268" s="13" t="str">
        <f>IFERROR(__xludf.DUMMYFUNCTION("""COMPUTED_VALUE"""),"road")</f>
        <v>road</v>
      </c>
      <c r="D268" s="13" t="str">
        <f>IFERROR(__xludf.DUMMYFUNCTION("""COMPUTED_VALUE"""),"R13-S1")</f>
        <v>R13-S1</v>
      </c>
      <c r="E268" s="2" t="s">
        <v>1700</v>
      </c>
      <c r="F268" s="2">
        <v>4.0</v>
      </c>
      <c r="G268" s="2">
        <v>4.0</v>
      </c>
    </row>
    <row r="269">
      <c r="A269" s="2" t="s">
        <v>1494</v>
      </c>
      <c r="B269" s="17" t="str">
        <f>IFERROR(__xludf.DUMMYFUNCTION("QUERY(road!A:L, ""SELECT A, B, L where D matches '""&amp;A269&amp;""'"", 0)"),"road-facility")</f>
        <v>road-facility</v>
      </c>
      <c r="C269" s="13" t="str">
        <f>IFERROR(__xludf.DUMMYFUNCTION("""COMPUTED_VALUE"""),"road")</f>
        <v>road</v>
      </c>
      <c r="D269" s="13" t="str">
        <f>IFERROR(__xludf.DUMMYFUNCTION("""COMPUTED_VALUE"""),"R13-S1")</f>
        <v>R13-S1</v>
      </c>
      <c r="E269" s="2" t="s">
        <v>271</v>
      </c>
      <c r="F269" s="2">
        <v>5.0</v>
      </c>
      <c r="G269" s="2">
        <v>99.0</v>
      </c>
    </row>
    <row r="270">
      <c r="A270" s="2" t="s">
        <v>1497</v>
      </c>
      <c r="B270" s="17" t="str">
        <f>IFERROR(__xludf.DUMMYFUNCTION("QUERY(road!A:L, ""SELECT A, B, L where D contains '""&amp;A270&amp;""'"", 0)"),"road-signedBicycleRoute")</f>
        <v>road-signedBicycleRoute</v>
      </c>
      <c r="C270" s="13" t="str">
        <f>IFERROR(__xludf.DUMMYFUNCTION("""COMPUTED_VALUE"""),"road")</f>
        <v>road</v>
      </c>
      <c r="D270" s="13" t="str">
        <f>IFERROR(__xludf.DUMMYFUNCTION("""COMPUTED_VALUE"""),"R13-S2")</f>
        <v>R13-S2</v>
      </c>
      <c r="E270" s="2" t="s">
        <v>285</v>
      </c>
      <c r="F270" s="2">
        <v>0.0</v>
      </c>
      <c r="G270" s="2">
        <v>1.0</v>
      </c>
    </row>
    <row r="271">
      <c r="A271" s="2" t="s">
        <v>1497</v>
      </c>
      <c r="B271" s="17" t="str">
        <f>IFERROR(__xludf.DUMMYFUNCTION("QUERY(road!A:L, ""SELECT A, B, L where D contains '""&amp;A271&amp;""'"", 0)"),"road-signedBicycleRoute")</f>
        <v>road-signedBicycleRoute</v>
      </c>
      <c r="C271" s="13" t="str">
        <f>IFERROR(__xludf.DUMMYFUNCTION("""COMPUTED_VALUE"""),"road")</f>
        <v>road</v>
      </c>
      <c r="D271" s="13" t="str">
        <f>IFERROR(__xludf.DUMMYFUNCTION("""COMPUTED_VALUE"""),"R13-S2")</f>
        <v>R13-S2</v>
      </c>
      <c r="E271" s="2" t="s">
        <v>286</v>
      </c>
      <c r="F271" s="2">
        <v>1.0</v>
      </c>
      <c r="G271" s="2">
        <v>2.0</v>
      </c>
    </row>
    <row r="272">
      <c r="A272" s="2" t="s">
        <v>1497</v>
      </c>
      <c r="B272" s="17" t="str">
        <f>IFERROR(__xludf.DUMMYFUNCTION("QUERY(road!A:L, ""SELECT A, B, L where D contains '""&amp;A272&amp;""'"", 0)"),"road-signedBicycleRoute")</f>
        <v>road-signedBicycleRoute</v>
      </c>
      <c r="C272" s="13" t="str">
        <f>IFERROR(__xludf.DUMMYFUNCTION("""COMPUTED_VALUE"""),"road")</f>
        <v>road</v>
      </c>
      <c r="D272" s="13" t="str">
        <f>IFERROR(__xludf.DUMMYFUNCTION("""COMPUTED_VALUE"""),"R13-S2")</f>
        <v>R13-S2</v>
      </c>
      <c r="E272" s="2" t="s">
        <v>278</v>
      </c>
      <c r="F272" s="2">
        <v>2.0</v>
      </c>
      <c r="G272" s="2">
        <v>97.0</v>
      </c>
    </row>
    <row r="273">
      <c r="A273" s="2" t="s">
        <v>1497</v>
      </c>
      <c r="B273" s="17" t="str">
        <f>IFERROR(__xludf.DUMMYFUNCTION("QUERY(road!A:L, ""SELECT A, B, L where D contains '""&amp;A273&amp;""'"", 0)"),"road-signedBicycleRoute")</f>
        <v>road-signedBicycleRoute</v>
      </c>
      <c r="C273" s="13" t="str">
        <f>IFERROR(__xludf.DUMMYFUNCTION("""COMPUTED_VALUE"""),"road")</f>
        <v>road</v>
      </c>
      <c r="D273" s="13" t="str">
        <f>IFERROR(__xludf.DUMMYFUNCTION("""COMPUTED_VALUE"""),"R13-S2")</f>
        <v>R13-S2</v>
      </c>
      <c r="E273" s="2" t="s">
        <v>271</v>
      </c>
      <c r="F273" s="2">
        <v>3.0</v>
      </c>
      <c r="G273" s="2">
        <v>99.0</v>
      </c>
    </row>
    <row r="274">
      <c r="A274" s="2" t="s">
        <v>1500</v>
      </c>
      <c r="B274" s="17" t="str">
        <f>IFERROR(__xludf.DUMMYFUNCTION("QUERY(road!A:L, ""SELECT A, B, L where D contains '""&amp;A274&amp;""'"", 0)"),"road-mainlineLanesAtIntersection")</f>
        <v>road-mainlineLanesAtIntersection</v>
      </c>
      <c r="C274" s="13" t="str">
        <f>IFERROR(__xludf.DUMMYFUNCTION("""COMPUTED_VALUE"""),"road")</f>
        <v>road</v>
      </c>
      <c r="D274" s="13" t="str">
        <f>IFERROR(__xludf.DUMMYFUNCTION("""COMPUTED_VALUE"""),"R14")</f>
        <v>R14</v>
      </c>
      <c r="E274" s="2" t="s">
        <v>1701</v>
      </c>
      <c r="F274" s="2">
        <v>0.0</v>
      </c>
      <c r="G274" s="2">
        <v>0.0</v>
      </c>
    </row>
    <row r="275">
      <c r="A275" s="2" t="s">
        <v>1500</v>
      </c>
      <c r="B275" s="17" t="str">
        <f>IFERROR(__xludf.DUMMYFUNCTION("QUERY(road!A:L, ""SELECT A, B, L where D contains '""&amp;A275&amp;""'"", 0)"),"road-mainlineLanesAtIntersection")</f>
        <v>road-mainlineLanesAtIntersection</v>
      </c>
      <c r="C275" s="13" t="str">
        <f>IFERROR(__xludf.DUMMYFUNCTION("""COMPUTED_VALUE"""),"road")</f>
        <v>road</v>
      </c>
      <c r="D275" s="13" t="str">
        <f>IFERROR(__xludf.DUMMYFUNCTION("""COMPUTED_VALUE"""),"R14")</f>
        <v>R14</v>
      </c>
      <c r="E275" s="2" t="s">
        <v>1702</v>
      </c>
      <c r="F275" s="2">
        <v>1.0</v>
      </c>
      <c r="G275" s="2">
        <v>1.0</v>
      </c>
    </row>
    <row r="276">
      <c r="A276" s="2" t="s">
        <v>1500</v>
      </c>
      <c r="B276" s="17" t="str">
        <f>IFERROR(__xludf.DUMMYFUNCTION("QUERY(road!A:L, ""SELECT A, B, L where D contains '""&amp;A276&amp;""'"", 0)"),"road-mainlineLanesAtIntersection")</f>
        <v>road-mainlineLanesAtIntersection</v>
      </c>
      <c r="C276" s="13" t="str">
        <f>IFERROR(__xludf.DUMMYFUNCTION("""COMPUTED_VALUE"""),"road")</f>
        <v>road</v>
      </c>
      <c r="D276" s="13" t="str">
        <f>IFERROR(__xludf.DUMMYFUNCTION("""COMPUTED_VALUE"""),"R14")</f>
        <v>R14</v>
      </c>
      <c r="E276" s="2" t="s">
        <v>1703</v>
      </c>
      <c r="F276" s="2">
        <v>2.0</v>
      </c>
      <c r="G276" s="2">
        <v>2.0</v>
      </c>
    </row>
    <row r="277">
      <c r="A277" s="2" t="s">
        <v>1500</v>
      </c>
      <c r="B277" s="17" t="str">
        <f>IFERROR(__xludf.DUMMYFUNCTION("QUERY(road!A:L, ""SELECT A, B, L where D contains '""&amp;A277&amp;""'"", 0)"),"road-mainlineLanesAtIntersection")</f>
        <v>road-mainlineLanesAtIntersection</v>
      </c>
      <c r="C277" s="13" t="str">
        <f>IFERROR(__xludf.DUMMYFUNCTION("""COMPUTED_VALUE"""),"road")</f>
        <v>road</v>
      </c>
      <c r="D277" s="13" t="str">
        <f>IFERROR(__xludf.DUMMYFUNCTION("""COMPUTED_VALUE"""),"R14")</f>
        <v>R14</v>
      </c>
      <c r="E277" s="2" t="s">
        <v>1704</v>
      </c>
      <c r="F277" s="2">
        <v>3.0</v>
      </c>
      <c r="G277" s="2">
        <v>3.0</v>
      </c>
    </row>
    <row r="278">
      <c r="A278" s="2" t="s">
        <v>1500</v>
      </c>
      <c r="B278" s="17" t="str">
        <f>IFERROR(__xludf.DUMMYFUNCTION("QUERY(road!A:L, ""SELECT A, B, L where D contains '""&amp;A278&amp;""'"", 0)"),"road-mainlineLanesAtIntersection")</f>
        <v>road-mainlineLanesAtIntersection</v>
      </c>
      <c r="C278" s="13" t="str">
        <f>IFERROR(__xludf.DUMMYFUNCTION("""COMPUTED_VALUE"""),"road")</f>
        <v>road</v>
      </c>
      <c r="D278" s="13" t="str">
        <f>IFERROR(__xludf.DUMMYFUNCTION("""COMPUTED_VALUE"""),"R14")</f>
        <v>R14</v>
      </c>
      <c r="E278" s="2" t="s">
        <v>1705</v>
      </c>
      <c r="F278" s="2">
        <v>4.0</v>
      </c>
      <c r="G278" s="2">
        <v>4.0</v>
      </c>
    </row>
    <row r="279">
      <c r="A279" s="2" t="s">
        <v>1500</v>
      </c>
      <c r="B279" s="17" t="str">
        <f>IFERROR(__xludf.DUMMYFUNCTION("QUERY(road!A:L, ""SELECT A, B, L where D contains '""&amp;A279&amp;""'"", 0)"),"road-mainlineLanesAtIntersection")</f>
        <v>road-mainlineLanesAtIntersection</v>
      </c>
      <c r="C279" s="13" t="str">
        <f>IFERROR(__xludf.DUMMYFUNCTION("""COMPUTED_VALUE"""),"road")</f>
        <v>road</v>
      </c>
      <c r="D279" s="13" t="str">
        <f>IFERROR(__xludf.DUMMYFUNCTION("""COMPUTED_VALUE"""),"R14")</f>
        <v>R14</v>
      </c>
      <c r="E279" s="2" t="s">
        <v>1706</v>
      </c>
      <c r="F279" s="2">
        <v>5.0</v>
      </c>
      <c r="G279" s="2">
        <v>5.0</v>
      </c>
    </row>
    <row r="280">
      <c r="A280" s="2" t="s">
        <v>1500</v>
      </c>
      <c r="B280" s="17" t="str">
        <f>IFERROR(__xludf.DUMMYFUNCTION("QUERY(road!A:L, ""SELECT A, B, L where D contains '""&amp;A280&amp;""'"", 0)"),"road-mainlineLanesAtIntersection")</f>
        <v>road-mainlineLanesAtIntersection</v>
      </c>
      <c r="C280" s="13" t="str">
        <f>IFERROR(__xludf.DUMMYFUNCTION("""COMPUTED_VALUE"""),"road")</f>
        <v>road</v>
      </c>
      <c r="D280" s="13" t="str">
        <f>IFERROR(__xludf.DUMMYFUNCTION("""COMPUTED_VALUE"""),"R14")</f>
        <v>R14</v>
      </c>
      <c r="E280" s="2" t="s">
        <v>271</v>
      </c>
      <c r="F280" s="2">
        <v>6.0</v>
      </c>
      <c r="G280" s="2">
        <v>99.0</v>
      </c>
    </row>
    <row r="281">
      <c r="A281" s="2" t="s">
        <v>1504</v>
      </c>
      <c r="B281" s="17" t="str">
        <f>IFERROR(__xludf.DUMMYFUNCTION("QUERY(road!A:L, ""SELECT A, B, L where D contains '""&amp;A281&amp;""'"", 0)"),"road-crossStreetLanesAtIntersection")</f>
        <v>road-crossStreetLanesAtIntersection</v>
      </c>
      <c r="C281" s="13" t="str">
        <f>IFERROR(__xludf.DUMMYFUNCTION("""COMPUTED_VALUE"""),"road")</f>
        <v>road</v>
      </c>
      <c r="D281" s="13" t="str">
        <f>IFERROR(__xludf.DUMMYFUNCTION("""COMPUTED_VALUE"""),"R15")</f>
        <v>R15</v>
      </c>
      <c r="E281" s="2" t="s">
        <v>1701</v>
      </c>
      <c r="F281" s="2">
        <v>0.0</v>
      </c>
      <c r="G281" s="2">
        <v>0.0</v>
      </c>
    </row>
    <row r="282">
      <c r="A282" s="2" t="s">
        <v>1504</v>
      </c>
      <c r="B282" s="17" t="str">
        <f>IFERROR(__xludf.DUMMYFUNCTION("QUERY(road!A:L, ""SELECT A, B, L where D contains '""&amp;A282&amp;""'"", 0)"),"road-crossStreetLanesAtIntersection")</f>
        <v>road-crossStreetLanesAtIntersection</v>
      </c>
      <c r="C282" s="13" t="str">
        <f>IFERROR(__xludf.DUMMYFUNCTION("""COMPUTED_VALUE"""),"road")</f>
        <v>road</v>
      </c>
      <c r="D282" s="13" t="str">
        <f>IFERROR(__xludf.DUMMYFUNCTION("""COMPUTED_VALUE"""),"R15")</f>
        <v>R15</v>
      </c>
      <c r="E282" s="2" t="s">
        <v>1702</v>
      </c>
      <c r="F282" s="2">
        <v>1.0</v>
      </c>
      <c r="G282" s="2">
        <v>1.0</v>
      </c>
    </row>
    <row r="283">
      <c r="A283" s="2" t="s">
        <v>1504</v>
      </c>
      <c r="B283" s="17" t="str">
        <f>IFERROR(__xludf.DUMMYFUNCTION("QUERY(road!A:L, ""SELECT A, B, L where D contains '""&amp;A283&amp;""'"", 0)"),"road-crossStreetLanesAtIntersection")</f>
        <v>road-crossStreetLanesAtIntersection</v>
      </c>
      <c r="C283" s="13" t="str">
        <f>IFERROR(__xludf.DUMMYFUNCTION("""COMPUTED_VALUE"""),"road")</f>
        <v>road</v>
      </c>
      <c r="D283" s="13" t="str">
        <f>IFERROR(__xludf.DUMMYFUNCTION("""COMPUTED_VALUE"""),"R15")</f>
        <v>R15</v>
      </c>
      <c r="E283" s="2" t="s">
        <v>1703</v>
      </c>
      <c r="F283" s="2">
        <v>2.0</v>
      </c>
      <c r="G283" s="2">
        <v>2.0</v>
      </c>
    </row>
    <row r="284">
      <c r="A284" s="2" t="s">
        <v>1504</v>
      </c>
      <c r="B284" s="17" t="str">
        <f>IFERROR(__xludf.DUMMYFUNCTION("QUERY(road!A:L, ""SELECT A, B, L where D contains '""&amp;A284&amp;""'"", 0)"),"road-crossStreetLanesAtIntersection")</f>
        <v>road-crossStreetLanesAtIntersection</v>
      </c>
      <c r="C284" s="13" t="str">
        <f>IFERROR(__xludf.DUMMYFUNCTION("""COMPUTED_VALUE"""),"road")</f>
        <v>road</v>
      </c>
      <c r="D284" s="13" t="str">
        <f>IFERROR(__xludf.DUMMYFUNCTION("""COMPUTED_VALUE"""),"R15")</f>
        <v>R15</v>
      </c>
      <c r="E284" s="2" t="s">
        <v>1704</v>
      </c>
      <c r="F284" s="2">
        <v>3.0</v>
      </c>
      <c r="G284" s="2">
        <v>3.0</v>
      </c>
    </row>
    <row r="285">
      <c r="A285" s="2" t="s">
        <v>1504</v>
      </c>
      <c r="B285" s="17" t="str">
        <f>IFERROR(__xludf.DUMMYFUNCTION("QUERY(road!A:L, ""SELECT A, B, L where D contains '""&amp;A285&amp;""'"", 0)"),"road-crossStreetLanesAtIntersection")</f>
        <v>road-crossStreetLanesAtIntersection</v>
      </c>
      <c r="C285" s="13" t="str">
        <f>IFERROR(__xludf.DUMMYFUNCTION("""COMPUTED_VALUE"""),"road")</f>
        <v>road</v>
      </c>
      <c r="D285" s="13" t="str">
        <f>IFERROR(__xludf.DUMMYFUNCTION("""COMPUTED_VALUE"""),"R15")</f>
        <v>R15</v>
      </c>
      <c r="E285" s="2" t="s">
        <v>1705</v>
      </c>
      <c r="F285" s="2">
        <v>4.0</v>
      </c>
      <c r="G285" s="2">
        <v>4.0</v>
      </c>
    </row>
    <row r="286">
      <c r="A286" s="2" t="s">
        <v>1504</v>
      </c>
      <c r="B286" s="17" t="str">
        <f>IFERROR(__xludf.DUMMYFUNCTION("QUERY(road!A:L, ""SELECT A, B, L where D contains '""&amp;A286&amp;""'"", 0)"),"road-crossStreetLanesAtIntersection")</f>
        <v>road-crossStreetLanesAtIntersection</v>
      </c>
      <c r="C286" s="13" t="str">
        <f>IFERROR(__xludf.DUMMYFUNCTION("""COMPUTED_VALUE"""),"road")</f>
        <v>road</v>
      </c>
      <c r="D286" s="13" t="str">
        <f>IFERROR(__xludf.DUMMYFUNCTION("""COMPUTED_VALUE"""),"R15")</f>
        <v>R15</v>
      </c>
      <c r="E286" s="2" t="s">
        <v>1706</v>
      </c>
      <c r="F286" s="2">
        <v>5.0</v>
      </c>
      <c r="G286" s="2">
        <v>5.0</v>
      </c>
    </row>
    <row r="287">
      <c r="A287" s="2" t="s">
        <v>1504</v>
      </c>
      <c r="B287" s="17" t="str">
        <f>IFERROR(__xludf.DUMMYFUNCTION("QUERY(road!A:L, ""SELECT A, B, L where D contains '""&amp;A287&amp;""'"", 0)"),"road-crossStreetLanesAtIntersection")</f>
        <v>road-crossStreetLanesAtIntersection</v>
      </c>
      <c r="C287" s="13" t="str">
        <f>IFERROR(__xludf.DUMMYFUNCTION("""COMPUTED_VALUE"""),"road")</f>
        <v>road</v>
      </c>
      <c r="D287" s="13" t="str">
        <f>IFERROR(__xludf.DUMMYFUNCTION("""COMPUTED_VALUE"""),"R15")</f>
        <v>R15</v>
      </c>
      <c r="E287" s="2" t="s">
        <v>271</v>
      </c>
      <c r="F287" s="2">
        <v>6.0</v>
      </c>
      <c r="G287" s="2">
        <v>99.0</v>
      </c>
    </row>
    <row r="288">
      <c r="A288" s="2" t="s">
        <v>1372</v>
      </c>
      <c r="B288" s="17" t="str">
        <f>IFERROR(__xludf.DUMMYFUNCTION("QUERY(road!A:L, ""SELECT A, B, L where D contains '""&amp;A288&amp;""'"", 0)"),"road-weatherConditions")</f>
        <v>road-weatherConditions</v>
      </c>
      <c r="C288" s="13" t="str">
        <f>IFERROR(__xludf.DUMMYFUNCTION("""COMPUTED_VALUE"""),"road")</f>
        <v>road</v>
      </c>
      <c r="D288" s="13" t="str">
        <f>IFERROR(__xludf.DUMMYFUNCTION("""COMPUTED_VALUE"""),"C11")</f>
        <v>C11</v>
      </c>
      <c r="E288" s="33" t="s">
        <v>1707</v>
      </c>
      <c r="F288" s="6">
        <v>0.0</v>
      </c>
      <c r="G288" s="6">
        <v>1.0</v>
      </c>
    </row>
    <row r="289">
      <c r="A289" s="2" t="s">
        <v>1372</v>
      </c>
      <c r="B289" s="17" t="str">
        <f>IFERROR(__xludf.DUMMYFUNCTION("QUERY(road!A:L, ""SELECT A, B, L where D contains '""&amp;A289&amp;""'"", 0)"),"road-weatherConditions")</f>
        <v>road-weatherConditions</v>
      </c>
      <c r="C289" s="13" t="str">
        <f>IFERROR(__xludf.DUMMYFUNCTION("""COMPUTED_VALUE"""),"road")</f>
        <v>road</v>
      </c>
      <c r="D289" s="13" t="str">
        <f>IFERROR(__xludf.DUMMYFUNCTION("""COMPUTED_VALUE"""),"C11")</f>
        <v>C11</v>
      </c>
      <c r="E289" s="33" t="s">
        <v>1708</v>
      </c>
      <c r="F289" s="6">
        <v>1.0</v>
      </c>
      <c r="G289" s="6">
        <v>2.0</v>
      </c>
    </row>
    <row r="290">
      <c r="A290" s="2" t="s">
        <v>1372</v>
      </c>
      <c r="B290" s="17" t="str">
        <f>IFERROR(__xludf.DUMMYFUNCTION("QUERY(road!A:L, ""SELECT A, B, L where D contains '""&amp;A290&amp;""'"", 0)"),"road-weatherConditions")</f>
        <v>road-weatherConditions</v>
      </c>
      <c r="C290" s="13" t="str">
        <f>IFERROR(__xludf.DUMMYFUNCTION("""COMPUTED_VALUE"""),"road")</f>
        <v>road</v>
      </c>
      <c r="D290" s="13" t="str">
        <f>IFERROR(__xludf.DUMMYFUNCTION("""COMPUTED_VALUE"""),"C11")</f>
        <v>C11</v>
      </c>
      <c r="E290" s="33" t="s">
        <v>1709</v>
      </c>
      <c r="F290" s="6">
        <v>2.0</v>
      </c>
      <c r="G290" s="6">
        <v>3.0</v>
      </c>
    </row>
    <row r="291">
      <c r="A291" s="2" t="s">
        <v>1372</v>
      </c>
      <c r="B291" s="17" t="str">
        <f>IFERROR(__xludf.DUMMYFUNCTION("QUERY(road!A:L, ""SELECT A, B, L where D contains '""&amp;A291&amp;""'"", 0)"),"road-weatherConditions")</f>
        <v>road-weatherConditions</v>
      </c>
      <c r="C291" s="13" t="str">
        <f>IFERROR(__xludf.DUMMYFUNCTION("""COMPUTED_VALUE"""),"road")</f>
        <v>road</v>
      </c>
      <c r="D291" s="13" t="str">
        <f>IFERROR(__xludf.DUMMYFUNCTION("""COMPUTED_VALUE"""),"C11")</f>
        <v>C11</v>
      </c>
      <c r="E291" s="33" t="s">
        <v>1710</v>
      </c>
      <c r="F291" s="6">
        <v>3.0</v>
      </c>
      <c r="G291" s="6">
        <v>4.0</v>
      </c>
    </row>
    <row r="292">
      <c r="A292" s="2" t="s">
        <v>1372</v>
      </c>
      <c r="B292" s="17" t="str">
        <f>IFERROR(__xludf.DUMMYFUNCTION("QUERY(road!A:L, ""SELECT A, B, L where D contains '""&amp;A292&amp;""'"", 0)"),"road-weatherConditions")</f>
        <v>road-weatherConditions</v>
      </c>
      <c r="C292" s="13" t="str">
        <f>IFERROR(__xludf.DUMMYFUNCTION("""COMPUTED_VALUE"""),"road")</f>
        <v>road</v>
      </c>
      <c r="D292" s="13" t="str">
        <f>IFERROR(__xludf.DUMMYFUNCTION("""COMPUTED_VALUE"""),"C11")</f>
        <v>C11</v>
      </c>
      <c r="E292" s="33" t="s">
        <v>1711</v>
      </c>
      <c r="F292" s="6">
        <v>4.0</v>
      </c>
      <c r="G292" s="6">
        <v>5.0</v>
      </c>
    </row>
    <row r="293">
      <c r="A293" s="2" t="s">
        <v>1372</v>
      </c>
      <c r="B293" s="17" t="str">
        <f>IFERROR(__xludf.DUMMYFUNCTION("QUERY(road!A:L, ""SELECT A, B, L where D contains '""&amp;A293&amp;""'"", 0)"),"road-weatherConditions")</f>
        <v>road-weatherConditions</v>
      </c>
      <c r="C293" s="13" t="str">
        <f>IFERROR(__xludf.DUMMYFUNCTION("""COMPUTED_VALUE"""),"road")</f>
        <v>road</v>
      </c>
      <c r="D293" s="13" t="str">
        <f>IFERROR(__xludf.DUMMYFUNCTION("""COMPUTED_VALUE"""),"C11")</f>
        <v>C11</v>
      </c>
      <c r="E293" s="33" t="s">
        <v>1712</v>
      </c>
      <c r="F293" s="6">
        <v>5.0</v>
      </c>
      <c r="G293" s="6">
        <v>6.0</v>
      </c>
    </row>
    <row r="294">
      <c r="A294" s="2" t="s">
        <v>1372</v>
      </c>
      <c r="B294" s="17" t="str">
        <f>IFERROR(__xludf.DUMMYFUNCTION("QUERY(road!A:L, ""SELECT A, B, L where D contains '""&amp;A294&amp;""'"", 0)"),"road-weatherConditions")</f>
        <v>road-weatherConditions</v>
      </c>
      <c r="C294" s="13" t="str">
        <f>IFERROR(__xludf.DUMMYFUNCTION("""COMPUTED_VALUE"""),"road")</f>
        <v>road</v>
      </c>
      <c r="D294" s="13" t="str">
        <f>IFERROR(__xludf.DUMMYFUNCTION("""COMPUTED_VALUE"""),"C11")</f>
        <v>C11</v>
      </c>
      <c r="E294" s="33" t="s">
        <v>1713</v>
      </c>
      <c r="F294" s="6">
        <v>6.0</v>
      </c>
      <c r="G294" s="6">
        <v>7.0</v>
      </c>
    </row>
    <row r="295">
      <c r="A295" s="2" t="s">
        <v>1372</v>
      </c>
      <c r="B295" s="17" t="str">
        <f>IFERROR(__xludf.DUMMYFUNCTION("QUERY(road!A:L, ""SELECT A, B, L where D contains '""&amp;A295&amp;""'"", 0)"),"road-weatherConditions")</f>
        <v>road-weatherConditions</v>
      </c>
      <c r="C295" s="13" t="str">
        <f>IFERROR(__xludf.DUMMYFUNCTION("""COMPUTED_VALUE"""),"road")</f>
        <v>road</v>
      </c>
      <c r="D295" s="13" t="str">
        <f>IFERROR(__xludf.DUMMYFUNCTION("""COMPUTED_VALUE"""),"C11")</f>
        <v>C11</v>
      </c>
      <c r="E295" s="33" t="s">
        <v>1714</v>
      </c>
      <c r="F295" s="6">
        <v>7.0</v>
      </c>
      <c r="G295" s="6">
        <v>8.0</v>
      </c>
    </row>
    <row r="296">
      <c r="A296" s="2" t="s">
        <v>1372</v>
      </c>
      <c r="B296" s="17" t="str">
        <f>IFERROR(__xludf.DUMMYFUNCTION("QUERY(road!A:L, ""SELECT A, B, L where D contains '""&amp;A296&amp;""'"", 0)"),"road-weatherConditions")</f>
        <v>road-weatherConditions</v>
      </c>
      <c r="C296" s="13" t="str">
        <f>IFERROR(__xludf.DUMMYFUNCTION("""COMPUTED_VALUE"""),"road")</f>
        <v>road</v>
      </c>
      <c r="D296" s="13" t="str">
        <f>IFERROR(__xludf.DUMMYFUNCTION("""COMPUTED_VALUE"""),"C11")</f>
        <v>C11</v>
      </c>
      <c r="E296" s="33" t="s">
        <v>1715</v>
      </c>
      <c r="F296" s="6">
        <v>8.0</v>
      </c>
      <c r="G296" s="6">
        <v>9.0</v>
      </c>
    </row>
    <row r="297">
      <c r="A297" s="2" t="s">
        <v>1372</v>
      </c>
      <c r="B297" s="17" t="str">
        <f>IFERROR(__xludf.DUMMYFUNCTION("QUERY(road!A:L, ""SELECT A, B, L where D contains '""&amp;A297&amp;""'"", 0)"),"road-weatherConditions")</f>
        <v>road-weatherConditions</v>
      </c>
      <c r="C297" s="13" t="str">
        <f>IFERROR(__xludf.DUMMYFUNCTION("""COMPUTED_VALUE"""),"road")</f>
        <v>road</v>
      </c>
      <c r="D297" s="13" t="str">
        <f>IFERROR(__xludf.DUMMYFUNCTION("""COMPUTED_VALUE"""),"C11")</f>
        <v>C11</v>
      </c>
      <c r="E297" s="33" t="s">
        <v>1625</v>
      </c>
      <c r="F297" s="6">
        <v>9.0</v>
      </c>
      <c r="G297" s="6">
        <v>10.0</v>
      </c>
    </row>
    <row r="298">
      <c r="A298" s="2" t="s">
        <v>1372</v>
      </c>
      <c r="B298" s="17" t="str">
        <f>IFERROR(__xludf.DUMMYFUNCTION("QUERY(road!A:L, ""SELECT A, B, L where D contains '""&amp;A298&amp;""'"", 0)"),"road-weatherConditions")</f>
        <v>road-weatherConditions</v>
      </c>
      <c r="C298" s="13" t="str">
        <f>IFERROR(__xludf.DUMMYFUNCTION("""COMPUTED_VALUE"""),"road")</f>
        <v>road</v>
      </c>
      <c r="D298" s="13" t="str">
        <f>IFERROR(__xludf.DUMMYFUNCTION("""COMPUTED_VALUE"""),"C11")</f>
        <v>C11</v>
      </c>
      <c r="E298" s="33" t="s">
        <v>312</v>
      </c>
      <c r="F298" s="6">
        <v>10.0</v>
      </c>
      <c r="G298" s="6">
        <v>98.0</v>
      </c>
    </row>
    <row r="299">
      <c r="A299" s="2" t="s">
        <v>1372</v>
      </c>
      <c r="B299" s="17" t="str">
        <f>IFERROR(__xludf.DUMMYFUNCTION("QUERY(road!A:L, ""SELECT A, B, L where D contains '""&amp;A299&amp;""'"", 0)"),"road-weatherConditions")</f>
        <v>road-weatherConditions</v>
      </c>
      <c r="C299" s="13" t="str">
        <f>IFERROR(__xludf.DUMMYFUNCTION("""COMPUTED_VALUE"""),"road")</f>
        <v>road</v>
      </c>
      <c r="D299" s="13" t="str">
        <f>IFERROR(__xludf.DUMMYFUNCTION("""COMPUTED_VALUE"""),"C11")</f>
        <v>C11</v>
      </c>
      <c r="E299" s="33" t="s">
        <v>271</v>
      </c>
      <c r="F299" s="6">
        <v>11.0</v>
      </c>
      <c r="G299" s="6">
        <v>99.0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0"/>
    <col customWidth="1" min="2" max="2" width="14.14"/>
    <col customWidth="1" min="3" max="3" width="20.0"/>
    <col customWidth="1" min="4" max="4" width="15.14"/>
    <col customWidth="1" min="5" max="7" width="11.0"/>
    <col customWidth="1" min="8" max="8" width="14.86"/>
    <col customWidth="1" min="9" max="9" width="11.57"/>
    <col customWidth="1" min="10" max="10" width="19.71"/>
    <col customWidth="1" min="11" max="11" width="18.86"/>
    <col customWidth="1" min="12" max="12" width="10.0"/>
  </cols>
  <sheetData>
    <row r="1">
      <c r="A1" s="4" t="s">
        <v>22</v>
      </c>
      <c r="B1" s="4" t="s">
        <v>23</v>
      </c>
      <c r="C1" s="4" t="s">
        <v>24</v>
      </c>
      <c r="D1" s="4" t="s">
        <v>25</v>
      </c>
      <c r="E1" s="4" t="s">
        <v>26</v>
      </c>
      <c r="F1" s="4" t="s">
        <v>27</v>
      </c>
      <c r="G1" s="4" t="s">
        <v>28</v>
      </c>
      <c r="H1" s="4" t="s">
        <v>0</v>
      </c>
      <c r="I1" s="4" t="s">
        <v>29</v>
      </c>
      <c r="J1" s="4" t="s">
        <v>30</v>
      </c>
      <c r="K1" s="4" t="s">
        <v>1</v>
      </c>
      <c r="L1" s="4" t="s">
        <v>31</v>
      </c>
    </row>
    <row r="2">
      <c r="A2" s="4" t="s">
        <v>1278</v>
      </c>
      <c r="B2" s="4" t="s">
        <v>1716</v>
      </c>
      <c r="C2" s="4"/>
      <c r="D2" s="4" t="s">
        <v>1279</v>
      </c>
      <c r="E2" s="4"/>
      <c r="F2" s="4" t="s">
        <v>1717</v>
      </c>
      <c r="G2" s="4"/>
      <c r="H2" s="4" t="s">
        <v>2</v>
      </c>
      <c r="I2" s="6">
        <v>2.0</v>
      </c>
      <c r="J2" s="6">
        <v>1.0</v>
      </c>
      <c r="K2" s="7"/>
      <c r="L2" s="4" t="s">
        <v>1281</v>
      </c>
    </row>
    <row r="3">
      <c r="A3" s="54" t="s">
        <v>1287</v>
      </c>
      <c r="B3" s="4" t="s">
        <v>1716</v>
      </c>
      <c r="C3" s="4"/>
      <c r="D3" s="4" t="s">
        <v>1288</v>
      </c>
      <c r="E3" s="4"/>
      <c r="F3" s="52" t="s">
        <v>1718</v>
      </c>
      <c r="G3" s="4"/>
      <c r="H3" s="4" t="s">
        <v>2</v>
      </c>
      <c r="I3" s="6">
        <v>2.0</v>
      </c>
      <c r="J3" s="6">
        <v>1.0</v>
      </c>
      <c r="K3" s="7"/>
      <c r="L3" s="4" t="s">
        <v>1290</v>
      </c>
    </row>
    <row r="4">
      <c r="A4" s="4" t="s">
        <v>1269</v>
      </c>
      <c r="B4" s="4" t="s">
        <v>1716</v>
      </c>
      <c r="C4" s="4"/>
      <c r="D4" s="4" t="s">
        <v>1270</v>
      </c>
      <c r="E4" s="4"/>
      <c r="F4" s="4"/>
      <c r="G4" s="4"/>
      <c r="H4" s="4" t="s">
        <v>2</v>
      </c>
      <c r="I4" s="6">
        <v>6.0</v>
      </c>
      <c r="J4" s="6">
        <v>1.0</v>
      </c>
      <c r="K4" s="7"/>
      <c r="L4" s="4" t="s">
        <v>1271</v>
      </c>
    </row>
    <row r="5">
      <c r="B5" s="13"/>
      <c r="D5" s="13"/>
      <c r="H5" s="13"/>
      <c r="K5" s="13"/>
    </row>
    <row r="6">
      <c r="B6" s="13"/>
      <c r="D6" s="13"/>
      <c r="H6" s="13"/>
      <c r="K6" s="13"/>
    </row>
    <row r="7">
      <c r="B7" s="13"/>
      <c r="D7" s="13"/>
      <c r="H7" s="13"/>
      <c r="K7" s="13"/>
    </row>
    <row r="8">
      <c r="B8" s="13"/>
      <c r="D8" s="13"/>
      <c r="H8" s="13"/>
      <c r="K8" s="13"/>
    </row>
    <row r="9">
      <c r="B9" s="13"/>
      <c r="D9" s="13"/>
      <c r="H9" s="13"/>
      <c r="K9" s="13"/>
    </row>
    <row r="10">
      <c r="B10" s="13"/>
      <c r="D10" s="13"/>
      <c r="H10" s="13"/>
      <c r="K10" s="13"/>
    </row>
    <row r="11">
      <c r="B11" s="13"/>
      <c r="D11" s="13"/>
      <c r="H11" s="13"/>
      <c r="K11" s="13"/>
    </row>
    <row r="12">
      <c r="B12" s="13"/>
      <c r="D12" s="13"/>
      <c r="H12" s="13"/>
      <c r="K12" s="13"/>
    </row>
    <row r="13">
      <c r="B13" s="13"/>
      <c r="D13" s="13"/>
      <c r="H13" s="13"/>
      <c r="K13" s="13"/>
    </row>
    <row r="14">
      <c r="B14" s="13"/>
      <c r="D14" s="13"/>
      <c r="H14" s="13"/>
      <c r="K14" s="13"/>
    </row>
    <row r="15">
      <c r="B15" s="13"/>
      <c r="D15" s="13"/>
      <c r="H15" s="13"/>
      <c r="K15" s="13"/>
    </row>
    <row r="16">
      <c r="B16" s="13"/>
      <c r="D16" s="13"/>
      <c r="H16" s="13"/>
      <c r="K16" s="13"/>
    </row>
    <row r="17">
      <c r="B17" s="13"/>
      <c r="D17" s="13"/>
      <c r="H17" s="13"/>
      <c r="K17" s="13"/>
    </row>
    <row r="18">
      <c r="B18" s="13"/>
      <c r="D18" s="13"/>
      <c r="H18" s="13"/>
      <c r="K18" s="13"/>
    </row>
    <row r="19">
      <c r="B19" s="13"/>
      <c r="D19" s="13"/>
      <c r="H19" s="13"/>
      <c r="K19" s="13"/>
    </row>
    <row r="20">
      <c r="B20" s="13"/>
      <c r="D20" s="13"/>
      <c r="H20" s="13"/>
      <c r="K20" s="13"/>
    </row>
    <row r="21">
      <c r="B21" s="13"/>
      <c r="D21" s="13"/>
      <c r="H21" s="13"/>
      <c r="K21" s="13"/>
    </row>
    <row r="22">
      <c r="B22" s="13"/>
      <c r="D22" s="13"/>
      <c r="H22" s="13"/>
      <c r="K22" s="13"/>
    </row>
    <row r="23">
      <c r="B23" s="13"/>
      <c r="D23" s="13"/>
      <c r="H23" s="13"/>
      <c r="K23" s="13"/>
    </row>
    <row r="24">
      <c r="B24" s="13"/>
      <c r="D24" s="13"/>
      <c r="H24" s="13"/>
      <c r="K24" s="13"/>
    </row>
    <row r="25">
      <c r="B25" s="13"/>
      <c r="D25" s="13"/>
      <c r="H25" s="13"/>
      <c r="K25" s="13"/>
    </row>
    <row r="26">
      <c r="B26" s="13"/>
      <c r="D26" s="13"/>
      <c r="H26" s="13"/>
      <c r="K26" s="13"/>
    </row>
    <row r="27">
      <c r="B27" s="13"/>
      <c r="D27" s="13"/>
      <c r="H27" s="13"/>
      <c r="K27" s="13"/>
    </row>
    <row r="28">
      <c r="B28" s="13"/>
      <c r="D28" s="13"/>
      <c r="H28" s="13"/>
      <c r="K28" s="13"/>
    </row>
    <row r="29">
      <c r="B29" s="13"/>
      <c r="D29" s="13"/>
      <c r="H29" s="13"/>
      <c r="K29" s="13"/>
    </row>
    <row r="30">
      <c r="B30" s="13"/>
      <c r="D30" s="13"/>
      <c r="H30" s="13"/>
      <c r="K30" s="13"/>
    </row>
    <row r="31">
      <c r="B31" s="13"/>
      <c r="D31" s="13"/>
      <c r="H31" s="13"/>
      <c r="K31" s="13"/>
    </row>
    <row r="32">
      <c r="B32" s="13"/>
      <c r="D32" s="13"/>
      <c r="H32" s="13"/>
      <c r="K32" s="13"/>
    </row>
    <row r="33">
      <c r="B33" s="13"/>
      <c r="D33" s="13"/>
      <c r="H33" s="13"/>
      <c r="K33" s="13"/>
    </row>
    <row r="34">
      <c r="B34" s="13"/>
      <c r="D34" s="13"/>
      <c r="H34" s="13"/>
      <c r="K34" s="13"/>
    </row>
    <row r="35">
      <c r="B35" s="13"/>
      <c r="D35" s="13"/>
      <c r="H35" s="13"/>
      <c r="K35" s="13"/>
    </row>
    <row r="36">
      <c r="B36" s="13"/>
      <c r="D36" s="13"/>
      <c r="H36" s="13"/>
      <c r="K36" s="13"/>
    </row>
    <row r="37">
      <c r="B37" s="13"/>
      <c r="D37" s="13"/>
      <c r="H37" s="13"/>
      <c r="K37" s="13"/>
    </row>
    <row r="38">
      <c r="B38" s="13"/>
      <c r="D38" s="13"/>
      <c r="H38" s="13"/>
      <c r="K38" s="13"/>
    </row>
    <row r="39">
      <c r="B39" s="13"/>
      <c r="D39" s="13"/>
      <c r="H39" s="13"/>
      <c r="K39" s="13"/>
    </row>
    <row r="40">
      <c r="B40" s="13"/>
      <c r="D40" s="13"/>
      <c r="H40" s="13"/>
      <c r="K40" s="13"/>
    </row>
    <row r="41">
      <c r="B41" s="13"/>
      <c r="D41" s="13"/>
      <c r="H41" s="13"/>
      <c r="K41" s="13"/>
    </row>
    <row r="42">
      <c r="B42" s="13"/>
      <c r="D42" s="13"/>
      <c r="H42" s="13"/>
      <c r="K42" s="13"/>
    </row>
    <row r="43">
      <c r="B43" s="13"/>
      <c r="D43" s="13"/>
      <c r="H43" s="13"/>
      <c r="K43" s="13"/>
    </row>
    <row r="44">
      <c r="B44" s="13"/>
      <c r="D44" s="13"/>
      <c r="H44" s="13"/>
      <c r="K44" s="13"/>
    </row>
    <row r="45">
      <c r="B45" s="13"/>
      <c r="D45" s="13"/>
      <c r="H45" s="13"/>
      <c r="K45" s="13"/>
    </row>
    <row r="46">
      <c r="B46" s="13"/>
      <c r="D46" s="13"/>
      <c r="H46" s="13"/>
      <c r="K46" s="13"/>
    </row>
    <row r="47">
      <c r="B47" s="13"/>
      <c r="D47" s="13"/>
      <c r="H47" s="13"/>
      <c r="K47" s="13"/>
    </row>
    <row r="48">
      <c r="B48" s="13"/>
      <c r="D48" s="13"/>
      <c r="H48" s="13"/>
      <c r="K48" s="13"/>
    </row>
    <row r="49">
      <c r="B49" s="13"/>
      <c r="D49" s="13"/>
      <c r="H49" s="13"/>
      <c r="K49" s="13"/>
    </row>
    <row r="50">
      <c r="B50" s="13"/>
      <c r="D50" s="13"/>
      <c r="H50" s="13"/>
      <c r="K50" s="13"/>
    </row>
    <row r="51">
      <c r="B51" s="13"/>
      <c r="D51" s="13"/>
      <c r="H51" s="13"/>
      <c r="K51" s="13"/>
    </row>
    <row r="52">
      <c r="B52" s="13"/>
      <c r="D52" s="13"/>
      <c r="H52" s="13"/>
      <c r="K52" s="13"/>
    </row>
    <row r="53">
      <c r="B53" s="13"/>
      <c r="D53" s="13"/>
      <c r="H53" s="13"/>
      <c r="K53" s="13"/>
    </row>
    <row r="54">
      <c r="B54" s="13"/>
      <c r="D54" s="13"/>
      <c r="H54" s="13"/>
      <c r="K54" s="13"/>
    </row>
    <row r="55">
      <c r="B55" s="13"/>
      <c r="D55" s="13"/>
      <c r="H55" s="13"/>
      <c r="K55" s="13"/>
    </row>
    <row r="56">
      <c r="B56" s="13"/>
      <c r="D56" s="13"/>
      <c r="H56" s="13"/>
      <c r="K56" s="13"/>
    </row>
    <row r="57">
      <c r="B57" s="13"/>
      <c r="D57" s="13"/>
      <c r="H57" s="13"/>
      <c r="K57" s="13"/>
    </row>
    <row r="58">
      <c r="B58" s="13"/>
      <c r="D58" s="13"/>
      <c r="H58" s="13"/>
      <c r="K58" s="13"/>
    </row>
    <row r="59">
      <c r="B59" s="13"/>
      <c r="D59" s="13"/>
      <c r="H59" s="13"/>
      <c r="K59" s="13"/>
    </row>
    <row r="60">
      <c r="B60" s="13"/>
      <c r="D60" s="13"/>
      <c r="H60" s="13"/>
      <c r="K60" s="13"/>
    </row>
    <row r="61">
      <c r="B61" s="13"/>
      <c r="D61" s="13"/>
      <c r="H61" s="13"/>
      <c r="K61" s="13"/>
    </row>
    <row r="62">
      <c r="B62" s="13"/>
      <c r="D62" s="13"/>
      <c r="H62" s="13"/>
      <c r="K62" s="13"/>
    </row>
    <row r="63">
      <c r="B63" s="13"/>
      <c r="D63" s="13"/>
      <c r="H63" s="13"/>
      <c r="K63" s="13"/>
    </row>
    <row r="64">
      <c r="B64" s="13"/>
      <c r="D64" s="13"/>
      <c r="H64" s="13"/>
      <c r="K64" s="13"/>
    </row>
    <row r="65">
      <c r="B65" s="13"/>
      <c r="D65" s="13"/>
      <c r="H65" s="13"/>
      <c r="K65" s="13"/>
    </row>
    <row r="66">
      <c r="B66" s="13"/>
      <c r="D66" s="13"/>
      <c r="H66" s="13"/>
      <c r="K66" s="13"/>
    </row>
    <row r="67">
      <c r="B67" s="13"/>
      <c r="D67" s="13"/>
      <c r="H67" s="13"/>
      <c r="K67" s="13"/>
    </row>
    <row r="68">
      <c r="B68" s="13"/>
      <c r="D68" s="13"/>
      <c r="H68" s="13"/>
      <c r="K68" s="13"/>
    </row>
    <row r="69">
      <c r="B69" s="13"/>
      <c r="D69" s="13"/>
      <c r="H69" s="13"/>
      <c r="K69" s="13"/>
    </row>
    <row r="70">
      <c r="B70" s="13"/>
      <c r="D70" s="13"/>
      <c r="H70" s="13"/>
      <c r="K70" s="13"/>
    </row>
    <row r="71">
      <c r="B71" s="13"/>
      <c r="D71" s="13"/>
      <c r="H71" s="13"/>
      <c r="K71" s="13"/>
    </row>
    <row r="72">
      <c r="B72" s="13"/>
      <c r="D72" s="13"/>
      <c r="H72" s="13"/>
      <c r="K72" s="13"/>
    </row>
    <row r="73">
      <c r="B73" s="13"/>
      <c r="D73" s="13"/>
      <c r="H73" s="13"/>
      <c r="K73" s="13"/>
    </row>
    <row r="74">
      <c r="B74" s="13"/>
      <c r="D74" s="13"/>
      <c r="H74" s="13"/>
      <c r="K74" s="13"/>
    </row>
    <row r="75">
      <c r="B75" s="13"/>
      <c r="D75" s="13"/>
      <c r="H75" s="13"/>
      <c r="K75" s="13"/>
    </row>
    <row r="76">
      <c r="B76" s="13"/>
      <c r="D76" s="13"/>
      <c r="H76" s="13"/>
      <c r="K76" s="13"/>
    </row>
    <row r="77">
      <c r="B77" s="13"/>
      <c r="D77" s="13"/>
      <c r="H77" s="13"/>
      <c r="K77" s="13"/>
    </row>
    <row r="78">
      <c r="B78" s="13"/>
      <c r="D78" s="13"/>
      <c r="H78" s="13"/>
      <c r="K78" s="13"/>
    </row>
    <row r="79">
      <c r="B79" s="13"/>
      <c r="D79" s="13"/>
      <c r="H79" s="13"/>
      <c r="K79" s="13"/>
    </row>
    <row r="80">
      <c r="B80" s="13"/>
      <c r="D80" s="13"/>
      <c r="H80" s="13"/>
      <c r="K80" s="13"/>
    </row>
    <row r="81">
      <c r="B81" s="13"/>
      <c r="D81" s="13"/>
      <c r="H81" s="13"/>
      <c r="K81" s="13"/>
    </row>
    <row r="82">
      <c r="B82" s="13"/>
      <c r="D82" s="13"/>
      <c r="H82" s="13"/>
      <c r="K82" s="13"/>
    </row>
    <row r="83">
      <c r="B83" s="13"/>
      <c r="D83" s="13"/>
      <c r="H83" s="13"/>
      <c r="K83" s="13"/>
    </row>
    <row r="84">
      <c r="B84" s="13"/>
      <c r="D84" s="13"/>
      <c r="H84" s="13"/>
      <c r="K84" s="13"/>
    </row>
    <row r="85">
      <c r="B85" s="13"/>
      <c r="D85" s="13"/>
      <c r="H85" s="13"/>
      <c r="K85" s="13"/>
    </row>
    <row r="86">
      <c r="B86" s="13"/>
      <c r="D86" s="13"/>
      <c r="H86" s="13"/>
      <c r="K86" s="13"/>
    </row>
    <row r="87">
      <c r="B87" s="13"/>
      <c r="D87" s="13"/>
      <c r="H87" s="13"/>
      <c r="K87" s="13"/>
    </row>
    <row r="88">
      <c r="B88" s="13"/>
      <c r="D88" s="13"/>
      <c r="H88" s="13"/>
      <c r="K88" s="13"/>
    </row>
    <row r="89">
      <c r="B89" s="13"/>
      <c r="D89" s="13"/>
      <c r="H89" s="13"/>
      <c r="K89" s="13"/>
    </row>
    <row r="90">
      <c r="B90" s="13"/>
      <c r="D90" s="13"/>
      <c r="H90" s="13"/>
      <c r="K90" s="13"/>
    </row>
    <row r="91">
      <c r="B91" s="13"/>
      <c r="D91" s="13"/>
      <c r="H91" s="13"/>
      <c r="K91" s="13"/>
    </row>
    <row r="92">
      <c r="B92" s="13"/>
      <c r="D92" s="13"/>
      <c r="H92" s="13"/>
      <c r="K92" s="13"/>
    </row>
    <row r="93">
      <c r="B93" s="13"/>
      <c r="D93" s="13"/>
      <c r="H93" s="13"/>
      <c r="K93" s="13"/>
    </row>
    <row r="94">
      <c r="B94" s="13"/>
      <c r="D94" s="13"/>
      <c r="H94" s="13"/>
      <c r="K94" s="13"/>
    </row>
    <row r="95">
      <c r="B95" s="13"/>
      <c r="D95" s="13"/>
      <c r="H95" s="13"/>
      <c r="K95" s="13"/>
    </row>
    <row r="96">
      <c r="B96" s="13"/>
      <c r="D96" s="13"/>
      <c r="H96" s="13"/>
      <c r="K96" s="13"/>
    </row>
    <row r="97">
      <c r="B97" s="13"/>
      <c r="D97" s="13"/>
      <c r="H97" s="13"/>
      <c r="K97" s="13"/>
    </row>
    <row r="98">
      <c r="B98" s="13"/>
      <c r="D98" s="13"/>
      <c r="H98" s="13"/>
      <c r="K98" s="13"/>
    </row>
    <row r="99">
      <c r="B99" s="13"/>
      <c r="D99" s="13"/>
      <c r="H99" s="13"/>
      <c r="K99" s="13"/>
    </row>
    <row r="100">
      <c r="B100" s="13"/>
      <c r="D100" s="13"/>
      <c r="H100" s="13"/>
      <c r="K100" s="13"/>
    </row>
    <row r="101">
      <c r="B101" s="13"/>
      <c r="D101" s="13"/>
      <c r="H101" s="13"/>
      <c r="K101" s="13"/>
    </row>
    <row r="102">
      <c r="B102" s="13"/>
      <c r="D102" s="13"/>
      <c r="H102" s="13"/>
      <c r="K102" s="13"/>
    </row>
    <row r="103">
      <c r="B103" s="13"/>
      <c r="D103" s="13"/>
      <c r="H103" s="13"/>
      <c r="K103" s="13"/>
    </row>
    <row r="104">
      <c r="B104" s="13"/>
      <c r="D104" s="13"/>
      <c r="H104" s="13"/>
      <c r="K104" s="13"/>
    </row>
    <row r="105">
      <c r="B105" s="13"/>
      <c r="D105" s="13"/>
      <c r="H105" s="13"/>
      <c r="K105" s="13"/>
    </row>
    <row r="106">
      <c r="B106" s="13"/>
      <c r="D106" s="13"/>
      <c r="H106" s="13"/>
      <c r="K106" s="13"/>
    </row>
    <row r="107">
      <c r="B107" s="13"/>
      <c r="D107" s="13"/>
      <c r="H107" s="13"/>
      <c r="K107" s="13"/>
    </row>
    <row r="108">
      <c r="B108" s="13"/>
      <c r="D108" s="13"/>
      <c r="H108" s="13"/>
      <c r="K108" s="13"/>
    </row>
    <row r="109">
      <c r="B109" s="13"/>
      <c r="D109" s="13"/>
      <c r="H109" s="13"/>
      <c r="K109" s="13"/>
    </row>
    <row r="110">
      <c r="B110" s="13"/>
      <c r="D110" s="13"/>
      <c r="H110" s="13"/>
      <c r="K110" s="13"/>
    </row>
    <row r="111">
      <c r="B111" s="13"/>
      <c r="D111" s="13"/>
      <c r="H111" s="13"/>
      <c r="K111" s="13"/>
    </row>
    <row r="112">
      <c r="B112" s="13"/>
      <c r="D112" s="13"/>
      <c r="H112" s="13"/>
      <c r="K112" s="13"/>
    </row>
    <row r="113">
      <c r="B113" s="13"/>
      <c r="D113" s="13"/>
      <c r="H113" s="13"/>
      <c r="K113" s="13"/>
    </row>
    <row r="114">
      <c r="B114" s="13"/>
      <c r="D114" s="13"/>
      <c r="H114" s="13"/>
      <c r="K114" s="13"/>
    </row>
    <row r="115">
      <c r="B115" s="13"/>
      <c r="D115" s="13"/>
      <c r="H115" s="13"/>
      <c r="K115" s="13"/>
    </row>
    <row r="116">
      <c r="B116" s="13"/>
      <c r="D116" s="13"/>
      <c r="H116" s="13"/>
      <c r="K116" s="13"/>
    </row>
    <row r="117">
      <c r="B117" s="13"/>
      <c r="D117" s="13"/>
      <c r="H117" s="13"/>
      <c r="K117" s="13"/>
    </row>
    <row r="118">
      <c r="B118" s="13"/>
      <c r="D118" s="13"/>
      <c r="H118" s="13"/>
      <c r="K118" s="13"/>
    </row>
    <row r="119">
      <c r="B119" s="13"/>
      <c r="D119" s="13"/>
      <c r="H119" s="13"/>
      <c r="K119" s="13"/>
    </row>
    <row r="120">
      <c r="B120" s="13"/>
      <c r="D120" s="13"/>
      <c r="H120" s="13"/>
      <c r="K120" s="13"/>
    </row>
    <row r="121">
      <c r="B121" s="13"/>
      <c r="D121" s="13"/>
      <c r="H121" s="13"/>
      <c r="K121" s="13"/>
    </row>
    <row r="122">
      <c r="B122" s="13"/>
      <c r="D122" s="13"/>
      <c r="H122" s="13"/>
      <c r="K122" s="13"/>
    </row>
    <row r="123">
      <c r="B123" s="13"/>
      <c r="D123" s="13"/>
      <c r="H123" s="13"/>
      <c r="K123" s="13"/>
    </row>
    <row r="124">
      <c r="B124" s="13"/>
      <c r="D124" s="13"/>
      <c r="H124" s="13"/>
      <c r="K124" s="13"/>
    </row>
    <row r="125">
      <c r="B125" s="13"/>
      <c r="D125" s="13"/>
      <c r="H125" s="13"/>
      <c r="K125" s="13"/>
    </row>
    <row r="126">
      <c r="B126" s="13"/>
      <c r="D126" s="13"/>
      <c r="H126" s="13"/>
      <c r="K126" s="13"/>
    </row>
    <row r="127">
      <c r="B127" s="13"/>
      <c r="D127" s="13"/>
      <c r="H127" s="13"/>
      <c r="K127" s="13"/>
    </row>
    <row r="128">
      <c r="B128" s="13"/>
      <c r="D128" s="13"/>
      <c r="H128" s="13"/>
      <c r="K128" s="13"/>
    </row>
    <row r="129">
      <c r="B129" s="13"/>
      <c r="D129" s="13"/>
      <c r="H129" s="13"/>
      <c r="K129" s="13"/>
    </row>
    <row r="130">
      <c r="B130" s="13"/>
      <c r="D130" s="13"/>
      <c r="H130" s="13"/>
      <c r="K130" s="13"/>
    </row>
    <row r="131">
      <c r="B131" s="13"/>
      <c r="D131" s="13"/>
      <c r="H131" s="13"/>
      <c r="K131" s="13"/>
    </row>
    <row r="132">
      <c r="B132" s="13"/>
      <c r="D132" s="13"/>
      <c r="H132" s="13"/>
      <c r="K132" s="13"/>
    </row>
    <row r="133">
      <c r="B133" s="13"/>
      <c r="D133" s="13"/>
      <c r="H133" s="13"/>
      <c r="K133" s="13"/>
    </row>
    <row r="134">
      <c r="B134" s="13"/>
      <c r="D134" s="13"/>
      <c r="H134" s="13"/>
      <c r="K134" s="13"/>
    </row>
    <row r="135">
      <c r="B135" s="13"/>
      <c r="D135" s="13"/>
      <c r="H135" s="13"/>
      <c r="K135" s="13"/>
    </row>
    <row r="136">
      <c r="B136" s="13"/>
      <c r="D136" s="13"/>
      <c r="H136" s="13"/>
      <c r="K136" s="13"/>
    </row>
    <row r="137">
      <c r="B137" s="13"/>
      <c r="D137" s="13"/>
      <c r="H137" s="13"/>
      <c r="K137" s="13"/>
    </row>
    <row r="138">
      <c r="B138" s="13"/>
      <c r="D138" s="13"/>
      <c r="H138" s="13"/>
      <c r="K138" s="13"/>
    </row>
    <row r="139">
      <c r="B139" s="13"/>
      <c r="D139" s="13"/>
      <c r="H139" s="13"/>
      <c r="K139" s="13"/>
    </row>
    <row r="140">
      <c r="B140" s="13"/>
      <c r="D140" s="13"/>
      <c r="H140" s="13"/>
      <c r="K140" s="13"/>
    </row>
    <row r="141">
      <c r="B141" s="13"/>
      <c r="D141" s="13"/>
      <c r="H141" s="13"/>
      <c r="K141" s="13"/>
    </row>
    <row r="142">
      <c r="B142" s="13"/>
      <c r="D142" s="13"/>
      <c r="H142" s="13"/>
      <c r="K142" s="13"/>
    </row>
    <row r="143">
      <c r="B143" s="13"/>
      <c r="D143" s="13"/>
      <c r="H143" s="13"/>
      <c r="K143" s="13"/>
    </row>
    <row r="144">
      <c r="B144" s="13"/>
      <c r="D144" s="13"/>
      <c r="H144" s="13"/>
      <c r="K144" s="13"/>
    </row>
    <row r="145">
      <c r="B145" s="13"/>
      <c r="D145" s="13"/>
      <c r="H145" s="13"/>
      <c r="K145" s="13"/>
    </row>
    <row r="146">
      <c r="B146" s="13"/>
      <c r="D146" s="13"/>
      <c r="H146" s="13"/>
      <c r="K146" s="13"/>
    </row>
    <row r="147">
      <c r="B147" s="13"/>
      <c r="D147" s="13"/>
      <c r="H147" s="13"/>
      <c r="K147" s="13"/>
    </row>
    <row r="148">
      <c r="B148" s="13"/>
      <c r="D148" s="13"/>
      <c r="H148" s="13"/>
      <c r="K148" s="13"/>
    </row>
    <row r="149">
      <c r="B149" s="13"/>
      <c r="D149" s="13"/>
      <c r="H149" s="13"/>
      <c r="K149" s="13"/>
    </row>
    <row r="150">
      <c r="B150" s="13"/>
      <c r="D150" s="13"/>
      <c r="H150" s="13"/>
      <c r="K150" s="13"/>
    </row>
    <row r="151">
      <c r="B151" s="13"/>
      <c r="D151" s="13"/>
      <c r="H151" s="13"/>
      <c r="K151" s="13"/>
    </row>
    <row r="152">
      <c r="B152" s="13"/>
      <c r="D152" s="13"/>
      <c r="H152" s="13"/>
      <c r="K152" s="13"/>
    </row>
    <row r="153">
      <c r="B153" s="13"/>
      <c r="D153" s="13"/>
      <c r="H153" s="13"/>
      <c r="K153" s="13"/>
    </row>
    <row r="154">
      <c r="B154" s="13"/>
      <c r="D154" s="13"/>
      <c r="H154" s="13"/>
      <c r="K154" s="13"/>
    </row>
    <row r="155">
      <c r="B155" s="13"/>
      <c r="D155" s="13"/>
      <c r="H155" s="13"/>
      <c r="K155" s="13"/>
    </row>
    <row r="156">
      <c r="B156" s="13"/>
      <c r="D156" s="13"/>
      <c r="H156" s="13"/>
      <c r="K156" s="13"/>
    </row>
    <row r="157">
      <c r="B157" s="13"/>
      <c r="D157" s="13"/>
      <c r="H157" s="13"/>
      <c r="K157" s="13"/>
    </row>
    <row r="158">
      <c r="B158" s="13"/>
      <c r="D158" s="13"/>
      <c r="H158" s="13"/>
      <c r="K158" s="13"/>
    </row>
    <row r="159">
      <c r="B159" s="13"/>
      <c r="D159" s="13"/>
      <c r="H159" s="13"/>
      <c r="K159" s="13"/>
    </row>
    <row r="160">
      <c r="B160" s="13"/>
      <c r="D160" s="13"/>
      <c r="H160" s="13"/>
      <c r="K160" s="13"/>
    </row>
    <row r="161">
      <c r="B161" s="13"/>
      <c r="D161" s="13"/>
      <c r="H161" s="13"/>
      <c r="K161" s="13"/>
    </row>
    <row r="162">
      <c r="B162" s="13"/>
      <c r="D162" s="13"/>
      <c r="H162" s="13"/>
      <c r="K162" s="13"/>
    </row>
    <row r="163">
      <c r="B163" s="13"/>
      <c r="D163" s="13"/>
      <c r="H163" s="13"/>
      <c r="K163" s="13"/>
    </row>
    <row r="164">
      <c r="B164" s="13"/>
      <c r="D164" s="13"/>
      <c r="H164" s="13"/>
      <c r="K164" s="13"/>
    </row>
    <row r="165">
      <c r="B165" s="13"/>
      <c r="D165" s="13"/>
      <c r="H165" s="13"/>
      <c r="K165" s="13"/>
    </row>
    <row r="166">
      <c r="B166" s="13"/>
      <c r="D166" s="13"/>
      <c r="H166" s="13"/>
      <c r="K166" s="13"/>
    </row>
    <row r="167">
      <c r="B167" s="13"/>
      <c r="D167" s="13"/>
      <c r="H167" s="13"/>
      <c r="K167" s="13"/>
    </row>
    <row r="168">
      <c r="B168" s="13"/>
      <c r="D168" s="13"/>
      <c r="H168" s="13"/>
      <c r="K168" s="13"/>
    </row>
    <row r="169">
      <c r="B169" s="13"/>
      <c r="D169" s="13"/>
      <c r="H169" s="13"/>
      <c r="K169" s="13"/>
    </row>
    <row r="170">
      <c r="B170" s="13"/>
      <c r="D170" s="13"/>
      <c r="H170" s="13"/>
      <c r="K170" s="13"/>
    </row>
    <row r="171">
      <c r="B171" s="13"/>
      <c r="D171" s="13"/>
      <c r="H171" s="13"/>
      <c r="K171" s="13"/>
    </row>
    <row r="172">
      <c r="B172" s="13"/>
      <c r="D172" s="13"/>
      <c r="H172" s="13"/>
      <c r="K172" s="13"/>
    </row>
    <row r="173">
      <c r="B173" s="13"/>
      <c r="D173" s="13"/>
      <c r="H173" s="13"/>
      <c r="K173" s="13"/>
    </row>
    <row r="174">
      <c r="B174" s="13"/>
      <c r="D174" s="13"/>
      <c r="H174" s="13"/>
      <c r="K174" s="13"/>
    </row>
    <row r="175">
      <c r="B175" s="13"/>
      <c r="D175" s="13"/>
      <c r="H175" s="13"/>
      <c r="K175" s="13"/>
    </row>
    <row r="176">
      <c r="B176" s="13"/>
      <c r="D176" s="13"/>
      <c r="H176" s="13"/>
      <c r="K176" s="13"/>
    </row>
    <row r="177">
      <c r="B177" s="13"/>
      <c r="D177" s="13"/>
      <c r="H177" s="13"/>
      <c r="K177" s="13"/>
    </row>
    <row r="178">
      <c r="B178" s="13"/>
      <c r="D178" s="13"/>
      <c r="H178" s="13"/>
      <c r="K178" s="13"/>
    </row>
    <row r="179">
      <c r="B179" s="13"/>
      <c r="D179" s="13"/>
      <c r="H179" s="13"/>
      <c r="K179" s="13"/>
    </row>
    <row r="180">
      <c r="B180" s="13"/>
      <c r="D180" s="13"/>
      <c r="H180" s="13"/>
      <c r="K180" s="13"/>
    </row>
    <row r="181">
      <c r="B181" s="13"/>
      <c r="D181" s="13"/>
      <c r="H181" s="13"/>
      <c r="K181" s="13"/>
    </row>
    <row r="182">
      <c r="B182" s="13"/>
      <c r="D182" s="13"/>
      <c r="H182" s="13"/>
      <c r="K182" s="13"/>
    </row>
    <row r="183">
      <c r="B183" s="13"/>
      <c r="D183" s="13"/>
      <c r="H183" s="13"/>
      <c r="K183" s="13"/>
    </row>
    <row r="184">
      <c r="B184" s="13"/>
      <c r="D184" s="13"/>
      <c r="H184" s="13"/>
      <c r="K184" s="13"/>
    </row>
    <row r="185">
      <c r="B185" s="13"/>
      <c r="D185" s="13"/>
      <c r="H185" s="13"/>
      <c r="K185" s="13"/>
    </row>
    <row r="186">
      <c r="B186" s="13"/>
      <c r="D186" s="13"/>
      <c r="H186" s="13"/>
      <c r="K186" s="13"/>
    </row>
    <row r="187">
      <c r="B187" s="13"/>
      <c r="D187" s="13"/>
      <c r="H187" s="13"/>
      <c r="K187" s="13"/>
    </row>
    <row r="188">
      <c r="B188" s="13"/>
      <c r="D188" s="13"/>
      <c r="H188" s="13"/>
      <c r="K188" s="13"/>
    </row>
    <row r="189">
      <c r="B189" s="13"/>
      <c r="D189" s="13"/>
      <c r="H189" s="13"/>
      <c r="K189" s="13"/>
    </row>
    <row r="190">
      <c r="B190" s="13"/>
      <c r="D190" s="13"/>
      <c r="H190" s="13"/>
      <c r="K190" s="13"/>
    </row>
    <row r="191">
      <c r="B191" s="13"/>
      <c r="D191" s="13"/>
      <c r="H191" s="13"/>
      <c r="K191" s="13"/>
    </row>
    <row r="192">
      <c r="B192" s="13"/>
      <c r="D192" s="13"/>
      <c r="H192" s="13"/>
      <c r="K192" s="13"/>
    </row>
    <row r="193">
      <c r="B193" s="13"/>
      <c r="D193" s="13"/>
      <c r="H193" s="13"/>
      <c r="K193" s="13"/>
    </row>
    <row r="194">
      <c r="B194" s="13"/>
      <c r="D194" s="13"/>
      <c r="H194" s="13"/>
      <c r="K194" s="13"/>
    </row>
    <row r="195">
      <c r="B195" s="13"/>
      <c r="D195" s="13"/>
      <c r="H195" s="13"/>
      <c r="K195" s="13"/>
    </row>
    <row r="196">
      <c r="B196" s="13"/>
      <c r="D196" s="13"/>
      <c r="H196" s="13"/>
      <c r="K196" s="13"/>
    </row>
    <row r="197">
      <c r="B197" s="13"/>
      <c r="D197" s="13"/>
      <c r="H197" s="13"/>
      <c r="K197" s="13"/>
    </row>
    <row r="198">
      <c r="B198" s="13"/>
      <c r="D198" s="13"/>
      <c r="H198" s="13"/>
      <c r="K198" s="13"/>
    </row>
    <row r="199">
      <c r="B199" s="13"/>
      <c r="D199" s="13"/>
      <c r="H199" s="13"/>
      <c r="K199" s="13"/>
    </row>
    <row r="200">
      <c r="B200" s="13"/>
      <c r="D200" s="13"/>
      <c r="H200" s="13"/>
      <c r="K200" s="13"/>
    </row>
    <row r="201">
      <c r="B201" s="13"/>
      <c r="D201" s="13"/>
      <c r="H201" s="13"/>
      <c r="K201" s="13"/>
    </row>
    <row r="202">
      <c r="B202" s="13"/>
      <c r="D202" s="13"/>
      <c r="H202" s="13"/>
      <c r="K202" s="13"/>
    </row>
    <row r="203">
      <c r="B203" s="13"/>
      <c r="D203" s="13"/>
      <c r="H203" s="13"/>
      <c r="K203" s="13"/>
    </row>
    <row r="204">
      <c r="B204" s="13"/>
      <c r="D204" s="13"/>
      <c r="H204" s="13"/>
      <c r="K204" s="13"/>
    </row>
    <row r="205">
      <c r="B205" s="13"/>
      <c r="D205" s="13"/>
      <c r="H205" s="13"/>
      <c r="K205" s="13"/>
    </row>
    <row r="206">
      <c r="B206" s="13"/>
      <c r="D206" s="13"/>
      <c r="H206" s="13"/>
      <c r="K206" s="13"/>
    </row>
    <row r="207">
      <c r="B207" s="13"/>
      <c r="D207" s="13"/>
      <c r="H207" s="13"/>
      <c r="K207" s="13"/>
    </row>
    <row r="208">
      <c r="B208" s="13"/>
      <c r="D208" s="13"/>
      <c r="H208" s="13"/>
      <c r="K208" s="13"/>
    </row>
    <row r="209">
      <c r="B209" s="13"/>
      <c r="D209" s="13"/>
      <c r="H209" s="13"/>
      <c r="K209" s="13"/>
    </row>
    <row r="210">
      <c r="B210" s="13"/>
      <c r="D210" s="13"/>
      <c r="H210" s="13"/>
      <c r="K210" s="13"/>
    </row>
    <row r="211">
      <c r="B211" s="13"/>
      <c r="D211" s="13"/>
      <c r="H211" s="13"/>
      <c r="K211" s="13"/>
    </row>
    <row r="212">
      <c r="B212" s="13"/>
      <c r="D212" s="13"/>
      <c r="H212" s="13"/>
      <c r="K212" s="13"/>
    </row>
    <row r="213">
      <c r="B213" s="13"/>
      <c r="D213" s="13"/>
      <c r="H213" s="13"/>
      <c r="K213" s="13"/>
    </row>
    <row r="214">
      <c r="B214" s="13"/>
      <c r="D214" s="13"/>
      <c r="H214" s="13"/>
      <c r="K214" s="13"/>
    </row>
    <row r="215">
      <c r="B215" s="13"/>
      <c r="D215" s="13"/>
      <c r="H215" s="13"/>
      <c r="K215" s="13"/>
    </row>
    <row r="216">
      <c r="B216" s="13"/>
      <c r="D216" s="13"/>
      <c r="H216" s="13"/>
      <c r="K216" s="13"/>
    </row>
    <row r="217">
      <c r="B217" s="13"/>
      <c r="D217" s="13"/>
      <c r="H217" s="13"/>
      <c r="K217" s="13"/>
    </row>
    <row r="218">
      <c r="B218" s="13"/>
      <c r="D218" s="13"/>
      <c r="H218" s="13"/>
      <c r="K218" s="13"/>
    </row>
    <row r="219">
      <c r="B219" s="13"/>
      <c r="D219" s="13"/>
      <c r="H219" s="13"/>
      <c r="K219" s="13"/>
    </row>
    <row r="220">
      <c r="B220" s="13"/>
      <c r="D220" s="13"/>
      <c r="H220" s="13"/>
      <c r="K220" s="13"/>
    </row>
    <row r="221">
      <c r="B221" s="13"/>
      <c r="D221" s="13"/>
      <c r="H221" s="13"/>
      <c r="K221" s="13"/>
    </row>
    <row r="222">
      <c r="B222" s="13"/>
      <c r="D222" s="13"/>
      <c r="H222" s="13"/>
      <c r="K222" s="13"/>
    </row>
    <row r="223">
      <c r="B223" s="13"/>
      <c r="D223" s="13"/>
      <c r="H223" s="13"/>
      <c r="K223" s="13"/>
    </row>
    <row r="224">
      <c r="B224" s="13"/>
      <c r="D224" s="13"/>
      <c r="H224" s="13"/>
      <c r="K224" s="13"/>
    </row>
    <row r="225">
      <c r="B225" s="13"/>
      <c r="D225" s="13"/>
      <c r="H225" s="13"/>
      <c r="K225" s="13"/>
    </row>
    <row r="226">
      <c r="B226" s="13"/>
      <c r="D226" s="13"/>
      <c r="H226" s="13"/>
      <c r="K226" s="13"/>
    </row>
    <row r="227">
      <c r="B227" s="13"/>
      <c r="D227" s="13"/>
      <c r="H227" s="13"/>
      <c r="K227" s="13"/>
    </row>
    <row r="228">
      <c r="B228" s="13"/>
      <c r="D228" s="13"/>
      <c r="H228" s="13"/>
      <c r="K228" s="13"/>
    </row>
    <row r="229">
      <c r="B229" s="13"/>
      <c r="D229" s="13"/>
      <c r="H229" s="13"/>
      <c r="K229" s="13"/>
    </row>
    <row r="230">
      <c r="B230" s="13"/>
      <c r="D230" s="13"/>
      <c r="H230" s="13"/>
      <c r="K230" s="13"/>
    </row>
    <row r="231">
      <c r="B231" s="13"/>
      <c r="D231" s="13"/>
      <c r="H231" s="13"/>
      <c r="K231" s="13"/>
    </row>
    <row r="232">
      <c r="B232" s="13"/>
      <c r="D232" s="13"/>
      <c r="H232" s="13"/>
      <c r="K232" s="13"/>
    </row>
    <row r="233">
      <c r="B233" s="13"/>
      <c r="D233" s="13"/>
      <c r="H233" s="13"/>
      <c r="K233" s="13"/>
    </row>
    <row r="234">
      <c r="B234" s="13"/>
      <c r="D234" s="13"/>
      <c r="H234" s="13"/>
      <c r="K234" s="13"/>
    </row>
    <row r="235">
      <c r="B235" s="13"/>
      <c r="D235" s="13"/>
      <c r="H235" s="13"/>
      <c r="K235" s="13"/>
    </row>
    <row r="236">
      <c r="B236" s="13"/>
      <c r="D236" s="13"/>
      <c r="H236" s="13"/>
      <c r="K236" s="13"/>
    </row>
    <row r="237">
      <c r="B237" s="13"/>
      <c r="D237" s="13"/>
      <c r="H237" s="13"/>
      <c r="K237" s="13"/>
    </row>
    <row r="238">
      <c r="B238" s="13"/>
      <c r="D238" s="13"/>
      <c r="H238" s="13"/>
      <c r="K238" s="13"/>
    </row>
    <row r="239">
      <c r="B239" s="13"/>
      <c r="D239" s="13"/>
      <c r="H239" s="13"/>
      <c r="K239" s="13"/>
    </row>
    <row r="240">
      <c r="B240" s="13"/>
      <c r="D240" s="13"/>
      <c r="H240" s="13"/>
      <c r="K240" s="13"/>
    </row>
    <row r="241">
      <c r="B241" s="13"/>
      <c r="D241" s="13"/>
      <c r="H241" s="13"/>
      <c r="K241" s="13"/>
    </row>
    <row r="242">
      <c r="B242" s="13"/>
      <c r="D242" s="13"/>
      <c r="H242" s="13"/>
      <c r="K242" s="13"/>
    </row>
    <row r="243">
      <c r="B243" s="13"/>
      <c r="D243" s="13"/>
      <c r="H243" s="13"/>
      <c r="K243" s="13"/>
    </row>
    <row r="244">
      <c r="B244" s="13"/>
      <c r="D244" s="13"/>
      <c r="H244" s="13"/>
      <c r="K244" s="13"/>
    </row>
    <row r="245">
      <c r="B245" s="13"/>
      <c r="D245" s="13"/>
      <c r="H245" s="13"/>
      <c r="K245" s="13"/>
    </row>
    <row r="246">
      <c r="B246" s="13"/>
      <c r="D246" s="13"/>
      <c r="H246" s="13"/>
      <c r="K246" s="13"/>
    </row>
    <row r="247">
      <c r="B247" s="13"/>
      <c r="D247" s="13"/>
      <c r="H247" s="13"/>
      <c r="K247" s="13"/>
    </row>
    <row r="248">
      <c r="B248" s="13"/>
      <c r="D248" s="13"/>
      <c r="H248" s="13"/>
      <c r="K248" s="13"/>
    </row>
    <row r="249">
      <c r="B249" s="13"/>
      <c r="D249" s="13"/>
      <c r="H249" s="13"/>
      <c r="K249" s="13"/>
    </row>
    <row r="250">
      <c r="B250" s="13"/>
      <c r="D250" s="13"/>
      <c r="H250" s="13"/>
      <c r="K250" s="13"/>
    </row>
    <row r="251">
      <c r="B251" s="13"/>
      <c r="D251" s="13"/>
      <c r="H251" s="13"/>
      <c r="K251" s="13"/>
    </row>
    <row r="252">
      <c r="B252" s="13"/>
      <c r="D252" s="13"/>
      <c r="H252" s="13"/>
      <c r="K252" s="13"/>
    </row>
    <row r="253">
      <c r="B253" s="13"/>
      <c r="D253" s="13"/>
      <c r="H253" s="13"/>
      <c r="K253" s="13"/>
    </row>
    <row r="254">
      <c r="B254" s="13"/>
      <c r="D254" s="13"/>
      <c r="H254" s="13"/>
      <c r="K254" s="13"/>
    </row>
    <row r="255">
      <c r="B255" s="13"/>
      <c r="D255" s="13"/>
      <c r="H255" s="13"/>
      <c r="K255" s="13"/>
    </row>
    <row r="256">
      <c r="B256" s="13"/>
      <c r="D256" s="13"/>
      <c r="H256" s="13"/>
      <c r="K256" s="13"/>
    </row>
    <row r="257">
      <c r="B257" s="13"/>
      <c r="D257" s="13"/>
      <c r="H257" s="13"/>
      <c r="K257" s="13"/>
    </row>
    <row r="258">
      <c r="B258" s="13"/>
      <c r="D258" s="13"/>
      <c r="H258" s="13"/>
      <c r="K258" s="13"/>
    </row>
    <row r="259">
      <c r="B259" s="13"/>
      <c r="D259" s="13"/>
      <c r="H259" s="13"/>
      <c r="K259" s="13"/>
    </row>
    <row r="260">
      <c r="B260" s="13"/>
      <c r="D260" s="13"/>
      <c r="H260" s="13"/>
      <c r="K260" s="13"/>
    </row>
    <row r="261">
      <c r="B261" s="13"/>
      <c r="D261" s="13"/>
      <c r="H261" s="13"/>
      <c r="K261" s="13"/>
    </row>
    <row r="262">
      <c r="B262" s="13"/>
      <c r="D262" s="13"/>
      <c r="H262" s="13"/>
      <c r="K262" s="13"/>
    </row>
    <row r="263">
      <c r="B263" s="13"/>
      <c r="D263" s="13"/>
      <c r="H263" s="13"/>
      <c r="K263" s="13"/>
    </row>
    <row r="264">
      <c r="B264" s="13"/>
      <c r="D264" s="13"/>
      <c r="H264" s="13"/>
      <c r="K264" s="13"/>
    </row>
    <row r="265">
      <c r="B265" s="13"/>
      <c r="D265" s="13"/>
      <c r="H265" s="13"/>
      <c r="K265" s="13"/>
    </row>
    <row r="266">
      <c r="B266" s="13"/>
      <c r="D266" s="13"/>
      <c r="H266" s="13"/>
      <c r="K266" s="13"/>
    </row>
    <row r="267">
      <c r="B267" s="13"/>
      <c r="D267" s="13"/>
      <c r="H267" s="13"/>
      <c r="K267" s="13"/>
    </row>
    <row r="268">
      <c r="B268" s="13"/>
      <c r="D268" s="13"/>
      <c r="H268" s="13"/>
      <c r="K268" s="13"/>
    </row>
    <row r="269">
      <c r="B269" s="13"/>
      <c r="D269" s="13"/>
      <c r="H269" s="13"/>
      <c r="K269" s="13"/>
    </row>
    <row r="270">
      <c r="B270" s="13"/>
      <c r="D270" s="13"/>
      <c r="H270" s="13"/>
      <c r="K270" s="13"/>
    </row>
    <row r="271">
      <c r="B271" s="13"/>
      <c r="D271" s="13"/>
      <c r="H271" s="13"/>
      <c r="K271" s="13"/>
    </row>
    <row r="272">
      <c r="B272" s="13"/>
      <c r="D272" s="13"/>
      <c r="H272" s="13"/>
      <c r="K272" s="13"/>
    </row>
    <row r="273">
      <c r="B273" s="13"/>
      <c r="D273" s="13"/>
      <c r="H273" s="13"/>
      <c r="K273" s="13"/>
    </row>
    <row r="274">
      <c r="B274" s="13"/>
      <c r="D274" s="13"/>
      <c r="H274" s="13"/>
      <c r="K274" s="13"/>
    </row>
    <row r="275">
      <c r="B275" s="13"/>
      <c r="D275" s="13"/>
      <c r="H275" s="13"/>
      <c r="K275" s="13"/>
    </row>
    <row r="276">
      <c r="B276" s="13"/>
      <c r="D276" s="13"/>
      <c r="H276" s="13"/>
      <c r="K276" s="13"/>
    </row>
    <row r="277">
      <c r="B277" s="13"/>
      <c r="D277" s="13"/>
      <c r="H277" s="13"/>
      <c r="K277" s="13"/>
    </row>
    <row r="278">
      <c r="B278" s="13"/>
      <c r="D278" s="13"/>
      <c r="H278" s="13"/>
      <c r="K278" s="13"/>
    </row>
    <row r="279">
      <c r="B279" s="13"/>
      <c r="D279" s="13"/>
      <c r="H279" s="13"/>
      <c r="K279" s="13"/>
    </row>
    <row r="280">
      <c r="B280" s="13"/>
      <c r="D280" s="13"/>
      <c r="H280" s="13"/>
      <c r="K280" s="13"/>
    </row>
    <row r="281">
      <c r="B281" s="13"/>
      <c r="D281" s="13"/>
      <c r="H281" s="13"/>
      <c r="K281" s="13"/>
    </row>
    <row r="282">
      <c r="B282" s="13"/>
      <c r="D282" s="13"/>
      <c r="H282" s="13"/>
      <c r="K282" s="13"/>
    </row>
    <row r="283">
      <c r="B283" s="13"/>
      <c r="D283" s="13"/>
      <c r="H283" s="13"/>
      <c r="K283" s="13"/>
    </row>
    <row r="284">
      <c r="B284" s="13"/>
      <c r="D284" s="13"/>
      <c r="H284" s="13"/>
      <c r="K284" s="13"/>
    </row>
    <row r="285">
      <c r="B285" s="13"/>
      <c r="D285" s="13"/>
      <c r="H285" s="13"/>
      <c r="K285" s="13"/>
    </row>
    <row r="286">
      <c r="B286" s="13"/>
      <c r="D286" s="13"/>
      <c r="H286" s="13"/>
      <c r="K286" s="13"/>
    </row>
    <row r="287">
      <c r="B287" s="13"/>
      <c r="D287" s="13"/>
      <c r="H287" s="13"/>
      <c r="K287" s="13"/>
    </row>
    <row r="288">
      <c r="B288" s="13"/>
      <c r="D288" s="13"/>
      <c r="H288" s="13"/>
      <c r="K288" s="13"/>
    </row>
    <row r="289">
      <c r="B289" s="13"/>
      <c r="D289" s="13"/>
      <c r="H289" s="13"/>
      <c r="K289" s="13"/>
    </row>
    <row r="290">
      <c r="B290" s="13"/>
      <c r="D290" s="13"/>
      <c r="H290" s="13"/>
      <c r="K290" s="13"/>
    </row>
    <row r="291">
      <c r="B291" s="13"/>
      <c r="D291" s="13"/>
      <c r="H291" s="13"/>
      <c r="K291" s="13"/>
    </row>
    <row r="292">
      <c r="B292" s="13"/>
      <c r="D292" s="13"/>
      <c r="H292" s="13"/>
      <c r="K292" s="13"/>
    </row>
    <row r="293">
      <c r="B293" s="13"/>
      <c r="D293" s="13"/>
      <c r="H293" s="13"/>
      <c r="K293" s="13"/>
    </row>
    <row r="294">
      <c r="B294" s="13"/>
      <c r="D294" s="13"/>
      <c r="H294" s="13"/>
      <c r="K294" s="13"/>
    </row>
    <row r="295">
      <c r="B295" s="13"/>
      <c r="D295" s="13"/>
      <c r="H295" s="13"/>
      <c r="K295" s="13"/>
    </row>
    <row r="296">
      <c r="B296" s="13"/>
      <c r="D296" s="13"/>
      <c r="H296" s="13"/>
      <c r="K296" s="13"/>
    </row>
    <row r="297">
      <c r="B297" s="13"/>
      <c r="D297" s="13"/>
      <c r="H297" s="13"/>
      <c r="K297" s="13"/>
    </row>
    <row r="298">
      <c r="B298" s="13"/>
      <c r="D298" s="13"/>
      <c r="H298" s="13"/>
      <c r="K298" s="13"/>
    </row>
    <row r="299">
      <c r="B299" s="13"/>
      <c r="D299" s="13"/>
      <c r="H299" s="13"/>
      <c r="K299" s="13"/>
    </row>
    <row r="300">
      <c r="B300" s="13"/>
      <c r="D300" s="13"/>
      <c r="H300" s="13"/>
      <c r="K300" s="13"/>
    </row>
    <row r="301">
      <c r="B301" s="13"/>
      <c r="D301" s="13"/>
      <c r="H301" s="13"/>
      <c r="K301" s="13"/>
    </row>
    <row r="302">
      <c r="B302" s="13"/>
      <c r="D302" s="13"/>
      <c r="H302" s="13"/>
      <c r="K302" s="13"/>
    </row>
    <row r="303">
      <c r="B303" s="13"/>
      <c r="D303" s="13"/>
      <c r="H303" s="13"/>
      <c r="K303" s="13"/>
    </row>
    <row r="304">
      <c r="B304" s="13"/>
      <c r="D304" s="13"/>
      <c r="H304" s="13"/>
      <c r="K304" s="13"/>
    </row>
    <row r="305">
      <c r="B305" s="13"/>
      <c r="D305" s="13"/>
      <c r="H305" s="13"/>
      <c r="K305" s="13"/>
    </row>
    <row r="306">
      <c r="B306" s="13"/>
      <c r="D306" s="13"/>
      <c r="H306" s="13"/>
      <c r="K306" s="13"/>
    </row>
    <row r="307">
      <c r="B307" s="13"/>
      <c r="D307" s="13"/>
      <c r="H307" s="13"/>
      <c r="K307" s="13"/>
    </row>
    <row r="308">
      <c r="B308" s="13"/>
      <c r="D308" s="13"/>
      <c r="H308" s="13"/>
      <c r="K308" s="13"/>
    </row>
    <row r="309">
      <c r="B309" s="13"/>
      <c r="D309" s="13"/>
      <c r="H309" s="13"/>
      <c r="K309" s="13"/>
    </row>
    <row r="310">
      <c r="B310" s="13"/>
      <c r="D310" s="13"/>
      <c r="H310" s="13"/>
      <c r="K310" s="13"/>
    </row>
    <row r="311">
      <c r="B311" s="13"/>
      <c r="D311" s="13"/>
      <c r="H311" s="13"/>
      <c r="K311" s="13"/>
    </row>
    <row r="312">
      <c r="B312" s="13"/>
      <c r="D312" s="13"/>
      <c r="H312" s="13"/>
      <c r="K312" s="13"/>
    </row>
    <row r="313">
      <c r="B313" s="13"/>
      <c r="D313" s="13"/>
      <c r="H313" s="13"/>
      <c r="K313" s="13"/>
    </row>
    <row r="314">
      <c r="B314" s="13"/>
      <c r="D314" s="13"/>
      <c r="H314" s="13"/>
      <c r="K314" s="13"/>
    </row>
    <row r="315">
      <c r="B315" s="13"/>
      <c r="D315" s="13"/>
      <c r="H315" s="13"/>
      <c r="K315" s="13"/>
    </row>
    <row r="316">
      <c r="B316" s="13"/>
      <c r="D316" s="13"/>
      <c r="H316" s="13"/>
      <c r="K316" s="13"/>
    </row>
    <row r="317">
      <c r="B317" s="13"/>
      <c r="D317" s="13"/>
      <c r="H317" s="13"/>
      <c r="K317" s="13"/>
    </row>
    <row r="318">
      <c r="B318" s="13"/>
      <c r="D318" s="13"/>
      <c r="H318" s="13"/>
      <c r="K318" s="13"/>
    </row>
    <row r="319">
      <c r="B319" s="13"/>
      <c r="D319" s="13"/>
      <c r="H319" s="13"/>
      <c r="K319" s="13"/>
    </row>
    <row r="320">
      <c r="B320" s="13"/>
      <c r="D320" s="13"/>
      <c r="H320" s="13"/>
      <c r="K320" s="13"/>
    </row>
    <row r="321">
      <c r="B321" s="13"/>
      <c r="D321" s="13"/>
      <c r="H321" s="13"/>
      <c r="K321" s="13"/>
    </row>
    <row r="322">
      <c r="B322" s="13"/>
      <c r="D322" s="13"/>
      <c r="H322" s="13"/>
      <c r="K322" s="13"/>
    </row>
    <row r="323">
      <c r="B323" s="13"/>
      <c r="D323" s="13"/>
      <c r="H323" s="13"/>
      <c r="K323" s="13"/>
    </row>
    <row r="324">
      <c r="B324" s="13"/>
      <c r="D324" s="13"/>
      <c r="H324" s="13"/>
      <c r="K324" s="13"/>
    </row>
    <row r="325">
      <c r="B325" s="13"/>
      <c r="D325" s="13"/>
      <c r="H325" s="13"/>
      <c r="K325" s="13"/>
    </row>
    <row r="326">
      <c r="B326" s="13"/>
      <c r="D326" s="13"/>
      <c r="H326" s="13"/>
      <c r="K326" s="13"/>
    </row>
    <row r="327">
      <c r="B327" s="13"/>
      <c r="D327" s="13"/>
      <c r="H327" s="13"/>
      <c r="K327" s="13"/>
    </row>
    <row r="328">
      <c r="B328" s="13"/>
      <c r="D328" s="13"/>
      <c r="H328" s="13"/>
      <c r="K328" s="13"/>
    </row>
    <row r="329">
      <c r="B329" s="13"/>
      <c r="D329" s="13"/>
      <c r="H329" s="13"/>
      <c r="K329" s="13"/>
    </row>
    <row r="330">
      <c r="B330" s="13"/>
      <c r="D330" s="13"/>
      <c r="H330" s="13"/>
      <c r="K330" s="13"/>
    </row>
    <row r="331">
      <c r="B331" s="13"/>
      <c r="D331" s="13"/>
      <c r="H331" s="13"/>
      <c r="K331" s="13"/>
    </row>
    <row r="332">
      <c r="B332" s="13"/>
      <c r="D332" s="13"/>
      <c r="H332" s="13"/>
      <c r="K332" s="13"/>
    </row>
    <row r="333">
      <c r="B333" s="13"/>
      <c r="D333" s="13"/>
      <c r="H333" s="13"/>
      <c r="K333" s="13"/>
    </row>
    <row r="334">
      <c r="B334" s="13"/>
      <c r="D334" s="13"/>
      <c r="H334" s="13"/>
      <c r="K334" s="13"/>
    </row>
    <row r="335">
      <c r="B335" s="13"/>
      <c r="D335" s="13"/>
      <c r="H335" s="13"/>
      <c r="K335" s="13"/>
    </row>
    <row r="336">
      <c r="B336" s="13"/>
      <c r="D336" s="13"/>
      <c r="H336" s="13"/>
      <c r="K336" s="13"/>
    </row>
    <row r="337">
      <c r="B337" s="13"/>
      <c r="D337" s="13"/>
      <c r="H337" s="13"/>
      <c r="K337" s="13"/>
    </row>
    <row r="338">
      <c r="B338" s="13"/>
      <c r="D338" s="13"/>
      <c r="H338" s="13"/>
      <c r="K338" s="13"/>
    </row>
    <row r="339">
      <c r="B339" s="13"/>
      <c r="D339" s="13"/>
      <c r="H339" s="13"/>
      <c r="K339" s="13"/>
    </row>
    <row r="340">
      <c r="B340" s="13"/>
      <c r="D340" s="13"/>
      <c r="H340" s="13"/>
      <c r="K340" s="13"/>
    </row>
    <row r="341">
      <c r="B341" s="13"/>
      <c r="D341" s="13"/>
      <c r="H341" s="13"/>
      <c r="K341" s="13"/>
    </row>
    <row r="342">
      <c r="B342" s="13"/>
      <c r="D342" s="13"/>
      <c r="H342" s="13"/>
      <c r="K342" s="13"/>
    </row>
    <row r="343">
      <c r="B343" s="13"/>
      <c r="D343" s="13"/>
      <c r="H343" s="13"/>
      <c r="K343" s="13"/>
    </row>
    <row r="344">
      <c r="B344" s="13"/>
      <c r="D344" s="13"/>
      <c r="H344" s="13"/>
      <c r="K344" s="13"/>
    </row>
    <row r="345">
      <c r="B345" s="13"/>
      <c r="D345" s="13"/>
      <c r="H345" s="13"/>
      <c r="K345" s="13"/>
    </row>
    <row r="346">
      <c r="B346" s="13"/>
      <c r="D346" s="13"/>
      <c r="H346" s="13"/>
      <c r="K346" s="13"/>
    </row>
    <row r="347">
      <c r="B347" s="13"/>
      <c r="D347" s="13"/>
      <c r="H347" s="13"/>
      <c r="K347" s="13"/>
    </row>
    <row r="348">
      <c r="B348" s="13"/>
      <c r="D348" s="13"/>
      <c r="H348" s="13"/>
      <c r="K348" s="13"/>
    </row>
    <row r="349">
      <c r="B349" s="13"/>
      <c r="D349" s="13"/>
      <c r="H349" s="13"/>
      <c r="K349" s="13"/>
    </row>
    <row r="350">
      <c r="B350" s="13"/>
      <c r="D350" s="13"/>
      <c r="H350" s="13"/>
      <c r="K350" s="13"/>
    </row>
    <row r="351">
      <c r="B351" s="13"/>
      <c r="D351" s="13"/>
      <c r="H351" s="13"/>
      <c r="K351" s="13"/>
    </row>
    <row r="352">
      <c r="B352" s="13"/>
      <c r="D352" s="13"/>
      <c r="H352" s="13"/>
      <c r="K352" s="13"/>
    </row>
    <row r="353">
      <c r="B353" s="13"/>
      <c r="D353" s="13"/>
      <c r="H353" s="13"/>
      <c r="K353" s="13"/>
    </row>
    <row r="354">
      <c r="B354" s="13"/>
      <c r="D354" s="13"/>
      <c r="H354" s="13"/>
      <c r="K354" s="13"/>
    </row>
    <row r="355">
      <c r="B355" s="13"/>
      <c r="D355" s="13"/>
      <c r="H355" s="13"/>
      <c r="K355" s="13"/>
    </row>
    <row r="356">
      <c r="B356" s="13"/>
      <c r="D356" s="13"/>
      <c r="H356" s="13"/>
      <c r="K356" s="13"/>
    </row>
    <row r="357">
      <c r="B357" s="13"/>
      <c r="D357" s="13"/>
      <c r="H357" s="13"/>
      <c r="K357" s="13"/>
    </row>
    <row r="358">
      <c r="B358" s="13"/>
      <c r="D358" s="13"/>
      <c r="H358" s="13"/>
      <c r="K358" s="13"/>
    </row>
    <row r="359">
      <c r="B359" s="13"/>
      <c r="D359" s="13"/>
      <c r="H359" s="13"/>
      <c r="K359" s="13"/>
    </row>
    <row r="360">
      <c r="B360" s="13"/>
      <c r="D360" s="13"/>
      <c r="H360" s="13"/>
      <c r="K360" s="13"/>
    </row>
    <row r="361">
      <c r="B361" s="13"/>
      <c r="D361" s="13"/>
      <c r="H361" s="13"/>
      <c r="K361" s="13"/>
    </row>
    <row r="362">
      <c r="B362" s="13"/>
      <c r="D362" s="13"/>
      <c r="H362" s="13"/>
      <c r="K362" s="13"/>
    </row>
    <row r="363">
      <c r="B363" s="13"/>
      <c r="D363" s="13"/>
      <c r="H363" s="13"/>
      <c r="K363" s="13"/>
    </row>
    <row r="364">
      <c r="B364" s="13"/>
      <c r="D364" s="13"/>
      <c r="H364" s="13"/>
      <c r="K364" s="13"/>
    </row>
    <row r="365">
      <c r="B365" s="13"/>
      <c r="D365" s="13"/>
      <c r="H365" s="13"/>
      <c r="K365" s="13"/>
    </row>
    <row r="366">
      <c r="B366" s="13"/>
      <c r="D366" s="13"/>
      <c r="H366" s="13"/>
      <c r="K366" s="13"/>
    </row>
    <row r="367">
      <c r="B367" s="13"/>
      <c r="D367" s="13"/>
      <c r="H367" s="13"/>
      <c r="K367" s="13"/>
    </row>
    <row r="368">
      <c r="B368" s="13"/>
      <c r="D368" s="13"/>
      <c r="H368" s="13"/>
      <c r="K368" s="13"/>
    </row>
    <row r="369">
      <c r="B369" s="13"/>
      <c r="D369" s="13"/>
      <c r="H369" s="13"/>
      <c r="K369" s="13"/>
    </row>
    <row r="370">
      <c r="B370" s="13"/>
      <c r="D370" s="13"/>
      <c r="H370" s="13"/>
      <c r="K370" s="13"/>
    </row>
    <row r="371">
      <c r="B371" s="13"/>
      <c r="D371" s="13"/>
      <c r="H371" s="13"/>
      <c r="K371" s="13"/>
    </row>
    <row r="372">
      <c r="B372" s="13"/>
      <c r="D372" s="13"/>
      <c r="H372" s="13"/>
      <c r="K372" s="13"/>
    </row>
    <row r="373">
      <c r="B373" s="13"/>
      <c r="D373" s="13"/>
      <c r="H373" s="13"/>
      <c r="K373" s="13"/>
    </row>
    <row r="374">
      <c r="B374" s="13"/>
      <c r="D374" s="13"/>
      <c r="H374" s="13"/>
      <c r="K374" s="13"/>
    </row>
    <row r="375">
      <c r="B375" s="13"/>
      <c r="D375" s="13"/>
      <c r="H375" s="13"/>
      <c r="K375" s="13"/>
    </row>
    <row r="376">
      <c r="B376" s="13"/>
      <c r="D376" s="13"/>
      <c r="H376" s="13"/>
      <c r="K376" s="13"/>
    </row>
    <row r="377">
      <c r="B377" s="13"/>
      <c r="D377" s="13"/>
      <c r="H377" s="13"/>
      <c r="K377" s="13"/>
    </row>
    <row r="378">
      <c r="B378" s="13"/>
      <c r="D378" s="13"/>
      <c r="H378" s="13"/>
      <c r="K378" s="13"/>
    </row>
    <row r="379">
      <c r="B379" s="13"/>
      <c r="D379" s="13"/>
      <c r="H379" s="13"/>
      <c r="K379" s="13"/>
    </row>
    <row r="380">
      <c r="B380" s="13"/>
      <c r="D380" s="13"/>
      <c r="H380" s="13"/>
      <c r="K380" s="13"/>
    </row>
    <row r="381">
      <c r="B381" s="13"/>
      <c r="D381" s="13"/>
      <c r="H381" s="13"/>
      <c r="K381" s="13"/>
    </row>
    <row r="382">
      <c r="B382" s="13"/>
      <c r="D382" s="13"/>
      <c r="H382" s="13"/>
      <c r="K382" s="13"/>
    </row>
    <row r="383">
      <c r="B383" s="13"/>
      <c r="D383" s="13"/>
      <c r="H383" s="13"/>
      <c r="K383" s="13"/>
    </row>
    <row r="384">
      <c r="B384" s="13"/>
      <c r="D384" s="13"/>
      <c r="H384" s="13"/>
      <c r="K384" s="13"/>
    </row>
    <row r="385">
      <c r="B385" s="13"/>
      <c r="D385" s="13"/>
      <c r="H385" s="13"/>
      <c r="K385" s="13"/>
    </row>
    <row r="386">
      <c r="B386" s="13"/>
      <c r="D386" s="13"/>
      <c r="H386" s="13"/>
      <c r="K386" s="13"/>
    </row>
    <row r="387">
      <c r="B387" s="13"/>
      <c r="D387" s="13"/>
      <c r="H387" s="13"/>
      <c r="K387" s="13"/>
    </row>
    <row r="388">
      <c r="B388" s="13"/>
      <c r="D388" s="13"/>
      <c r="H388" s="13"/>
      <c r="K388" s="13"/>
    </row>
    <row r="389">
      <c r="B389" s="13"/>
      <c r="D389" s="13"/>
      <c r="H389" s="13"/>
      <c r="K389" s="13"/>
    </row>
    <row r="390">
      <c r="B390" s="13"/>
      <c r="D390" s="13"/>
      <c r="H390" s="13"/>
      <c r="K390" s="13"/>
    </row>
    <row r="391">
      <c r="B391" s="13"/>
      <c r="D391" s="13"/>
      <c r="H391" s="13"/>
      <c r="K391" s="13"/>
    </row>
    <row r="392">
      <c r="B392" s="13"/>
      <c r="D392" s="13"/>
      <c r="H392" s="13"/>
      <c r="K392" s="13"/>
    </row>
    <row r="393">
      <c r="B393" s="13"/>
      <c r="D393" s="13"/>
      <c r="H393" s="13"/>
      <c r="K393" s="13"/>
    </row>
    <row r="394">
      <c r="B394" s="13"/>
      <c r="D394" s="13"/>
      <c r="H394" s="13"/>
      <c r="K394" s="13"/>
    </row>
    <row r="395">
      <c r="B395" s="13"/>
      <c r="D395" s="13"/>
      <c r="H395" s="13"/>
      <c r="K395" s="13"/>
    </row>
    <row r="396">
      <c r="B396" s="13"/>
      <c r="D396" s="13"/>
      <c r="H396" s="13"/>
      <c r="K396" s="13"/>
    </row>
    <row r="397">
      <c r="B397" s="13"/>
      <c r="D397" s="13"/>
      <c r="H397" s="13"/>
      <c r="K397" s="13"/>
    </row>
    <row r="398">
      <c r="B398" s="13"/>
      <c r="D398" s="13"/>
      <c r="H398" s="13"/>
      <c r="K398" s="13"/>
    </row>
    <row r="399">
      <c r="B399" s="13"/>
      <c r="D399" s="13"/>
      <c r="H399" s="13"/>
      <c r="K399" s="13"/>
    </row>
    <row r="400">
      <c r="B400" s="13"/>
      <c r="D400" s="13"/>
      <c r="H400" s="13"/>
      <c r="K400" s="13"/>
    </row>
    <row r="401">
      <c r="B401" s="13"/>
      <c r="D401" s="13"/>
      <c r="H401" s="13"/>
      <c r="K401" s="13"/>
    </row>
    <row r="402">
      <c r="B402" s="13"/>
      <c r="D402" s="13"/>
      <c r="H402" s="13"/>
      <c r="K402" s="13"/>
    </row>
    <row r="403">
      <c r="B403" s="13"/>
      <c r="D403" s="13"/>
      <c r="H403" s="13"/>
      <c r="K403" s="13"/>
    </row>
    <row r="404">
      <c r="B404" s="13"/>
      <c r="D404" s="13"/>
      <c r="H404" s="13"/>
      <c r="K404" s="13"/>
    </row>
    <row r="405">
      <c r="B405" s="13"/>
      <c r="D405" s="13"/>
      <c r="H405" s="13"/>
      <c r="K405" s="13"/>
    </row>
    <row r="406">
      <c r="B406" s="13"/>
      <c r="D406" s="13"/>
      <c r="H406" s="13"/>
      <c r="K406" s="13"/>
    </row>
    <row r="407">
      <c r="B407" s="13"/>
      <c r="D407" s="13"/>
      <c r="H407" s="13"/>
      <c r="K407" s="13"/>
    </row>
    <row r="408">
      <c r="B408" s="13"/>
      <c r="D408" s="13"/>
      <c r="H408" s="13"/>
      <c r="K408" s="13"/>
    </row>
    <row r="409">
      <c r="B409" s="13"/>
      <c r="D409" s="13"/>
      <c r="H409" s="13"/>
      <c r="K409" s="13"/>
    </row>
    <row r="410">
      <c r="B410" s="13"/>
      <c r="D410" s="13"/>
      <c r="H410" s="13"/>
      <c r="K410" s="13"/>
    </row>
    <row r="411">
      <c r="B411" s="13"/>
      <c r="D411" s="13"/>
      <c r="H411" s="13"/>
      <c r="K411" s="13"/>
    </row>
    <row r="412">
      <c r="B412" s="13"/>
      <c r="D412" s="13"/>
      <c r="H412" s="13"/>
      <c r="K412" s="13"/>
    </row>
    <row r="413">
      <c r="B413" s="13"/>
      <c r="D413" s="13"/>
      <c r="H413" s="13"/>
      <c r="K413" s="13"/>
    </row>
    <row r="414">
      <c r="B414" s="13"/>
      <c r="D414" s="13"/>
      <c r="H414" s="13"/>
      <c r="K414" s="13"/>
    </row>
    <row r="415">
      <c r="B415" s="13"/>
      <c r="D415" s="13"/>
      <c r="H415" s="13"/>
      <c r="K415" s="13"/>
    </row>
    <row r="416">
      <c r="B416" s="13"/>
      <c r="D416" s="13"/>
      <c r="H416" s="13"/>
      <c r="K416" s="13"/>
    </row>
    <row r="417">
      <c r="B417" s="13"/>
      <c r="D417" s="13"/>
      <c r="H417" s="13"/>
      <c r="K417" s="13"/>
    </row>
    <row r="418">
      <c r="B418" s="13"/>
      <c r="D418" s="13"/>
      <c r="H418" s="13"/>
      <c r="K418" s="13"/>
    </row>
    <row r="419">
      <c r="B419" s="13"/>
      <c r="D419" s="13"/>
      <c r="H419" s="13"/>
      <c r="K419" s="13"/>
    </row>
    <row r="420">
      <c r="B420" s="13"/>
      <c r="D420" s="13"/>
      <c r="H420" s="13"/>
      <c r="K420" s="13"/>
    </row>
    <row r="421">
      <c r="B421" s="13"/>
      <c r="D421" s="13"/>
      <c r="H421" s="13"/>
      <c r="K421" s="13"/>
    </row>
    <row r="422">
      <c r="B422" s="13"/>
      <c r="D422" s="13"/>
      <c r="H422" s="13"/>
      <c r="K422" s="13"/>
    </row>
    <row r="423">
      <c r="B423" s="13"/>
      <c r="D423" s="13"/>
      <c r="H423" s="13"/>
      <c r="K423" s="13"/>
    </row>
    <row r="424">
      <c r="B424" s="13"/>
      <c r="D424" s="13"/>
      <c r="H424" s="13"/>
      <c r="K424" s="13"/>
    </row>
    <row r="425">
      <c r="B425" s="13"/>
      <c r="D425" s="13"/>
      <c r="H425" s="13"/>
      <c r="K425" s="13"/>
    </row>
    <row r="426">
      <c r="B426" s="13"/>
      <c r="D426" s="13"/>
      <c r="H426" s="13"/>
      <c r="K426" s="13"/>
    </row>
    <row r="427">
      <c r="B427" s="13"/>
      <c r="D427" s="13"/>
      <c r="H427" s="13"/>
      <c r="K427" s="13"/>
    </row>
    <row r="428">
      <c r="B428" s="13"/>
      <c r="D428" s="13"/>
      <c r="H428" s="13"/>
      <c r="K428" s="13"/>
    </row>
    <row r="429">
      <c r="B429" s="13"/>
      <c r="D429" s="13"/>
      <c r="H429" s="13"/>
      <c r="K429" s="13"/>
    </row>
    <row r="430">
      <c r="B430" s="13"/>
      <c r="D430" s="13"/>
      <c r="H430" s="13"/>
      <c r="K430" s="13"/>
    </row>
    <row r="431">
      <c r="B431" s="13"/>
      <c r="D431" s="13"/>
      <c r="H431" s="13"/>
      <c r="K431" s="13"/>
    </row>
    <row r="432">
      <c r="B432" s="13"/>
      <c r="D432" s="13"/>
      <c r="H432" s="13"/>
      <c r="K432" s="13"/>
    </row>
    <row r="433">
      <c r="B433" s="13"/>
      <c r="D433" s="13"/>
      <c r="H433" s="13"/>
      <c r="K433" s="13"/>
    </row>
    <row r="434">
      <c r="B434" s="13"/>
      <c r="D434" s="13"/>
      <c r="H434" s="13"/>
      <c r="K434" s="13"/>
    </row>
    <row r="435">
      <c r="B435" s="13"/>
      <c r="D435" s="13"/>
      <c r="H435" s="13"/>
      <c r="K435" s="13"/>
    </row>
    <row r="436">
      <c r="B436" s="13"/>
      <c r="D436" s="13"/>
      <c r="H436" s="13"/>
      <c r="K436" s="13"/>
    </row>
    <row r="437">
      <c r="B437" s="13"/>
      <c r="D437" s="13"/>
      <c r="H437" s="13"/>
      <c r="K437" s="13"/>
    </row>
    <row r="438">
      <c r="B438" s="13"/>
      <c r="D438" s="13"/>
      <c r="H438" s="13"/>
      <c r="K438" s="13"/>
    </row>
    <row r="439">
      <c r="B439" s="13"/>
      <c r="D439" s="13"/>
      <c r="H439" s="13"/>
      <c r="K439" s="13"/>
    </row>
    <row r="440">
      <c r="B440" s="13"/>
      <c r="D440" s="13"/>
      <c r="H440" s="13"/>
      <c r="K440" s="13"/>
    </row>
    <row r="441">
      <c r="B441" s="13"/>
      <c r="D441" s="13"/>
      <c r="H441" s="13"/>
      <c r="K441" s="13"/>
    </row>
    <row r="442">
      <c r="B442" s="13"/>
      <c r="D442" s="13"/>
      <c r="H442" s="13"/>
      <c r="K442" s="13"/>
    </row>
    <row r="443">
      <c r="B443" s="13"/>
      <c r="D443" s="13"/>
      <c r="H443" s="13"/>
      <c r="K443" s="13"/>
    </row>
    <row r="444">
      <c r="B444" s="13"/>
      <c r="D444" s="13"/>
      <c r="H444" s="13"/>
      <c r="K444" s="13"/>
    </row>
    <row r="445">
      <c r="B445" s="13"/>
      <c r="D445" s="13"/>
      <c r="H445" s="13"/>
      <c r="K445" s="13"/>
    </row>
    <row r="446">
      <c r="B446" s="13"/>
      <c r="D446" s="13"/>
      <c r="H446" s="13"/>
      <c r="K446" s="13"/>
    </row>
    <row r="447">
      <c r="B447" s="13"/>
      <c r="D447" s="13"/>
      <c r="H447" s="13"/>
      <c r="K447" s="13"/>
    </row>
    <row r="448">
      <c r="B448" s="13"/>
      <c r="D448" s="13"/>
      <c r="H448" s="13"/>
      <c r="K448" s="13"/>
    </row>
    <row r="449">
      <c r="B449" s="13"/>
      <c r="D449" s="13"/>
      <c r="H449" s="13"/>
      <c r="K449" s="13"/>
    </row>
    <row r="450">
      <c r="B450" s="13"/>
      <c r="D450" s="13"/>
      <c r="H450" s="13"/>
      <c r="K450" s="13"/>
    </row>
    <row r="451">
      <c r="B451" s="13"/>
      <c r="D451" s="13"/>
      <c r="H451" s="13"/>
      <c r="K451" s="13"/>
    </row>
    <row r="452">
      <c r="B452" s="13"/>
      <c r="D452" s="13"/>
      <c r="H452" s="13"/>
      <c r="K452" s="13"/>
    </row>
    <row r="453">
      <c r="B453" s="13"/>
      <c r="D453" s="13"/>
      <c r="H453" s="13"/>
      <c r="K453" s="13"/>
    </row>
    <row r="454">
      <c r="B454" s="13"/>
      <c r="D454" s="13"/>
      <c r="H454" s="13"/>
      <c r="K454" s="13"/>
    </row>
    <row r="455">
      <c r="B455" s="13"/>
      <c r="D455" s="13"/>
      <c r="H455" s="13"/>
      <c r="K455" s="13"/>
    </row>
    <row r="456">
      <c r="B456" s="13"/>
      <c r="D456" s="13"/>
      <c r="H456" s="13"/>
      <c r="K456" s="13"/>
    </row>
    <row r="457">
      <c r="B457" s="13"/>
      <c r="D457" s="13"/>
      <c r="H457" s="13"/>
      <c r="K457" s="13"/>
    </row>
    <row r="458">
      <c r="B458" s="13"/>
      <c r="D458" s="13"/>
      <c r="H458" s="13"/>
      <c r="K458" s="13"/>
    </row>
    <row r="459">
      <c r="B459" s="13"/>
      <c r="D459" s="13"/>
      <c r="H459" s="13"/>
      <c r="K459" s="13"/>
    </row>
    <row r="460">
      <c r="B460" s="13"/>
      <c r="D460" s="13"/>
      <c r="H460" s="13"/>
      <c r="K460" s="13"/>
    </row>
    <row r="461">
      <c r="B461" s="13"/>
      <c r="D461" s="13"/>
      <c r="H461" s="13"/>
      <c r="K461" s="13"/>
    </row>
    <row r="462">
      <c r="B462" s="13"/>
      <c r="D462" s="13"/>
      <c r="H462" s="13"/>
      <c r="K462" s="13"/>
    </row>
    <row r="463">
      <c r="B463" s="13"/>
      <c r="D463" s="13"/>
      <c r="H463" s="13"/>
      <c r="K463" s="13"/>
    </row>
    <row r="464">
      <c r="B464" s="13"/>
      <c r="D464" s="13"/>
      <c r="H464" s="13"/>
      <c r="K464" s="13"/>
    </row>
    <row r="465">
      <c r="B465" s="13"/>
      <c r="D465" s="13"/>
      <c r="H465" s="13"/>
      <c r="K465" s="13"/>
    </row>
    <row r="466">
      <c r="B466" s="13"/>
      <c r="D466" s="13"/>
      <c r="H466" s="13"/>
      <c r="K466" s="13"/>
    </row>
    <row r="467">
      <c r="B467" s="13"/>
      <c r="D467" s="13"/>
      <c r="H467" s="13"/>
      <c r="K467" s="13"/>
    </row>
    <row r="468">
      <c r="B468" s="13"/>
      <c r="D468" s="13"/>
      <c r="H468" s="13"/>
      <c r="K468" s="13"/>
    </row>
    <row r="469">
      <c r="B469" s="13"/>
      <c r="D469" s="13"/>
      <c r="H469" s="13"/>
      <c r="K469" s="13"/>
    </row>
    <row r="470">
      <c r="B470" s="13"/>
      <c r="D470" s="13"/>
      <c r="H470" s="13"/>
      <c r="K470" s="13"/>
    </row>
    <row r="471">
      <c r="B471" s="13"/>
      <c r="D471" s="13"/>
      <c r="H471" s="13"/>
      <c r="K471" s="13"/>
    </row>
    <row r="472">
      <c r="B472" s="13"/>
      <c r="D472" s="13"/>
      <c r="H472" s="13"/>
      <c r="K472" s="13"/>
    </row>
    <row r="473">
      <c r="B473" s="13"/>
      <c r="D473" s="13"/>
      <c r="H473" s="13"/>
      <c r="K473" s="13"/>
    </row>
    <row r="474">
      <c r="B474" s="13"/>
      <c r="D474" s="13"/>
      <c r="H474" s="13"/>
      <c r="K474" s="13"/>
    </row>
    <row r="475">
      <c r="B475" s="13"/>
      <c r="D475" s="13"/>
      <c r="H475" s="13"/>
      <c r="K475" s="13"/>
    </row>
    <row r="476">
      <c r="B476" s="13"/>
      <c r="D476" s="13"/>
      <c r="H476" s="13"/>
      <c r="K476" s="13"/>
    </row>
    <row r="477">
      <c r="B477" s="13"/>
      <c r="D477" s="13"/>
      <c r="H477" s="13"/>
      <c r="K477" s="13"/>
    </row>
    <row r="478">
      <c r="B478" s="13"/>
      <c r="D478" s="13"/>
      <c r="H478" s="13"/>
      <c r="K478" s="13"/>
    </row>
    <row r="479">
      <c r="B479" s="13"/>
      <c r="D479" s="13"/>
      <c r="H479" s="13"/>
      <c r="K479" s="13"/>
    </row>
    <row r="480">
      <c r="B480" s="13"/>
      <c r="D480" s="13"/>
      <c r="H480" s="13"/>
      <c r="K480" s="13"/>
    </row>
    <row r="481">
      <c r="B481" s="13"/>
      <c r="D481" s="13"/>
      <c r="H481" s="13"/>
      <c r="K481" s="13"/>
    </row>
    <row r="482">
      <c r="B482" s="13"/>
      <c r="D482" s="13"/>
      <c r="H482" s="13"/>
      <c r="K482" s="13"/>
    </row>
    <row r="483">
      <c r="B483" s="13"/>
      <c r="D483" s="13"/>
      <c r="H483" s="13"/>
      <c r="K483" s="13"/>
    </row>
    <row r="484">
      <c r="B484" s="13"/>
      <c r="D484" s="13"/>
      <c r="H484" s="13"/>
      <c r="K484" s="13"/>
    </row>
    <row r="485">
      <c r="B485" s="13"/>
      <c r="D485" s="13"/>
      <c r="H485" s="13"/>
      <c r="K485" s="13"/>
    </row>
    <row r="486">
      <c r="B486" s="13"/>
      <c r="D486" s="13"/>
      <c r="H486" s="13"/>
      <c r="K486" s="13"/>
    </row>
    <row r="487">
      <c r="B487" s="13"/>
      <c r="D487" s="13"/>
      <c r="H487" s="13"/>
      <c r="K487" s="13"/>
    </row>
    <row r="488">
      <c r="B488" s="13"/>
      <c r="D488" s="13"/>
      <c r="H488" s="13"/>
      <c r="K488" s="13"/>
    </row>
    <row r="489">
      <c r="B489" s="13"/>
      <c r="D489" s="13"/>
      <c r="H489" s="13"/>
      <c r="K489" s="13"/>
    </row>
    <row r="490">
      <c r="B490" s="13"/>
      <c r="D490" s="13"/>
      <c r="H490" s="13"/>
      <c r="K490" s="13"/>
    </row>
    <row r="491">
      <c r="B491" s="13"/>
      <c r="D491" s="13"/>
      <c r="H491" s="13"/>
      <c r="K491" s="13"/>
    </row>
    <row r="492">
      <c r="B492" s="13"/>
      <c r="D492" s="13"/>
      <c r="H492" s="13"/>
      <c r="K492" s="13"/>
    </row>
    <row r="493">
      <c r="B493" s="13"/>
      <c r="D493" s="13"/>
      <c r="H493" s="13"/>
      <c r="K493" s="13"/>
    </row>
    <row r="494">
      <c r="B494" s="13"/>
      <c r="D494" s="13"/>
      <c r="H494" s="13"/>
      <c r="K494" s="13"/>
    </row>
    <row r="495">
      <c r="B495" s="13"/>
      <c r="D495" s="13"/>
      <c r="H495" s="13"/>
      <c r="K495" s="13"/>
    </row>
    <row r="496">
      <c r="B496" s="13"/>
      <c r="D496" s="13"/>
      <c r="H496" s="13"/>
      <c r="K496" s="13"/>
    </row>
    <row r="497">
      <c r="B497" s="13"/>
      <c r="D497" s="13"/>
      <c r="H497" s="13"/>
      <c r="K497" s="13"/>
    </row>
    <row r="498">
      <c r="B498" s="13"/>
      <c r="D498" s="13"/>
      <c r="H498" s="13"/>
      <c r="K498" s="13"/>
    </row>
    <row r="499">
      <c r="B499" s="13"/>
      <c r="D499" s="13"/>
      <c r="H499" s="13"/>
      <c r="K499" s="13"/>
    </row>
    <row r="500">
      <c r="B500" s="13"/>
      <c r="D500" s="13"/>
      <c r="H500" s="13"/>
      <c r="K500" s="13"/>
    </row>
    <row r="501">
      <c r="B501" s="13"/>
      <c r="D501" s="13"/>
      <c r="H501" s="13"/>
      <c r="K501" s="13"/>
    </row>
    <row r="502">
      <c r="B502" s="13"/>
      <c r="D502" s="13"/>
      <c r="H502" s="13"/>
      <c r="K502" s="13"/>
    </row>
    <row r="503">
      <c r="B503" s="13"/>
      <c r="D503" s="13"/>
      <c r="H503" s="13"/>
      <c r="K503" s="13"/>
    </row>
    <row r="504">
      <c r="B504" s="13"/>
      <c r="D504" s="13"/>
      <c r="H504" s="13"/>
      <c r="K504" s="13"/>
    </row>
    <row r="505">
      <c r="B505" s="13"/>
      <c r="D505" s="13"/>
      <c r="H505" s="13"/>
      <c r="K505" s="13"/>
    </row>
    <row r="506">
      <c r="B506" s="13"/>
      <c r="D506" s="13"/>
      <c r="H506" s="13"/>
      <c r="K506" s="13"/>
    </row>
    <row r="507">
      <c r="B507" s="13"/>
      <c r="D507" s="13"/>
      <c r="H507" s="13"/>
      <c r="K507" s="13"/>
    </row>
    <row r="508">
      <c r="B508" s="13"/>
      <c r="D508" s="13"/>
      <c r="H508" s="13"/>
      <c r="K508" s="13"/>
    </row>
    <row r="509">
      <c r="B509" s="13"/>
      <c r="D509" s="13"/>
      <c r="H509" s="13"/>
      <c r="K509" s="13"/>
    </row>
    <row r="510">
      <c r="B510" s="13"/>
      <c r="D510" s="13"/>
      <c r="H510" s="13"/>
      <c r="K510" s="13"/>
    </row>
    <row r="511">
      <c r="B511" s="13"/>
      <c r="D511" s="13"/>
      <c r="H511" s="13"/>
      <c r="K511" s="13"/>
    </row>
    <row r="512">
      <c r="B512" s="13"/>
      <c r="D512" s="13"/>
      <c r="H512" s="13"/>
      <c r="K512" s="13"/>
    </row>
    <row r="513">
      <c r="B513" s="13"/>
      <c r="D513" s="13"/>
      <c r="H513" s="13"/>
      <c r="K513" s="13"/>
    </row>
    <row r="514">
      <c r="B514" s="13"/>
      <c r="D514" s="13"/>
      <c r="H514" s="13"/>
      <c r="K514" s="13"/>
    </row>
    <row r="515">
      <c r="B515" s="13"/>
      <c r="D515" s="13"/>
      <c r="H515" s="13"/>
      <c r="K515" s="13"/>
    </row>
    <row r="516">
      <c r="B516" s="13"/>
      <c r="D516" s="13"/>
      <c r="H516" s="13"/>
      <c r="K516" s="13"/>
    </row>
    <row r="517">
      <c r="B517" s="13"/>
      <c r="D517" s="13"/>
      <c r="H517" s="13"/>
      <c r="K517" s="13"/>
    </row>
    <row r="518">
      <c r="B518" s="13"/>
      <c r="D518" s="13"/>
      <c r="H518" s="13"/>
      <c r="K518" s="13"/>
    </row>
    <row r="519">
      <c r="B519" s="13"/>
      <c r="D519" s="13"/>
      <c r="H519" s="13"/>
      <c r="K519" s="13"/>
    </row>
    <row r="520">
      <c r="B520" s="13"/>
      <c r="D520" s="13"/>
      <c r="H520" s="13"/>
      <c r="K520" s="13"/>
    </row>
    <row r="521">
      <c r="B521" s="13"/>
      <c r="D521" s="13"/>
      <c r="H521" s="13"/>
      <c r="K521" s="13"/>
    </row>
    <row r="522">
      <c r="B522" s="13"/>
      <c r="D522" s="13"/>
      <c r="H522" s="13"/>
      <c r="K522" s="13"/>
    </row>
    <row r="523">
      <c r="B523" s="13"/>
      <c r="D523" s="13"/>
      <c r="H523" s="13"/>
      <c r="K523" s="13"/>
    </row>
    <row r="524">
      <c r="B524" s="13"/>
      <c r="D524" s="13"/>
      <c r="H524" s="13"/>
      <c r="K524" s="13"/>
    </row>
    <row r="525">
      <c r="B525" s="13"/>
      <c r="D525" s="13"/>
      <c r="H525" s="13"/>
      <c r="K525" s="13"/>
    </row>
    <row r="526">
      <c r="B526" s="13"/>
      <c r="D526" s="13"/>
      <c r="H526" s="13"/>
      <c r="K526" s="13"/>
    </row>
    <row r="527">
      <c r="B527" s="13"/>
      <c r="D527" s="13"/>
      <c r="H527" s="13"/>
      <c r="K527" s="13"/>
    </row>
    <row r="528">
      <c r="B528" s="13"/>
      <c r="D528" s="13"/>
      <c r="H528" s="13"/>
      <c r="K528" s="13"/>
    </row>
    <row r="529">
      <c r="B529" s="13"/>
      <c r="D529" s="13"/>
      <c r="H529" s="13"/>
      <c r="K529" s="13"/>
    </row>
    <row r="530">
      <c r="B530" s="13"/>
      <c r="D530" s="13"/>
      <c r="H530" s="13"/>
      <c r="K530" s="13"/>
    </row>
    <row r="531">
      <c r="B531" s="13"/>
      <c r="D531" s="13"/>
      <c r="H531" s="13"/>
      <c r="K531" s="13"/>
    </row>
    <row r="532">
      <c r="B532" s="13"/>
      <c r="D532" s="13"/>
      <c r="H532" s="13"/>
      <c r="K532" s="13"/>
    </row>
    <row r="533">
      <c r="B533" s="13"/>
      <c r="D533" s="13"/>
      <c r="H533" s="13"/>
      <c r="K533" s="13"/>
    </row>
    <row r="534">
      <c r="B534" s="13"/>
      <c r="D534" s="13"/>
      <c r="H534" s="13"/>
      <c r="K534" s="13"/>
    </row>
    <row r="535">
      <c r="B535" s="13"/>
      <c r="D535" s="13"/>
      <c r="H535" s="13"/>
      <c r="K535" s="13"/>
    </row>
    <row r="536">
      <c r="B536" s="13"/>
      <c r="D536" s="13"/>
      <c r="H536" s="13"/>
      <c r="K536" s="13"/>
    </row>
    <row r="537">
      <c r="B537" s="13"/>
      <c r="D537" s="13"/>
      <c r="H537" s="13"/>
      <c r="K537" s="13"/>
    </row>
    <row r="538">
      <c r="B538" s="13"/>
      <c r="D538" s="13"/>
      <c r="H538" s="13"/>
      <c r="K538" s="13"/>
    </row>
    <row r="539">
      <c r="B539" s="13"/>
      <c r="D539" s="13"/>
      <c r="H539" s="13"/>
      <c r="K539" s="13"/>
    </row>
    <row r="540">
      <c r="B540" s="13"/>
      <c r="D540" s="13"/>
      <c r="H540" s="13"/>
      <c r="K540" s="13"/>
    </row>
    <row r="541">
      <c r="B541" s="13"/>
      <c r="D541" s="13"/>
      <c r="H541" s="13"/>
      <c r="K541" s="13"/>
    </row>
    <row r="542">
      <c r="B542" s="13"/>
      <c r="D542" s="13"/>
      <c r="H542" s="13"/>
      <c r="K542" s="13"/>
    </row>
    <row r="543">
      <c r="B543" s="13"/>
      <c r="D543" s="13"/>
      <c r="H543" s="13"/>
      <c r="K543" s="13"/>
    </row>
    <row r="544">
      <c r="B544" s="13"/>
      <c r="D544" s="13"/>
      <c r="H544" s="13"/>
      <c r="K544" s="13"/>
    </row>
    <row r="545">
      <c r="B545" s="13"/>
      <c r="D545" s="13"/>
      <c r="H545" s="13"/>
      <c r="K545" s="13"/>
    </row>
    <row r="546">
      <c r="B546" s="13"/>
      <c r="D546" s="13"/>
      <c r="H546" s="13"/>
      <c r="K546" s="13"/>
    </row>
    <row r="547">
      <c r="B547" s="13"/>
      <c r="D547" s="13"/>
      <c r="H547" s="13"/>
      <c r="K547" s="13"/>
    </row>
    <row r="548">
      <c r="B548" s="13"/>
      <c r="D548" s="13"/>
      <c r="H548" s="13"/>
      <c r="K548" s="13"/>
    </row>
    <row r="549">
      <c r="B549" s="13"/>
      <c r="D549" s="13"/>
      <c r="H549" s="13"/>
      <c r="K549" s="13"/>
    </row>
    <row r="550">
      <c r="B550" s="13"/>
      <c r="D550" s="13"/>
      <c r="H550" s="13"/>
      <c r="K550" s="13"/>
    </row>
    <row r="551">
      <c r="B551" s="13"/>
      <c r="D551" s="13"/>
      <c r="H551" s="13"/>
      <c r="K551" s="13"/>
    </row>
    <row r="552">
      <c r="B552" s="13"/>
      <c r="D552" s="13"/>
      <c r="H552" s="13"/>
      <c r="K552" s="13"/>
    </row>
    <row r="553">
      <c r="B553" s="13"/>
      <c r="D553" s="13"/>
      <c r="H553" s="13"/>
      <c r="K553" s="13"/>
    </row>
    <row r="554">
      <c r="B554" s="13"/>
      <c r="D554" s="13"/>
      <c r="H554" s="13"/>
      <c r="K554" s="13"/>
    </row>
    <row r="555">
      <c r="B555" s="13"/>
      <c r="D555" s="13"/>
      <c r="H555" s="13"/>
      <c r="K555" s="13"/>
    </row>
    <row r="556">
      <c r="B556" s="13"/>
      <c r="D556" s="13"/>
      <c r="H556" s="13"/>
      <c r="K556" s="13"/>
    </row>
    <row r="557">
      <c r="B557" s="13"/>
      <c r="D557" s="13"/>
      <c r="H557" s="13"/>
      <c r="K557" s="13"/>
    </row>
    <row r="558">
      <c r="B558" s="13"/>
      <c r="D558" s="13"/>
      <c r="H558" s="13"/>
      <c r="K558" s="13"/>
    </row>
    <row r="559">
      <c r="B559" s="13"/>
      <c r="D559" s="13"/>
      <c r="H559" s="13"/>
      <c r="K559" s="13"/>
    </row>
    <row r="560">
      <c r="B560" s="13"/>
      <c r="D560" s="13"/>
      <c r="H560" s="13"/>
      <c r="K560" s="13"/>
    </row>
    <row r="561">
      <c r="B561" s="13"/>
      <c r="D561" s="13"/>
      <c r="H561" s="13"/>
      <c r="K561" s="13"/>
    </row>
    <row r="562">
      <c r="B562" s="13"/>
      <c r="D562" s="13"/>
      <c r="H562" s="13"/>
      <c r="K562" s="13"/>
    </row>
    <row r="563">
      <c r="B563" s="13"/>
      <c r="D563" s="13"/>
      <c r="H563" s="13"/>
      <c r="K563" s="13"/>
    </row>
    <row r="564">
      <c r="B564" s="13"/>
      <c r="D564" s="13"/>
      <c r="H564" s="13"/>
      <c r="K564" s="13"/>
    </row>
    <row r="565">
      <c r="B565" s="13"/>
      <c r="D565" s="13"/>
      <c r="H565" s="13"/>
      <c r="K565" s="13"/>
    </row>
    <row r="566">
      <c r="B566" s="13"/>
      <c r="D566" s="13"/>
      <c r="H566" s="13"/>
      <c r="K566" s="13"/>
    </row>
    <row r="567">
      <c r="B567" s="13"/>
      <c r="D567" s="13"/>
      <c r="H567" s="13"/>
      <c r="K567" s="13"/>
    </row>
    <row r="568">
      <c r="B568" s="13"/>
      <c r="D568" s="13"/>
      <c r="H568" s="13"/>
      <c r="K568" s="13"/>
    </row>
    <row r="569">
      <c r="B569" s="13"/>
      <c r="D569" s="13"/>
      <c r="H569" s="13"/>
      <c r="K569" s="13"/>
    </row>
    <row r="570">
      <c r="B570" s="13"/>
      <c r="D570" s="13"/>
      <c r="H570" s="13"/>
      <c r="K570" s="13"/>
    </row>
    <row r="571">
      <c r="B571" s="13"/>
      <c r="D571" s="13"/>
      <c r="H571" s="13"/>
      <c r="K571" s="13"/>
    </row>
    <row r="572">
      <c r="B572" s="13"/>
      <c r="D572" s="13"/>
      <c r="H572" s="13"/>
      <c r="K572" s="13"/>
    </row>
    <row r="573">
      <c r="B573" s="13"/>
      <c r="D573" s="13"/>
      <c r="H573" s="13"/>
      <c r="K573" s="13"/>
    </row>
    <row r="574">
      <c r="B574" s="13"/>
      <c r="D574" s="13"/>
      <c r="H574" s="13"/>
      <c r="K574" s="13"/>
    </row>
    <row r="575">
      <c r="B575" s="13"/>
      <c r="D575" s="13"/>
      <c r="H575" s="13"/>
      <c r="K575" s="13"/>
    </row>
    <row r="576">
      <c r="B576" s="13"/>
      <c r="D576" s="13"/>
      <c r="H576" s="13"/>
      <c r="K576" s="13"/>
    </row>
    <row r="577">
      <c r="B577" s="13"/>
      <c r="D577" s="13"/>
      <c r="H577" s="13"/>
      <c r="K577" s="13"/>
    </row>
    <row r="578">
      <c r="B578" s="13"/>
      <c r="D578" s="13"/>
      <c r="H578" s="13"/>
      <c r="K578" s="13"/>
    </row>
    <row r="579">
      <c r="B579" s="13"/>
      <c r="D579" s="13"/>
      <c r="H579" s="13"/>
      <c r="K579" s="13"/>
    </row>
    <row r="580">
      <c r="B580" s="13"/>
      <c r="D580" s="13"/>
      <c r="H580" s="13"/>
      <c r="K580" s="13"/>
    </row>
    <row r="581">
      <c r="B581" s="13"/>
      <c r="D581" s="13"/>
      <c r="H581" s="13"/>
      <c r="K581" s="13"/>
    </row>
    <row r="582">
      <c r="B582" s="13"/>
      <c r="D582" s="13"/>
      <c r="H582" s="13"/>
      <c r="K582" s="13"/>
    </row>
    <row r="583">
      <c r="B583" s="13"/>
      <c r="D583" s="13"/>
      <c r="H583" s="13"/>
      <c r="K583" s="13"/>
    </row>
    <row r="584">
      <c r="B584" s="13"/>
      <c r="D584" s="13"/>
      <c r="H584" s="13"/>
      <c r="K584" s="13"/>
    </row>
    <row r="585">
      <c r="B585" s="13"/>
      <c r="D585" s="13"/>
      <c r="H585" s="13"/>
      <c r="K585" s="13"/>
    </row>
    <row r="586">
      <c r="B586" s="13"/>
      <c r="D586" s="13"/>
      <c r="H586" s="13"/>
      <c r="K586" s="13"/>
    </row>
    <row r="587">
      <c r="B587" s="13"/>
      <c r="D587" s="13"/>
      <c r="H587" s="13"/>
      <c r="K587" s="13"/>
    </row>
    <row r="588">
      <c r="B588" s="13"/>
      <c r="D588" s="13"/>
      <c r="H588" s="13"/>
      <c r="K588" s="13"/>
    </row>
    <row r="589">
      <c r="B589" s="13"/>
      <c r="D589" s="13"/>
      <c r="H589" s="13"/>
      <c r="K589" s="13"/>
    </row>
    <row r="590">
      <c r="B590" s="13"/>
      <c r="D590" s="13"/>
      <c r="H590" s="13"/>
      <c r="K590" s="13"/>
    </row>
    <row r="591">
      <c r="B591" s="13"/>
      <c r="D591" s="13"/>
      <c r="H591" s="13"/>
      <c r="K591" s="13"/>
    </row>
    <row r="592">
      <c r="B592" s="13"/>
      <c r="D592" s="13"/>
      <c r="H592" s="13"/>
      <c r="K592" s="13"/>
    </row>
    <row r="593">
      <c r="B593" s="13"/>
      <c r="D593" s="13"/>
      <c r="H593" s="13"/>
      <c r="K593" s="13"/>
    </row>
    <row r="594">
      <c r="B594" s="13"/>
      <c r="D594" s="13"/>
      <c r="H594" s="13"/>
      <c r="K594" s="13"/>
    </row>
    <row r="595">
      <c r="B595" s="13"/>
      <c r="D595" s="13"/>
      <c r="H595" s="13"/>
      <c r="K595" s="13"/>
    </row>
    <row r="596">
      <c r="B596" s="13"/>
      <c r="D596" s="13"/>
      <c r="H596" s="13"/>
      <c r="K596" s="13"/>
    </row>
    <row r="597">
      <c r="B597" s="13"/>
      <c r="D597" s="13"/>
      <c r="H597" s="13"/>
      <c r="K597" s="13"/>
    </row>
    <row r="598">
      <c r="B598" s="13"/>
      <c r="D598" s="13"/>
      <c r="H598" s="13"/>
      <c r="K598" s="13"/>
    </row>
    <row r="599">
      <c r="B599" s="13"/>
      <c r="D599" s="13"/>
      <c r="H599" s="13"/>
      <c r="K599" s="13"/>
    </row>
    <row r="600">
      <c r="B600" s="13"/>
      <c r="D600" s="13"/>
      <c r="H600" s="13"/>
      <c r="K600" s="13"/>
    </row>
    <row r="601">
      <c r="B601" s="13"/>
      <c r="D601" s="13"/>
      <c r="H601" s="13"/>
      <c r="K601" s="13"/>
    </row>
    <row r="602">
      <c r="B602" s="13"/>
      <c r="D602" s="13"/>
      <c r="H602" s="13"/>
      <c r="K602" s="13"/>
    </row>
    <row r="603">
      <c r="B603" s="13"/>
      <c r="D603" s="13"/>
      <c r="H603" s="13"/>
      <c r="K603" s="13"/>
    </row>
    <row r="604">
      <c r="B604" s="13"/>
      <c r="D604" s="13"/>
      <c r="H604" s="13"/>
      <c r="K604" s="13"/>
    </row>
    <row r="605">
      <c r="B605" s="13"/>
      <c r="D605" s="13"/>
      <c r="H605" s="13"/>
      <c r="K605" s="13"/>
    </row>
    <row r="606">
      <c r="B606" s="13"/>
      <c r="D606" s="13"/>
      <c r="H606" s="13"/>
      <c r="K606" s="13"/>
    </row>
    <row r="607">
      <c r="B607" s="13"/>
      <c r="D607" s="13"/>
      <c r="H607" s="13"/>
      <c r="K607" s="13"/>
    </row>
    <row r="608">
      <c r="B608" s="13"/>
      <c r="D608" s="13"/>
      <c r="H608" s="13"/>
      <c r="K608" s="13"/>
    </row>
    <row r="609">
      <c r="B609" s="13"/>
      <c r="D609" s="13"/>
      <c r="H609" s="13"/>
      <c r="K609" s="13"/>
    </row>
    <row r="610">
      <c r="B610" s="13"/>
      <c r="D610" s="13"/>
      <c r="H610" s="13"/>
      <c r="K610" s="13"/>
    </row>
    <row r="611">
      <c r="B611" s="13"/>
      <c r="D611" s="13"/>
      <c r="H611" s="13"/>
      <c r="K611" s="13"/>
    </row>
    <row r="612">
      <c r="B612" s="13"/>
      <c r="D612" s="13"/>
      <c r="H612" s="13"/>
      <c r="K612" s="13"/>
    </row>
    <row r="613">
      <c r="B613" s="13"/>
      <c r="D613" s="13"/>
      <c r="H613" s="13"/>
      <c r="K613" s="13"/>
    </row>
    <row r="614">
      <c r="B614" s="13"/>
      <c r="D614" s="13"/>
      <c r="H614" s="13"/>
      <c r="K614" s="13"/>
    </row>
    <row r="615">
      <c r="B615" s="13"/>
      <c r="D615" s="13"/>
      <c r="H615" s="13"/>
      <c r="K615" s="13"/>
    </row>
    <row r="616">
      <c r="B616" s="13"/>
      <c r="D616" s="13"/>
      <c r="H616" s="13"/>
      <c r="K616" s="13"/>
    </row>
    <row r="617">
      <c r="B617" s="13"/>
      <c r="D617" s="13"/>
      <c r="H617" s="13"/>
      <c r="K617" s="13"/>
    </row>
    <row r="618">
      <c r="B618" s="13"/>
      <c r="D618" s="13"/>
      <c r="H618" s="13"/>
      <c r="K618" s="13"/>
    </row>
    <row r="619">
      <c r="B619" s="13"/>
      <c r="D619" s="13"/>
      <c r="H619" s="13"/>
      <c r="K619" s="13"/>
    </row>
    <row r="620">
      <c r="B620" s="13"/>
      <c r="D620" s="13"/>
      <c r="H620" s="13"/>
      <c r="K620" s="13"/>
    </row>
    <row r="621">
      <c r="B621" s="13"/>
      <c r="D621" s="13"/>
      <c r="H621" s="13"/>
      <c r="K621" s="13"/>
    </row>
    <row r="622">
      <c r="B622" s="13"/>
      <c r="D622" s="13"/>
      <c r="H622" s="13"/>
      <c r="K622" s="13"/>
    </row>
    <row r="623">
      <c r="B623" s="13"/>
      <c r="D623" s="13"/>
      <c r="H623" s="13"/>
      <c r="K623" s="13"/>
    </row>
    <row r="624">
      <c r="B624" s="13"/>
      <c r="D624" s="13"/>
      <c r="H624" s="13"/>
      <c r="K624" s="13"/>
    </row>
    <row r="625">
      <c r="B625" s="13"/>
      <c r="D625" s="13"/>
      <c r="H625" s="13"/>
      <c r="K625" s="13"/>
    </row>
    <row r="626">
      <c r="B626" s="13"/>
      <c r="D626" s="13"/>
      <c r="H626" s="13"/>
      <c r="K626" s="13"/>
    </row>
    <row r="627">
      <c r="B627" s="13"/>
      <c r="D627" s="13"/>
      <c r="H627" s="13"/>
      <c r="K627" s="13"/>
    </row>
    <row r="628">
      <c r="B628" s="13"/>
      <c r="D628" s="13"/>
      <c r="H628" s="13"/>
      <c r="K628" s="13"/>
    </row>
    <row r="629">
      <c r="B629" s="13"/>
      <c r="D629" s="13"/>
      <c r="H629" s="13"/>
      <c r="K629" s="13"/>
    </row>
    <row r="630">
      <c r="B630" s="13"/>
      <c r="D630" s="13"/>
      <c r="H630" s="13"/>
      <c r="K630" s="13"/>
    </row>
    <row r="631">
      <c r="B631" s="13"/>
      <c r="D631" s="13"/>
      <c r="H631" s="13"/>
      <c r="K631" s="13"/>
    </row>
    <row r="632">
      <c r="B632" s="13"/>
      <c r="D632" s="13"/>
      <c r="H632" s="13"/>
      <c r="K632" s="13"/>
    </row>
    <row r="633">
      <c r="B633" s="13"/>
      <c r="D633" s="13"/>
      <c r="H633" s="13"/>
      <c r="K633" s="13"/>
    </row>
    <row r="634">
      <c r="B634" s="13"/>
      <c r="D634" s="13"/>
      <c r="H634" s="13"/>
      <c r="K634" s="13"/>
    </row>
    <row r="635">
      <c r="B635" s="13"/>
      <c r="D635" s="13"/>
      <c r="H635" s="13"/>
      <c r="K635" s="13"/>
    </row>
    <row r="636">
      <c r="B636" s="13"/>
      <c r="D636" s="13"/>
      <c r="H636" s="13"/>
      <c r="K636" s="13"/>
    </row>
    <row r="637">
      <c r="B637" s="13"/>
      <c r="D637" s="13"/>
      <c r="H637" s="13"/>
      <c r="K637" s="13"/>
    </row>
    <row r="638">
      <c r="B638" s="13"/>
      <c r="D638" s="13"/>
      <c r="H638" s="13"/>
      <c r="K638" s="13"/>
    </row>
    <row r="639">
      <c r="B639" s="13"/>
      <c r="D639" s="13"/>
      <c r="H639" s="13"/>
      <c r="K639" s="13"/>
    </row>
    <row r="640">
      <c r="B640" s="13"/>
      <c r="D640" s="13"/>
      <c r="H640" s="13"/>
      <c r="K640" s="13"/>
    </row>
    <row r="641">
      <c r="B641" s="13"/>
      <c r="D641" s="13"/>
      <c r="H641" s="13"/>
      <c r="K641" s="13"/>
    </row>
    <row r="642">
      <c r="B642" s="13"/>
      <c r="D642" s="13"/>
      <c r="H642" s="13"/>
      <c r="K642" s="13"/>
    </row>
    <row r="643">
      <c r="B643" s="13"/>
      <c r="D643" s="13"/>
      <c r="H643" s="13"/>
      <c r="K643" s="13"/>
    </row>
    <row r="644">
      <c r="B644" s="13"/>
      <c r="D644" s="13"/>
      <c r="H644" s="13"/>
      <c r="K644" s="13"/>
    </row>
    <row r="645">
      <c r="B645" s="13"/>
      <c r="D645" s="13"/>
      <c r="H645" s="13"/>
      <c r="K645" s="13"/>
    </row>
    <row r="646">
      <c r="B646" s="13"/>
      <c r="D646" s="13"/>
      <c r="H646" s="13"/>
      <c r="K646" s="13"/>
    </row>
    <row r="647">
      <c r="B647" s="13"/>
      <c r="D647" s="13"/>
      <c r="H647" s="13"/>
      <c r="K647" s="13"/>
    </row>
    <row r="648">
      <c r="B648" s="13"/>
      <c r="D648" s="13"/>
      <c r="H648" s="13"/>
      <c r="K648" s="13"/>
    </row>
    <row r="649">
      <c r="B649" s="13"/>
      <c r="D649" s="13"/>
      <c r="H649" s="13"/>
      <c r="K649" s="13"/>
    </row>
    <row r="650">
      <c r="B650" s="13"/>
      <c r="D650" s="13"/>
      <c r="H650" s="13"/>
      <c r="K650" s="13"/>
    </row>
    <row r="651">
      <c r="B651" s="13"/>
      <c r="D651" s="13"/>
      <c r="H651" s="13"/>
      <c r="K651" s="13"/>
    </row>
    <row r="652">
      <c r="B652" s="13"/>
      <c r="D652" s="13"/>
      <c r="H652" s="13"/>
      <c r="K652" s="13"/>
    </row>
    <row r="653">
      <c r="B653" s="13"/>
      <c r="D653" s="13"/>
      <c r="H653" s="13"/>
      <c r="K653" s="13"/>
    </row>
    <row r="654">
      <c r="B654" s="13"/>
      <c r="D654" s="13"/>
      <c r="H654" s="13"/>
      <c r="K654" s="13"/>
    </row>
    <row r="655">
      <c r="B655" s="13"/>
      <c r="D655" s="13"/>
      <c r="H655" s="13"/>
      <c r="K655" s="13"/>
    </row>
    <row r="656">
      <c r="B656" s="13"/>
      <c r="D656" s="13"/>
      <c r="H656" s="13"/>
      <c r="K656" s="13"/>
    </row>
    <row r="657">
      <c r="B657" s="13"/>
      <c r="D657" s="13"/>
      <c r="H657" s="13"/>
      <c r="K657" s="13"/>
    </row>
    <row r="658">
      <c r="B658" s="13"/>
      <c r="D658" s="13"/>
      <c r="H658" s="13"/>
      <c r="K658" s="13"/>
    </row>
    <row r="659">
      <c r="B659" s="13"/>
      <c r="D659" s="13"/>
      <c r="H659" s="13"/>
      <c r="K659" s="13"/>
    </row>
    <row r="660">
      <c r="B660" s="13"/>
      <c r="D660" s="13"/>
      <c r="H660" s="13"/>
      <c r="K660" s="13"/>
    </row>
    <row r="661">
      <c r="B661" s="13"/>
      <c r="D661" s="13"/>
      <c r="H661" s="13"/>
      <c r="K661" s="13"/>
    </row>
    <row r="662">
      <c r="B662" s="13"/>
      <c r="D662" s="13"/>
      <c r="H662" s="13"/>
      <c r="K662" s="13"/>
    </row>
    <row r="663">
      <c r="B663" s="13"/>
      <c r="D663" s="13"/>
      <c r="H663" s="13"/>
      <c r="K663" s="13"/>
    </row>
    <row r="664">
      <c r="B664" s="13"/>
      <c r="D664" s="13"/>
      <c r="H664" s="13"/>
      <c r="K664" s="13"/>
    </row>
    <row r="665">
      <c r="B665" s="13"/>
      <c r="D665" s="13"/>
      <c r="H665" s="13"/>
      <c r="K665" s="13"/>
    </row>
    <row r="666">
      <c r="B666" s="13"/>
      <c r="D666" s="13"/>
      <c r="H666" s="13"/>
      <c r="K666" s="13"/>
    </row>
    <row r="667">
      <c r="B667" s="13"/>
      <c r="D667" s="13"/>
      <c r="H667" s="13"/>
      <c r="K667" s="13"/>
    </row>
    <row r="668">
      <c r="B668" s="13"/>
      <c r="D668" s="13"/>
      <c r="H668" s="13"/>
      <c r="K668" s="13"/>
    </row>
    <row r="669">
      <c r="B669" s="13"/>
      <c r="D669" s="13"/>
      <c r="H669" s="13"/>
      <c r="K669" s="13"/>
    </row>
    <row r="670">
      <c r="B670" s="13"/>
      <c r="D670" s="13"/>
      <c r="H670" s="13"/>
      <c r="K670" s="13"/>
    </row>
    <row r="671">
      <c r="B671" s="13"/>
      <c r="D671" s="13"/>
      <c r="H671" s="13"/>
      <c r="K671" s="13"/>
    </row>
    <row r="672">
      <c r="B672" s="13"/>
      <c r="D672" s="13"/>
      <c r="H672" s="13"/>
      <c r="K672" s="13"/>
    </row>
    <row r="673">
      <c r="B673" s="13"/>
      <c r="D673" s="13"/>
      <c r="H673" s="13"/>
      <c r="K673" s="13"/>
    </row>
    <row r="674">
      <c r="B674" s="13"/>
      <c r="D674" s="13"/>
      <c r="H674" s="13"/>
      <c r="K674" s="13"/>
    </row>
    <row r="675">
      <c r="B675" s="13"/>
      <c r="D675" s="13"/>
      <c r="H675" s="13"/>
      <c r="K675" s="13"/>
    </row>
    <row r="676">
      <c r="B676" s="13"/>
      <c r="D676" s="13"/>
      <c r="H676" s="13"/>
      <c r="K676" s="13"/>
    </row>
    <row r="677">
      <c r="B677" s="13"/>
      <c r="D677" s="13"/>
      <c r="H677" s="13"/>
      <c r="K677" s="13"/>
    </row>
    <row r="678">
      <c r="B678" s="13"/>
      <c r="D678" s="13"/>
      <c r="H678" s="13"/>
      <c r="K678" s="13"/>
    </row>
    <row r="679">
      <c r="B679" s="13"/>
      <c r="D679" s="13"/>
      <c r="H679" s="13"/>
      <c r="K679" s="13"/>
    </row>
    <row r="680">
      <c r="B680" s="13"/>
      <c r="D680" s="13"/>
      <c r="H680" s="13"/>
      <c r="K680" s="13"/>
    </row>
    <row r="681">
      <c r="B681" s="13"/>
      <c r="D681" s="13"/>
      <c r="H681" s="13"/>
      <c r="K681" s="13"/>
    </row>
    <row r="682">
      <c r="B682" s="13"/>
      <c r="D682" s="13"/>
      <c r="H682" s="13"/>
      <c r="K682" s="13"/>
    </row>
    <row r="683">
      <c r="B683" s="13"/>
      <c r="D683" s="13"/>
      <c r="H683" s="13"/>
      <c r="K683" s="13"/>
    </row>
    <row r="684">
      <c r="B684" s="13"/>
      <c r="D684" s="13"/>
      <c r="H684" s="13"/>
      <c r="K684" s="13"/>
    </row>
    <row r="685">
      <c r="B685" s="13"/>
      <c r="D685" s="13"/>
      <c r="H685" s="13"/>
      <c r="K685" s="13"/>
    </row>
    <row r="686">
      <c r="B686" s="13"/>
      <c r="D686" s="13"/>
      <c r="H686" s="13"/>
      <c r="K686" s="13"/>
    </row>
    <row r="687">
      <c r="B687" s="13"/>
      <c r="D687" s="13"/>
      <c r="H687" s="13"/>
      <c r="K687" s="13"/>
    </row>
    <row r="688">
      <c r="B688" s="13"/>
      <c r="D688" s="13"/>
      <c r="H688" s="13"/>
      <c r="K688" s="13"/>
    </row>
    <row r="689">
      <c r="B689" s="13"/>
      <c r="D689" s="13"/>
      <c r="H689" s="13"/>
      <c r="K689" s="13"/>
    </row>
    <row r="690">
      <c r="B690" s="13"/>
      <c r="D690" s="13"/>
      <c r="H690" s="13"/>
      <c r="K690" s="13"/>
    </row>
    <row r="691">
      <c r="B691" s="13"/>
      <c r="D691" s="13"/>
      <c r="H691" s="13"/>
      <c r="K691" s="13"/>
    </row>
    <row r="692">
      <c r="B692" s="13"/>
      <c r="D692" s="13"/>
      <c r="H692" s="13"/>
      <c r="K692" s="13"/>
    </row>
    <row r="693">
      <c r="B693" s="13"/>
      <c r="D693" s="13"/>
      <c r="H693" s="13"/>
      <c r="K693" s="13"/>
    </row>
    <row r="694">
      <c r="B694" s="13"/>
      <c r="D694" s="13"/>
      <c r="H694" s="13"/>
      <c r="K694" s="13"/>
    </row>
    <row r="695">
      <c r="B695" s="13"/>
      <c r="D695" s="13"/>
      <c r="H695" s="13"/>
      <c r="K695" s="13"/>
    </row>
    <row r="696">
      <c r="B696" s="13"/>
      <c r="D696" s="13"/>
      <c r="H696" s="13"/>
      <c r="K696" s="13"/>
    </row>
    <row r="697">
      <c r="B697" s="13"/>
      <c r="D697" s="13"/>
      <c r="H697" s="13"/>
      <c r="K697" s="13"/>
    </row>
    <row r="698">
      <c r="B698" s="13"/>
      <c r="D698" s="13"/>
      <c r="H698" s="13"/>
      <c r="K698" s="13"/>
    </row>
    <row r="699">
      <c r="B699" s="13"/>
      <c r="D699" s="13"/>
      <c r="H699" s="13"/>
      <c r="K699" s="13"/>
    </row>
    <row r="700">
      <c r="B700" s="13"/>
      <c r="D700" s="13"/>
      <c r="H700" s="13"/>
      <c r="K700" s="13"/>
    </row>
    <row r="701">
      <c r="B701" s="13"/>
      <c r="D701" s="13"/>
      <c r="H701" s="13"/>
      <c r="K701" s="13"/>
    </row>
    <row r="702">
      <c r="B702" s="13"/>
      <c r="D702" s="13"/>
      <c r="H702" s="13"/>
      <c r="K702" s="13"/>
    </row>
    <row r="703">
      <c r="B703" s="13"/>
      <c r="D703" s="13"/>
      <c r="H703" s="13"/>
      <c r="K703" s="13"/>
    </row>
    <row r="704">
      <c r="B704" s="13"/>
      <c r="D704" s="13"/>
      <c r="H704" s="13"/>
      <c r="K704" s="13"/>
    </row>
    <row r="705">
      <c r="B705" s="13"/>
      <c r="D705" s="13"/>
      <c r="H705" s="13"/>
      <c r="K705" s="13"/>
    </row>
    <row r="706">
      <c r="B706" s="13"/>
      <c r="D706" s="13"/>
      <c r="H706" s="13"/>
      <c r="K706" s="13"/>
    </row>
    <row r="707">
      <c r="B707" s="13"/>
      <c r="D707" s="13"/>
      <c r="H707" s="13"/>
      <c r="K707" s="13"/>
    </row>
    <row r="708">
      <c r="B708" s="13"/>
      <c r="D708" s="13"/>
      <c r="H708" s="13"/>
      <c r="K708" s="13"/>
    </row>
    <row r="709">
      <c r="B709" s="13"/>
      <c r="D709" s="13"/>
      <c r="H709" s="13"/>
      <c r="K709" s="13"/>
    </row>
    <row r="710">
      <c r="B710" s="13"/>
      <c r="D710" s="13"/>
      <c r="H710" s="13"/>
      <c r="K710" s="13"/>
    </row>
    <row r="711">
      <c r="B711" s="13"/>
      <c r="D711" s="13"/>
      <c r="H711" s="13"/>
      <c r="K711" s="13"/>
    </row>
    <row r="712">
      <c r="B712" s="13"/>
      <c r="D712" s="13"/>
      <c r="H712" s="13"/>
      <c r="K712" s="13"/>
    </row>
    <row r="713">
      <c r="B713" s="13"/>
      <c r="D713" s="13"/>
      <c r="H713" s="13"/>
      <c r="K713" s="13"/>
    </row>
    <row r="714">
      <c r="B714" s="13"/>
      <c r="D714" s="13"/>
      <c r="H714" s="13"/>
      <c r="K714" s="13"/>
    </row>
    <row r="715">
      <c r="B715" s="13"/>
      <c r="D715" s="13"/>
      <c r="H715" s="13"/>
      <c r="K715" s="13"/>
    </row>
    <row r="716">
      <c r="B716" s="13"/>
      <c r="D716" s="13"/>
      <c r="H716" s="13"/>
      <c r="K716" s="13"/>
    </row>
    <row r="717">
      <c r="B717" s="13"/>
      <c r="D717" s="13"/>
      <c r="H717" s="13"/>
      <c r="K717" s="13"/>
    </row>
    <row r="718">
      <c r="B718" s="13"/>
      <c r="D718" s="13"/>
      <c r="H718" s="13"/>
      <c r="K718" s="13"/>
    </row>
    <row r="719">
      <c r="B719" s="13"/>
      <c r="D719" s="13"/>
      <c r="H719" s="13"/>
      <c r="K719" s="13"/>
    </row>
    <row r="720">
      <c r="B720" s="13"/>
      <c r="D720" s="13"/>
      <c r="H720" s="13"/>
      <c r="K720" s="13"/>
    </row>
    <row r="721">
      <c r="B721" s="13"/>
      <c r="D721" s="13"/>
      <c r="H721" s="13"/>
      <c r="K721" s="13"/>
    </row>
    <row r="722">
      <c r="B722" s="13"/>
      <c r="D722" s="13"/>
      <c r="H722" s="13"/>
      <c r="K722" s="13"/>
    </row>
    <row r="723">
      <c r="B723" s="13"/>
      <c r="D723" s="13"/>
      <c r="H723" s="13"/>
      <c r="K723" s="13"/>
    </row>
    <row r="724">
      <c r="B724" s="13"/>
      <c r="D724" s="13"/>
      <c r="H724" s="13"/>
      <c r="K724" s="13"/>
    </row>
    <row r="725">
      <c r="B725" s="13"/>
      <c r="D725" s="13"/>
      <c r="H725" s="13"/>
      <c r="K725" s="13"/>
    </row>
    <row r="726">
      <c r="B726" s="13"/>
      <c r="D726" s="13"/>
      <c r="H726" s="13"/>
      <c r="K726" s="13"/>
    </row>
    <row r="727">
      <c r="B727" s="13"/>
      <c r="D727" s="13"/>
      <c r="H727" s="13"/>
      <c r="K727" s="13"/>
    </row>
    <row r="728">
      <c r="B728" s="13"/>
      <c r="D728" s="13"/>
      <c r="H728" s="13"/>
      <c r="K728" s="13"/>
    </row>
    <row r="729">
      <c r="B729" s="13"/>
      <c r="D729" s="13"/>
      <c r="H729" s="13"/>
      <c r="K729" s="13"/>
    </row>
    <row r="730">
      <c r="B730" s="13"/>
      <c r="D730" s="13"/>
      <c r="H730" s="13"/>
      <c r="K730" s="13"/>
    </row>
    <row r="731">
      <c r="B731" s="13"/>
      <c r="D731" s="13"/>
      <c r="H731" s="13"/>
      <c r="K731" s="13"/>
    </row>
    <row r="732">
      <c r="B732" s="13"/>
      <c r="D732" s="13"/>
      <c r="H732" s="13"/>
      <c r="K732" s="13"/>
    </row>
    <row r="733">
      <c r="B733" s="13"/>
      <c r="D733" s="13"/>
      <c r="H733" s="13"/>
      <c r="K733" s="13"/>
    </row>
    <row r="734">
      <c r="B734" s="13"/>
      <c r="D734" s="13"/>
      <c r="H734" s="13"/>
      <c r="K734" s="13"/>
    </row>
    <row r="735">
      <c r="B735" s="13"/>
      <c r="D735" s="13"/>
      <c r="H735" s="13"/>
      <c r="K735" s="13"/>
    </row>
    <row r="736">
      <c r="B736" s="13"/>
      <c r="D736" s="13"/>
      <c r="H736" s="13"/>
      <c r="K736" s="13"/>
    </row>
    <row r="737">
      <c r="B737" s="13"/>
      <c r="D737" s="13"/>
      <c r="H737" s="13"/>
      <c r="K737" s="13"/>
    </row>
    <row r="738">
      <c r="B738" s="13"/>
      <c r="D738" s="13"/>
      <c r="H738" s="13"/>
      <c r="K738" s="13"/>
    </row>
    <row r="739">
      <c r="B739" s="13"/>
      <c r="D739" s="13"/>
      <c r="H739" s="13"/>
      <c r="K739" s="13"/>
    </row>
    <row r="740">
      <c r="B740" s="13"/>
      <c r="D740" s="13"/>
      <c r="H740" s="13"/>
      <c r="K740" s="13"/>
    </row>
    <row r="741">
      <c r="B741" s="13"/>
      <c r="D741" s="13"/>
      <c r="H741" s="13"/>
      <c r="K741" s="13"/>
    </row>
    <row r="742">
      <c r="B742" s="13"/>
      <c r="D742" s="13"/>
      <c r="H742" s="13"/>
      <c r="K742" s="13"/>
    </row>
    <row r="743">
      <c r="B743" s="13"/>
      <c r="D743" s="13"/>
      <c r="H743" s="13"/>
      <c r="K743" s="13"/>
    </row>
    <row r="744">
      <c r="B744" s="13"/>
      <c r="D744" s="13"/>
      <c r="H744" s="13"/>
      <c r="K744" s="13"/>
    </row>
    <row r="745">
      <c r="B745" s="13"/>
      <c r="D745" s="13"/>
      <c r="H745" s="13"/>
      <c r="K745" s="13"/>
    </row>
    <row r="746">
      <c r="B746" s="13"/>
      <c r="D746" s="13"/>
      <c r="H746" s="13"/>
      <c r="K746" s="13"/>
    </row>
    <row r="747">
      <c r="B747" s="13"/>
      <c r="D747" s="13"/>
      <c r="H747" s="13"/>
      <c r="K747" s="13"/>
    </row>
    <row r="748">
      <c r="B748" s="13"/>
      <c r="D748" s="13"/>
      <c r="H748" s="13"/>
      <c r="K748" s="13"/>
    </row>
    <row r="749">
      <c r="B749" s="13"/>
      <c r="D749" s="13"/>
      <c r="H749" s="13"/>
      <c r="K749" s="13"/>
    </row>
    <row r="750">
      <c r="B750" s="13"/>
      <c r="D750" s="13"/>
      <c r="H750" s="13"/>
      <c r="K750" s="13"/>
    </row>
    <row r="751">
      <c r="B751" s="13"/>
      <c r="D751" s="13"/>
      <c r="H751" s="13"/>
      <c r="K751" s="13"/>
    </row>
    <row r="752">
      <c r="B752" s="13"/>
      <c r="D752" s="13"/>
      <c r="H752" s="13"/>
      <c r="K752" s="13"/>
    </row>
    <row r="753">
      <c r="B753" s="13"/>
      <c r="D753" s="13"/>
      <c r="H753" s="13"/>
      <c r="K753" s="13"/>
    </row>
    <row r="754">
      <c r="B754" s="13"/>
      <c r="D754" s="13"/>
      <c r="H754" s="13"/>
      <c r="K754" s="13"/>
    </row>
    <row r="755">
      <c r="B755" s="13"/>
      <c r="D755" s="13"/>
      <c r="H755" s="13"/>
      <c r="K755" s="13"/>
    </row>
    <row r="756">
      <c r="B756" s="13"/>
      <c r="D756" s="13"/>
      <c r="H756" s="13"/>
      <c r="K756" s="13"/>
    </row>
    <row r="757">
      <c r="B757" s="13"/>
      <c r="D757" s="13"/>
      <c r="H757" s="13"/>
      <c r="K757" s="13"/>
    </row>
    <row r="758">
      <c r="B758" s="13"/>
      <c r="D758" s="13"/>
      <c r="H758" s="13"/>
      <c r="K758" s="13"/>
    </row>
    <row r="759">
      <c r="B759" s="13"/>
      <c r="D759" s="13"/>
      <c r="H759" s="13"/>
      <c r="K759" s="13"/>
    </row>
    <row r="760">
      <c r="B760" s="13"/>
      <c r="D760" s="13"/>
      <c r="H760" s="13"/>
      <c r="K760" s="13"/>
    </row>
    <row r="761">
      <c r="B761" s="13"/>
      <c r="D761" s="13"/>
      <c r="H761" s="13"/>
      <c r="K761" s="13"/>
    </row>
    <row r="762">
      <c r="B762" s="13"/>
      <c r="D762" s="13"/>
      <c r="H762" s="13"/>
      <c r="K762" s="13"/>
    </row>
    <row r="763">
      <c r="B763" s="13"/>
      <c r="D763" s="13"/>
      <c r="H763" s="13"/>
      <c r="K763" s="13"/>
    </row>
    <row r="764">
      <c r="B764" s="13"/>
      <c r="D764" s="13"/>
      <c r="H764" s="13"/>
      <c r="K764" s="13"/>
    </row>
    <row r="765">
      <c r="B765" s="13"/>
      <c r="D765" s="13"/>
      <c r="H765" s="13"/>
      <c r="K765" s="13"/>
    </row>
    <row r="766">
      <c r="B766" s="13"/>
      <c r="D766" s="13"/>
      <c r="H766" s="13"/>
      <c r="K766" s="13"/>
    </row>
    <row r="767">
      <c r="B767" s="13"/>
      <c r="D767" s="13"/>
      <c r="H767" s="13"/>
      <c r="K767" s="13"/>
    </row>
    <row r="768">
      <c r="B768" s="13"/>
      <c r="D768" s="13"/>
      <c r="H768" s="13"/>
      <c r="K768" s="13"/>
    </row>
    <row r="769">
      <c r="B769" s="13"/>
      <c r="D769" s="13"/>
      <c r="H769" s="13"/>
      <c r="K769" s="13"/>
    </row>
    <row r="770">
      <c r="B770" s="13"/>
      <c r="D770" s="13"/>
      <c r="H770" s="13"/>
      <c r="K770" s="13"/>
    </row>
    <row r="771">
      <c r="B771" s="13"/>
      <c r="D771" s="13"/>
      <c r="H771" s="13"/>
      <c r="K771" s="13"/>
    </row>
    <row r="772">
      <c r="B772" s="13"/>
      <c r="D772" s="13"/>
      <c r="H772" s="13"/>
      <c r="K772" s="13"/>
    </row>
    <row r="773">
      <c r="B773" s="13"/>
      <c r="D773" s="13"/>
      <c r="H773" s="13"/>
      <c r="K773" s="13"/>
    </row>
    <row r="774">
      <c r="B774" s="13"/>
      <c r="D774" s="13"/>
      <c r="H774" s="13"/>
      <c r="K774" s="13"/>
    </row>
    <row r="775">
      <c r="B775" s="13"/>
      <c r="D775" s="13"/>
      <c r="H775" s="13"/>
      <c r="K775" s="13"/>
    </row>
    <row r="776">
      <c r="B776" s="13"/>
      <c r="D776" s="13"/>
      <c r="H776" s="13"/>
      <c r="K776" s="13"/>
    </row>
    <row r="777">
      <c r="B777" s="13"/>
      <c r="D777" s="13"/>
      <c r="H777" s="13"/>
      <c r="K777" s="13"/>
    </row>
    <row r="778">
      <c r="B778" s="13"/>
      <c r="D778" s="13"/>
      <c r="H778" s="13"/>
      <c r="K778" s="13"/>
    </row>
    <row r="779">
      <c r="B779" s="13"/>
      <c r="D779" s="13"/>
      <c r="H779" s="13"/>
      <c r="K779" s="13"/>
    </row>
    <row r="780">
      <c r="B780" s="13"/>
      <c r="D780" s="13"/>
      <c r="H780" s="13"/>
      <c r="K780" s="13"/>
    </row>
    <row r="781">
      <c r="B781" s="13"/>
      <c r="D781" s="13"/>
      <c r="H781" s="13"/>
      <c r="K781" s="13"/>
    </row>
    <row r="782">
      <c r="B782" s="13"/>
      <c r="D782" s="13"/>
      <c r="H782" s="13"/>
      <c r="K782" s="13"/>
    </row>
    <row r="783">
      <c r="B783" s="13"/>
      <c r="D783" s="13"/>
      <c r="H783" s="13"/>
      <c r="K783" s="13"/>
    </row>
    <row r="784">
      <c r="B784" s="13"/>
      <c r="D784" s="13"/>
      <c r="H784" s="13"/>
      <c r="K784" s="13"/>
    </row>
    <row r="785">
      <c r="B785" s="13"/>
      <c r="D785" s="13"/>
      <c r="H785" s="13"/>
      <c r="K785" s="13"/>
    </row>
    <row r="786">
      <c r="B786" s="13"/>
      <c r="D786" s="13"/>
      <c r="H786" s="13"/>
      <c r="K786" s="13"/>
    </row>
    <row r="787">
      <c r="B787" s="13"/>
      <c r="D787" s="13"/>
      <c r="H787" s="13"/>
      <c r="K787" s="13"/>
    </row>
    <row r="788">
      <c r="B788" s="13"/>
      <c r="D788" s="13"/>
      <c r="H788" s="13"/>
      <c r="K788" s="13"/>
    </row>
    <row r="789">
      <c r="B789" s="13"/>
      <c r="D789" s="13"/>
      <c r="H789" s="13"/>
      <c r="K789" s="13"/>
    </row>
    <row r="790">
      <c r="B790" s="13"/>
      <c r="D790" s="13"/>
      <c r="H790" s="13"/>
      <c r="K790" s="13"/>
    </row>
    <row r="791">
      <c r="B791" s="13"/>
      <c r="D791" s="13"/>
      <c r="H791" s="13"/>
      <c r="K791" s="13"/>
    </row>
    <row r="792">
      <c r="B792" s="13"/>
      <c r="D792" s="13"/>
      <c r="H792" s="13"/>
      <c r="K792" s="13"/>
    </row>
    <row r="793">
      <c r="B793" s="13"/>
      <c r="D793" s="13"/>
      <c r="H793" s="13"/>
      <c r="K793" s="13"/>
    </row>
    <row r="794">
      <c r="B794" s="13"/>
      <c r="D794" s="13"/>
      <c r="H794" s="13"/>
      <c r="K794" s="13"/>
    </row>
    <row r="795">
      <c r="B795" s="13"/>
      <c r="D795" s="13"/>
      <c r="H795" s="13"/>
      <c r="K795" s="13"/>
    </row>
    <row r="796">
      <c r="B796" s="13"/>
      <c r="D796" s="13"/>
      <c r="H796" s="13"/>
      <c r="K796" s="13"/>
    </row>
    <row r="797">
      <c r="B797" s="13"/>
      <c r="D797" s="13"/>
      <c r="H797" s="13"/>
      <c r="K797" s="13"/>
    </row>
    <row r="798">
      <c r="B798" s="13"/>
      <c r="D798" s="13"/>
      <c r="H798" s="13"/>
      <c r="K798" s="13"/>
    </row>
    <row r="799">
      <c r="B799" s="13"/>
      <c r="D799" s="13"/>
      <c r="H799" s="13"/>
      <c r="K799" s="13"/>
    </row>
    <row r="800">
      <c r="B800" s="13"/>
      <c r="D800" s="13"/>
      <c r="H800" s="13"/>
      <c r="K800" s="13"/>
    </row>
    <row r="801">
      <c r="B801" s="13"/>
      <c r="D801" s="13"/>
      <c r="H801" s="13"/>
      <c r="K801" s="13"/>
    </row>
    <row r="802">
      <c r="B802" s="13"/>
      <c r="D802" s="13"/>
      <c r="H802" s="13"/>
      <c r="K802" s="13"/>
    </row>
    <row r="803">
      <c r="B803" s="13"/>
      <c r="D803" s="13"/>
      <c r="H803" s="13"/>
      <c r="K803" s="13"/>
    </row>
    <row r="804">
      <c r="B804" s="13"/>
      <c r="D804" s="13"/>
      <c r="H804" s="13"/>
      <c r="K804" s="13"/>
    </row>
    <row r="805">
      <c r="B805" s="13"/>
      <c r="D805" s="13"/>
      <c r="H805" s="13"/>
      <c r="K805" s="13"/>
    </row>
    <row r="806">
      <c r="B806" s="13"/>
      <c r="D806" s="13"/>
      <c r="H806" s="13"/>
      <c r="K806" s="13"/>
    </row>
    <row r="807">
      <c r="B807" s="13"/>
      <c r="D807" s="13"/>
      <c r="H807" s="13"/>
      <c r="K807" s="13"/>
    </row>
    <row r="808">
      <c r="B808" s="13"/>
      <c r="D808" s="13"/>
      <c r="H808" s="13"/>
      <c r="K808" s="13"/>
    </row>
    <row r="809">
      <c r="B809" s="13"/>
      <c r="D809" s="13"/>
      <c r="H809" s="13"/>
      <c r="K809" s="13"/>
    </row>
    <row r="810">
      <c r="B810" s="13"/>
      <c r="D810" s="13"/>
      <c r="H810" s="13"/>
      <c r="K810" s="13"/>
    </row>
    <row r="811">
      <c r="B811" s="13"/>
      <c r="D811" s="13"/>
      <c r="H811" s="13"/>
      <c r="K811" s="13"/>
    </row>
    <row r="812">
      <c r="B812" s="13"/>
      <c r="D812" s="13"/>
      <c r="H812" s="13"/>
      <c r="K812" s="13"/>
    </row>
    <row r="813">
      <c r="B813" s="13"/>
      <c r="D813" s="13"/>
      <c r="H813" s="13"/>
      <c r="K813" s="13"/>
    </row>
    <row r="814">
      <c r="B814" s="13"/>
      <c r="D814" s="13"/>
      <c r="H814" s="13"/>
      <c r="K814" s="13"/>
    </row>
    <row r="815">
      <c r="B815" s="13"/>
      <c r="D815" s="13"/>
      <c r="H815" s="13"/>
      <c r="K815" s="13"/>
    </row>
    <row r="816">
      <c r="B816" s="13"/>
      <c r="D816" s="13"/>
      <c r="H816" s="13"/>
      <c r="K816" s="13"/>
    </row>
    <row r="817">
      <c r="B817" s="13"/>
      <c r="D817" s="13"/>
      <c r="H817" s="13"/>
      <c r="K817" s="13"/>
    </row>
    <row r="818">
      <c r="B818" s="13"/>
      <c r="D818" s="13"/>
      <c r="H818" s="13"/>
      <c r="K818" s="13"/>
    </row>
    <row r="819">
      <c r="B819" s="13"/>
      <c r="D819" s="13"/>
      <c r="H819" s="13"/>
      <c r="K819" s="13"/>
    </row>
    <row r="820">
      <c r="B820" s="13"/>
      <c r="D820" s="13"/>
      <c r="H820" s="13"/>
      <c r="K820" s="13"/>
    </row>
    <row r="821">
      <c r="B821" s="13"/>
      <c r="D821" s="13"/>
      <c r="H821" s="13"/>
      <c r="K821" s="13"/>
    </row>
    <row r="822">
      <c r="B822" s="13"/>
      <c r="D822" s="13"/>
      <c r="H822" s="13"/>
      <c r="K822" s="13"/>
    </row>
    <row r="823">
      <c r="B823" s="13"/>
      <c r="D823" s="13"/>
      <c r="H823" s="13"/>
      <c r="K823" s="13"/>
    </row>
    <row r="824">
      <c r="B824" s="13"/>
      <c r="D824" s="13"/>
      <c r="H824" s="13"/>
      <c r="K824" s="13"/>
    </row>
    <row r="825">
      <c r="B825" s="13"/>
      <c r="D825" s="13"/>
      <c r="H825" s="13"/>
      <c r="K825" s="13"/>
    </row>
    <row r="826">
      <c r="B826" s="13"/>
      <c r="D826" s="13"/>
      <c r="H826" s="13"/>
      <c r="K826" s="13"/>
    </row>
    <row r="827">
      <c r="B827" s="13"/>
      <c r="D827" s="13"/>
      <c r="H827" s="13"/>
      <c r="K827" s="13"/>
    </row>
    <row r="828">
      <c r="B828" s="13"/>
      <c r="D828" s="13"/>
      <c r="H828" s="13"/>
      <c r="K828" s="13"/>
    </row>
    <row r="829">
      <c r="B829" s="13"/>
      <c r="D829" s="13"/>
      <c r="H829" s="13"/>
      <c r="K829" s="13"/>
    </row>
    <row r="830">
      <c r="B830" s="13"/>
      <c r="D830" s="13"/>
      <c r="H830" s="13"/>
      <c r="K830" s="13"/>
    </row>
    <row r="831">
      <c r="B831" s="13"/>
      <c r="D831" s="13"/>
      <c r="H831" s="13"/>
      <c r="K831" s="13"/>
    </row>
    <row r="832">
      <c r="B832" s="13"/>
      <c r="D832" s="13"/>
      <c r="H832" s="13"/>
      <c r="K832" s="13"/>
    </row>
    <row r="833">
      <c r="B833" s="13"/>
      <c r="D833" s="13"/>
      <c r="H833" s="13"/>
      <c r="K833" s="13"/>
    </row>
    <row r="834">
      <c r="B834" s="13"/>
      <c r="D834" s="13"/>
      <c r="H834" s="13"/>
      <c r="K834" s="13"/>
    </row>
    <row r="835">
      <c r="B835" s="13"/>
      <c r="D835" s="13"/>
      <c r="H835" s="13"/>
      <c r="K835" s="13"/>
    </row>
    <row r="836">
      <c r="B836" s="13"/>
      <c r="D836" s="13"/>
      <c r="H836" s="13"/>
      <c r="K836" s="13"/>
    </row>
    <row r="837">
      <c r="B837" s="13"/>
      <c r="D837" s="13"/>
      <c r="H837" s="13"/>
      <c r="K837" s="13"/>
    </row>
    <row r="838">
      <c r="B838" s="13"/>
      <c r="D838" s="13"/>
      <c r="H838" s="13"/>
      <c r="K838" s="13"/>
    </row>
    <row r="839">
      <c r="B839" s="13"/>
      <c r="D839" s="13"/>
      <c r="H839" s="13"/>
      <c r="K839" s="13"/>
    </row>
    <row r="840">
      <c r="B840" s="13"/>
      <c r="D840" s="13"/>
      <c r="H840" s="13"/>
      <c r="K840" s="13"/>
    </row>
    <row r="841">
      <c r="B841" s="13"/>
      <c r="D841" s="13"/>
      <c r="H841" s="13"/>
      <c r="K841" s="13"/>
    </row>
    <row r="842">
      <c r="B842" s="13"/>
      <c r="D842" s="13"/>
      <c r="H842" s="13"/>
      <c r="K842" s="13"/>
    </row>
    <row r="843">
      <c r="B843" s="13"/>
      <c r="D843" s="13"/>
      <c r="H843" s="13"/>
      <c r="K843" s="13"/>
    </row>
    <row r="844">
      <c r="B844" s="13"/>
      <c r="D844" s="13"/>
      <c r="H844" s="13"/>
      <c r="K844" s="13"/>
    </row>
    <row r="845">
      <c r="B845" s="13"/>
      <c r="D845" s="13"/>
      <c r="H845" s="13"/>
      <c r="K845" s="13"/>
    </row>
    <row r="846">
      <c r="B846" s="13"/>
      <c r="D846" s="13"/>
      <c r="H846" s="13"/>
      <c r="K846" s="13"/>
    </row>
    <row r="847">
      <c r="B847" s="13"/>
      <c r="D847" s="13"/>
      <c r="H847" s="13"/>
      <c r="K847" s="13"/>
    </row>
    <row r="848">
      <c r="B848" s="13"/>
      <c r="D848" s="13"/>
      <c r="H848" s="13"/>
      <c r="K848" s="13"/>
    </row>
    <row r="849">
      <c r="B849" s="13"/>
      <c r="D849" s="13"/>
      <c r="H849" s="13"/>
      <c r="K849" s="13"/>
    </row>
    <row r="850">
      <c r="B850" s="13"/>
      <c r="D850" s="13"/>
      <c r="H850" s="13"/>
      <c r="K850" s="13"/>
    </row>
    <row r="851">
      <c r="B851" s="13"/>
      <c r="D851" s="13"/>
      <c r="H851" s="13"/>
      <c r="K851" s="13"/>
    </row>
    <row r="852">
      <c r="B852" s="13"/>
      <c r="D852" s="13"/>
      <c r="H852" s="13"/>
      <c r="K852" s="13"/>
    </row>
    <row r="853">
      <c r="B853" s="13"/>
      <c r="D853" s="13"/>
      <c r="H853" s="13"/>
      <c r="K853" s="13"/>
    </row>
    <row r="854">
      <c r="B854" s="13"/>
      <c r="D854" s="13"/>
      <c r="H854" s="13"/>
      <c r="K854" s="13"/>
    </row>
    <row r="855">
      <c r="B855" s="13"/>
      <c r="D855" s="13"/>
      <c r="H855" s="13"/>
      <c r="K855" s="13"/>
    </row>
    <row r="856">
      <c r="B856" s="13"/>
      <c r="D856" s="13"/>
      <c r="H856" s="13"/>
      <c r="K856" s="13"/>
    </row>
    <row r="857">
      <c r="B857" s="13"/>
      <c r="D857" s="13"/>
      <c r="H857" s="13"/>
      <c r="K857" s="13"/>
    </row>
    <row r="858">
      <c r="B858" s="13"/>
      <c r="D858" s="13"/>
      <c r="H858" s="13"/>
      <c r="K858" s="13"/>
    </row>
    <row r="859">
      <c r="B859" s="13"/>
      <c r="D859" s="13"/>
      <c r="H859" s="13"/>
      <c r="K859" s="13"/>
    </row>
    <row r="860">
      <c r="B860" s="13"/>
      <c r="D860" s="13"/>
      <c r="H860" s="13"/>
      <c r="K860" s="13"/>
    </row>
    <row r="861">
      <c r="B861" s="13"/>
      <c r="D861" s="13"/>
      <c r="H861" s="13"/>
      <c r="K861" s="13"/>
    </row>
    <row r="862">
      <c r="B862" s="13"/>
      <c r="D862" s="13"/>
      <c r="H862" s="13"/>
      <c r="K862" s="13"/>
    </row>
    <row r="863">
      <c r="B863" s="13"/>
      <c r="D863" s="13"/>
      <c r="H863" s="13"/>
      <c r="K863" s="13"/>
    </row>
    <row r="864">
      <c r="B864" s="13"/>
      <c r="D864" s="13"/>
      <c r="H864" s="13"/>
      <c r="K864" s="13"/>
    </row>
    <row r="865">
      <c r="B865" s="13"/>
      <c r="D865" s="13"/>
      <c r="H865" s="13"/>
      <c r="K865" s="13"/>
    </row>
    <row r="866">
      <c r="B866" s="13"/>
      <c r="D866" s="13"/>
      <c r="H866" s="13"/>
      <c r="K866" s="13"/>
    </row>
    <row r="867">
      <c r="B867" s="13"/>
      <c r="D867" s="13"/>
      <c r="H867" s="13"/>
      <c r="K867" s="13"/>
    </row>
    <row r="868">
      <c r="B868" s="13"/>
      <c r="D868" s="13"/>
      <c r="H868" s="13"/>
      <c r="K868" s="13"/>
    </row>
    <row r="869">
      <c r="B869" s="13"/>
      <c r="D869" s="13"/>
      <c r="H869" s="13"/>
      <c r="K869" s="13"/>
    </row>
    <row r="870">
      <c r="B870" s="13"/>
      <c r="D870" s="13"/>
      <c r="H870" s="13"/>
      <c r="K870" s="13"/>
    </row>
    <row r="871">
      <c r="B871" s="13"/>
      <c r="D871" s="13"/>
      <c r="H871" s="13"/>
      <c r="K871" s="13"/>
    </row>
    <row r="872">
      <c r="B872" s="13"/>
      <c r="D872" s="13"/>
      <c r="H872" s="13"/>
      <c r="K872" s="13"/>
    </row>
    <row r="873">
      <c r="B873" s="13"/>
      <c r="D873" s="13"/>
      <c r="H873" s="13"/>
      <c r="K873" s="13"/>
    </row>
    <row r="874">
      <c r="B874" s="13"/>
      <c r="D874" s="13"/>
      <c r="H874" s="13"/>
      <c r="K874" s="13"/>
    </row>
    <row r="875">
      <c r="B875" s="13"/>
      <c r="D875" s="13"/>
      <c r="H875" s="13"/>
      <c r="K875" s="13"/>
    </row>
    <row r="876">
      <c r="B876" s="13"/>
      <c r="D876" s="13"/>
      <c r="H876" s="13"/>
      <c r="K876" s="13"/>
    </row>
    <row r="877">
      <c r="B877" s="13"/>
      <c r="D877" s="13"/>
      <c r="H877" s="13"/>
      <c r="K877" s="13"/>
    </row>
    <row r="878">
      <c r="B878" s="13"/>
      <c r="D878" s="13"/>
      <c r="H878" s="13"/>
      <c r="K878" s="13"/>
    </row>
    <row r="879">
      <c r="B879" s="13"/>
      <c r="D879" s="13"/>
      <c r="H879" s="13"/>
      <c r="K879" s="13"/>
    </row>
    <row r="880">
      <c r="B880" s="13"/>
      <c r="D880" s="13"/>
      <c r="H880" s="13"/>
      <c r="K880" s="13"/>
    </row>
    <row r="881">
      <c r="B881" s="13"/>
      <c r="D881" s="13"/>
      <c r="H881" s="13"/>
      <c r="K881" s="13"/>
    </row>
    <row r="882">
      <c r="B882" s="13"/>
      <c r="D882" s="13"/>
      <c r="H882" s="13"/>
      <c r="K882" s="13"/>
    </row>
    <row r="883">
      <c r="B883" s="13"/>
      <c r="D883" s="13"/>
      <c r="H883" s="13"/>
      <c r="K883" s="13"/>
    </row>
    <row r="884">
      <c r="B884" s="13"/>
      <c r="D884" s="13"/>
      <c r="H884" s="13"/>
      <c r="K884" s="13"/>
    </row>
    <row r="885">
      <c r="B885" s="13"/>
      <c r="D885" s="13"/>
      <c r="H885" s="13"/>
      <c r="K885" s="13"/>
    </row>
    <row r="886">
      <c r="B886" s="13"/>
      <c r="D886" s="13"/>
      <c r="H886" s="13"/>
      <c r="K886" s="13"/>
    </row>
    <row r="887">
      <c r="B887" s="13"/>
      <c r="D887" s="13"/>
      <c r="H887" s="13"/>
      <c r="K887" s="13"/>
    </row>
    <row r="888">
      <c r="B888" s="13"/>
      <c r="D888" s="13"/>
      <c r="H888" s="13"/>
      <c r="K888" s="13"/>
    </row>
    <row r="889">
      <c r="B889" s="13"/>
      <c r="D889" s="13"/>
      <c r="H889" s="13"/>
      <c r="K889" s="13"/>
    </row>
    <row r="890">
      <c r="B890" s="13"/>
      <c r="D890" s="13"/>
      <c r="H890" s="13"/>
      <c r="K890" s="13"/>
    </row>
    <row r="891">
      <c r="B891" s="13"/>
      <c r="D891" s="13"/>
      <c r="H891" s="13"/>
      <c r="K891" s="13"/>
    </row>
    <row r="892">
      <c r="B892" s="13"/>
      <c r="D892" s="13"/>
      <c r="H892" s="13"/>
      <c r="K892" s="13"/>
    </row>
    <row r="893">
      <c r="B893" s="13"/>
      <c r="D893" s="13"/>
      <c r="H893" s="13"/>
      <c r="K893" s="13"/>
    </row>
    <row r="894">
      <c r="B894" s="13"/>
      <c r="D894" s="13"/>
      <c r="H894" s="13"/>
      <c r="K894" s="13"/>
    </row>
    <row r="895">
      <c r="B895" s="13"/>
      <c r="D895" s="13"/>
      <c r="H895" s="13"/>
      <c r="K895" s="13"/>
    </row>
    <row r="896">
      <c r="B896" s="13"/>
      <c r="D896" s="13"/>
      <c r="H896" s="13"/>
      <c r="K896" s="13"/>
    </row>
    <row r="897">
      <c r="B897" s="13"/>
      <c r="D897" s="13"/>
      <c r="H897" s="13"/>
      <c r="K897" s="13"/>
    </row>
    <row r="898">
      <c r="B898" s="13"/>
      <c r="D898" s="13"/>
      <c r="H898" s="13"/>
      <c r="K898" s="13"/>
    </row>
    <row r="899">
      <c r="B899" s="13"/>
      <c r="D899" s="13"/>
      <c r="H899" s="13"/>
      <c r="K899" s="13"/>
    </row>
    <row r="900">
      <c r="B900" s="13"/>
      <c r="D900" s="13"/>
      <c r="H900" s="13"/>
      <c r="K900" s="13"/>
    </row>
    <row r="901">
      <c r="B901" s="13"/>
      <c r="D901" s="13"/>
      <c r="H901" s="13"/>
      <c r="K901" s="13"/>
    </row>
    <row r="902">
      <c r="B902" s="13"/>
      <c r="D902" s="13"/>
      <c r="H902" s="13"/>
      <c r="K902" s="13"/>
    </row>
    <row r="903">
      <c r="B903" s="13"/>
      <c r="D903" s="13"/>
      <c r="H903" s="13"/>
      <c r="K903" s="13"/>
    </row>
    <row r="904">
      <c r="B904" s="13"/>
      <c r="D904" s="13"/>
      <c r="H904" s="13"/>
      <c r="K904" s="13"/>
    </row>
    <row r="905">
      <c r="B905" s="13"/>
      <c r="D905" s="13"/>
      <c r="H905" s="13"/>
      <c r="K905" s="13"/>
    </row>
    <row r="906">
      <c r="B906" s="13"/>
      <c r="D906" s="13"/>
      <c r="H906" s="13"/>
      <c r="K906" s="13"/>
    </row>
    <row r="907">
      <c r="B907" s="13"/>
      <c r="D907" s="13"/>
      <c r="H907" s="13"/>
      <c r="K907" s="13"/>
    </row>
    <row r="908">
      <c r="B908" s="13"/>
      <c r="D908" s="13"/>
      <c r="H908" s="13"/>
      <c r="K908" s="13"/>
    </row>
    <row r="909">
      <c r="B909" s="13"/>
      <c r="D909" s="13"/>
      <c r="H909" s="13"/>
      <c r="K909" s="13"/>
    </row>
    <row r="910">
      <c r="B910" s="13"/>
      <c r="D910" s="13"/>
      <c r="H910" s="13"/>
      <c r="K910" s="13"/>
    </row>
    <row r="911">
      <c r="B911" s="13"/>
      <c r="D911" s="13"/>
      <c r="H911" s="13"/>
      <c r="K911" s="13"/>
    </row>
    <row r="912">
      <c r="B912" s="13"/>
      <c r="D912" s="13"/>
      <c r="H912" s="13"/>
      <c r="K912" s="13"/>
    </row>
    <row r="913">
      <c r="B913" s="13"/>
      <c r="D913" s="13"/>
      <c r="H913" s="13"/>
      <c r="K913" s="13"/>
    </row>
    <row r="914">
      <c r="B914" s="13"/>
      <c r="D914" s="13"/>
      <c r="H914" s="13"/>
      <c r="K914" s="13"/>
    </row>
    <row r="915">
      <c r="B915" s="13"/>
      <c r="D915" s="13"/>
      <c r="H915" s="13"/>
      <c r="K915" s="13"/>
    </row>
    <row r="916">
      <c r="B916" s="13"/>
      <c r="D916" s="13"/>
      <c r="H916" s="13"/>
      <c r="K916" s="13"/>
    </row>
    <row r="917">
      <c r="B917" s="13"/>
      <c r="D917" s="13"/>
      <c r="H917" s="13"/>
      <c r="K917" s="13"/>
    </row>
    <row r="918">
      <c r="B918" s="13"/>
      <c r="D918" s="13"/>
      <c r="H918" s="13"/>
      <c r="K918" s="13"/>
    </row>
    <row r="919">
      <c r="B919" s="13"/>
      <c r="D919" s="13"/>
      <c r="H919" s="13"/>
      <c r="K919" s="13"/>
    </row>
    <row r="920">
      <c r="B920" s="13"/>
      <c r="D920" s="13"/>
      <c r="H920" s="13"/>
      <c r="K920" s="13"/>
    </row>
    <row r="921">
      <c r="B921" s="13"/>
      <c r="D921" s="13"/>
      <c r="H921" s="13"/>
      <c r="K921" s="13"/>
    </row>
    <row r="922">
      <c r="B922" s="13"/>
      <c r="D922" s="13"/>
      <c r="H922" s="13"/>
      <c r="K922" s="13"/>
    </row>
    <row r="923">
      <c r="B923" s="13"/>
      <c r="D923" s="13"/>
      <c r="H923" s="13"/>
      <c r="K923" s="13"/>
    </row>
    <row r="924">
      <c r="B924" s="13"/>
      <c r="D924" s="13"/>
      <c r="H924" s="13"/>
      <c r="K924" s="13"/>
    </row>
    <row r="925">
      <c r="B925" s="13"/>
      <c r="D925" s="13"/>
      <c r="H925" s="13"/>
      <c r="K925" s="13"/>
    </row>
    <row r="926">
      <c r="B926" s="13"/>
      <c r="D926" s="13"/>
      <c r="H926" s="13"/>
      <c r="K926" s="13"/>
    </row>
    <row r="927">
      <c r="B927" s="13"/>
      <c r="D927" s="13"/>
      <c r="H927" s="13"/>
      <c r="K927" s="13"/>
    </row>
    <row r="928">
      <c r="B928" s="13"/>
      <c r="D928" s="13"/>
      <c r="H928" s="13"/>
      <c r="K928" s="13"/>
    </row>
    <row r="929">
      <c r="B929" s="13"/>
      <c r="D929" s="13"/>
      <c r="H929" s="13"/>
      <c r="K929" s="13"/>
    </row>
    <row r="930">
      <c r="B930" s="13"/>
      <c r="D930" s="13"/>
      <c r="H930" s="13"/>
      <c r="K930" s="13"/>
    </row>
    <row r="931">
      <c r="B931" s="13"/>
      <c r="D931" s="13"/>
      <c r="H931" s="13"/>
      <c r="K931" s="13"/>
    </row>
    <row r="932">
      <c r="B932" s="13"/>
      <c r="D932" s="13"/>
      <c r="H932" s="13"/>
      <c r="K932" s="13"/>
    </row>
    <row r="933">
      <c r="B933" s="13"/>
      <c r="D933" s="13"/>
      <c r="H933" s="13"/>
      <c r="K933" s="13"/>
    </row>
    <row r="934">
      <c r="B934" s="13"/>
      <c r="D934" s="13"/>
      <c r="H934" s="13"/>
      <c r="K934" s="13"/>
    </row>
    <row r="935">
      <c r="B935" s="13"/>
      <c r="D935" s="13"/>
      <c r="H935" s="13"/>
      <c r="K935" s="13"/>
    </row>
    <row r="936">
      <c r="B936" s="13"/>
      <c r="D936" s="13"/>
      <c r="H936" s="13"/>
      <c r="K936" s="13"/>
    </row>
    <row r="937">
      <c r="B937" s="13"/>
      <c r="D937" s="13"/>
      <c r="H937" s="13"/>
      <c r="K937" s="13"/>
    </row>
    <row r="938">
      <c r="B938" s="13"/>
      <c r="D938" s="13"/>
      <c r="H938" s="13"/>
      <c r="K938" s="13"/>
    </row>
    <row r="939">
      <c r="B939" s="13"/>
      <c r="D939" s="13"/>
      <c r="H939" s="13"/>
      <c r="K939" s="13"/>
    </row>
    <row r="940">
      <c r="B940" s="13"/>
      <c r="D940" s="13"/>
      <c r="H940" s="13"/>
      <c r="K940" s="13"/>
    </row>
    <row r="941">
      <c r="B941" s="13"/>
      <c r="D941" s="13"/>
      <c r="H941" s="13"/>
      <c r="K941" s="13"/>
    </row>
    <row r="942">
      <c r="B942" s="13"/>
      <c r="D942" s="13"/>
      <c r="H942" s="13"/>
      <c r="K942" s="13"/>
    </row>
    <row r="943">
      <c r="B943" s="13"/>
      <c r="D943" s="13"/>
      <c r="H943" s="13"/>
      <c r="K943" s="13"/>
    </row>
    <row r="944">
      <c r="B944" s="13"/>
      <c r="D944" s="13"/>
      <c r="H944" s="13"/>
      <c r="K944" s="13"/>
    </row>
    <row r="945">
      <c r="B945" s="13"/>
      <c r="D945" s="13"/>
      <c r="H945" s="13"/>
      <c r="K945" s="13"/>
    </row>
    <row r="946">
      <c r="B946" s="13"/>
      <c r="D946" s="13"/>
      <c r="H946" s="13"/>
      <c r="K946" s="13"/>
    </row>
    <row r="947">
      <c r="B947" s="13"/>
      <c r="D947" s="13"/>
      <c r="H947" s="13"/>
      <c r="K947" s="13"/>
    </row>
    <row r="948">
      <c r="B948" s="13"/>
      <c r="D948" s="13"/>
      <c r="H948" s="13"/>
      <c r="K948" s="13"/>
    </row>
    <row r="949">
      <c r="B949" s="13"/>
      <c r="D949" s="13"/>
      <c r="H949" s="13"/>
      <c r="K949" s="13"/>
    </row>
    <row r="950">
      <c r="B950" s="13"/>
      <c r="D950" s="13"/>
      <c r="H950" s="13"/>
      <c r="K950" s="13"/>
    </row>
    <row r="951">
      <c r="B951" s="13"/>
      <c r="D951" s="13"/>
      <c r="H951" s="13"/>
      <c r="K951" s="13"/>
    </row>
    <row r="952">
      <c r="B952" s="13"/>
      <c r="D952" s="13"/>
      <c r="H952" s="13"/>
      <c r="K952" s="13"/>
    </row>
    <row r="953">
      <c r="B953" s="13"/>
      <c r="D953" s="13"/>
      <c r="H953" s="13"/>
      <c r="K953" s="13"/>
    </row>
    <row r="954">
      <c r="B954" s="13"/>
      <c r="D954" s="13"/>
      <c r="H954" s="13"/>
      <c r="K954" s="13"/>
    </row>
    <row r="955">
      <c r="B955" s="13"/>
      <c r="D955" s="13"/>
      <c r="H955" s="13"/>
      <c r="K955" s="13"/>
    </row>
    <row r="956">
      <c r="B956" s="13"/>
      <c r="D956" s="13"/>
      <c r="H956" s="13"/>
      <c r="K956" s="13"/>
    </row>
    <row r="957">
      <c r="B957" s="13"/>
      <c r="D957" s="13"/>
      <c r="H957" s="13"/>
      <c r="K957" s="13"/>
    </row>
    <row r="958">
      <c r="B958" s="13"/>
      <c r="D958" s="13"/>
      <c r="H958" s="13"/>
      <c r="K958" s="13"/>
    </row>
    <row r="959">
      <c r="B959" s="13"/>
      <c r="D959" s="13"/>
      <c r="H959" s="13"/>
      <c r="K959" s="13"/>
    </row>
    <row r="960">
      <c r="B960" s="13"/>
      <c r="D960" s="13"/>
      <c r="H960" s="13"/>
      <c r="K960" s="13"/>
    </row>
    <row r="961">
      <c r="B961" s="13"/>
      <c r="D961" s="13"/>
      <c r="H961" s="13"/>
      <c r="K961" s="13"/>
    </row>
    <row r="962">
      <c r="B962" s="13"/>
      <c r="D962" s="13"/>
      <c r="H962" s="13"/>
      <c r="K962" s="13"/>
    </row>
    <row r="963">
      <c r="B963" s="13"/>
      <c r="D963" s="13"/>
      <c r="H963" s="13"/>
      <c r="K963" s="13"/>
    </row>
    <row r="964">
      <c r="B964" s="13"/>
      <c r="D964" s="13"/>
      <c r="H964" s="13"/>
      <c r="K964" s="13"/>
    </row>
    <row r="965">
      <c r="B965" s="13"/>
      <c r="D965" s="13"/>
      <c r="H965" s="13"/>
      <c r="K965" s="13"/>
    </row>
    <row r="966">
      <c r="B966" s="13"/>
      <c r="D966" s="13"/>
      <c r="H966" s="13"/>
      <c r="K966" s="13"/>
    </row>
    <row r="967">
      <c r="B967" s="13"/>
      <c r="D967" s="13"/>
      <c r="H967" s="13"/>
      <c r="K967" s="13"/>
    </row>
    <row r="968">
      <c r="B968" s="13"/>
      <c r="D968" s="13"/>
      <c r="H968" s="13"/>
      <c r="K968" s="13"/>
    </row>
    <row r="969">
      <c r="B969" s="13"/>
      <c r="D969" s="13"/>
      <c r="H969" s="13"/>
      <c r="K969" s="13"/>
    </row>
    <row r="970">
      <c r="B970" s="13"/>
      <c r="D970" s="13"/>
      <c r="H970" s="13"/>
      <c r="K970" s="13"/>
    </row>
    <row r="971">
      <c r="B971" s="13"/>
      <c r="D971" s="13"/>
      <c r="H971" s="13"/>
      <c r="K971" s="13"/>
    </row>
    <row r="972">
      <c r="B972" s="13"/>
      <c r="D972" s="13"/>
      <c r="H972" s="13"/>
      <c r="K972" s="13"/>
    </row>
    <row r="973">
      <c r="B973" s="13"/>
      <c r="D973" s="13"/>
      <c r="H973" s="13"/>
      <c r="K973" s="13"/>
    </row>
    <row r="974">
      <c r="B974" s="13"/>
      <c r="D974" s="13"/>
      <c r="H974" s="13"/>
      <c r="K974" s="13"/>
    </row>
    <row r="975">
      <c r="B975" s="13"/>
      <c r="D975" s="13"/>
      <c r="H975" s="13"/>
      <c r="K975" s="13"/>
    </row>
    <row r="976">
      <c r="B976" s="13"/>
      <c r="D976" s="13"/>
      <c r="H976" s="13"/>
      <c r="K976" s="13"/>
    </row>
    <row r="977">
      <c r="B977" s="13"/>
      <c r="D977" s="13"/>
      <c r="H977" s="13"/>
      <c r="K977" s="13"/>
    </row>
    <row r="978">
      <c r="B978" s="13"/>
      <c r="D978" s="13"/>
      <c r="H978" s="13"/>
      <c r="K978" s="13"/>
    </row>
    <row r="979">
      <c r="B979" s="13"/>
      <c r="D979" s="13"/>
      <c r="H979" s="13"/>
      <c r="K979" s="13"/>
    </row>
    <row r="980">
      <c r="B980" s="13"/>
      <c r="D980" s="13"/>
      <c r="H980" s="13"/>
      <c r="K980" s="13"/>
    </row>
    <row r="981">
      <c r="B981" s="13"/>
      <c r="D981" s="13"/>
      <c r="H981" s="13"/>
      <c r="K981" s="13"/>
    </row>
    <row r="982">
      <c r="B982" s="13"/>
      <c r="D982" s="13"/>
      <c r="H982" s="13"/>
      <c r="K982" s="13"/>
    </row>
    <row r="983">
      <c r="B983" s="13"/>
      <c r="D983" s="13"/>
      <c r="H983" s="13"/>
      <c r="K983" s="13"/>
    </row>
    <row r="984">
      <c r="B984" s="13"/>
      <c r="D984" s="13"/>
      <c r="H984" s="13"/>
      <c r="K984" s="13"/>
    </row>
    <row r="985">
      <c r="B985" s="13"/>
      <c r="D985" s="13"/>
      <c r="H985" s="13"/>
      <c r="K985" s="13"/>
    </row>
    <row r="986">
      <c r="B986" s="13"/>
      <c r="D986" s="13"/>
      <c r="H986" s="13"/>
      <c r="K986" s="13"/>
    </row>
    <row r="987">
      <c r="B987" s="13"/>
      <c r="D987" s="13"/>
      <c r="H987" s="13"/>
      <c r="K987" s="13"/>
    </row>
    <row r="988">
      <c r="B988" s="13"/>
      <c r="D988" s="13"/>
      <c r="H988" s="13"/>
      <c r="K988" s="13"/>
    </row>
    <row r="989">
      <c r="B989" s="13"/>
      <c r="D989" s="13"/>
      <c r="H989" s="13"/>
      <c r="K989" s="13"/>
    </row>
    <row r="990">
      <c r="B990" s="13"/>
      <c r="D990" s="13"/>
      <c r="H990" s="13"/>
      <c r="K990" s="13"/>
    </row>
    <row r="991">
      <c r="B991" s="13"/>
      <c r="D991" s="13"/>
      <c r="H991" s="13"/>
      <c r="K991" s="13"/>
    </row>
    <row r="992">
      <c r="B992" s="13"/>
      <c r="D992" s="13"/>
      <c r="H992" s="13"/>
      <c r="K992" s="13"/>
    </row>
    <row r="993">
      <c r="B993" s="13"/>
      <c r="D993" s="13"/>
      <c r="H993" s="13"/>
      <c r="K993" s="13"/>
    </row>
    <row r="994">
      <c r="B994" s="13"/>
      <c r="D994" s="13"/>
      <c r="H994" s="13"/>
      <c r="K994" s="13"/>
    </row>
  </sheetData>
  <conditionalFormatting sqref="H2:H4">
    <cfRule type="cellIs" dxfId="0" priority="1" operator="equal">
      <formula>"header"</formula>
    </cfRule>
  </conditionalFormatting>
  <conditionalFormatting sqref="D1:D994 H2:H4">
    <cfRule type="containsBlanks" dxfId="0" priority="2">
      <formula>LEN(TRIM(D1))=0</formula>
    </cfRule>
  </conditionalFormatting>
  <conditionalFormatting sqref="H1:H994">
    <cfRule type="containsBlanks" dxfId="0" priority="3">
      <formula>LEN(TRIM(H1))=0</formula>
    </cfRule>
  </conditionalFormatting>
  <conditionalFormatting sqref="H1:H994">
    <cfRule type="cellIs" dxfId="1" priority="4" operator="equal">
      <formula>"advancedDropDown"</formula>
    </cfRule>
  </conditionalFormatting>
  <conditionalFormatting sqref="H1:H994">
    <cfRule type="cellIs" dxfId="1" priority="5" operator="equal">
      <formula>"multiButton"</formula>
    </cfRule>
  </conditionalFormatting>
  <conditionalFormatting sqref="H1:H994">
    <cfRule type="cellIs" dxfId="1" priority="6" operator="equal">
      <formula>"dropdown"</formula>
    </cfRule>
  </conditionalFormatting>
  <conditionalFormatting sqref="H1:H994">
    <cfRule type="cellIs" dxfId="1" priority="7" operator="equal">
      <formula>"dropdownMultiSelect"</formula>
    </cfRule>
  </conditionalFormatting>
  <conditionalFormatting sqref="H1:H994">
    <cfRule type="cellIs" dxfId="1" priority="8" operator="equal">
      <formula>"openTextBoxWithSelection"</formula>
    </cfRule>
  </conditionalFormatting>
  <conditionalFormatting sqref="K2:K994">
    <cfRule type="notContainsBlanks" dxfId="1" priority="9">
      <formula>LEN(TRIM(K2))&gt;0</formula>
    </cfRule>
  </conditionalFormatting>
  <conditionalFormatting sqref="C2:C994">
    <cfRule type="notContainsBlanks" dxfId="1" priority="10">
      <formula>LEN(TRIM(C2))&gt;0</formula>
    </cfRule>
  </conditionalFormatting>
  <dataValidations>
    <dataValidation type="list" allowBlank="1" showErrorMessage="1" sqref="H2:H994">
      <formula1>legend!$A$2:$A$15</formula1>
    </dataValidation>
    <dataValidation type="list" allowBlank="1" showErrorMessage="1" sqref="K2:K994">
      <formula1>legend!$B$2:$B$15</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43"/>
    <col customWidth="1" min="2" max="3" width="14.43"/>
    <col customWidth="1" min="4" max="4" width="71.71"/>
    <col customWidth="1" min="5" max="5" width="12.0"/>
    <col customWidth="1" min="6" max="6" width="21.71"/>
    <col customWidth="1" min="7" max="7" width="12.57"/>
  </cols>
  <sheetData>
    <row r="1">
      <c r="A1" s="4" t="s">
        <v>1719</v>
      </c>
      <c r="B1" s="4" t="s">
        <v>1720</v>
      </c>
      <c r="C1" s="4" t="s">
        <v>267</v>
      </c>
      <c r="D1" s="4" t="s">
        <v>266</v>
      </c>
      <c r="E1" s="4" t="s">
        <v>31</v>
      </c>
      <c r="F1" s="4" t="s">
        <v>268</v>
      </c>
      <c r="G1" s="4" t="s">
        <v>265</v>
      </c>
    </row>
    <row r="2">
      <c r="A2" s="4" t="str">
        <f t="shared" ref="A2:A197" si="1">CONCATENATE(G2,"-",MATCH(B2,INDIRECT("'"&amp;G2&amp;"'!$B$2:$B"),0)-1)</f>
        <v>#N/A</v>
      </c>
      <c r="B2" s="4" t="s">
        <v>1721</v>
      </c>
      <c r="C2" s="6">
        <v>0.0</v>
      </c>
      <c r="D2" s="4" t="s">
        <v>269</v>
      </c>
      <c r="E2" s="4" t="s">
        <v>65</v>
      </c>
      <c r="F2" s="6">
        <v>1.0</v>
      </c>
      <c r="G2" s="4" t="s">
        <v>33</v>
      </c>
    </row>
    <row r="3">
      <c r="A3" s="4" t="str">
        <f t="shared" si="1"/>
        <v>#N/A</v>
      </c>
      <c r="B3" s="4" t="s">
        <v>1721</v>
      </c>
      <c r="C3" s="6">
        <v>1.0</v>
      </c>
      <c r="D3" s="4" t="s">
        <v>270</v>
      </c>
      <c r="E3" s="4" t="s">
        <v>65</v>
      </c>
      <c r="F3" s="6">
        <v>2.0</v>
      </c>
      <c r="G3" s="4" t="s">
        <v>33</v>
      </c>
    </row>
    <row r="4">
      <c r="A4" s="4" t="str">
        <f t="shared" si="1"/>
        <v>#N/A</v>
      </c>
      <c r="B4" s="4" t="s">
        <v>1721</v>
      </c>
      <c r="C4" s="6">
        <v>2.0</v>
      </c>
      <c r="D4" s="4" t="s">
        <v>271</v>
      </c>
      <c r="E4" s="4" t="s">
        <v>65</v>
      </c>
      <c r="F4" s="6">
        <v>99.0</v>
      </c>
      <c r="G4" s="4" t="s">
        <v>33</v>
      </c>
    </row>
    <row r="5">
      <c r="A5" s="4" t="str">
        <f t="shared" si="1"/>
        <v>#N/A</v>
      </c>
      <c r="B5" s="4" t="s">
        <v>1722</v>
      </c>
      <c r="C5" s="6">
        <v>0.0</v>
      </c>
      <c r="D5" s="4" t="s">
        <v>285</v>
      </c>
      <c r="E5" s="4" t="s">
        <v>164</v>
      </c>
      <c r="F5" s="6">
        <v>1.0</v>
      </c>
      <c r="G5" s="4" t="s">
        <v>33</v>
      </c>
    </row>
    <row r="6">
      <c r="A6" s="4" t="str">
        <f t="shared" si="1"/>
        <v>#N/A</v>
      </c>
      <c r="B6" s="4" t="s">
        <v>1722</v>
      </c>
      <c r="C6" s="6">
        <v>1.0</v>
      </c>
      <c r="D6" s="4" t="s">
        <v>399</v>
      </c>
      <c r="E6" s="4" t="s">
        <v>164</v>
      </c>
      <c r="F6" s="6">
        <v>2.0</v>
      </c>
      <c r="G6" s="4" t="s">
        <v>33</v>
      </c>
    </row>
    <row r="7">
      <c r="A7" s="4" t="str">
        <f t="shared" si="1"/>
        <v>#N/A</v>
      </c>
      <c r="B7" s="4" t="s">
        <v>1722</v>
      </c>
      <c r="C7" s="6">
        <v>2.0</v>
      </c>
      <c r="D7" s="4" t="s">
        <v>400</v>
      </c>
      <c r="E7" s="4" t="s">
        <v>164</v>
      </c>
      <c r="F7" s="6">
        <v>3.0</v>
      </c>
      <c r="G7" s="4" t="s">
        <v>33</v>
      </c>
    </row>
    <row r="8">
      <c r="A8" s="4" t="str">
        <f t="shared" si="1"/>
        <v>#N/A</v>
      </c>
      <c r="B8" s="4" t="s">
        <v>1722</v>
      </c>
      <c r="C8" s="6">
        <v>3.0</v>
      </c>
      <c r="D8" s="4" t="s">
        <v>401</v>
      </c>
      <c r="E8" s="4" t="s">
        <v>164</v>
      </c>
      <c r="F8" s="6">
        <v>4.0</v>
      </c>
      <c r="G8" s="4" t="s">
        <v>33</v>
      </c>
    </row>
    <row r="9">
      <c r="A9" s="4" t="str">
        <f t="shared" si="1"/>
        <v>#N/A</v>
      </c>
      <c r="B9" s="4" t="s">
        <v>1722</v>
      </c>
      <c r="C9" s="6">
        <v>4.0</v>
      </c>
      <c r="D9" s="4" t="s">
        <v>402</v>
      </c>
      <c r="E9" s="4" t="s">
        <v>164</v>
      </c>
      <c r="F9" s="6">
        <v>5.0</v>
      </c>
      <c r="G9" s="4" t="s">
        <v>33</v>
      </c>
    </row>
    <row r="10">
      <c r="A10" s="4" t="str">
        <f t="shared" si="1"/>
        <v>#N/A</v>
      </c>
      <c r="B10" s="4" t="s">
        <v>1722</v>
      </c>
      <c r="C10" s="6">
        <v>5.0</v>
      </c>
      <c r="D10" s="4" t="s">
        <v>403</v>
      </c>
      <c r="E10" s="4" t="s">
        <v>164</v>
      </c>
      <c r="F10" s="6">
        <v>6.0</v>
      </c>
      <c r="G10" s="4" t="s">
        <v>33</v>
      </c>
    </row>
    <row r="11">
      <c r="A11" s="4" t="str">
        <f t="shared" si="1"/>
        <v>#N/A</v>
      </c>
      <c r="B11" s="4" t="s">
        <v>1722</v>
      </c>
      <c r="C11" s="6">
        <v>6.0</v>
      </c>
      <c r="D11" s="4" t="s">
        <v>312</v>
      </c>
      <c r="E11" s="4" t="s">
        <v>164</v>
      </c>
      <c r="F11" s="6">
        <v>98.0</v>
      </c>
      <c r="G11" s="4" t="s">
        <v>33</v>
      </c>
    </row>
    <row r="12">
      <c r="A12" s="4" t="str">
        <f t="shared" si="1"/>
        <v>#N/A</v>
      </c>
      <c r="B12" s="4" t="s">
        <v>1722</v>
      </c>
      <c r="C12" s="6">
        <v>7.0</v>
      </c>
      <c r="D12" s="4" t="s">
        <v>271</v>
      </c>
      <c r="E12" s="4" t="s">
        <v>164</v>
      </c>
      <c r="F12" s="6">
        <v>99.0</v>
      </c>
      <c r="G12" s="4" t="s">
        <v>33</v>
      </c>
    </row>
    <row r="13">
      <c r="A13" s="4" t="str">
        <f t="shared" si="1"/>
        <v>#N/A</v>
      </c>
      <c r="B13" s="4" t="s">
        <v>1723</v>
      </c>
      <c r="C13" s="6">
        <v>0.0</v>
      </c>
      <c r="D13" s="4" t="s">
        <v>404</v>
      </c>
      <c r="E13" s="4" t="s">
        <v>168</v>
      </c>
      <c r="F13" s="6">
        <v>1.0</v>
      </c>
      <c r="G13" s="4" t="s">
        <v>33</v>
      </c>
    </row>
    <row r="14">
      <c r="A14" s="4" t="str">
        <f t="shared" si="1"/>
        <v>#N/A</v>
      </c>
      <c r="B14" s="4" t="s">
        <v>1723</v>
      </c>
      <c r="C14" s="6">
        <v>1.0</v>
      </c>
      <c r="D14" s="4" t="s">
        <v>405</v>
      </c>
      <c r="E14" s="4" t="s">
        <v>168</v>
      </c>
      <c r="F14" s="6">
        <v>2.0</v>
      </c>
      <c r="G14" s="4" t="s">
        <v>33</v>
      </c>
    </row>
    <row r="15">
      <c r="A15" s="4" t="str">
        <f t="shared" si="1"/>
        <v>#N/A</v>
      </c>
      <c r="B15" s="4" t="s">
        <v>1723</v>
      </c>
      <c r="C15" s="6">
        <v>2.0</v>
      </c>
      <c r="D15" s="4" t="s">
        <v>406</v>
      </c>
      <c r="E15" s="4" t="s">
        <v>168</v>
      </c>
      <c r="F15" s="6">
        <v>3.0</v>
      </c>
      <c r="G15" s="4" t="s">
        <v>33</v>
      </c>
    </row>
    <row r="16">
      <c r="A16" s="4" t="str">
        <f t="shared" si="1"/>
        <v>#N/A</v>
      </c>
      <c r="B16" s="4" t="s">
        <v>1723</v>
      </c>
      <c r="C16" s="6">
        <v>3.0</v>
      </c>
      <c r="D16" s="4" t="s">
        <v>407</v>
      </c>
      <c r="E16" s="4" t="s">
        <v>168</v>
      </c>
      <c r="F16" s="6">
        <v>4.0</v>
      </c>
      <c r="G16" s="4" t="s">
        <v>33</v>
      </c>
    </row>
    <row r="17">
      <c r="A17" s="4" t="str">
        <f t="shared" si="1"/>
        <v>#N/A</v>
      </c>
      <c r="B17" s="4" t="s">
        <v>1723</v>
      </c>
      <c r="C17" s="6">
        <v>4.0</v>
      </c>
      <c r="D17" s="4" t="s">
        <v>408</v>
      </c>
      <c r="E17" s="4" t="s">
        <v>168</v>
      </c>
      <c r="F17" s="6">
        <v>5.0</v>
      </c>
      <c r="G17" s="4" t="s">
        <v>33</v>
      </c>
    </row>
    <row r="18">
      <c r="A18" s="4" t="str">
        <f t="shared" si="1"/>
        <v>#N/A</v>
      </c>
      <c r="B18" s="4" t="s">
        <v>1724</v>
      </c>
      <c r="C18" s="6">
        <v>0.0</v>
      </c>
      <c r="D18" s="4" t="s">
        <v>321</v>
      </c>
      <c r="E18" s="4" t="s">
        <v>117</v>
      </c>
      <c r="F18" s="6">
        <v>1.0</v>
      </c>
      <c r="G18" s="4" t="s">
        <v>33</v>
      </c>
    </row>
    <row r="19">
      <c r="A19" s="4" t="str">
        <f t="shared" si="1"/>
        <v>#N/A</v>
      </c>
      <c r="B19" s="4" t="s">
        <v>1724</v>
      </c>
      <c r="C19" s="6">
        <v>1.0</v>
      </c>
      <c r="D19" s="4" t="s">
        <v>322</v>
      </c>
      <c r="E19" s="4" t="s">
        <v>117</v>
      </c>
      <c r="F19" s="6">
        <v>2.0</v>
      </c>
      <c r="G19" s="4" t="s">
        <v>33</v>
      </c>
    </row>
    <row r="20">
      <c r="A20" s="4" t="str">
        <f t="shared" si="1"/>
        <v>#N/A</v>
      </c>
      <c r="B20" s="4" t="s">
        <v>1724</v>
      </c>
      <c r="C20" s="6">
        <v>2.0</v>
      </c>
      <c r="D20" s="4" t="s">
        <v>323</v>
      </c>
      <c r="E20" s="4" t="s">
        <v>117</v>
      </c>
      <c r="F20" s="6">
        <v>3.0</v>
      </c>
      <c r="G20" s="4" t="s">
        <v>33</v>
      </c>
    </row>
    <row r="21">
      <c r="A21" s="4" t="str">
        <f t="shared" si="1"/>
        <v>#N/A</v>
      </c>
      <c r="B21" s="4" t="s">
        <v>1724</v>
      </c>
      <c r="C21" s="6">
        <v>3.0</v>
      </c>
      <c r="D21" s="4" t="s">
        <v>324</v>
      </c>
      <c r="E21" s="4" t="s">
        <v>117</v>
      </c>
      <c r="F21" s="6">
        <v>4.0</v>
      </c>
      <c r="G21" s="4" t="s">
        <v>33</v>
      </c>
    </row>
    <row r="22">
      <c r="A22" s="4" t="str">
        <f t="shared" si="1"/>
        <v>#N/A</v>
      </c>
      <c r="B22" s="4" t="s">
        <v>1724</v>
      </c>
      <c r="C22" s="6">
        <v>4.0</v>
      </c>
      <c r="D22" s="4" t="s">
        <v>325</v>
      </c>
      <c r="E22" s="4" t="s">
        <v>117</v>
      </c>
      <c r="F22" s="6">
        <v>5.0</v>
      </c>
      <c r="G22" s="4" t="s">
        <v>33</v>
      </c>
    </row>
    <row r="23">
      <c r="A23" s="4" t="str">
        <f t="shared" si="1"/>
        <v>#N/A</v>
      </c>
      <c r="B23" s="4" t="s">
        <v>1724</v>
      </c>
      <c r="C23" s="6">
        <v>5.0</v>
      </c>
      <c r="D23" s="4" t="s">
        <v>326</v>
      </c>
      <c r="E23" s="4" t="s">
        <v>117</v>
      </c>
      <c r="F23" s="6">
        <v>6.0</v>
      </c>
      <c r="G23" s="4" t="s">
        <v>33</v>
      </c>
    </row>
    <row r="24">
      <c r="A24" s="4" t="str">
        <f t="shared" si="1"/>
        <v>#N/A</v>
      </c>
      <c r="B24" s="4" t="s">
        <v>1724</v>
      </c>
      <c r="C24" s="6">
        <v>6.0</v>
      </c>
      <c r="D24" s="4" t="s">
        <v>327</v>
      </c>
      <c r="E24" s="4" t="s">
        <v>117</v>
      </c>
      <c r="F24" s="6">
        <v>7.0</v>
      </c>
      <c r="G24" s="4" t="s">
        <v>33</v>
      </c>
    </row>
    <row r="25">
      <c r="A25" s="4" t="str">
        <f t="shared" si="1"/>
        <v>#N/A</v>
      </c>
      <c r="B25" s="4" t="s">
        <v>1724</v>
      </c>
      <c r="C25" s="6">
        <v>7.0</v>
      </c>
      <c r="D25" s="4" t="s">
        <v>328</v>
      </c>
      <c r="E25" s="4" t="s">
        <v>117</v>
      </c>
      <c r="F25" s="6">
        <v>8.0</v>
      </c>
      <c r="G25" s="4" t="s">
        <v>33</v>
      </c>
    </row>
    <row r="26">
      <c r="A26" s="4" t="str">
        <f t="shared" si="1"/>
        <v>#N/A</v>
      </c>
      <c r="B26" s="4" t="s">
        <v>1724</v>
      </c>
      <c r="C26" s="6">
        <v>8.0</v>
      </c>
      <c r="D26" s="4" t="s">
        <v>329</v>
      </c>
      <c r="E26" s="4" t="s">
        <v>117</v>
      </c>
      <c r="F26" s="6">
        <v>9.0</v>
      </c>
      <c r="G26" s="4" t="s">
        <v>33</v>
      </c>
    </row>
    <row r="27">
      <c r="A27" s="4" t="str">
        <f t="shared" si="1"/>
        <v>#N/A</v>
      </c>
      <c r="B27" s="4" t="s">
        <v>1724</v>
      </c>
      <c r="C27" s="6">
        <v>9.0</v>
      </c>
      <c r="D27" s="4" t="s">
        <v>330</v>
      </c>
      <c r="E27" s="4" t="s">
        <v>117</v>
      </c>
      <c r="F27" s="6">
        <v>10.0</v>
      </c>
      <c r="G27" s="4" t="s">
        <v>33</v>
      </c>
    </row>
    <row r="28">
      <c r="A28" s="4" t="str">
        <f t="shared" si="1"/>
        <v>#N/A</v>
      </c>
      <c r="B28" s="4" t="s">
        <v>1724</v>
      </c>
      <c r="C28" s="6">
        <v>10.0</v>
      </c>
      <c r="D28" s="4" t="s">
        <v>331</v>
      </c>
      <c r="E28" s="4" t="s">
        <v>117</v>
      </c>
      <c r="F28" s="6">
        <v>11.0</v>
      </c>
      <c r="G28" s="4" t="s">
        <v>33</v>
      </c>
    </row>
    <row r="29">
      <c r="A29" s="4" t="str">
        <f t="shared" si="1"/>
        <v>#N/A</v>
      </c>
      <c r="B29" s="4" t="s">
        <v>1724</v>
      </c>
      <c r="C29" s="6">
        <v>11.0</v>
      </c>
      <c r="D29" s="4" t="s">
        <v>332</v>
      </c>
      <c r="E29" s="4" t="s">
        <v>117</v>
      </c>
      <c r="F29" s="6">
        <v>12.0</v>
      </c>
      <c r="G29" s="4" t="s">
        <v>33</v>
      </c>
    </row>
    <row r="30">
      <c r="A30" s="4" t="str">
        <f t="shared" si="1"/>
        <v>#N/A</v>
      </c>
      <c r="B30" s="4" t="s">
        <v>1724</v>
      </c>
      <c r="C30" s="6">
        <v>12.0</v>
      </c>
      <c r="D30" s="4" t="s">
        <v>333</v>
      </c>
      <c r="E30" s="4" t="s">
        <v>117</v>
      </c>
      <c r="F30" s="6">
        <v>13.0</v>
      </c>
      <c r="G30" s="4" t="s">
        <v>33</v>
      </c>
    </row>
    <row r="31">
      <c r="A31" s="4" t="str">
        <f t="shared" si="1"/>
        <v>#N/A</v>
      </c>
      <c r="B31" s="4" t="s">
        <v>1724</v>
      </c>
      <c r="C31" s="6">
        <v>13.0</v>
      </c>
      <c r="D31" s="4" t="s">
        <v>334</v>
      </c>
      <c r="E31" s="4" t="s">
        <v>117</v>
      </c>
      <c r="F31" s="6">
        <v>14.0</v>
      </c>
      <c r="G31" s="4" t="s">
        <v>33</v>
      </c>
    </row>
    <row r="32">
      <c r="A32" s="4" t="str">
        <f t="shared" si="1"/>
        <v>#N/A</v>
      </c>
      <c r="B32" s="4" t="s">
        <v>1724</v>
      </c>
      <c r="C32" s="6">
        <v>14.0</v>
      </c>
      <c r="D32" s="4" t="s">
        <v>335</v>
      </c>
      <c r="E32" s="4" t="s">
        <v>117</v>
      </c>
      <c r="F32" s="6">
        <v>15.0</v>
      </c>
      <c r="G32" s="4" t="s">
        <v>33</v>
      </c>
    </row>
    <row r="33">
      <c r="A33" s="4" t="str">
        <f t="shared" si="1"/>
        <v>#N/A</v>
      </c>
      <c r="B33" s="4" t="s">
        <v>1724</v>
      </c>
      <c r="C33" s="6">
        <v>15.0</v>
      </c>
      <c r="D33" s="4" t="s">
        <v>278</v>
      </c>
      <c r="E33" s="4" t="s">
        <v>117</v>
      </c>
      <c r="F33" s="6">
        <v>98.0</v>
      </c>
      <c r="G33" s="4" t="s">
        <v>33</v>
      </c>
    </row>
    <row r="34">
      <c r="A34" s="4" t="str">
        <f t="shared" si="1"/>
        <v>#N/A</v>
      </c>
      <c r="B34" s="4" t="s">
        <v>1724</v>
      </c>
      <c r="C34" s="6">
        <v>16.0</v>
      </c>
      <c r="D34" s="4" t="s">
        <v>271</v>
      </c>
      <c r="E34" s="4" t="s">
        <v>117</v>
      </c>
      <c r="F34" s="6">
        <v>99.0</v>
      </c>
      <c r="G34" s="4" t="s">
        <v>33</v>
      </c>
    </row>
    <row r="35">
      <c r="A35" s="4" t="str">
        <f t="shared" si="1"/>
        <v>#N/A</v>
      </c>
      <c r="B35" s="4" t="s">
        <v>1725</v>
      </c>
      <c r="C35" s="6">
        <v>0.0</v>
      </c>
      <c r="D35" s="4" t="s">
        <v>336</v>
      </c>
      <c r="E35" s="4" t="s">
        <v>123</v>
      </c>
      <c r="F35" s="6">
        <v>1.0</v>
      </c>
      <c r="G35" s="4" t="s">
        <v>33</v>
      </c>
    </row>
    <row r="36">
      <c r="A36" s="4" t="str">
        <f t="shared" si="1"/>
        <v>#N/A</v>
      </c>
      <c r="B36" s="4" t="s">
        <v>1725</v>
      </c>
      <c r="C36" s="6">
        <v>1.0</v>
      </c>
      <c r="D36" s="4" t="s">
        <v>337</v>
      </c>
      <c r="E36" s="4" t="s">
        <v>123</v>
      </c>
      <c r="F36" s="6">
        <v>2.0</v>
      </c>
      <c r="G36" s="4" t="s">
        <v>33</v>
      </c>
    </row>
    <row r="37">
      <c r="A37" s="4" t="str">
        <f t="shared" si="1"/>
        <v>#N/A</v>
      </c>
      <c r="B37" s="4" t="s">
        <v>1725</v>
      </c>
      <c r="C37" s="6">
        <v>2.0</v>
      </c>
      <c r="D37" s="4" t="s">
        <v>338</v>
      </c>
      <c r="E37" s="4" t="s">
        <v>123</v>
      </c>
      <c r="F37" s="6">
        <v>3.0</v>
      </c>
      <c r="G37" s="4" t="s">
        <v>33</v>
      </c>
    </row>
    <row r="38">
      <c r="A38" s="4" t="str">
        <f t="shared" si="1"/>
        <v>#N/A</v>
      </c>
      <c r="B38" s="4" t="s">
        <v>1725</v>
      </c>
      <c r="C38" s="6">
        <v>3.0</v>
      </c>
      <c r="D38" s="4" t="s">
        <v>339</v>
      </c>
      <c r="E38" s="4" t="s">
        <v>123</v>
      </c>
      <c r="F38" s="6">
        <v>4.0</v>
      </c>
      <c r="G38" s="4" t="s">
        <v>33</v>
      </c>
    </row>
    <row r="39">
      <c r="A39" s="4" t="str">
        <f t="shared" si="1"/>
        <v>#N/A</v>
      </c>
      <c r="B39" s="4" t="s">
        <v>1725</v>
      </c>
      <c r="C39" s="6">
        <v>4.0</v>
      </c>
      <c r="D39" s="4" t="s">
        <v>340</v>
      </c>
      <c r="E39" s="4" t="s">
        <v>123</v>
      </c>
      <c r="F39" s="6">
        <v>5.0</v>
      </c>
      <c r="G39" s="4" t="s">
        <v>33</v>
      </c>
    </row>
    <row r="40">
      <c r="A40" s="4" t="str">
        <f t="shared" si="1"/>
        <v>#N/A</v>
      </c>
      <c r="B40" s="4" t="s">
        <v>1725</v>
      </c>
      <c r="C40" s="6">
        <v>5.0</v>
      </c>
      <c r="D40" s="4" t="s">
        <v>341</v>
      </c>
      <c r="E40" s="4" t="s">
        <v>123</v>
      </c>
      <c r="F40" s="6">
        <v>6.0</v>
      </c>
      <c r="G40" s="4" t="s">
        <v>33</v>
      </c>
    </row>
    <row r="41">
      <c r="A41" s="4" t="str">
        <f t="shared" si="1"/>
        <v>#N/A</v>
      </c>
      <c r="B41" s="4" t="s">
        <v>1725</v>
      </c>
      <c r="C41" s="6">
        <v>6.0</v>
      </c>
      <c r="D41" s="4" t="s">
        <v>342</v>
      </c>
      <c r="E41" s="4" t="s">
        <v>123</v>
      </c>
      <c r="F41" s="6">
        <v>7.0</v>
      </c>
      <c r="G41" s="4" t="s">
        <v>33</v>
      </c>
    </row>
    <row r="42">
      <c r="A42" s="4" t="str">
        <f t="shared" si="1"/>
        <v>#N/A</v>
      </c>
      <c r="B42" s="4" t="s">
        <v>1725</v>
      </c>
      <c r="C42" s="6">
        <v>7.0</v>
      </c>
      <c r="D42" s="4" t="s">
        <v>343</v>
      </c>
      <c r="E42" s="4" t="s">
        <v>123</v>
      </c>
      <c r="F42" s="6">
        <v>8.0</v>
      </c>
      <c r="G42" s="4" t="s">
        <v>33</v>
      </c>
    </row>
    <row r="43">
      <c r="A43" s="4" t="str">
        <f t="shared" si="1"/>
        <v>#N/A</v>
      </c>
      <c r="B43" s="4" t="s">
        <v>1725</v>
      </c>
      <c r="C43" s="6">
        <v>8.0</v>
      </c>
      <c r="D43" s="4" t="s">
        <v>344</v>
      </c>
      <c r="E43" s="4" t="s">
        <v>123</v>
      </c>
      <c r="F43" s="6">
        <v>9.0</v>
      </c>
      <c r="G43" s="4" t="s">
        <v>33</v>
      </c>
    </row>
    <row r="44">
      <c r="A44" s="4" t="str">
        <f t="shared" si="1"/>
        <v>#N/A</v>
      </c>
      <c r="B44" s="4" t="s">
        <v>1725</v>
      </c>
      <c r="C44" s="6">
        <v>9.0</v>
      </c>
      <c r="D44" s="4" t="s">
        <v>345</v>
      </c>
      <c r="E44" s="4" t="s">
        <v>123</v>
      </c>
      <c r="F44" s="6">
        <v>10.0</v>
      </c>
      <c r="G44" s="4" t="s">
        <v>33</v>
      </c>
    </row>
    <row r="45">
      <c r="A45" s="4" t="str">
        <f t="shared" si="1"/>
        <v>#N/A</v>
      </c>
      <c r="B45" s="4" t="s">
        <v>1725</v>
      </c>
      <c r="C45" s="6">
        <v>10.0</v>
      </c>
      <c r="D45" s="4" t="s">
        <v>346</v>
      </c>
      <c r="E45" s="4" t="s">
        <v>123</v>
      </c>
      <c r="F45" s="6">
        <v>11.0</v>
      </c>
      <c r="G45" s="4" t="s">
        <v>33</v>
      </c>
    </row>
    <row r="46">
      <c r="A46" s="4" t="str">
        <f t="shared" si="1"/>
        <v>#N/A</v>
      </c>
      <c r="B46" s="4" t="s">
        <v>1725</v>
      </c>
      <c r="C46" s="6">
        <v>11.0</v>
      </c>
      <c r="D46" s="4" t="s">
        <v>347</v>
      </c>
      <c r="E46" s="4" t="s">
        <v>123</v>
      </c>
      <c r="F46" s="6">
        <v>12.0</v>
      </c>
      <c r="G46" s="4" t="s">
        <v>33</v>
      </c>
    </row>
    <row r="47">
      <c r="A47" s="4" t="str">
        <f t="shared" si="1"/>
        <v>#N/A</v>
      </c>
      <c r="B47" s="4" t="s">
        <v>1725</v>
      </c>
      <c r="C47" s="6">
        <v>12.0</v>
      </c>
      <c r="D47" s="4" t="s">
        <v>348</v>
      </c>
      <c r="E47" s="4" t="s">
        <v>123</v>
      </c>
      <c r="F47" s="6">
        <v>13.0</v>
      </c>
      <c r="G47" s="4" t="s">
        <v>33</v>
      </c>
    </row>
    <row r="48">
      <c r="A48" s="4" t="str">
        <f t="shared" si="1"/>
        <v>#N/A</v>
      </c>
      <c r="B48" s="4" t="s">
        <v>1725</v>
      </c>
      <c r="C48" s="6">
        <v>13.0</v>
      </c>
      <c r="D48" s="4" t="s">
        <v>349</v>
      </c>
      <c r="E48" s="4" t="s">
        <v>123</v>
      </c>
      <c r="F48" s="6">
        <v>14.0</v>
      </c>
      <c r="G48" s="4" t="s">
        <v>33</v>
      </c>
    </row>
    <row r="49">
      <c r="A49" s="4" t="str">
        <f t="shared" si="1"/>
        <v>#N/A</v>
      </c>
      <c r="B49" s="4" t="s">
        <v>1725</v>
      </c>
      <c r="C49" s="6">
        <v>14.0</v>
      </c>
      <c r="D49" s="4" t="s">
        <v>350</v>
      </c>
      <c r="E49" s="4" t="s">
        <v>123</v>
      </c>
      <c r="F49" s="6">
        <v>15.0</v>
      </c>
      <c r="G49" s="4" t="s">
        <v>33</v>
      </c>
    </row>
    <row r="50">
      <c r="A50" s="4" t="str">
        <f t="shared" si="1"/>
        <v>#N/A</v>
      </c>
      <c r="B50" s="4" t="s">
        <v>1725</v>
      </c>
      <c r="C50" s="6">
        <v>15.0</v>
      </c>
      <c r="D50" s="4" t="s">
        <v>278</v>
      </c>
      <c r="E50" s="4" t="s">
        <v>123</v>
      </c>
      <c r="F50" s="6">
        <v>97.0</v>
      </c>
      <c r="G50" s="4" t="s">
        <v>33</v>
      </c>
    </row>
    <row r="51">
      <c r="A51" s="4" t="str">
        <f t="shared" si="1"/>
        <v>#N/A</v>
      </c>
      <c r="B51" s="4" t="s">
        <v>1725</v>
      </c>
      <c r="C51" s="6">
        <v>16.0</v>
      </c>
      <c r="D51" s="4" t="s">
        <v>312</v>
      </c>
      <c r="E51" s="4" t="s">
        <v>123</v>
      </c>
      <c r="F51" s="6">
        <v>98.0</v>
      </c>
      <c r="G51" s="4" t="s">
        <v>33</v>
      </c>
    </row>
    <row r="52">
      <c r="A52" s="4" t="str">
        <f t="shared" si="1"/>
        <v>#N/A</v>
      </c>
      <c r="B52" s="4" t="s">
        <v>1725</v>
      </c>
      <c r="C52" s="6">
        <v>17.0</v>
      </c>
      <c r="D52" s="4" t="s">
        <v>271</v>
      </c>
      <c r="E52" s="4" t="s">
        <v>123</v>
      </c>
      <c r="F52" s="6">
        <v>99.0</v>
      </c>
      <c r="G52" s="4" t="s">
        <v>33</v>
      </c>
    </row>
    <row r="53">
      <c r="A53" s="4" t="str">
        <f t="shared" si="1"/>
        <v>#N/A</v>
      </c>
      <c r="B53" s="4" t="s">
        <v>1726</v>
      </c>
      <c r="C53" s="6">
        <v>0.0</v>
      </c>
      <c r="D53" s="4" t="s">
        <v>285</v>
      </c>
      <c r="E53" s="4" t="s">
        <v>127</v>
      </c>
      <c r="F53" s="6">
        <v>1.0</v>
      </c>
      <c r="G53" s="4" t="s">
        <v>33</v>
      </c>
    </row>
    <row r="54">
      <c r="A54" s="4" t="str">
        <f t="shared" si="1"/>
        <v>#N/A</v>
      </c>
      <c r="B54" s="4" t="s">
        <v>1726</v>
      </c>
      <c r="C54" s="6">
        <v>1.0</v>
      </c>
      <c r="D54" s="4" t="s">
        <v>286</v>
      </c>
      <c r="E54" s="4" t="s">
        <v>127</v>
      </c>
      <c r="F54" s="6">
        <v>2.0</v>
      </c>
      <c r="G54" s="4" t="s">
        <v>33</v>
      </c>
    </row>
    <row r="55">
      <c r="A55" s="4" t="str">
        <f t="shared" si="1"/>
        <v>#N/A</v>
      </c>
      <c r="B55" s="4" t="s">
        <v>1727</v>
      </c>
      <c r="C55" s="6">
        <v>0.0</v>
      </c>
      <c r="D55" s="4" t="s">
        <v>351</v>
      </c>
      <c r="E55" s="4" t="s">
        <v>132</v>
      </c>
      <c r="F55" s="6">
        <v>0.0</v>
      </c>
      <c r="G55" s="4" t="s">
        <v>33</v>
      </c>
    </row>
    <row r="56">
      <c r="A56" s="4" t="str">
        <f t="shared" si="1"/>
        <v>#N/A</v>
      </c>
      <c r="B56" s="4" t="s">
        <v>1727</v>
      </c>
      <c r="C56" s="6">
        <v>1.0</v>
      </c>
      <c r="D56" s="4" t="s">
        <v>278</v>
      </c>
      <c r="E56" s="4" t="s">
        <v>132</v>
      </c>
      <c r="F56" s="6">
        <v>97.0</v>
      </c>
      <c r="G56" s="4" t="s">
        <v>33</v>
      </c>
    </row>
    <row r="57">
      <c r="A57" s="4" t="str">
        <f t="shared" si="1"/>
        <v>#N/A</v>
      </c>
      <c r="B57" s="4" t="s">
        <v>1727</v>
      </c>
      <c r="C57" s="6">
        <v>2.0</v>
      </c>
      <c r="D57" s="4" t="s">
        <v>352</v>
      </c>
      <c r="E57" s="4" t="s">
        <v>132</v>
      </c>
      <c r="F57" s="6">
        <v>1.0</v>
      </c>
      <c r="G57" s="4" t="s">
        <v>33</v>
      </c>
    </row>
    <row r="58">
      <c r="A58" s="4" t="str">
        <f t="shared" si="1"/>
        <v>#N/A</v>
      </c>
      <c r="B58" s="4" t="s">
        <v>1727</v>
      </c>
      <c r="C58" s="6">
        <v>3.0</v>
      </c>
      <c r="D58" s="4" t="s">
        <v>321</v>
      </c>
      <c r="E58" s="4" t="s">
        <v>132</v>
      </c>
      <c r="F58" s="6">
        <v>2.0</v>
      </c>
      <c r="G58" s="4" t="s">
        <v>33</v>
      </c>
    </row>
    <row r="59">
      <c r="A59" s="4" t="str">
        <f t="shared" si="1"/>
        <v>#N/A</v>
      </c>
      <c r="B59" s="4" t="s">
        <v>1727</v>
      </c>
      <c r="C59" s="6">
        <v>4.0</v>
      </c>
      <c r="D59" s="4" t="s">
        <v>353</v>
      </c>
      <c r="E59" s="4" t="s">
        <v>132</v>
      </c>
      <c r="F59" s="6">
        <v>3.0</v>
      </c>
      <c r="G59" s="4" t="s">
        <v>33</v>
      </c>
    </row>
    <row r="60">
      <c r="A60" s="4" t="str">
        <f t="shared" si="1"/>
        <v>#N/A</v>
      </c>
      <c r="B60" s="4" t="s">
        <v>1727</v>
      </c>
      <c r="C60" s="6">
        <v>5.0</v>
      </c>
      <c r="D60" s="4" t="s">
        <v>354</v>
      </c>
      <c r="E60" s="4" t="s">
        <v>132</v>
      </c>
      <c r="F60" s="6">
        <v>4.0</v>
      </c>
      <c r="G60" s="4" t="s">
        <v>33</v>
      </c>
    </row>
    <row r="61">
      <c r="A61" s="4" t="str">
        <f t="shared" si="1"/>
        <v>#N/A</v>
      </c>
      <c r="B61" s="4" t="s">
        <v>1727</v>
      </c>
      <c r="C61" s="6">
        <v>6.0</v>
      </c>
      <c r="D61" s="4" t="s">
        <v>355</v>
      </c>
      <c r="E61" s="4" t="s">
        <v>132</v>
      </c>
      <c r="F61" s="6">
        <v>5.0</v>
      </c>
      <c r="G61" s="4" t="s">
        <v>33</v>
      </c>
    </row>
    <row r="62">
      <c r="A62" s="4" t="str">
        <f t="shared" si="1"/>
        <v>#N/A</v>
      </c>
      <c r="B62" s="4" t="s">
        <v>1728</v>
      </c>
      <c r="C62" s="6">
        <v>0.0</v>
      </c>
      <c r="D62" s="4" t="s">
        <v>356</v>
      </c>
      <c r="E62" s="4" t="s">
        <v>135</v>
      </c>
      <c r="F62" s="6">
        <v>0.0</v>
      </c>
      <c r="G62" s="4" t="s">
        <v>33</v>
      </c>
    </row>
    <row r="63">
      <c r="A63" s="4" t="str">
        <f t="shared" si="1"/>
        <v>#N/A</v>
      </c>
      <c r="B63" s="4" t="s">
        <v>1728</v>
      </c>
      <c r="C63" s="6">
        <v>1.0</v>
      </c>
      <c r="D63" s="4" t="s">
        <v>357</v>
      </c>
      <c r="E63" s="4" t="s">
        <v>135</v>
      </c>
      <c r="F63" s="6">
        <v>1.0</v>
      </c>
      <c r="G63" s="4" t="s">
        <v>33</v>
      </c>
    </row>
    <row r="64">
      <c r="A64" s="4" t="str">
        <f t="shared" si="1"/>
        <v>#N/A</v>
      </c>
      <c r="B64" s="4" t="s">
        <v>1728</v>
      </c>
      <c r="C64" s="6">
        <v>2.0</v>
      </c>
      <c r="D64" s="4" t="s">
        <v>358</v>
      </c>
      <c r="E64" s="4" t="s">
        <v>135</v>
      </c>
      <c r="F64" s="6">
        <v>2.0</v>
      </c>
      <c r="G64" s="4" t="s">
        <v>33</v>
      </c>
    </row>
    <row r="65">
      <c r="A65" s="4" t="str">
        <f t="shared" si="1"/>
        <v>#N/A</v>
      </c>
      <c r="B65" s="4" t="s">
        <v>1728</v>
      </c>
      <c r="C65" s="6">
        <v>3.0</v>
      </c>
      <c r="D65" s="4" t="s">
        <v>278</v>
      </c>
      <c r="E65" s="4" t="s">
        <v>135</v>
      </c>
      <c r="F65" s="6">
        <v>97.0</v>
      </c>
      <c r="G65" s="4" t="s">
        <v>33</v>
      </c>
    </row>
    <row r="66">
      <c r="A66" s="4" t="str">
        <f t="shared" si="1"/>
        <v>#N/A</v>
      </c>
      <c r="B66" s="4" t="s">
        <v>1728</v>
      </c>
      <c r="C66" s="6">
        <v>4.0</v>
      </c>
      <c r="D66" s="4" t="s">
        <v>271</v>
      </c>
      <c r="E66" s="4" t="s">
        <v>135</v>
      </c>
      <c r="F66" s="6">
        <v>99.0</v>
      </c>
      <c r="G66" s="4" t="s">
        <v>33</v>
      </c>
    </row>
    <row r="67">
      <c r="A67" s="4" t="str">
        <f t="shared" si="1"/>
        <v>#N/A</v>
      </c>
      <c r="B67" s="4" t="s">
        <v>1729</v>
      </c>
      <c r="C67" s="6">
        <v>0.0</v>
      </c>
      <c r="D67" s="4" t="s">
        <v>456</v>
      </c>
      <c r="E67" s="4" t="s">
        <v>246</v>
      </c>
      <c r="F67" s="6">
        <v>0.0</v>
      </c>
      <c r="G67" s="4" t="s">
        <v>33</v>
      </c>
    </row>
    <row r="68">
      <c r="A68" s="4" t="str">
        <f t="shared" si="1"/>
        <v>#N/A</v>
      </c>
      <c r="B68" s="4" t="s">
        <v>1729</v>
      </c>
      <c r="C68" s="6">
        <v>1.0</v>
      </c>
      <c r="D68" s="4" t="s">
        <v>457</v>
      </c>
      <c r="E68" s="4" t="s">
        <v>246</v>
      </c>
      <c r="F68" s="6">
        <v>1.0</v>
      </c>
      <c r="G68" s="4" t="s">
        <v>33</v>
      </c>
    </row>
    <row r="69">
      <c r="A69" s="4" t="str">
        <f t="shared" si="1"/>
        <v>#N/A</v>
      </c>
      <c r="B69" s="4" t="s">
        <v>1729</v>
      </c>
      <c r="C69" s="6">
        <v>2.0</v>
      </c>
      <c r="D69" s="4" t="s">
        <v>458</v>
      </c>
      <c r="E69" s="4" t="s">
        <v>246</v>
      </c>
      <c r="F69" s="6">
        <v>2.0</v>
      </c>
      <c r="G69" s="4" t="s">
        <v>33</v>
      </c>
    </row>
    <row r="70">
      <c r="A70" s="4" t="str">
        <f t="shared" si="1"/>
        <v>#N/A</v>
      </c>
      <c r="B70" s="4" t="s">
        <v>1729</v>
      </c>
      <c r="C70" s="6">
        <v>3.0</v>
      </c>
      <c r="D70" s="4" t="s">
        <v>459</v>
      </c>
      <c r="E70" s="4" t="s">
        <v>246</v>
      </c>
      <c r="F70" s="6">
        <v>3.0</v>
      </c>
      <c r="G70" s="4" t="s">
        <v>33</v>
      </c>
    </row>
    <row r="71">
      <c r="A71" s="4" t="str">
        <f t="shared" si="1"/>
        <v>#N/A</v>
      </c>
      <c r="B71" s="4" t="s">
        <v>1729</v>
      </c>
      <c r="C71" s="6">
        <v>4.0</v>
      </c>
      <c r="D71" s="4" t="s">
        <v>460</v>
      </c>
      <c r="E71" s="4" t="s">
        <v>246</v>
      </c>
      <c r="F71" s="6">
        <v>4.0</v>
      </c>
      <c r="G71" s="4" t="s">
        <v>33</v>
      </c>
    </row>
    <row r="72">
      <c r="A72" s="4" t="str">
        <f t="shared" si="1"/>
        <v>#N/A</v>
      </c>
      <c r="B72" s="4" t="s">
        <v>1729</v>
      </c>
      <c r="C72" s="6">
        <v>5.0</v>
      </c>
      <c r="D72" s="4" t="s">
        <v>461</v>
      </c>
      <c r="E72" s="4" t="s">
        <v>246</v>
      </c>
      <c r="F72" s="6">
        <v>5.0</v>
      </c>
      <c r="G72" s="4" t="s">
        <v>33</v>
      </c>
    </row>
    <row r="73">
      <c r="A73" s="4" t="str">
        <f t="shared" si="1"/>
        <v>#N/A</v>
      </c>
      <c r="B73" s="4" t="s">
        <v>1729</v>
      </c>
      <c r="C73" s="6">
        <v>6.0</v>
      </c>
      <c r="D73" s="4" t="s">
        <v>462</v>
      </c>
      <c r="E73" s="4" t="s">
        <v>246</v>
      </c>
      <c r="F73" s="6">
        <v>6.0</v>
      </c>
      <c r="G73" s="4" t="s">
        <v>33</v>
      </c>
    </row>
    <row r="74">
      <c r="A74" s="4" t="str">
        <f t="shared" si="1"/>
        <v>#N/A</v>
      </c>
      <c r="B74" s="4" t="s">
        <v>1729</v>
      </c>
      <c r="C74" s="6">
        <v>7.0</v>
      </c>
      <c r="D74" s="4" t="s">
        <v>463</v>
      </c>
      <c r="E74" s="4" t="s">
        <v>246</v>
      </c>
      <c r="F74" s="6">
        <v>7.0</v>
      </c>
      <c r="G74" s="4" t="s">
        <v>33</v>
      </c>
    </row>
    <row r="75">
      <c r="A75" s="4" t="str">
        <f t="shared" si="1"/>
        <v>#N/A</v>
      </c>
      <c r="B75" s="4" t="s">
        <v>1729</v>
      </c>
      <c r="C75" s="6">
        <v>8.0</v>
      </c>
      <c r="D75" s="4" t="s">
        <v>464</v>
      </c>
      <c r="E75" s="4" t="s">
        <v>246</v>
      </c>
      <c r="F75" s="6">
        <v>8.0</v>
      </c>
      <c r="G75" s="4" t="s">
        <v>33</v>
      </c>
    </row>
    <row r="76">
      <c r="A76" s="4" t="str">
        <f t="shared" si="1"/>
        <v>#N/A</v>
      </c>
      <c r="B76" s="4" t="s">
        <v>1729</v>
      </c>
      <c r="C76" s="6">
        <v>9.0</v>
      </c>
      <c r="D76" s="4" t="s">
        <v>465</v>
      </c>
      <c r="E76" s="4" t="s">
        <v>246</v>
      </c>
      <c r="F76" s="6">
        <v>9.0</v>
      </c>
      <c r="G76" s="4" t="s">
        <v>33</v>
      </c>
    </row>
    <row r="77">
      <c r="A77" s="4" t="str">
        <f t="shared" si="1"/>
        <v>#N/A</v>
      </c>
      <c r="B77" s="4" t="s">
        <v>1729</v>
      </c>
      <c r="C77" s="6">
        <v>10.0</v>
      </c>
      <c r="D77" s="4" t="s">
        <v>466</v>
      </c>
      <c r="E77" s="4" t="s">
        <v>246</v>
      </c>
      <c r="F77" s="6">
        <v>10.0</v>
      </c>
      <c r="G77" s="4" t="s">
        <v>33</v>
      </c>
    </row>
    <row r="78">
      <c r="A78" s="4" t="str">
        <f t="shared" si="1"/>
        <v>#N/A</v>
      </c>
      <c r="B78" s="4" t="s">
        <v>1729</v>
      </c>
      <c r="C78" s="6">
        <v>11.0</v>
      </c>
      <c r="D78" s="4" t="s">
        <v>467</v>
      </c>
      <c r="E78" s="4" t="s">
        <v>246</v>
      </c>
      <c r="F78" s="6">
        <v>11.0</v>
      </c>
      <c r="G78" s="4" t="s">
        <v>33</v>
      </c>
    </row>
    <row r="79">
      <c r="A79" s="4" t="str">
        <f t="shared" si="1"/>
        <v>#N/A</v>
      </c>
      <c r="B79" s="4" t="s">
        <v>1729</v>
      </c>
      <c r="C79" s="6">
        <v>12.0</v>
      </c>
      <c r="D79" s="4" t="s">
        <v>468</v>
      </c>
      <c r="E79" s="4" t="s">
        <v>246</v>
      </c>
      <c r="F79" s="6">
        <v>12.0</v>
      </c>
      <c r="G79" s="4" t="s">
        <v>33</v>
      </c>
    </row>
    <row r="80">
      <c r="A80" s="4" t="str">
        <f t="shared" si="1"/>
        <v>#N/A</v>
      </c>
      <c r="B80" s="4" t="s">
        <v>1729</v>
      </c>
      <c r="C80" s="6">
        <v>13.0</v>
      </c>
      <c r="D80" s="4" t="s">
        <v>469</v>
      </c>
      <c r="E80" s="4" t="s">
        <v>246</v>
      </c>
      <c r="F80" s="6">
        <v>98.0</v>
      </c>
      <c r="G80" s="4" t="s">
        <v>33</v>
      </c>
    </row>
    <row r="81">
      <c r="A81" s="4" t="str">
        <f t="shared" si="1"/>
        <v>#N/A</v>
      </c>
      <c r="B81" s="4" t="s">
        <v>1729</v>
      </c>
      <c r="C81" s="6">
        <v>14.0</v>
      </c>
      <c r="D81" s="4" t="s">
        <v>271</v>
      </c>
      <c r="E81" s="4" t="s">
        <v>246</v>
      </c>
      <c r="F81" s="6">
        <v>99.0</v>
      </c>
      <c r="G81" s="4" t="s">
        <v>33</v>
      </c>
    </row>
    <row r="82">
      <c r="A82" s="4" t="str">
        <f t="shared" si="1"/>
        <v>#N/A</v>
      </c>
      <c r="B82" s="4" t="s">
        <v>1730</v>
      </c>
      <c r="C82" s="6">
        <v>0.0</v>
      </c>
      <c r="D82" s="4" t="s">
        <v>272</v>
      </c>
      <c r="E82" s="4" t="s">
        <v>74</v>
      </c>
      <c r="F82" s="6">
        <v>0.0</v>
      </c>
      <c r="G82" s="4" t="s">
        <v>33</v>
      </c>
    </row>
    <row r="83">
      <c r="A83" s="4" t="str">
        <f t="shared" si="1"/>
        <v>#N/A</v>
      </c>
      <c r="B83" s="4" t="s">
        <v>1730</v>
      </c>
      <c r="C83" s="6">
        <v>1.0</v>
      </c>
      <c r="D83" s="4" t="s">
        <v>273</v>
      </c>
      <c r="E83" s="4" t="s">
        <v>74</v>
      </c>
      <c r="F83" s="6">
        <v>1.0</v>
      </c>
      <c r="G83" s="4" t="s">
        <v>33</v>
      </c>
    </row>
    <row r="84">
      <c r="A84" s="4" t="str">
        <f t="shared" si="1"/>
        <v>#N/A</v>
      </c>
      <c r="B84" s="4" t="s">
        <v>1730</v>
      </c>
      <c r="C84" s="6">
        <v>2.0</v>
      </c>
      <c r="D84" s="4" t="s">
        <v>274</v>
      </c>
      <c r="E84" s="4" t="s">
        <v>74</v>
      </c>
      <c r="F84" s="6">
        <v>2.0</v>
      </c>
      <c r="G84" s="4" t="s">
        <v>33</v>
      </c>
    </row>
    <row r="85">
      <c r="A85" s="4" t="str">
        <f t="shared" si="1"/>
        <v>#N/A</v>
      </c>
      <c r="B85" s="4" t="s">
        <v>1730</v>
      </c>
      <c r="C85" s="6">
        <v>3.0</v>
      </c>
      <c r="D85" s="4" t="s">
        <v>275</v>
      </c>
      <c r="E85" s="4" t="s">
        <v>74</v>
      </c>
      <c r="F85" s="6">
        <v>3.0</v>
      </c>
      <c r="G85" s="4" t="s">
        <v>33</v>
      </c>
    </row>
    <row r="86">
      <c r="A86" s="4" t="str">
        <f t="shared" si="1"/>
        <v>#N/A</v>
      </c>
      <c r="B86" s="4" t="s">
        <v>1730</v>
      </c>
      <c r="C86" s="6">
        <v>4.0</v>
      </c>
      <c r="D86" s="4" t="s">
        <v>276</v>
      </c>
      <c r="E86" s="4" t="s">
        <v>74</v>
      </c>
      <c r="F86" s="6">
        <v>4.0</v>
      </c>
      <c r="G86" s="4" t="s">
        <v>33</v>
      </c>
    </row>
    <row r="87">
      <c r="A87" s="4" t="str">
        <f t="shared" si="1"/>
        <v>#N/A</v>
      </c>
      <c r="B87" s="4" t="s">
        <v>1730</v>
      </c>
      <c r="C87" s="6">
        <v>5.0</v>
      </c>
      <c r="D87" s="4" t="s">
        <v>57</v>
      </c>
      <c r="E87" s="4" t="s">
        <v>74</v>
      </c>
      <c r="F87" s="6">
        <v>5.0</v>
      </c>
      <c r="G87" s="4" t="s">
        <v>33</v>
      </c>
    </row>
    <row r="88">
      <c r="A88" s="4" t="str">
        <f t="shared" si="1"/>
        <v>#N/A</v>
      </c>
      <c r="B88" s="4" t="s">
        <v>1730</v>
      </c>
      <c r="C88" s="6">
        <v>6.0</v>
      </c>
      <c r="D88" s="4" t="s">
        <v>277</v>
      </c>
      <c r="E88" s="4" t="s">
        <v>74</v>
      </c>
      <c r="F88" s="6">
        <v>6.0</v>
      </c>
      <c r="G88" s="4" t="s">
        <v>33</v>
      </c>
    </row>
    <row r="89">
      <c r="A89" s="4" t="str">
        <f t="shared" si="1"/>
        <v>#N/A</v>
      </c>
      <c r="B89" s="4" t="s">
        <v>1730</v>
      </c>
      <c r="C89" s="6">
        <v>7.0</v>
      </c>
      <c r="D89" s="4" t="s">
        <v>278</v>
      </c>
      <c r="E89" s="4" t="s">
        <v>74</v>
      </c>
      <c r="F89" s="6">
        <v>97.0</v>
      </c>
      <c r="G89" s="4" t="s">
        <v>33</v>
      </c>
    </row>
    <row r="90">
      <c r="A90" s="4" t="str">
        <f t="shared" si="1"/>
        <v>#N/A</v>
      </c>
      <c r="B90" s="4" t="s">
        <v>1730</v>
      </c>
      <c r="C90" s="6">
        <v>8.0</v>
      </c>
      <c r="D90" s="4" t="s">
        <v>271</v>
      </c>
      <c r="E90" s="4" t="s">
        <v>74</v>
      </c>
      <c r="F90" s="6">
        <v>99.0</v>
      </c>
      <c r="G90" s="4" t="s">
        <v>33</v>
      </c>
    </row>
    <row r="91">
      <c r="A91" s="4" t="str">
        <f t="shared" si="1"/>
        <v>#N/A</v>
      </c>
      <c r="B91" s="4" t="s">
        <v>1731</v>
      </c>
      <c r="C91" s="6">
        <v>0.0</v>
      </c>
      <c r="D91" s="4" t="s">
        <v>279</v>
      </c>
      <c r="E91" s="4" t="s">
        <v>86</v>
      </c>
      <c r="F91" s="6">
        <v>0.0</v>
      </c>
      <c r="G91" s="4" t="s">
        <v>33</v>
      </c>
    </row>
    <row r="92">
      <c r="A92" s="4" t="str">
        <f t="shared" si="1"/>
        <v>#N/A</v>
      </c>
      <c r="B92" s="4" t="s">
        <v>1731</v>
      </c>
      <c r="C92" s="6">
        <v>1.0</v>
      </c>
      <c r="D92" s="4" t="s">
        <v>280</v>
      </c>
      <c r="E92" s="4" t="s">
        <v>86</v>
      </c>
      <c r="F92" s="6">
        <v>1.0</v>
      </c>
      <c r="G92" s="4" t="s">
        <v>33</v>
      </c>
    </row>
    <row r="93">
      <c r="A93" s="4" t="str">
        <f t="shared" si="1"/>
        <v>#N/A</v>
      </c>
      <c r="B93" s="4" t="s">
        <v>1731</v>
      </c>
      <c r="C93" s="6">
        <v>2.0</v>
      </c>
      <c r="D93" s="4" t="s">
        <v>281</v>
      </c>
      <c r="E93" s="4" t="s">
        <v>86</v>
      </c>
      <c r="F93" s="6">
        <v>2.0</v>
      </c>
      <c r="G93" s="4" t="s">
        <v>33</v>
      </c>
    </row>
    <row r="94">
      <c r="A94" s="4" t="str">
        <f t="shared" si="1"/>
        <v>#N/A</v>
      </c>
      <c r="B94" s="4" t="s">
        <v>1731</v>
      </c>
      <c r="C94" s="6">
        <v>3.0</v>
      </c>
      <c r="D94" s="4" t="s">
        <v>282</v>
      </c>
      <c r="E94" s="4" t="s">
        <v>86</v>
      </c>
      <c r="F94" s="6">
        <v>3.0</v>
      </c>
      <c r="G94" s="4" t="s">
        <v>33</v>
      </c>
    </row>
    <row r="95">
      <c r="A95" s="4" t="str">
        <f t="shared" si="1"/>
        <v>#N/A</v>
      </c>
      <c r="B95" s="4" t="s">
        <v>1731</v>
      </c>
      <c r="C95" s="6">
        <v>4.0</v>
      </c>
      <c r="D95" s="4" t="s">
        <v>283</v>
      </c>
      <c r="E95" s="4" t="s">
        <v>86</v>
      </c>
      <c r="F95" s="6">
        <v>4.0</v>
      </c>
      <c r="G95" s="4" t="s">
        <v>33</v>
      </c>
    </row>
    <row r="96">
      <c r="A96" s="4" t="str">
        <f t="shared" si="1"/>
        <v>#N/A</v>
      </c>
      <c r="B96" s="4" t="s">
        <v>1731</v>
      </c>
      <c r="C96" s="6">
        <v>5.0</v>
      </c>
      <c r="D96" s="4" t="s">
        <v>284</v>
      </c>
      <c r="E96" s="4" t="s">
        <v>86</v>
      </c>
      <c r="F96" s="6">
        <v>5.0</v>
      </c>
      <c r="G96" s="4" t="s">
        <v>33</v>
      </c>
    </row>
    <row r="97">
      <c r="A97" s="4" t="str">
        <f t="shared" si="1"/>
        <v>#N/A</v>
      </c>
      <c r="B97" s="4" t="s">
        <v>1731</v>
      </c>
      <c r="C97" s="6">
        <v>6.0</v>
      </c>
      <c r="D97" s="4" t="s">
        <v>278</v>
      </c>
      <c r="E97" s="4" t="s">
        <v>86</v>
      </c>
      <c r="F97" s="6">
        <v>97.0</v>
      </c>
      <c r="G97" s="4" t="s">
        <v>33</v>
      </c>
    </row>
    <row r="98">
      <c r="A98" s="4" t="str">
        <f t="shared" si="1"/>
        <v>#N/A</v>
      </c>
      <c r="B98" s="4" t="s">
        <v>1732</v>
      </c>
      <c r="C98" s="6">
        <v>0.0</v>
      </c>
      <c r="D98" s="4" t="s">
        <v>285</v>
      </c>
      <c r="E98" s="4" t="s">
        <v>89</v>
      </c>
      <c r="F98" s="6">
        <v>1.0</v>
      </c>
      <c r="G98" s="4" t="s">
        <v>33</v>
      </c>
    </row>
    <row r="99">
      <c r="A99" s="4" t="str">
        <f t="shared" si="1"/>
        <v>#N/A</v>
      </c>
      <c r="B99" s="4" t="s">
        <v>1732</v>
      </c>
      <c r="C99" s="6">
        <v>1.0</v>
      </c>
      <c r="D99" s="4" t="s">
        <v>286</v>
      </c>
      <c r="E99" s="4" t="s">
        <v>89</v>
      </c>
      <c r="F99" s="6">
        <v>2.0</v>
      </c>
      <c r="G99" s="4" t="s">
        <v>33</v>
      </c>
    </row>
    <row r="100">
      <c r="A100" s="4" t="str">
        <f t="shared" si="1"/>
        <v>#N/A</v>
      </c>
      <c r="B100" s="4" t="s">
        <v>1733</v>
      </c>
      <c r="C100" s="6">
        <v>0.0</v>
      </c>
      <c r="D100" s="4" t="s">
        <v>287</v>
      </c>
      <c r="E100" s="4" t="s">
        <v>93</v>
      </c>
      <c r="F100" s="6">
        <v>0.0</v>
      </c>
      <c r="G100" s="4" t="s">
        <v>33</v>
      </c>
    </row>
    <row r="101">
      <c r="A101" s="4" t="str">
        <f t="shared" si="1"/>
        <v>#N/A</v>
      </c>
      <c r="B101" s="4" t="s">
        <v>1733</v>
      </c>
      <c r="C101" s="6">
        <v>1.0</v>
      </c>
      <c r="D101" s="4" t="s">
        <v>288</v>
      </c>
      <c r="E101" s="4" t="s">
        <v>93</v>
      </c>
      <c r="F101" s="6">
        <v>1.0</v>
      </c>
      <c r="G101" s="4" t="s">
        <v>33</v>
      </c>
    </row>
    <row r="102">
      <c r="A102" s="4" t="str">
        <f t="shared" si="1"/>
        <v>#N/A</v>
      </c>
      <c r="B102" s="4" t="s">
        <v>1733</v>
      </c>
      <c r="C102" s="6">
        <v>2.0</v>
      </c>
      <c r="D102" s="4" t="s">
        <v>289</v>
      </c>
      <c r="E102" s="4" t="s">
        <v>93</v>
      </c>
      <c r="F102" s="6">
        <v>2.0</v>
      </c>
      <c r="G102" s="4" t="s">
        <v>33</v>
      </c>
    </row>
    <row r="103">
      <c r="A103" s="4" t="str">
        <f t="shared" si="1"/>
        <v>#N/A</v>
      </c>
      <c r="B103" s="4" t="s">
        <v>1733</v>
      </c>
      <c r="C103" s="6">
        <v>3.0</v>
      </c>
      <c r="D103" s="4" t="s">
        <v>290</v>
      </c>
      <c r="E103" s="4" t="s">
        <v>93</v>
      </c>
      <c r="F103" s="6">
        <v>3.0</v>
      </c>
      <c r="G103" s="4" t="s">
        <v>33</v>
      </c>
    </row>
    <row r="104">
      <c r="A104" s="4" t="str">
        <f t="shared" si="1"/>
        <v>#N/A</v>
      </c>
      <c r="B104" s="4" t="s">
        <v>1733</v>
      </c>
      <c r="C104" s="6">
        <v>4.0</v>
      </c>
      <c r="D104" s="4" t="s">
        <v>291</v>
      </c>
      <c r="E104" s="4" t="s">
        <v>93</v>
      </c>
      <c r="F104" s="6">
        <v>4.0</v>
      </c>
      <c r="G104" s="4" t="s">
        <v>33</v>
      </c>
    </row>
    <row r="105">
      <c r="A105" s="4" t="str">
        <f t="shared" si="1"/>
        <v>#N/A</v>
      </c>
      <c r="B105" s="4" t="s">
        <v>1733</v>
      </c>
      <c r="C105" s="6">
        <v>5.0</v>
      </c>
      <c r="D105" s="4" t="s">
        <v>292</v>
      </c>
      <c r="E105" s="4" t="s">
        <v>93</v>
      </c>
      <c r="F105" s="6">
        <v>5.0</v>
      </c>
      <c r="G105" s="4" t="s">
        <v>33</v>
      </c>
    </row>
    <row r="106">
      <c r="A106" s="4" t="str">
        <f t="shared" si="1"/>
        <v>#N/A</v>
      </c>
      <c r="B106" s="4" t="s">
        <v>1733</v>
      </c>
      <c r="C106" s="6">
        <v>6.0</v>
      </c>
      <c r="D106" s="4" t="s">
        <v>293</v>
      </c>
      <c r="E106" s="4" t="s">
        <v>93</v>
      </c>
      <c r="F106" s="6">
        <v>6.0</v>
      </c>
      <c r="G106" s="4" t="s">
        <v>33</v>
      </c>
    </row>
    <row r="107">
      <c r="A107" s="4" t="str">
        <f t="shared" si="1"/>
        <v>#N/A</v>
      </c>
      <c r="B107" s="4" t="s">
        <v>1733</v>
      </c>
      <c r="C107" s="6">
        <v>7.0</v>
      </c>
      <c r="D107" s="4" t="s">
        <v>294</v>
      </c>
      <c r="E107" s="4" t="s">
        <v>93</v>
      </c>
      <c r="F107" s="6">
        <v>7.0</v>
      </c>
      <c r="G107" s="4" t="s">
        <v>33</v>
      </c>
    </row>
    <row r="108">
      <c r="A108" s="4" t="str">
        <f t="shared" si="1"/>
        <v>#N/A</v>
      </c>
      <c r="B108" s="4" t="s">
        <v>1734</v>
      </c>
      <c r="C108" s="6">
        <v>0.0</v>
      </c>
      <c r="D108" s="4" t="s">
        <v>285</v>
      </c>
      <c r="E108" s="4" t="s">
        <v>138</v>
      </c>
      <c r="F108" s="6">
        <v>1.0</v>
      </c>
      <c r="G108" s="4" t="s">
        <v>33</v>
      </c>
    </row>
    <row r="109">
      <c r="A109" s="4" t="str">
        <f t="shared" si="1"/>
        <v>#N/A</v>
      </c>
      <c r="B109" s="4" t="s">
        <v>1734</v>
      </c>
      <c r="C109" s="6">
        <v>1.0</v>
      </c>
      <c r="D109" s="4" t="s">
        <v>359</v>
      </c>
      <c r="E109" s="4" t="s">
        <v>138</v>
      </c>
      <c r="F109" s="6">
        <v>2.0</v>
      </c>
      <c r="G109" s="4" t="s">
        <v>33</v>
      </c>
    </row>
    <row r="110">
      <c r="A110" s="4" t="str">
        <f t="shared" si="1"/>
        <v>#N/A</v>
      </c>
      <c r="B110" s="4" t="s">
        <v>1734</v>
      </c>
      <c r="C110" s="6">
        <v>2.0</v>
      </c>
      <c r="D110" s="4" t="s">
        <v>360</v>
      </c>
      <c r="E110" s="4" t="s">
        <v>138</v>
      </c>
      <c r="F110" s="6">
        <v>3.0</v>
      </c>
      <c r="G110" s="4" t="s">
        <v>33</v>
      </c>
    </row>
    <row r="111">
      <c r="A111" s="4" t="str">
        <f t="shared" si="1"/>
        <v>#N/A</v>
      </c>
      <c r="B111" s="4" t="s">
        <v>1734</v>
      </c>
      <c r="C111" s="6">
        <v>3.0</v>
      </c>
      <c r="D111" s="4" t="s">
        <v>361</v>
      </c>
      <c r="E111" s="4" t="s">
        <v>138</v>
      </c>
      <c r="F111" s="6">
        <v>4.0</v>
      </c>
      <c r="G111" s="4" t="s">
        <v>33</v>
      </c>
    </row>
    <row r="112">
      <c r="A112" s="4" t="str">
        <f t="shared" si="1"/>
        <v>#N/A</v>
      </c>
      <c r="B112" s="4" t="s">
        <v>1734</v>
      </c>
      <c r="C112" s="6">
        <v>4.0</v>
      </c>
      <c r="D112" s="4" t="s">
        <v>271</v>
      </c>
      <c r="E112" s="4" t="s">
        <v>138</v>
      </c>
      <c r="F112" s="6">
        <v>99.0</v>
      </c>
      <c r="G112" s="4" t="s">
        <v>33</v>
      </c>
    </row>
    <row r="113">
      <c r="A113" s="4" t="str">
        <f t="shared" si="1"/>
        <v>#N/A</v>
      </c>
      <c r="B113" s="4" t="s">
        <v>1735</v>
      </c>
      <c r="C113" s="6">
        <v>0.0</v>
      </c>
      <c r="D113" s="4" t="s">
        <v>362</v>
      </c>
      <c r="E113" s="4" t="s">
        <v>141</v>
      </c>
      <c r="F113" s="6">
        <v>0.0</v>
      </c>
      <c r="G113" s="4" t="s">
        <v>33</v>
      </c>
    </row>
    <row r="114">
      <c r="A114" s="4" t="str">
        <f t="shared" si="1"/>
        <v>#N/A</v>
      </c>
      <c r="B114" s="4" t="s">
        <v>1735</v>
      </c>
      <c r="C114" s="6">
        <v>1.0</v>
      </c>
      <c r="D114" s="4" t="s">
        <v>363</v>
      </c>
      <c r="E114" s="4" t="s">
        <v>141</v>
      </c>
      <c r="F114" s="6">
        <v>1.0</v>
      </c>
      <c r="G114" s="4" t="s">
        <v>33</v>
      </c>
    </row>
    <row r="115">
      <c r="A115" s="4" t="str">
        <f t="shared" si="1"/>
        <v>#N/A</v>
      </c>
      <c r="B115" s="4" t="s">
        <v>1735</v>
      </c>
      <c r="C115" s="6">
        <v>2.0</v>
      </c>
      <c r="D115" s="4" t="s">
        <v>364</v>
      </c>
      <c r="E115" s="4" t="s">
        <v>141</v>
      </c>
      <c r="F115" s="6">
        <v>2.0</v>
      </c>
      <c r="G115" s="4" t="s">
        <v>33</v>
      </c>
    </row>
    <row r="116">
      <c r="A116" s="4" t="str">
        <f t="shared" si="1"/>
        <v>#N/A</v>
      </c>
      <c r="B116" s="4" t="s">
        <v>1735</v>
      </c>
      <c r="C116" s="6">
        <v>3.0</v>
      </c>
      <c r="D116" s="4" t="s">
        <v>365</v>
      </c>
      <c r="E116" s="4" t="s">
        <v>141</v>
      </c>
      <c r="F116" s="6">
        <v>3.0</v>
      </c>
      <c r="G116" s="4" t="s">
        <v>33</v>
      </c>
    </row>
    <row r="117">
      <c r="A117" s="4" t="str">
        <f t="shared" si="1"/>
        <v>#N/A</v>
      </c>
      <c r="B117" s="4" t="s">
        <v>1735</v>
      </c>
      <c r="C117" s="6">
        <v>4.0</v>
      </c>
      <c r="D117" s="4" t="s">
        <v>366</v>
      </c>
      <c r="E117" s="4" t="s">
        <v>141</v>
      </c>
      <c r="F117" s="6">
        <v>4.0</v>
      </c>
      <c r="G117" s="4" t="s">
        <v>33</v>
      </c>
    </row>
    <row r="118">
      <c r="A118" s="4" t="str">
        <f t="shared" si="1"/>
        <v>#N/A</v>
      </c>
      <c r="B118" s="4" t="s">
        <v>1735</v>
      </c>
      <c r="C118" s="6">
        <v>5.0</v>
      </c>
      <c r="D118" s="4" t="s">
        <v>367</v>
      </c>
      <c r="E118" s="4" t="s">
        <v>141</v>
      </c>
      <c r="F118" s="6">
        <v>5.0</v>
      </c>
      <c r="G118" s="4" t="s">
        <v>33</v>
      </c>
    </row>
    <row r="119">
      <c r="A119" s="4" t="str">
        <f t="shared" si="1"/>
        <v>#N/A</v>
      </c>
      <c r="B119" s="4" t="s">
        <v>1735</v>
      </c>
      <c r="C119" s="6">
        <v>6.0</v>
      </c>
      <c r="D119" s="4" t="s">
        <v>368</v>
      </c>
      <c r="E119" s="4" t="s">
        <v>141</v>
      </c>
      <c r="F119" s="6">
        <v>6.0</v>
      </c>
      <c r="G119" s="4" t="s">
        <v>33</v>
      </c>
    </row>
    <row r="120">
      <c r="A120" s="4" t="str">
        <f t="shared" si="1"/>
        <v>#N/A</v>
      </c>
      <c r="B120" s="4" t="s">
        <v>1735</v>
      </c>
      <c r="C120" s="6">
        <v>7.0</v>
      </c>
      <c r="D120" s="4" t="s">
        <v>369</v>
      </c>
      <c r="E120" s="4" t="s">
        <v>141</v>
      </c>
      <c r="F120" s="6">
        <v>7.0</v>
      </c>
      <c r="G120" s="4" t="s">
        <v>33</v>
      </c>
    </row>
    <row r="121">
      <c r="A121" s="4" t="str">
        <f t="shared" si="1"/>
        <v>#N/A</v>
      </c>
      <c r="B121" s="4" t="s">
        <v>1735</v>
      </c>
      <c r="C121" s="6">
        <v>8.0</v>
      </c>
      <c r="D121" s="4" t="s">
        <v>370</v>
      </c>
      <c r="E121" s="4" t="s">
        <v>141</v>
      </c>
      <c r="F121" s="6">
        <v>8.0</v>
      </c>
      <c r="G121" s="4" t="s">
        <v>33</v>
      </c>
    </row>
    <row r="122">
      <c r="A122" s="4" t="str">
        <f t="shared" si="1"/>
        <v>#N/A</v>
      </c>
      <c r="B122" s="4" t="s">
        <v>1735</v>
      </c>
      <c r="C122" s="6">
        <v>9.0</v>
      </c>
      <c r="D122" s="4" t="s">
        <v>371</v>
      </c>
      <c r="E122" s="4" t="s">
        <v>141</v>
      </c>
      <c r="F122" s="6">
        <v>9.0</v>
      </c>
      <c r="G122" s="4" t="s">
        <v>33</v>
      </c>
    </row>
    <row r="123">
      <c r="A123" s="4" t="str">
        <f t="shared" si="1"/>
        <v>#N/A</v>
      </c>
      <c r="B123" s="4" t="s">
        <v>1735</v>
      </c>
      <c r="C123" s="6">
        <v>10.0</v>
      </c>
      <c r="D123" s="4" t="s">
        <v>372</v>
      </c>
      <c r="E123" s="4" t="s">
        <v>141</v>
      </c>
      <c r="F123" s="6">
        <v>10.0</v>
      </c>
      <c r="G123" s="4" t="s">
        <v>33</v>
      </c>
    </row>
    <row r="124">
      <c r="A124" s="4" t="str">
        <f t="shared" si="1"/>
        <v>#N/A</v>
      </c>
      <c r="B124" s="4" t="s">
        <v>1735</v>
      </c>
      <c r="C124" s="6">
        <v>11.0</v>
      </c>
      <c r="D124" s="4" t="s">
        <v>373</v>
      </c>
      <c r="E124" s="4" t="s">
        <v>141</v>
      </c>
      <c r="F124" s="6">
        <v>11.0</v>
      </c>
      <c r="G124" s="4" t="s">
        <v>33</v>
      </c>
    </row>
    <row r="125">
      <c r="A125" s="4" t="str">
        <f t="shared" si="1"/>
        <v>#N/A</v>
      </c>
      <c r="B125" s="4" t="s">
        <v>1735</v>
      </c>
      <c r="C125" s="6">
        <v>12.0</v>
      </c>
      <c r="D125" s="4" t="s">
        <v>374</v>
      </c>
      <c r="E125" s="4" t="s">
        <v>141</v>
      </c>
      <c r="F125" s="6">
        <v>12.0</v>
      </c>
      <c r="G125" s="4" t="s">
        <v>33</v>
      </c>
    </row>
    <row r="126">
      <c r="A126" s="4" t="str">
        <f t="shared" si="1"/>
        <v>#N/A</v>
      </c>
      <c r="B126" s="4" t="s">
        <v>1735</v>
      </c>
      <c r="C126" s="6">
        <v>13.0</v>
      </c>
      <c r="D126" s="4" t="s">
        <v>375</v>
      </c>
      <c r="E126" s="4" t="s">
        <v>141</v>
      </c>
      <c r="F126" s="6">
        <v>13.0</v>
      </c>
      <c r="G126" s="4" t="s">
        <v>33</v>
      </c>
    </row>
    <row r="127">
      <c r="A127" s="4" t="str">
        <f t="shared" si="1"/>
        <v>#N/A</v>
      </c>
      <c r="B127" s="4" t="s">
        <v>1735</v>
      </c>
      <c r="C127" s="6">
        <v>14.0</v>
      </c>
      <c r="D127" s="4" t="s">
        <v>376</v>
      </c>
      <c r="E127" s="4" t="s">
        <v>141</v>
      </c>
      <c r="F127" s="6">
        <v>14.0</v>
      </c>
      <c r="G127" s="4" t="s">
        <v>33</v>
      </c>
    </row>
    <row r="128">
      <c r="A128" s="4" t="str">
        <f t="shared" si="1"/>
        <v>#N/A</v>
      </c>
      <c r="B128" s="4" t="s">
        <v>1735</v>
      </c>
      <c r="C128" s="6">
        <v>15.0</v>
      </c>
      <c r="D128" s="4" t="s">
        <v>377</v>
      </c>
      <c r="E128" s="4" t="s">
        <v>141</v>
      </c>
      <c r="F128" s="6">
        <v>15.0</v>
      </c>
      <c r="G128" s="4" t="s">
        <v>33</v>
      </c>
    </row>
    <row r="129">
      <c r="A129" s="4" t="str">
        <f t="shared" si="1"/>
        <v>#N/A</v>
      </c>
      <c r="B129" s="4" t="s">
        <v>1735</v>
      </c>
      <c r="C129" s="6">
        <v>16.0</v>
      </c>
      <c r="D129" s="4" t="s">
        <v>378</v>
      </c>
      <c r="E129" s="4" t="s">
        <v>141</v>
      </c>
      <c r="F129" s="6">
        <v>16.0</v>
      </c>
      <c r="G129" s="4" t="s">
        <v>33</v>
      </c>
    </row>
    <row r="130">
      <c r="A130" s="4" t="str">
        <f t="shared" si="1"/>
        <v>#N/A</v>
      </c>
      <c r="B130" s="4" t="s">
        <v>1735</v>
      </c>
      <c r="C130" s="6">
        <v>17.0</v>
      </c>
      <c r="D130" s="4" t="s">
        <v>379</v>
      </c>
      <c r="E130" s="4" t="s">
        <v>141</v>
      </c>
      <c r="F130" s="6">
        <v>98.0</v>
      </c>
      <c r="G130" s="4" t="s">
        <v>33</v>
      </c>
    </row>
    <row r="131">
      <c r="A131" s="4" t="str">
        <f t="shared" si="1"/>
        <v>#N/A</v>
      </c>
      <c r="B131" s="4" t="s">
        <v>1735</v>
      </c>
      <c r="C131" s="6">
        <v>18.0</v>
      </c>
      <c r="D131" s="4" t="s">
        <v>271</v>
      </c>
      <c r="E131" s="4" t="s">
        <v>141</v>
      </c>
      <c r="F131" s="6">
        <v>99.0</v>
      </c>
      <c r="G131" s="4" t="s">
        <v>33</v>
      </c>
    </row>
    <row r="132">
      <c r="A132" s="4" t="str">
        <f t="shared" si="1"/>
        <v>#N/A</v>
      </c>
      <c r="B132" s="4" t="s">
        <v>1736</v>
      </c>
      <c r="C132" s="6">
        <v>0.0</v>
      </c>
      <c r="D132" s="4" t="s">
        <v>427</v>
      </c>
      <c r="E132" s="4" t="s">
        <v>204</v>
      </c>
      <c r="F132" s="6">
        <v>0.0</v>
      </c>
      <c r="G132" s="4" t="s">
        <v>33</v>
      </c>
      <c r="H132" s="4"/>
    </row>
    <row r="133">
      <c r="A133" s="4" t="str">
        <f t="shared" si="1"/>
        <v>#N/A</v>
      </c>
      <c r="B133" s="4" t="s">
        <v>1736</v>
      </c>
      <c r="C133" s="6">
        <v>1.0</v>
      </c>
      <c r="D133" s="4" t="s">
        <v>315</v>
      </c>
      <c r="E133" s="4" t="s">
        <v>204</v>
      </c>
      <c r="F133" s="6">
        <v>1.0</v>
      </c>
      <c r="G133" s="4" t="s">
        <v>33</v>
      </c>
      <c r="H133" s="4"/>
    </row>
    <row r="134">
      <c r="A134" s="4" t="str">
        <f t="shared" si="1"/>
        <v>#N/A</v>
      </c>
      <c r="B134" s="4" t="s">
        <v>1736</v>
      </c>
      <c r="C134" s="6">
        <v>2.0</v>
      </c>
      <c r="D134" s="4" t="s">
        <v>428</v>
      </c>
      <c r="E134" s="4" t="s">
        <v>204</v>
      </c>
      <c r="F134" s="6">
        <v>2.0</v>
      </c>
      <c r="G134" s="4" t="s">
        <v>33</v>
      </c>
      <c r="H134" s="4"/>
    </row>
    <row r="135">
      <c r="A135" s="4" t="str">
        <f t="shared" si="1"/>
        <v>#N/A</v>
      </c>
      <c r="B135" s="4" t="s">
        <v>1736</v>
      </c>
      <c r="C135" s="6">
        <v>3.0</v>
      </c>
      <c r="D135" s="4" t="s">
        <v>317</v>
      </c>
      <c r="E135" s="4" t="s">
        <v>204</v>
      </c>
      <c r="F135" s="6">
        <v>3.0</v>
      </c>
      <c r="G135" s="4" t="s">
        <v>33</v>
      </c>
      <c r="H135" s="4"/>
    </row>
    <row r="136">
      <c r="A136" s="4" t="str">
        <f t="shared" si="1"/>
        <v>#N/A</v>
      </c>
      <c r="B136" s="4" t="s">
        <v>1736</v>
      </c>
      <c r="C136" s="6">
        <v>4.0</v>
      </c>
      <c r="D136" s="4" t="s">
        <v>318</v>
      </c>
      <c r="E136" s="4" t="s">
        <v>204</v>
      </c>
      <c r="F136" s="6">
        <v>4.0</v>
      </c>
      <c r="G136" s="4" t="s">
        <v>33</v>
      </c>
      <c r="H136" s="4"/>
    </row>
    <row r="137">
      <c r="A137" s="4" t="str">
        <f t="shared" si="1"/>
        <v>#N/A</v>
      </c>
      <c r="B137" s="4" t="s">
        <v>1736</v>
      </c>
      <c r="C137" s="6">
        <v>5.0</v>
      </c>
      <c r="D137" s="4" t="s">
        <v>319</v>
      </c>
      <c r="E137" s="4" t="s">
        <v>204</v>
      </c>
      <c r="F137" s="6">
        <v>5.0</v>
      </c>
      <c r="G137" s="4" t="s">
        <v>33</v>
      </c>
      <c r="H137" s="4"/>
    </row>
    <row r="138">
      <c r="A138" s="4" t="str">
        <f t="shared" si="1"/>
        <v>#N/A</v>
      </c>
      <c r="B138" s="4" t="s">
        <v>1736</v>
      </c>
      <c r="C138" s="6">
        <v>6.0</v>
      </c>
      <c r="D138" s="4" t="s">
        <v>429</v>
      </c>
      <c r="E138" s="4" t="s">
        <v>204</v>
      </c>
      <c r="F138" s="6">
        <v>6.0</v>
      </c>
      <c r="G138" s="4" t="s">
        <v>33</v>
      </c>
      <c r="H138" s="4"/>
    </row>
    <row r="139">
      <c r="A139" s="4" t="str">
        <f t="shared" si="1"/>
        <v>#N/A</v>
      </c>
      <c r="B139" s="4" t="s">
        <v>1736</v>
      </c>
      <c r="C139" s="6">
        <v>7.0</v>
      </c>
      <c r="D139" s="4" t="s">
        <v>430</v>
      </c>
      <c r="E139" s="4" t="s">
        <v>204</v>
      </c>
      <c r="F139" s="6">
        <v>7.0</v>
      </c>
      <c r="G139" s="4" t="s">
        <v>33</v>
      </c>
      <c r="H139" s="4"/>
    </row>
    <row r="140">
      <c r="A140" s="4" t="str">
        <f t="shared" si="1"/>
        <v>#N/A</v>
      </c>
      <c r="B140" s="4" t="s">
        <v>1736</v>
      </c>
      <c r="C140" s="6">
        <v>8.0</v>
      </c>
      <c r="D140" s="4" t="s">
        <v>431</v>
      </c>
      <c r="E140" s="4" t="s">
        <v>204</v>
      </c>
      <c r="F140" s="6">
        <v>98.0</v>
      </c>
      <c r="G140" s="4" t="s">
        <v>33</v>
      </c>
      <c r="H140" s="4"/>
    </row>
    <row r="141">
      <c r="A141" s="4" t="str">
        <f t="shared" si="1"/>
        <v>#N/A</v>
      </c>
      <c r="B141" s="4" t="s">
        <v>1736</v>
      </c>
      <c r="C141" s="6">
        <v>9.0</v>
      </c>
      <c r="D141" s="4" t="s">
        <v>432</v>
      </c>
      <c r="E141" s="4" t="s">
        <v>204</v>
      </c>
      <c r="F141" s="6">
        <v>99.0</v>
      </c>
      <c r="G141" s="4" t="s">
        <v>33</v>
      </c>
      <c r="H141" s="4"/>
    </row>
    <row r="142">
      <c r="A142" s="4" t="str">
        <f t="shared" si="1"/>
        <v>#N/A</v>
      </c>
      <c r="B142" s="4" t="s">
        <v>1737</v>
      </c>
      <c r="C142" s="6">
        <v>0.0</v>
      </c>
      <c r="D142" s="4" t="s">
        <v>433</v>
      </c>
      <c r="E142" s="4" t="s">
        <v>207</v>
      </c>
      <c r="F142" s="6">
        <v>0.0</v>
      </c>
      <c r="G142" s="4" t="s">
        <v>33</v>
      </c>
      <c r="H142" s="4"/>
    </row>
    <row r="143">
      <c r="A143" s="4" t="str">
        <f t="shared" si="1"/>
        <v>#N/A</v>
      </c>
      <c r="B143" s="4" t="s">
        <v>1737</v>
      </c>
      <c r="C143" s="6">
        <v>1.0</v>
      </c>
      <c r="D143" s="4" t="s">
        <v>434</v>
      </c>
      <c r="E143" s="4" t="s">
        <v>207</v>
      </c>
      <c r="F143" s="6">
        <v>1.0</v>
      </c>
      <c r="G143" s="4" t="s">
        <v>33</v>
      </c>
      <c r="H143" s="4"/>
    </row>
    <row r="144">
      <c r="A144" s="4" t="str">
        <f t="shared" si="1"/>
        <v>#N/A</v>
      </c>
      <c r="B144" s="4" t="s">
        <v>1737</v>
      </c>
      <c r="C144" s="6">
        <v>2.0</v>
      </c>
      <c r="D144" s="4" t="s">
        <v>435</v>
      </c>
      <c r="E144" s="4" t="s">
        <v>207</v>
      </c>
      <c r="F144" s="6">
        <v>2.0</v>
      </c>
      <c r="G144" s="4" t="s">
        <v>33</v>
      </c>
      <c r="H144" s="4"/>
    </row>
    <row r="145">
      <c r="A145" s="4" t="str">
        <f t="shared" si="1"/>
        <v>#N/A</v>
      </c>
      <c r="B145" s="4" t="s">
        <v>1737</v>
      </c>
      <c r="C145" s="6">
        <v>3.0</v>
      </c>
      <c r="D145" s="4" t="s">
        <v>436</v>
      </c>
      <c r="E145" s="4" t="s">
        <v>207</v>
      </c>
      <c r="F145" s="6">
        <v>3.0</v>
      </c>
      <c r="G145" s="4" t="s">
        <v>33</v>
      </c>
      <c r="H145" s="4"/>
    </row>
    <row r="146">
      <c r="A146" s="4" t="str">
        <f t="shared" si="1"/>
        <v>#N/A</v>
      </c>
      <c r="B146" s="4" t="s">
        <v>1737</v>
      </c>
      <c r="C146" s="6">
        <v>4.0</v>
      </c>
      <c r="D146" s="4" t="s">
        <v>437</v>
      </c>
      <c r="E146" s="4" t="s">
        <v>207</v>
      </c>
      <c r="F146" s="6">
        <v>99.0</v>
      </c>
      <c r="G146" s="4" t="s">
        <v>33</v>
      </c>
      <c r="H146" s="4"/>
    </row>
    <row r="147">
      <c r="A147" s="4" t="str">
        <f t="shared" si="1"/>
        <v>#N/A</v>
      </c>
      <c r="B147" s="4" t="s">
        <v>1738</v>
      </c>
      <c r="C147" s="6">
        <v>0.0</v>
      </c>
      <c r="D147" s="4" t="s">
        <v>381</v>
      </c>
      <c r="E147" s="4" t="s">
        <v>151</v>
      </c>
      <c r="F147" s="6">
        <v>0.0</v>
      </c>
      <c r="G147" s="4" t="s">
        <v>33</v>
      </c>
    </row>
    <row r="148">
      <c r="A148" s="4" t="str">
        <f t="shared" si="1"/>
        <v>#N/A</v>
      </c>
      <c r="B148" s="4" t="s">
        <v>1738</v>
      </c>
      <c r="C148" s="6">
        <v>1.0</v>
      </c>
      <c r="D148" s="4" t="s">
        <v>382</v>
      </c>
      <c r="E148" s="4" t="s">
        <v>151</v>
      </c>
      <c r="F148" s="6">
        <v>1.0</v>
      </c>
      <c r="G148" s="4" t="s">
        <v>33</v>
      </c>
    </row>
    <row r="149">
      <c r="A149" s="4" t="str">
        <f t="shared" si="1"/>
        <v>#N/A</v>
      </c>
      <c r="B149" s="4" t="s">
        <v>1738</v>
      </c>
      <c r="C149" s="6">
        <v>2.0</v>
      </c>
      <c r="D149" s="4" t="s">
        <v>383</v>
      </c>
      <c r="E149" s="4" t="s">
        <v>151</v>
      </c>
      <c r="F149" s="6">
        <v>2.0</v>
      </c>
      <c r="G149" s="4" t="s">
        <v>33</v>
      </c>
    </row>
    <row r="150">
      <c r="A150" s="4" t="str">
        <f t="shared" si="1"/>
        <v>#N/A</v>
      </c>
      <c r="B150" s="4" t="s">
        <v>1738</v>
      </c>
      <c r="C150" s="6">
        <v>3.0</v>
      </c>
      <c r="D150" s="4" t="s">
        <v>384</v>
      </c>
      <c r="E150" s="4" t="s">
        <v>151</v>
      </c>
      <c r="F150" s="6">
        <v>3.0</v>
      </c>
      <c r="G150" s="4" t="s">
        <v>33</v>
      </c>
    </row>
    <row r="151">
      <c r="A151" s="4" t="str">
        <f t="shared" si="1"/>
        <v>#N/A</v>
      </c>
      <c r="B151" s="4" t="s">
        <v>1738</v>
      </c>
      <c r="C151" s="6">
        <v>4.0</v>
      </c>
      <c r="D151" s="4" t="s">
        <v>271</v>
      </c>
      <c r="E151" s="4" t="s">
        <v>151</v>
      </c>
      <c r="F151" s="6">
        <v>99.0</v>
      </c>
      <c r="G151" s="4" t="s">
        <v>33</v>
      </c>
    </row>
    <row r="152">
      <c r="A152" s="4" t="str">
        <f t="shared" si="1"/>
        <v>#N/A</v>
      </c>
      <c r="B152" s="4" t="s">
        <v>1739</v>
      </c>
      <c r="C152" s="6">
        <v>0.0</v>
      </c>
      <c r="D152" s="4" t="s">
        <v>385</v>
      </c>
      <c r="E152" s="4" t="s">
        <v>155</v>
      </c>
      <c r="F152" s="6">
        <v>97.0</v>
      </c>
      <c r="G152" s="4" t="s">
        <v>33</v>
      </c>
    </row>
    <row r="153">
      <c r="A153" s="4" t="str">
        <f t="shared" si="1"/>
        <v>#N/A</v>
      </c>
      <c r="B153" s="4" t="s">
        <v>1739</v>
      </c>
      <c r="C153" s="6">
        <v>1.0</v>
      </c>
      <c r="D153" s="4" t="s">
        <v>386</v>
      </c>
      <c r="E153" s="4" t="s">
        <v>155</v>
      </c>
      <c r="F153" s="6">
        <v>1.0</v>
      </c>
      <c r="G153" s="4" t="s">
        <v>33</v>
      </c>
    </row>
    <row r="154">
      <c r="A154" s="4" t="str">
        <f t="shared" si="1"/>
        <v>#N/A</v>
      </c>
      <c r="B154" s="4" t="s">
        <v>1739</v>
      </c>
      <c r="C154" s="6">
        <v>2.0</v>
      </c>
      <c r="D154" s="4" t="s">
        <v>387</v>
      </c>
      <c r="E154" s="4" t="s">
        <v>155</v>
      </c>
      <c r="F154" s="6">
        <v>2.0</v>
      </c>
      <c r="G154" s="4" t="s">
        <v>33</v>
      </c>
    </row>
    <row r="155">
      <c r="A155" s="4" t="str">
        <f t="shared" si="1"/>
        <v>#N/A</v>
      </c>
      <c r="B155" s="4" t="s">
        <v>1739</v>
      </c>
      <c r="C155" s="6">
        <v>3.0</v>
      </c>
      <c r="D155" s="4" t="s">
        <v>388</v>
      </c>
      <c r="E155" s="4" t="s">
        <v>155</v>
      </c>
      <c r="F155" s="6">
        <v>3.0</v>
      </c>
      <c r="G155" s="4" t="s">
        <v>33</v>
      </c>
    </row>
    <row r="156">
      <c r="A156" s="4" t="str">
        <f t="shared" si="1"/>
        <v>#N/A</v>
      </c>
      <c r="B156" s="4" t="s">
        <v>1739</v>
      </c>
      <c r="C156" s="6">
        <v>4.0</v>
      </c>
      <c r="D156" s="4" t="s">
        <v>389</v>
      </c>
      <c r="E156" s="4" t="s">
        <v>155</v>
      </c>
      <c r="F156" s="6">
        <v>4.0</v>
      </c>
      <c r="G156" s="4" t="s">
        <v>33</v>
      </c>
    </row>
    <row r="157">
      <c r="A157" s="4" t="str">
        <f t="shared" si="1"/>
        <v>#N/A</v>
      </c>
      <c r="B157" s="4" t="s">
        <v>1739</v>
      </c>
      <c r="C157" s="6">
        <v>5.0</v>
      </c>
      <c r="D157" s="4" t="s">
        <v>390</v>
      </c>
      <c r="E157" s="4" t="s">
        <v>155</v>
      </c>
      <c r="F157" s="6">
        <v>5.0</v>
      </c>
      <c r="G157" s="4" t="s">
        <v>33</v>
      </c>
    </row>
    <row r="158">
      <c r="A158" s="4" t="str">
        <f t="shared" si="1"/>
        <v>#N/A</v>
      </c>
      <c r="B158" s="4" t="s">
        <v>1739</v>
      </c>
      <c r="C158" s="6">
        <v>6.0</v>
      </c>
      <c r="D158" s="4" t="s">
        <v>391</v>
      </c>
      <c r="E158" s="4" t="s">
        <v>155</v>
      </c>
      <c r="F158" s="6">
        <v>6.0</v>
      </c>
      <c r="G158" s="4" t="s">
        <v>33</v>
      </c>
    </row>
    <row r="159">
      <c r="A159" s="4" t="str">
        <f t="shared" si="1"/>
        <v>#N/A</v>
      </c>
      <c r="B159" s="4" t="s">
        <v>1739</v>
      </c>
      <c r="C159" s="6">
        <v>7.0</v>
      </c>
      <c r="D159" s="4" t="s">
        <v>392</v>
      </c>
      <c r="E159" s="4" t="s">
        <v>155</v>
      </c>
      <c r="F159" s="6">
        <v>7.0</v>
      </c>
      <c r="G159" s="4" t="s">
        <v>33</v>
      </c>
    </row>
    <row r="160">
      <c r="A160" s="4" t="str">
        <f t="shared" si="1"/>
        <v>#N/A</v>
      </c>
      <c r="B160" s="4" t="s">
        <v>1739</v>
      </c>
      <c r="C160" s="6">
        <v>8.0</v>
      </c>
      <c r="D160" s="4" t="s">
        <v>271</v>
      </c>
      <c r="E160" s="4" t="s">
        <v>155</v>
      </c>
      <c r="F160" s="6">
        <v>99.0</v>
      </c>
      <c r="G160" s="4" t="s">
        <v>33</v>
      </c>
    </row>
    <row r="161">
      <c r="A161" s="4" t="str">
        <f t="shared" si="1"/>
        <v>#N/A</v>
      </c>
      <c r="B161" s="4" t="s">
        <v>1740</v>
      </c>
      <c r="C161" s="6">
        <v>0.0</v>
      </c>
      <c r="D161" s="4" t="s">
        <v>278</v>
      </c>
      <c r="E161" s="4" t="s">
        <v>158</v>
      </c>
      <c r="F161" s="6">
        <v>97.0</v>
      </c>
      <c r="G161" s="4" t="s">
        <v>33</v>
      </c>
    </row>
    <row r="162">
      <c r="A162" s="4" t="str">
        <f t="shared" si="1"/>
        <v>#N/A</v>
      </c>
      <c r="B162" s="4" t="s">
        <v>1740</v>
      </c>
      <c r="C162" s="6">
        <v>1.0</v>
      </c>
      <c r="D162" s="4" t="s">
        <v>394</v>
      </c>
      <c r="E162" s="4" t="s">
        <v>158</v>
      </c>
      <c r="F162" s="6">
        <v>1.0</v>
      </c>
      <c r="G162" s="4" t="s">
        <v>33</v>
      </c>
    </row>
    <row r="163">
      <c r="A163" s="4" t="str">
        <f t="shared" si="1"/>
        <v>#N/A</v>
      </c>
      <c r="B163" s="4" t="s">
        <v>1740</v>
      </c>
      <c r="C163" s="6">
        <v>2.0</v>
      </c>
      <c r="D163" s="4" t="s">
        <v>395</v>
      </c>
      <c r="E163" s="4" t="s">
        <v>158</v>
      </c>
      <c r="F163" s="6">
        <v>2.0</v>
      </c>
      <c r="G163" s="4" t="s">
        <v>33</v>
      </c>
    </row>
    <row r="164">
      <c r="A164" s="4" t="str">
        <f t="shared" si="1"/>
        <v>#N/A</v>
      </c>
      <c r="B164" s="4" t="s">
        <v>1740</v>
      </c>
      <c r="C164" s="6">
        <v>3.0</v>
      </c>
      <c r="D164" s="4" t="s">
        <v>396</v>
      </c>
      <c r="E164" s="4" t="s">
        <v>158</v>
      </c>
      <c r="F164" s="6">
        <v>3.0</v>
      </c>
      <c r="G164" s="4" t="s">
        <v>33</v>
      </c>
    </row>
    <row r="165">
      <c r="A165" s="4" t="str">
        <f t="shared" si="1"/>
        <v>#N/A</v>
      </c>
      <c r="B165" s="4" t="s">
        <v>1740</v>
      </c>
      <c r="C165" s="6">
        <v>4.0</v>
      </c>
      <c r="D165" s="4" t="s">
        <v>397</v>
      </c>
      <c r="E165" s="4" t="s">
        <v>158</v>
      </c>
      <c r="F165" s="6">
        <v>4.0</v>
      </c>
      <c r="G165" s="4" t="s">
        <v>33</v>
      </c>
    </row>
    <row r="166">
      <c r="A166" s="4" t="str">
        <f t="shared" si="1"/>
        <v>#N/A</v>
      </c>
      <c r="B166" s="4" t="s">
        <v>1740</v>
      </c>
      <c r="C166" s="6">
        <v>5.0</v>
      </c>
      <c r="D166" s="4" t="s">
        <v>588</v>
      </c>
      <c r="E166" s="4" t="s">
        <v>158</v>
      </c>
      <c r="F166" s="6">
        <v>5.0</v>
      </c>
      <c r="G166" s="4" t="s">
        <v>33</v>
      </c>
    </row>
    <row r="167">
      <c r="A167" s="4" t="str">
        <f t="shared" si="1"/>
        <v>#N/A</v>
      </c>
      <c r="B167" s="4" t="s">
        <v>1740</v>
      </c>
      <c r="C167" s="6">
        <v>6.0</v>
      </c>
      <c r="D167" s="4" t="s">
        <v>312</v>
      </c>
      <c r="E167" s="4" t="s">
        <v>158</v>
      </c>
      <c r="F167" s="6">
        <v>98.0</v>
      </c>
      <c r="G167" s="4" t="s">
        <v>33</v>
      </c>
    </row>
    <row r="168">
      <c r="A168" s="4" t="str">
        <f t="shared" si="1"/>
        <v>#N/A</v>
      </c>
      <c r="B168" s="4" t="s">
        <v>1741</v>
      </c>
      <c r="C168" s="6">
        <v>0.0</v>
      </c>
      <c r="D168" s="4" t="s">
        <v>285</v>
      </c>
      <c r="E168" s="4" t="s">
        <v>213</v>
      </c>
      <c r="F168" s="6">
        <v>1.0</v>
      </c>
      <c r="G168" s="4" t="s">
        <v>33</v>
      </c>
    </row>
    <row r="169">
      <c r="A169" s="4" t="str">
        <f t="shared" si="1"/>
        <v>#N/A</v>
      </c>
      <c r="B169" s="4" t="s">
        <v>1741</v>
      </c>
      <c r="C169" s="6">
        <v>1.0</v>
      </c>
      <c r="D169" s="4" t="s">
        <v>286</v>
      </c>
      <c r="E169" s="4" t="s">
        <v>213</v>
      </c>
      <c r="F169" s="6">
        <v>2.0</v>
      </c>
      <c r="G169" s="4" t="s">
        <v>33</v>
      </c>
    </row>
    <row r="170">
      <c r="A170" s="4" t="str">
        <f t="shared" si="1"/>
        <v>#N/A</v>
      </c>
      <c r="B170" s="4" t="s">
        <v>1741</v>
      </c>
      <c r="C170" s="6">
        <v>2.0</v>
      </c>
      <c r="D170" s="4" t="s">
        <v>271</v>
      </c>
      <c r="E170" s="4" t="s">
        <v>213</v>
      </c>
      <c r="F170" s="6">
        <v>99.0</v>
      </c>
      <c r="G170" s="4" t="s">
        <v>33</v>
      </c>
    </row>
    <row r="171">
      <c r="A171" s="4" t="str">
        <f t="shared" si="1"/>
        <v>#N/A</v>
      </c>
      <c r="B171" s="4" t="s">
        <v>1742</v>
      </c>
      <c r="C171" s="6">
        <v>0.0</v>
      </c>
      <c r="D171" s="4" t="s">
        <v>438</v>
      </c>
      <c r="E171" s="4" t="s">
        <v>217</v>
      </c>
      <c r="F171" s="6">
        <v>0.0</v>
      </c>
      <c r="G171" s="4" t="s">
        <v>33</v>
      </c>
    </row>
    <row r="172">
      <c r="A172" s="4" t="str">
        <f t="shared" si="1"/>
        <v>#N/A</v>
      </c>
      <c r="B172" s="4" t="s">
        <v>1742</v>
      </c>
      <c r="C172" s="6">
        <v>1.0</v>
      </c>
      <c r="D172" s="4" t="s">
        <v>439</v>
      </c>
      <c r="E172" s="4" t="s">
        <v>217</v>
      </c>
      <c r="F172" s="6">
        <v>1.0</v>
      </c>
      <c r="G172" s="4" t="s">
        <v>33</v>
      </c>
    </row>
    <row r="173">
      <c r="A173" s="4" t="str">
        <f t="shared" si="1"/>
        <v>#N/A</v>
      </c>
      <c r="B173" s="4" t="s">
        <v>1742</v>
      </c>
      <c r="C173" s="6">
        <v>2.0</v>
      </c>
      <c r="D173" s="4" t="s">
        <v>440</v>
      </c>
      <c r="E173" s="4" t="s">
        <v>217</v>
      </c>
      <c r="F173" s="6">
        <v>2.0</v>
      </c>
      <c r="G173" s="4" t="s">
        <v>33</v>
      </c>
    </row>
    <row r="174">
      <c r="A174" s="4" t="str">
        <f t="shared" si="1"/>
        <v>#N/A</v>
      </c>
      <c r="B174" s="4" t="s">
        <v>1742</v>
      </c>
      <c r="C174" s="6">
        <v>3.0</v>
      </c>
      <c r="D174" s="4" t="s">
        <v>441</v>
      </c>
      <c r="E174" s="4" t="s">
        <v>217</v>
      </c>
      <c r="F174" s="6">
        <v>99.0</v>
      </c>
      <c r="G174" s="4" t="s">
        <v>33</v>
      </c>
    </row>
    <row r="175">
      <c r="A175" s="4" t="str">
        <f t="shared" si="1"/>
        <v>#N/A</v>
      </c>
      <c r="B175" s="4" t="s">
        <v>1743</v>
      </c>
      <c r="C175" s="6">
        <v>0.0</v>
      </c>
      <c r="D175" s="4" t="s">
        <v>442</v>
      </c>
      <c r="E175" s="4" t="s">
        <v>220</v>
      </c>
      <c r="F175" s="6">
        <v>97.0</v>
      </c>
      <c r="G175" s="4" t="s">
        <v>33</v>
      </c>
    </row>
    <row r="176">
      <c r="A176" s="4" t="str">
        <f t="shared" si="1"/>
        <v>#N/A</v>
      </c>
      <c r="B176" s="4" t="s">
        <v>1743</v>
      </c>
      <c r="C176" s="6">
        <v>1.0</v>
      </c>
      <c r="D176" s="4" t="s">
        <v>443</v>
      </c>
      <c r="E176" s="4" t="s">
        <v>220</v>
      </c>
      <c r="F176" s="6">
        <v>1.0</v>
      </c>
      <c r="G176" s="4" t="s">
        <v>33</v>
      </c>
    </row>
    <row r="177">
      <c r="A177" s="4" t="str">
        <f t="shared" si="1"/>
        <v>#N/A</v>
      </c>
      <c r="B177" s="4" t="s">
        <v>1743</v>
      </c>
      <c r="C177" s="6">
        <v>2.0</v>
      </c>
      <c r="D177" s="4" t="s">
        <v>444</v>
      </c>
      <c r="E177" s="4" t="s">
        <v>220</v>
      </c>
      <c r="F177" s="6">
        <v>2.0</v>
      </c>
      <c r="G177" s="4" t="s">
        <v>33</v>
      </c>
    </row>
    <row r="178">
      <c r="A178" s="4" t="str">
        <f t="shared" si="1"/>
        <v>#N/A</v>
      </c>
      <c r="B178" s="4" t="s">
        <v>1743</v>
      </c>
      <c r="C178" s="6">
        <v>3.0</v>
      </c>
      <c r="D178" s="4" t="s">
        <v>445</v>
      </c>
      <c r="E178" s="4" t="s">
        <v>220</v>
      </c>
      <c r="F178" s="6">
        <v>3.0</v>
      </c>
      <c r="G178" s="4" t="s">
        <v>33</v>
      </c>
    </row>
    <row r="179">
      <c r="A179" s="4" t="str">
        <f t="shared" si="1"/>
        <v>#N/A</v>
      </c>
      <c r="B179" s="4" t="s">
        <v>1743</v>
      </c>
      <c r="C179" s="6">
        <v>4.0</v>
      </c>
      <c r="D179" s="4" t="s">
        <v>312</v>
      </c>
      <c r="E179" s="4" t="s">
        <v>220</v>
      </c>
      <c r="F179" s="6">
        <v>98.0</v>
      </c>
      <c r="G179" s="4" t="s">
        <v>33</v>
      </c>
    </row>
    <row r="180">
      <c r="A180" s="4" t="str">
        <f t="shared" si="1"/>
        <v>#N/A</v>
      </c>
      <c r="B180" s="4" t="s">
        <v>1744</v>
      </c>
      <c r="C180" s="6">
        <v>0.0</v>
      </c>
      <c r="D180" s="4" t="s">
        <v>285</v>
      </c>
      <c r="E180" s="4" t="s">
        <v>229</v>
      </c>
      <c r="F180" s="6">
        <v>1.0</v>
      </c>
      <c r="G180" s="4" t="s">
        <v>33</v>
      </c>
    </row>
    <row r="181">
      <c r="A181" s="4" t="str">
        <f t="shared" si="1"/>
        <v>#N/A</v>
      </c>
      <c r="B181" s="4" t="s">
        <v>1744</v>
      </c>
      <c r="C181" s="6">
        <v>1.0</v>
      </c>
      <c r="D181" s="4" t="s">
        <v>286</v>
      </c>
      <c r="E181" s="4" t="s">
        <v>229</v>
      </c>
      <c r="F181" s="6">
        <v>2.0</v>
      </c>
      <c r="G181" s="4" t="s">
        <v>33</v>
      </c>
    </row>
    <row r="182">
      <c r="A182" s="4" t="str">
        <f t="shared" si="1"/>
        <v>#N/A</v>
      </c>
      <c r="B182" s="4" t="s">
        <v>1744</v>
      </c>
      <c r="C182" s="6">
        <v>2.0</v>
      </c>
      <c r="D182" s="4" t="s">
        <v>271</v>
      </c>
      <c r="E182" s="4" t="s">
        <v>229</v>
      </c>
      <c r="F182" s="6">
        <v>99.0</v>
      </c>
      <c r="G182" s="4" t="s">
        <v>33</v>
      </c>
    </row>
    <row r="183">
      <c r="A183" s="4" t="str">
        <f t="shared" si="1"/>
        <v>#N/A</v>
      </c>
      <c r="B183" s="4" t="s">
        <v>1745</v>
      </c>
      <c r="C183" s="6">
        <v>0.0</v>
      </c>
      <c r="D183" s="4" t="s">
        <v>438</v>
      </c>
      <c r="E183" s="4" t="s">
        <v>233</v>
      </c>
      <c r="F183" s="6">
        <v>0.0</v>
      </c>
      <c r="G183" s="4" t="s">
        <v>33</v>
      </c>
    </row>
    <row r="184">
      <c r="A184" s="4" t="str">
        <f t="shared" si="1"/>
        <v>#N/A</v>
      </c>
      <c r="B184" s="4" t="s">
        <v>1745</v>
      </c>
      <c r="C184" s="6">
        <v>1.0</v>
      </c>
      <c r="D184" s="4" t="s">
        <v>439</v>
      </c>
      <c r="E184" s="4" t="s">
        <v>233</v>
      </c>
      <c r="F184" s="6">
        <v>1.0</v>
      </c>
      <c r="G184" s="4" t="s">
        <v>33</v>
      </c>
    </row>
    <row r="185">
      <c r="A185" s="4" t="str">
        <f t="shared" si="1"/>
        <v>#N/A</v>
      </c>
      <c r="B185" s="4" t="s">
        <v>1745</v>
      </c>
      <c r="C185" s="6">
        <v>2.0</v>
      </c>
      <c r="D185" s="4" t="s">
        <v>440</v>
      </c>
      <c r="E185" s="4" t="s">
        <v>233</v>
      </c>
      <c r="F185" s="6">
        <v>2.0</v>
      </c>
      <c r="G185" s="4" t="s">
        <v>33</v>
      </c>
    </row>
    <row r="186">
      <c r="A186" s="4" t="str">
        <f t="shared" si="1"/>
        <v>#N/A</v>
      </c>
      <c r="B186" s="4" t="s">
        <v>1745</v>
      </c>
      <c r="C186" s="6">
        <v>3.0</v>
      </c>
      <c r="D186" s="4" t="s">
        <v>441</v>
      </c>
      <c r="E186" s="4" t="s">
        <v>233</v>
      </c>
      <c r="F186" s="6">
        <v>99.0</v>
      </c>
      <c r="G186" s="4" t="s">
        <v>33</v>
      </c>
    </row>
    <row r="187">
      <c r="A187" s="4" t="str">
        <f t="shared" si="1"/>
        <v>#N/A</v>
      </c>
      <c r="B187" s="4" t="s">
        <v>1746</v>
      </c>
      <c r="C187" s="19">
        <v>0.0</v>
      </c>
      <c r="D187" s="18" t="s">
        <v>423</v>
      </c>
      <c r="E187" s="18" t="s">
        <v>186</v>
      </c>
      <c r="F187" s="19">
        <v>0.0</v>
      </c>
      <c r="G187" s="4" t="s">
        <v>33</v>
      </c>
      <c r="H187" s="25"/>
      <c r="I187" s="25"/>
      <c r="J187" s="25"/>
      <c r="K187" s="25"/>
      <c r="L187" s="25"/>
      <c r="M187" s="25"/>
      <c r="N187" s="25"/>
      <c r="O187" s="25"/>
      <c r="P187" s="25"/>
      <c r="Q187" s="25"/>
      <c r="R187" s="25"/>
      <c r="S187" s="25"/>
      <c r="T187" s="25"/>
      <c r="U187" s="25"/>
      <c r="V187" s="25"/>
      <c r="W187" s="25"/>
      <c r="X187" s="25"/>
      <c r="Y187" s="25"/>
      <c r="Z187" s="25"/>
      <c r="AA187" s="25"/>
    </row>
    <row r="188">
      <c r="A188" s="4" t="str">
        <f t="shared" si="1"/>
        <v>#N/A</v>
      </c>
      <c r="B188" s="4" t="s">
        <v>1746</v>
      </c>
      <c r="C188" s="19">
        <v>1.0</v>
      </c>
      <c r="D188" s="18" t="s">
        <v>424</v>
      </c>
      <c r="E188" s="18" t="s">
        <v>186</v>
      </c>
      <c r="F188" s="19">
        <v>1.0</v>
      </c>
      <c r="G188" s="4" t="s">
        <v>33</v>
      </c>
      <c r="H188" s="25"/>
      <c r="I188" s="25"/>
      <c r="J188" s="25"/>
      <c r="K188" s="25"/>
      <c r="L188" s="25"/>
      <c r="M188" s="25"/>
      <c r="N188" s="25"/>
      <c r="O188" s="25"/>
      <c r="P188" s="25"/>
      <c r="Q188" s="25"/>
      <c r="R188" s="25"/>
      <c r="S188" s="25"/>
      <c r="T188" s="25"/>
      <c r="U188" s="25"/>
      <c r="V188" s="25"/>
      <c r="W188" s="25"/>
      <c r="X188" s="25"/>
      <c r="Y188" s="25"/>
      <c r="Z188" s="25"/>
      <c r="AA188" s="25"/>
    </row>
    <row r="189">
      <c r="A189" s="4" t="str">
        <f t="shared" si="1"/>
        <v>#N/A</v>
      </c>
      <c r="B189" s="4" t="s">
        <v>1746</v>
      </c>
      <c r="C189" s="19">
        <v>2.0</v>
      </c>
      <c r="D189" s="18" t="s">
        <v>425</v>
      </c>
      <c r="E189" s="18" t="s">
        <v>186</v>
      </c>
      <c r="F189" s="19">
        <v>2.0</v>
      </c>
      <c r="G189" s="4" t="s">
        <v>33</v>
      </c>
      <c r="H189" s="25"/>
      <c r="I189" s="25"/>
      <c r="J189" s="25"/>
      <c r="K189" s="25"/>
      <c r="L189" s="25"/>
      <c r="M189" s="25"/>
      <c r="N189" s="25"/>
      <c r="O189" s="25"/>
      <c r="P189" s="25"/>
      <c r="Q189" s="25"/>
      <c r="R189" s="25"/>
      <c r="S189" s="25"/>
      <c r="T189" s="25"/>
      <c r="U189" s="25"/>
      <c r="V189" s="25"/>
      <c r="W189" s="25"/>
      <c r="X189" s="25"/>
      <c r="Y189" s="25"/>
      <c r="Z189" s="25"/>
      <c r="AA189" s="25"/>
    </row>
    <row r="190">
      <c r="A190" s="4" t="str">
        <f t="shared" si="1"/>
        <v>#N/A</v>
      </c>
      <c r="B190" s="4" t="s">
        <v>1746</v>
      </c>
      <c r="C190" s="19">
        <v>3.0</v>
      </c>
      <c r="D190" s="18" t="s">
        <v>426</v>
      </c>
      <c r="E190" s="18" t="s">
        <v>186</v>
      </c>
      <c r="F190" s="19">
        <v>3.0</v>
      </c>
      <c r="G190" s="4" t="s">
        <v>33</v>
      </c>
      <c r="H190" s="25"/>
      <c r="I190" s="25"/>
      <c r="J190" s="25"/>
      <c r="K190" s="25"/>
      <c r="L190" s="25"/>
      <c r="M190" s="25"/>
      <c r="N190" s="25"/>
      <c r="O190" s="25"/>
      <c r="P190" s="25"/>
      <c r="Q190" s="25"/>
      <c r="R190" s="25"/>
      <c r="S190" s="25"/>
      <c r="T190" s="25"/>
      <c r="U190" s="25"/>
      <c r="V190" s="25"/>
      <c r="W190" s="25"/>
      <c r="X190" s="25"/>
      <c r="Y190" s="25"/>
      <c r="Z190" s="25"/>
      <c r="AA190" s="25"/>
    </row>
    <row r="191">
      <c r="A191" s="4" t="str">
        <f t="shared" si="1"/>
        <v>#N/A</v>
      </c>
      <c r="B191" s="4" t="s">
        <v>1746</v>
      </c>
      <c r="C191" s="19">
        <v>4.0</v>
      </c>
      <c r="D191" s="18" t="s">
        <v>312</v>
      </c>
      <c r="E191" s="18" t="s">
        <v>186</v>
      </c>
      <c r="F191" s="19">
        <v>98.0</v>
      </c>
      <c r="G191" s="4" t="s">
        <v>33</v>
      </c>
      <c r="H191" s="25"/>
      <c r="I191" s="25"/>
      <c r="J191" s="25"/>
      <c r="K191" s="25"/>
      <c r="L191" s="25"/>
      <c r="M191" s="25"/>
      <c r="N191" s="25"/>
      <c r="O191" s="25"/>
      <c r="P191" s="25"/>
      <c r="Q191" s="25"/>
      <c r="R191" s="25"/>
      <c r="S191" s="25"/>
      <c r="T191" s="25"/>
      <c r="U191" s="25"/>
      <c r="V191" s="25"/>
      <c r="W191" s="25"/>
      <c r="X191" s="25"/>
      <c r="Y191" s="25"/>
      <c r="Z191" s="25"/>
      <c r="AA191" s="25"/>
    </row>
    <row r="192">
      <c r="A192" s="4" t="str">
        <f t="shared" si="1"/>
        <v>#N/A</v>
      </c>
      <c r="B192" s="4" t="s">
        <v>1746</v>
      </c>
      <c r="C192" s="19">
        <v>5.0</v>
      </c>
      <c r="D192" s="18" t="s">
        <v>271</v>
      </c>
      <c r="E192" s="18" t="s">
        <v>186</v>
      </c>
      <c r="F192" s="19">
        <v>99.0</v>
      </c>
      <c r="G192" s="4" t="s">
        <v>33</v>
      </c>
      <c r="H192" s="25"/>
      <c r="I192" s="25"/>
      <c r="J192" s="25"/>
      <c r="K192" s="25"/>
      <c r="L192" s="25"/>
      <c r="M192" s="25"/>
      <c r="N192" s="25"/>
      <c r="O192" s="25"/>
      <c r="P192" s="25"/>
      <c r="Q192" s="25"/>
      <c r="R192" s="25"/>
      <c r="S192" s="25"/>
      <c r="T192" s="25"/>
      <c r="U192" s="25"/>
      <c r="V192" s="25"/>
      <c r="W192" s="25"/>
      <c r="X192" s="25"/>
      <c r="Y192" s="25"/>
      <c r="Z192" s="25"/>
      <c r="AA192" s="25"/>
    </row>
    <row r="193">
      <c r="A193" s="4" t="str">
        <f t="shared" si="1"/>
        <v>#N/A</v>
      </c>
      <c r="B193" s="4" t="s">
        <v>1747</v>
      </c>
      <c r="C193" s="6">
        <v>0.0</v>
      </c>
      <c r="D193" s="4" t="s">
        <v>442</v>
      </c>
      <c r="E193" s="4" t="s">
        <v>236</v>
      </c>
      <c r="F193" s="6">
        <v>97.0</v>
      </c>
      <c r="G193" s="4" t="s">
        <v>33</v>
      </c>
    </row>
    <row r="194">
      <c r="A194" s="4" t="str">
        <f t="shared" si="1"/>
        <v>#N/A</v>
      </c>
      <c r="B194" s="4" t="s">
        <v>1747</v>
      </c>
      <c r="C194" s="6">
        <v>1.0</v>
      </c>
      <c r="D194" s="4" t="s">
        <v>443</v>
      </c>
      <c r="E194" s="4" t="s">
        <v>236</v>
      </c>
      <c r="F194" s="6">
        <v>1.0</v>
      </c>
      <c r="G194" s="4" t="s">
        <v>33</v>
      </c>
    </row>
    <row r="195">
      <c r="A195" s="4" t="str">
        <f t="shared" si="1"/>
        <v>#N/A</v>
      </c>
      <c r="B195" s="4" t="s">
        <v>1747</v>
      </c>
      <c r="C195" s="6">
        <v>2.0</v>
      </c>
      <c r="D195" s="4" t="s">
        <v>447</v>
      </c>
      <c r="E195" s="4" t="s">
        <v>236</v>
      </c>
      <c r="F195" s="6">
        <v>2.0</v>
      </c>
      <c r="G195" s="4" t="s">
        <v>33</v>
      </c>
    </row>
    <row r="196">
      <c r="A196" s="4" t="str">
        <f t="shared" si="1"/>
        <v>#N/A</v>
      </c>
      <c r="B196" s="4" t="s">
        <v>1747</v>
      </c>
      <c r="C196" s="6">
        <v>3.0</v>
      </c>
      <c r="D196" s="4" t="s">
        <v>445</v>
      </c>
      <c r="E196" s="4" t="s">
        <v>236</v>
      </c>
      <c r="F196" s="6">
        <v>3.0</v>
      </c>
      <c r="G196" s="4" t="s">
        <v>33</v>
      </c>
    </row>
    <row r="197">
      <c r="A197" s="55" t="str">
        <f t="shared" si="1"/>
        <v>#N/A</v>
      </c>
      <c r="B197" s="55" t="s">
        <v>1747</v>
      </c>
      <c r="C197" s="56">
        <v>4.0</v>
      </c>
      <c r="D197" s="55" t="s">
        <v>312</v>
      </c>
      <c r="E197" s="55" t="s">
        <v>236</v>
      </c>
      <c r="F197" s="56">
        <v>98.0</v>
      </c>
      <c r="G197" s="55" t="s">
        <v>33</v>
      </c>
      <c r="H197" s="57"/>
      <c r="I197" s="57"/>
      <c r="J197" s="57"/>
      <c r="K197" s="57"/>
      <c r="L197" s="57"/>
      <c r="M197" s="57"/>
      <c r="N197" s="57"/>
      <c r="O197" s="57"/>
      <c r="P197" s="57"/>
      <c r="Q197" s="57"/>
      <c r="R197" s="57"/>
      <c r="S197" s="57"/>
      <c r="T197" s="57"/>
      <c r="U197" s="57"/>
      <c r="V197" s="57"/>
      <c r="W197" s="57"/>
      <c r="X197" s="57"/>
      <c r="Y197" s="57"/>
      <c r="Z197" s="57"/>
      <c r="AA197" s="57"/>
    </row>
    <row r="198">
      <c r="A198" s="4" t="s">
        <v>1748</v>
      </c>
      <c r="B198" s="4" t="s">
        <v>1749</v>
      </c>
      <c r="C198" s="6">
        <v>0.0</v>
      </c>
      <c r="D198" s="4" t="s">
        <v>279</v>
      </c>
      <c r="E198" s="4"/>
      <c r="F198" s="6">
        <v>0.0</v>
      </c>
      <c r="G198" s="4" t="s">
        <v>33</v>
      </c>
    </row>
    <row r="199">
      <c r="A199" s="4" t="s">
        <v>1748</v>
      </c>
      <c r="B199" s="4" t="s">
        <v>1749</v>
      </c>
      <c r="C199" s="6">
        <v>1.0</v>
      </c>
      <c r="D199" s="4" t="s">
        <v>295</v>
      </c>
      <c r="E199" s="4"/>
      <c r="F199" s="6">
        <v>1.0</v>
      </c>
      <c r="G199" s="4" t="s">
        <v>33</v>
      </c>
    </row>
    <row r="200">
      <c r="A200" s="4" t="s">
        <v>1748</v>
      </c>
      <c r="B200" s="4" t="s">
        <v>1749</v>
      </c>
      <c r="C200" s="6">
        <v>2.0</v>
      </c>
      <c r="D200" s="4" t="s">
        <v>296</v>
      </c>
      <c r="E200" s="4"/>
      <c r="F200" s="6">
        <v>2.0</v>
      </c>
      <c r="G200" s="4" t="s">
        <v>33</v>
      </c>
    </row>
    <row r="201">
      <c r="A201" s="4" t="s">
        <v>1748</v>
      </c>
      <c r="B201" s="4" t="s">
        <v>1749</v>
      </c>
      <c r="C201" s="6">
        <v>3.0</v>
      </c>
      <c r="D201" s="4" t="s">
        <v>297</v>
      </c>
      <c r="E201" s="4"/>
      <c r="F201" s="6">
        <v>3.0</v>
      </c>
      <c r="G201" s="4" t="s">
        <v>33</v>
      </c>
    </row>
    <row r="202">
      <c r="A202" s="4" t="s">
        <v>1748</v>
      </c>
      <c r="B202" s="4" t="s">
        <v>1749</v>
      </c>
      <c r="C202" s="6">
        <v>4.0</v>
      </c>
      <c r="D202" s="4" t="s">
        <v>298</v>
      </c>
      <c r="E202" s="4"/>
      <c r="F202" s="6">
        <v>4.0</v>
      </c>
      <c r="G202" s="4" t="s">
        <v>33</v>
      </c>
    </row>
    <row r="203">
      <c r="A203" s="4" t="s">
        <v>1748</v>
      </c>
      <c r="B203" s="4" t="s">
        <v>1749</v>
      </c>
      <c r="C203" s="6">
        <v>5.0</v>
      </c>
      <c r="D203" s="4" t="s">
        <v>299</v>
      </c>
      <c r="E203" s="4"/>
      <c r="F203" s="6">
        <v>5.0</v>
      </c>
      <c r="G203" s="4" t="s">
        <v>33</v>
      </c>
    </row>
    <row r="204">
      <c r="A204" s="4" t="s">
        <v>1748</v>
      </c>
      <c r="B204" s="4" t="s">
        <v>1749</v>
      </c>
      <c r="C204" s="6">
        <v>6.0</v>
      </c>
      <c r="D204" s="4" t="s">
        <v>300</v>
      </c>
      <c r="E204" s="4"/>
      <c r="F204" s="6">
        <v>6.0</v>
      </c>
      <c r="G204" s="4" t="s">
        <v>33</v>
      </c>
    </row>
    <row r="205">
      <c r="A205" s="4" t="s">
        <v>1748</v>
      </c>
      <c r="B205" s="4" t="s">
        <v>1749</v>
      </c>
      <c r="C205" s="6">
        <v>7.0</v>
      </c>
      <c r="D205" s="4" t="s">
        <v>301</v>
      </c>
      <c r="E205" s="4"/>
      <c r="F205" s="6">
        <v>7.0</v>
      </c>
      <c r="G205" s="4" t="s">
        <v>33</v>
      </c>
    </row>
    <row r="206">
      <c r="A206" s="4" t="s">
        <v>1748</v>
      </c>
      <c r="B206" s="4" t="s">
        <v>1749</v>
      </c>
      <c r="C206" s="6">
        <v>8.0</v>
      </c>
      <c r="D206" s="4" t="s">
        <v>1750</v>
      </c>
      <c r="E206" s="4"/>
      <c r="F206" s="6">
        <v>8.0</v>
      </c>
      <c r="G206" s="4" t="s">
        <v>33</v>
      </c>
    </row>
    <row r="207">
      <c r="A207" s="4" t="s">
        <v>1748</v>
      </c>
      <c r="B207" s="4" t="s">
        <v>1749</v>
      </c>
      <c r="C207" s="6">
        <v>9.0</v>
      </c>
      <c r="D207" s="4" t="s">
        <v>303</v>
      </c>
      <c r="E207" s="4"/>
      <c r="F207" s="6">
        <v>9.0</v>
      </c>
      <c r="G207" s="4" t="s">
        <v>33</v>
      </c>
    </row>
    <row r="208">
      <c r="A208" s="4" t="s">
        <v>1748</v>
      </c>
      <c r="B208" s="4" t="s">
        <v>1749</v>
      </c>
      <c r="C208" s="4">
        <v>10.0</v>
      </c>
      <c r="D208" s="4" t="s">
        <v>304</v>
      </c>
      <c r="E208" s="4"/>
      <c r="F208" s="6">
        <v>10.0</v>
      </c>
      <c r="G208" s="4" t="s">
        <v>33</v>
      </c>
    </row>
    <row r="209">
      <c r="A209" s="4" t="s">
        <v>1748</v>
      </c>
      <c r="B209" s="4" t="s">
        <v>1749</v>
      </c>
      <c r="C209" s="6">
        <v>11.0</v>
      </c>
      <c r="D209" s="4" t="s">
        <v>305</v>
      </c>
      <c r="E209" s="4"/>
      <c r="F209" s="6">
        <v>11.0</v>
      </c>
      <c r="G209" s="4" t="s">
        <v>33</v>
      </c>
    </row>
    <row r="210">
      <c r="A210" s="4" t="s">
        <v>1748</v>
      </c>
      <c r="B210" s="4" t="s">
        <v>1749</v>
      </c>
      <c r="C210" s="6">
        <v>12.0</v>
      </c>
      <c r="D210" s="4" t="s">
        <v>1751</v>
      </c>
      <c r="E210" s="4"/>
      <c r="F210" s="6">
        <v>12.0</v>
      </c>
      <c r="G210" s="4" t="s">
        <v>33</v>
      </c>
    </row>
    <row r="211">
      <c r="A211" s="4" t="s">
        <v>1748</v>
      </c>
      <c r="B211" s="4" t="s">
        <v>1749</v>
      </c>
      <c r="C211" s="6">
        <v>13.0</v>
      </c>
      <c r="D211" s="4" t="s">
        <v>307</v>
      </c>
      <c r="E211" s="4"/>
      <c r="F211" s="6">
        <v>13.0</v>
      </c>
      <c r="G211" s="4" t="s">
        <v>33</v>
      </c>
    </row>
    <row r="212">
      <c r="A212" s="4" t="s">
        <v>1748</v>
      </c>
      <c r="B212" s="4" t="s">
        <v>1749</v>
      </c>
      <c r="C212" s="6">
        <v>14.0</v>
      </c>
      <c r="D212" s="4" t="s">
        <v>1752</v>
      </c>
      <c r="E212" s="4"/>
      <c r="F212" s="6">
        <v>14.0</v>
      </c>
      <c r="G212" s="4" t="s">
        <v>33</v>
      </c>
    </row>
    <row r="213">
      <c r="A213" s="4" t="s">
        <v>1748</v>
      </c>
      <c r="B213" s="4" t="s">
        <v>1749</v>
      </c>
      <c r="C213" s="6">
        <v>15.0</v>
      </c>
      <c r="D213" s="4" t="s">
        <v>309</v>
      </c>
      <c r="E213" s="4"/>
      <c r="F213" s="6">
        <v>15.0</v>
      </c>
      <c r="G213" s="4" t="s">
        <v>33</v>
      </c>
    </row>
    <row r="214">
      <c r="A214" s="4" t="s">
        <v>1748</v>
      </c>
      <c r="B214" s="4" t="s">
        <v>1749</v>
      </c>
      <c r="C214" s="6">
        <v>16.0</v>
      </c>
      <c r="D214" s="4" t="s">
        <v>310</v>
      </c>
      <c r="E214" s="4"/>
      <c r="F214" s="6">
        <v>16.0</v>
      </c>
      <c r="G214" s="4" t="s">
        <v>33</v>
      </c>
    </row>
    <row r="215">
      <c r="A215" s="4" t="s">
        <v>1748</v>
      </c>
      <c r="B215" s="4" t="s">
        <v>1749</v>
      </c>
      <c r="C215" s="6">
        <v>17.0</v>
      </c>
      <c r="D215" s="4" t="s">
        <v>311</v>
      </c>
      <c r="E215" s="4"/>
      <c r="F215" s="6">
        <v>17.0</v>
      </c>
      <c r="G215" s="4" t="s">
        <v>33</v>
      </c>
    </row>
    <row r="216">
      <c r="A216" s="4" t="s">
        <v>1748</v>
      </c>
      <c r="B216" s="4" t="s">
        <v>1749</v>
      </c>
      <c r="C216" s="6">
        <v>18.0</v>
      </c>
      <c r="D216" s="4" t="s">
        <v>312</v>
      </c>
      <c r="E216" s="4"/>
      <c r="F216" s="6">
        <v>98.0</v>
      </c>
      <c r="G216" s="4" t="s">
        <v>33</v>
      </c>
    </row>
    <row r="217">
      <c r="A217" s="4" t="s">
        <v>1753</v>
      </c>
      <c r="B217" s="4" t="s">
        <v>1754</v>
      </c>
      <c r="C217" s="6">
        <v>0.0</v>
      </c>
      <c r="D217" s="4" t="s">
        <v>285</v>
      </c>
      <c r="E217" s="4"/>
      <c r="F217" s="6">
        <v>1.0</v>
      </c>
      <c r="G217" s="4" t="s">
        <v>33</v>
      </c>
    </row>
    <row r="218">
      <c r="A218" s="4" t="s">
        <v>1753</v>
      </c>
      <c r="B218" s="4" t="s">
        <v>1754</v>
      </c>
      <c r="C218" s="6">
        <v>1.0</v>
      </c>
      <c r="D218" s="4" t="s">
        <v>286</v>
      </c>
      <c r="E218" s="4"/>
      <c r="F218" s="6">
        <v>2.0</v>
      </c>
      <c r="G218" s="4" t="s">
        <v>33</v>
      </c>
    </row>
    <row r="219">
      <c r="A219" s="4" t="s">
        <v>1753</v>
      </c>
      <c r="B219" s="4" t="s">
        <v>1754</v>
      </c>
      <c r="C219" s="6">
        <v>2.0</v>
      </c>
      <c r="D219" s="4" t="s">
        <v>271</v>
      </c>
      <c r="E219" s="4"/>
      <c r="F219" s="6">
        <v>99.0</v>
      </c>
      <c r="G219" s="4" t="s">
        <v>33</v>
      </c>
    </row>
    <row r="220">
      <c r="A220" s="18" t="str">
        <f t="shared" ref="A220:A669" si="2">CONCATENATE(G220,"-",MATCH(B220,INDIRECT("'"&amp;G220&amp;"'!$B$2:$B"),0)-1)</f>
        <v>#N/A</v>
      </c>
      <c r="B220" s="4" t="s">
        <v>1755</v>
      </c>
      <c r="C220" s="58">
        <v>0.0</v>
      </c>
      <c r="D220" s="59" t="s">
        <v>423</v>
      </c>
      <c r="E220" s="59" t="s">
        <v>186</v>
      </c>
      <c r="F220" s="58">
        <v>0.0</v>
      </c>
      <c r="G220" s="4" t="s">
        <v>495</v>
      </c>
      <c r="H220" s="60"/>
      <c r="I220" s="60"/>
      <c r="J220" s="60"/>
      <c r="K220" s="60"/>
      <c r="L220" s="60"/>
      <c r="M220" s="60"/>
      <c r="N220" s="60"/>
      <c r="O220" s="60"/>
      <c r="P220" s="60"/>
      <c r="Q220" s="60"/>
      <c r="R220" s="60"/>
      <c r="S220" s="60"/>
      <c r="T220" s="60"/>
      <c r="U220" s="60"/>
      <c r="V220" s="60"/>
      <c r="W220" s="60"/>
      <c r="X220" s="60"/>
      <c r="Y220" s="60"/>
      <c r="Z220" s="60"/>
      <c r="AA220" s="60"/>
    </row>
    <row r="221">
      <c r="A221" s="18" t="str">
        <f t="shared" si="2"/>
        <v>#N/A</v>
      </c>
      <c r="B221" s="4" t="s">
        <v>1755</v>
      </c>
      <c r="C221" s="19">
        <v>1.0</v>
      </c>
      <c r="D221" s="18" t="s">
        <v>424</v>
      </c>
      <c r="E221" s="18" t="s">
        <v>186</v>
      </c>
      <c r="F221" s="19">
        <v>1.0</v>
      </c>
      <c r="G221" s="4" t="s">
        <v>495</v>
      </c>
      <c r="H221" s="25"/>
      <c r="I221" s="25"/>
      <c r="J221" s="25"/>
      <c r="K221" s="25"/>
      <c r="L221" s="25"/>
      <c r="M221" s="25"/>
      <c r="N221" s="25"/>
      <c r="O221" s="25"/>
      <c r="P221" s="25"/>
      <c r="Q221" s="25"/>
      <c r="R221" s="25"/>
      <c r="S221" s="25"/>
      <c r="T221" s="25"/>
      <c r="U221" s="25"/>
      <c r="V221" s="25"/>
      <c r="W221" s="25"/>
      <c r="X221" s="25"/>
      <c r="Y221" s="25"/>
      <c r="Z221" s="25"/>
      <c r="AA221" s="25"/>
    </row>
    <row r="222">
      <c r="A222" s="18" t="str">
        <f t="shared" si="2"/>
        <v>#N/A</v>
      </c>
      <c r="B222" s="4" t="s">
        <v>1755</v>
      </c>
      <c r="C222" s="19">
        <v>2.0</v>
      </c>
      <c r="D222" s="18" t="s">
        <v>425</v>
      </c>
      <c r="E222" s="18" t="s">
        <v>186</v>
      </c>
      <c r="F222" s="19">
        <v>2.0</v>
      </c>
      <c r="G222" s="4" t="s">
        <v>495</v>
      </c>
      <c r="H222" s="25"/>
      <c r="I222" s="25"/>
      <c r="J222" s="25"/>
      <c r="K222" s="25"/>
      <c r="L222" s="25"/>
      <c r="M222" s="25"/>
      <c r="N222" s="25"/>
      <c r="O222" s="25"/>
      <c r="P222" s="25"/>
      <c r="Q222" s="25"/>
      <c r="R222" s="25"/>
      <c r="S222" s="25"/>
      <c r="T222" s="25"/>
      <c r="U222" s="25"/>
      <c r="V222" s="25"/>
      <c r="W222" s="25"/>
      <c r="X222" s="25"/>
      <c r="Y222" s="25"/>
      <c r="Z222" s="25"/>
      <c r="AA222" s="25"/>
    </row>
    <row r="223">
      <c r="A223" s="18" t="str">
        <f t="shared" si="2"/>
        <v>#N/A</v>
      </c>
      <c r="B223" s="4" t="s">
        <v>1755</v>
      </c>
      <c r="C223" s="19">
        <v>3.0</v>
      </c>
      <c r="D223" s="18" t="s">
        <v>426</v>
      </c>
      <c r="E223" s="18" t="s">
        <v>186</v>
      </c>
      <c r="F223" s="19">
        <v>3.0</v>
      </c>
      <c r="G223" s="4" t="s">
        <v>495</v>
      </c>
      <c r="H223" s="25"/>
      <c r="I223" s="25"/>
      <c r="J223" s="25"/>
      <c r="K223" s="25"/>
      <c r="L223" s="25"/>
      <c r="M223" s="25"/>
      <c r="N223" s="25"/>
      <c r="O223" s="25"/>
      <c r="P223" s="25"/>
      <c r="Q223" s="25"/>
      <c r="R223" s="25"/>
      <c r="S223" s="25"/>
      <c r="T223" s="25"/>
      <c r="U223" s="25"/>
      <c r="V223" s="25"/>
      <c r="W223" s="25"/>
      <c r="X223" s="25"/>
      <c r="Y223" s="25"/>
      <c r="Z223" s="25"/>
      <c r="AA223" s="25"/>
    </row>
    <row r="224">
      <c r="A224" s="18" t="str">
        <f t="shared" si="2"/>
        <v>#N/A</v>
      </c>
      <c r="B224" s="4" t="s">
        <v>1755</v>
      </c>
      <c r="C224" s="19">
        <v>4.0</v>
      </c>
      <c r="D224" s="18" t="s">
        <v>312</v>
      </c>
      <c r="E224" s="18" t="s">
        <v>186</v>
      </c>
      <c r="F224" s="19">
        <v>98.0</v>
      </c>
      <c r="G224" s="4" t="s">
        <v>495</v>
      </c>
      <c r="H224" s="25"/>
      <c r="I224" s="25"/>
      <c r="J224" s="25"/>
      <c r="K224" s="25"/>
      <c r="L224" s="25"/>
      <c r="M224" s="25"/>
      <c r="N224" s="25"/>
      <c r="O224" s="25"/>
      <c r="P224" s="25"/>
      <c r="Q224" s="25"/>
      <c r="R224" s="25"/>
      <c r="S224" s="25"/>
      <c r="T224" s="25"/>
      <c r="U224" s="25"/>
      <c r="V224" s="25"/>
      <c r="W224" s="25"/>
      <c r="X224" s="25"/>
      <c r="Y224" s="25"/>
      <c r="Z224" s="25"/>
      <c r="AA224" s="25"/>
    </row>
    <row r="225">
      <c r="A225" s="18" t="str">
        <f t="shared" si="2"/>
        <v>#N/A</v>
      </c>
      <c r="B225" s="4" t="s">
        <v>1755</v>
      </c>
      <c r="C225" s="19">
        <v>5.0</v>
      </c>
      <c r="D225" s="18" t="s">
        <v>271</v>
      </c>
      <c r="E225" s="18" t="s">
        <v>186</v>
      </c>
      <c r="F225" s="19">
        <v>99.0</v>
      </c>
      <c r="G225" s="4" t="s">
        <v>495</v>
      </c>
      <c r="H225" s="25"/>
      <c r="I225" s="25"/>
      <c r="J225" s="25"/>
      <c r="K225" s="25"/>
      <c r="L225" s="25"/>
      <c r="M225" s="25"/>
      <c r="N225" s="25"/>
      <c r="O225" s="25"/>
      <c r="P225" s="25"/>
      <c r="Q225" s="25"/>
      <c r="R225" s="25"/>
      <c r="S225" s="25"/>
      <c r="T225" s="25"/>
      <c r="U225" s="25"/>
      <c r="V225" s="25"/>
      <c r="W225" s="25"/>
      <c r="X225" s="25"/>
      <c r="Y225" s="25"/>
      <c r="Z225" s="25"/>
      <c r="AA225" s="25"/>
    </row>
    <row r="226">
      <c r="A226" s="18" t="str">
        <f t="shared" si="2"/>
        <v>#N/A</v>
      </c>
      <c r="B226" s="4" t="s">
        <v>1756</v>
      </c>
      <c r="C226" s="6">
        <v>0.0</v>
      </c>
      <c r="D226" s="4" t="s">
        <v>269</v>
      </c>
      <c r="E226" s="4" t="s">
        <v>65</v>
      </c>
      <c r="F226" s="6">
        <v>1.0</v>
      </c>
      <c r="G226" s="4" t="s">
        <v>495</v>
      </c>
    </row>
    <row r="227">
      <c r="A227" s="18" t="str">
        <f t="shared" si="2"/>
        <v>#N/A</v>
      </c>
      <c r="B227" s="4" t="s">
        <v>1756</v>
      </c>
      <c r="C227" s="6">
        <v>1.0</v>
      </c>
      <c r="D227" s="4" t="s">
        <v>270</v>
      </c>
      <c r="E227" s="4" t="s">
        <v>65</v>
      </c>
      <c r="F227" s="6">
        <v>2.0</v>
      </c>
      <c r="G227" s="4" t="s">
        <v>495</v>
      </c>
    </row>
    <row r="228">
      <c r="A228" s="18" t="str">
        <f t="shared" si="2"/>
        <v>#N/A</v>
      </c>
      <c r="B228" s="4" t="s">
        <v>1756</v>
      </c>
      <c r="C228" s="6">
        <v>2.0</v>
      </c>
      <c r="D228" s="4" t="s">
        <v>271</v>
      </c>
      <c r="E228" s="4" t="s">
        <v>65</v>
      </c>
      <c r="F228" s="6">
        <v>99.0</v>
      </c>
      <c r="G228" s="4" t="s">
        <v>495</v>
      </c>
    </row>
    <row r="229">
      <c r="A229" s="18" t="str">
        <f t="shared" si="2"/>
        <v>#N/A</v>
      </c>
      <c r="B229" s="4" t="s">
        <v>1757</v>
      </c>
      <c r="C229" s="6">
        <v>0.0</v>
      </c>
      <c r="D229" s="4" t="s">
        <v>582</v>
      </c>
      <c r="E229" s="4" t="s">
        <v>514</v>
      </c>
      <c r="F229" s="6">
        <v>4.0</v>
      </c>
      <c r="G229" s="4" t="s">
        <v>495</v>
      </c>
    </row>
    <row r="230">
      <c r="A230" s="18" t="str">
        <f t="shared" si="2"/>
        <v>#N/A</v>
      </c>
      <c r="B230" s="4" t="s">
        <v>1757</v>
      </c>
      <c r="C230" s="6">
        <v>1.0</v>
      </c>
      <c r="D230" s="4" t="s">
        <v>583</v>
      </c>
      <c r="E230" s="4" t="s">
        <v>514</v>
      </c>
      <c r="F230" s="6">
        <v>5.0</v>
      </c>
      <c r="G230" s="4" t="s">
        <v>495</v>
      </c>
    </row>
    <row r="231">
      <c r="A231" s="18" t="str">
        <f t="shared" si="2"/>
        <v>#N/A</v>
      </c>
      <c r="B231" s="4" t="s">
        <v>1757</v>
      </c>
      <c r="C231" s="6">
        <v>2.0</v>
      </c>
      <c r="D231" s="4" t="s">
        <v>584</v>
      </c>
      <c r="E231" s="4" t="s">
        <v>514</v>
      </c>
      <c r="F231" s="6">
        <v>6.0</v>
      </c>
      <c r="G231" s="4" t="s">
        <v>495</v>
      </c>
    </row>
    <row r="232">
      <c r="A232" s="18" t="str">
        <f t="shared" si="2"/>
        <v>#N/A</v>
      </c>
      <c r="B232" s="4" t="s">
        <v>1757</v>
      </c>
      <c r="C232" s="6">
        <v>3.0</v>
      </c>
      <c r="D232" s="4" t="s">
        <v>585</v>
      </c>
      <c r="E232" s="4" t="s">
        <v>514</v>
      </c>
      <c r="F232" s="6">
        <v>7.0</v>
      </c>
      <c r="G232" s="4" t="s">
        <v>495</v>
      </c>
    </row>
    <row r="233">
      <c r="A233" s="18" t="str">
        <f t="shared" si="2"/>
        <v>#N/A</v>
      </c>
      <c r="B233" s="4" t="s">
        <v>1757</v>
      </c>
      <c r="C233" s="6">
        <v>4.0</v>
      </c>
      <c r="D233" s="4" t="s">
        <v>586</v>
      </c>
      <c r="E233" s="4" t="s">
        <v>514</v>
      </c>
      <c r="F233" s="6">
        <v>8.0</v>
      </c>
      <c r="G233" s="4" t="s">
        <v>495</v>
      </c>
    </row>
    <row r="234">
      <c r="A234" s="18" t="str">
        <f t="shared" si="2"/>
        <v>#N/A</v>
      </c>
      <c r="B234" s="4" t="s">
        <v>1757</v>
      </c>
      <c r="C234" s="6">
        <v>5.0</v>
      </c>
      <c r="D234" s="4" t="s">
        <v>587</v>
      </c>
      <c r="E234" s="4" t="s">
        <v>514</v>
      </c>
      <c r="F234" s="6">
        <v>9.0</v>
      </c>
      <c r="G234" s="4" t="s">
        <v>495</v>
      </c>
    </row>
    <row r="235">
      <c r="A235" s="18" t="str">
        <f t="shared" si="2"/>
        <v>#N/A</v>
      </c>
      <c r="B235" s="4" t="s">
        <v>1758</v>
      </c>
      <c r="C235" s="6">
        <v>0.0</v>
      </c>
      <c r="D235" s="4" t="s">
        <v>285</v>
      </c>
      <c r="E235" s="4" t="s">
        <v>164</v>
      </c>
      <c r="F235" s="6">
        <v>1.0</v>
      </c>
      <c r="G235" s="4" t="s">
        <v>495</v>
      </c>
    </row>
    <row r="236">
      <c r="A236" s="18" t="str">
        <f t="shared" si="2"/>
        <v>#N/A</v>
      </c>
      <c r="B236" s="4" t="s">
        <v>1758</v>
      </c>
      <c r="C236" s="6">
        <v>1.0</v>
      </c>
      <c r="D236" s="4" t="s">
        <v>399</v>
      </c>
      <c r="E236" s="4" t="s">
        <v>164</v>
      </c>
      <c r="F236" s="6">
        <v>2.0</v>
      </c>
      <c r="G236" s="4" t="s">
        <v>495</v>
      </c>
    </row>
    <row r="237">
      <c r="A237" s="18" t="str">
        <f t="shared" si="2"/>
        <v>#N/A</v>
      </c>
      <c r="B237" s="4" t="s">
        <v>1758</v>
      </c>
      <c r="C237" s="6">
        <v>2.0</v>
      </c>
      <c r="D237" s="4" t="s">
        <v>400</v>
      </c>
      <c r="E237" s="4" t="s">
        <v>164</v>
      </c>
      <c r="F237" s="6">
        <v>3.0</v>
      </c>
      <c r="G237" s="4" t="s">
        <v>495</v>
      </c>
    </row>
    <row r="238">
      <c r="A238" s="18" t="str">
        <f t="shared" si="2"/>
        <v>#N/A</v>
      </c>
      <c r="B238" s="4" t="s">
        <v>1758</v>
      </c>
      <c r="C238" s="6">
        <v>3.0</v>
      </c>
      <c r="D238" s="4" t="s">
        <v>401</v>
      </c>
      <c r="E238" s="4" t="s">
        <v>164</v>
      </c>
      <c r="F238" s="6">
        <v>4.0</v>
      </c>
      <c r="G238" s="4" t="s">
        <v>495</v>
      </c>
    </row>
    <row r="239">
      <c r="A239" s="18" t="str">
        <f t="shared" si="2"/>
        <v>#N/A</v>
      </c>
      <c r="B239" s="4" t="s">
        <v>1758</v>
      </c>
      <c r="C239" s="6">
        <v>4.0</v>
      </c>
      <c r="D239" s="4" t="s">
        <v>402</v>
      </c>
      <c r="E239" s="4" t="s">
        <v>164</v>
      </c>
      <c r="F239" s="6">
        <v>5.0</v>
      </c>
      <c r="G239" s="4" t="s">
        <v>495</v>
      </c>
    </row>
    <row r="240">
      <c r="A240" s="18" t="str">
        <f t="shared" si="2"/>
        <v>#N/A</v>
      </c>
      <c r="B240" s="4" t="s">
        <v>1758</v>
      </c>
      <c r="C240" s="6">
        <v>5.0</v>
      </c>
      <c r="D240" s="4" t="s">
        <v>403</v>
      </c>
      <c r="E240" s="4" t="s">
        <v>164</v>
      </c>
      <c r="F240" s="6">
        <v>6.0</v>
      </c>
      <c r="G240" s="4" t="s">
        <v>495</v>
      </c>
    </row>
    <row r="241">
      <c r="A241" s="18" t="str">
        <f t="shared" si="2"/>
        <v>#N/A</v>
      </c>
      <c r="B241" s="4" t="s">
        <v>1758</v>
      </c>
      <c r="C241" s="6">
        <v>6.0</v>
      </c>
      <c r="D241" s="4" t="s">
        <v>312</v>
      </c>
      <c r="E241" s="4" t="s">
        <v>164</v>
      </c>
      <c r="F241" s="6">
        <v>98.0</v>
      </c>
      <c r="G241" s="4" t="s">
        <v>495</v>
      </c>
    </row>
    <row r="242">
      <c r="A242" s="18" t="str">
        <f t="shared" si="2"/>
        <v>#N/A</v>
      </c>
      <c r="B242" s="4" t="s">
        <v>1758</v>
      </c>
      <c r="C242" s="6">
        <v>7.0</v>
      </c>
      <c r="D242" s="4" t="s">
        <v>271</v>
      </c>
      <c r="E242" s="4" t="s">
        <v>164</v>
      </c>
      <c r="F242" s="6">
        <v>99.0</v>
      </c>
      <c r="G242" s="4" t="s">
        <v>495</v>
      </c>
    </row>
    <row r="243">
      <c r="A243" s="18" t="str">
        <f t="shared" si="2"/>
        <v>#N/A</v>
      </c>
      <c r="B243" s="4" t="s">
        <v>1759</v>
      </c>
      <c r="C243" s="6">
        <v>0.0</v>
      </c>
      <c r="D243" s="4" t="s">
        <v>404</v>
      </c>
      <c r="E243" s="4" t="s">
        <v>168</v>
      </c>
      <c r="F243" s="6">
        <v>1.0</v>
      </c>
      <c r="G243" s="4" t="s">
        <v>495</v>
      </c>
    </row>
    <row r="244">
      <c r="A244" s="18" t="str">
        <f t="shared" si="2"/>
        <v>#N/A</v>
      </c>
      <c r="B244" s="4" t="s">
        <v>1759</v>
      </c>
      <c r="C244" s="6">
        <v>1.0</v>
      </c>
      <c r="D244" s="4" t="s">
        <v>405</v>
      </c>
      <c r="E244" s="4" t="s">
        <v>168</v>
      </c>
      <c r="F244" s="6">
        <v>2.0</v>
      </c>
      <c r="G244" s="4" t="s">
        <v>495</v>
      </c>
    </row>
    <row r="245">
      <c r="A245" s="18" t="str">
        <f t="shared" si="2"/>
        <v>#N/A</v>
      </c>
      <c r="B245" s="4" t="s">
        <v>1759</v>
      </c>
      <c r="C245" s="6">
        <v>2.0</v>
      </c>
      <c r="D245" s="4" t="s">
        <v>406</v>
      </c>
      <c r="E245" s="4" t="s">
        <v>168</v>
      </c>
      <c r="F245" s="6">
        <v>3.0</v>
      </c>
      <c r="G245" s="4" t="s">
        <v>495</v>
      </c>
    </row>
    <row r="246">
      <c r="A246" s="18" t="str">
        <f t="shared" si="2"/>
        <v>#N/A</v>
      </c>
      <c r="B246" s="4" t="s">
        <v>1759</v>
      </c>
      <c r="C246" s="6">
        <v>3.0</v>
      </c>
      <c r="D246" s="4" t="s">
        <v>407</v>
      </c>
      <c r="E246" s="4" t="s">
        <v>168</v>
      </c>
      <c r="F246" s="6">
        <v>4.0</v>
      </c>
      <c r="G246" s="4" t="s">
        <v>495</v>
      </c>
    </row>
    <row r="247">
      <c r="A247" s="18" t="str">
        <f t="shared" si="2"/>
        <v>#N/A</v>
      </c>
      <c r="B247" s="4" t="s">
        <v>1759</v>
      </c>
      <c r="C247" s="6">
        <v>4.0</v>
      </c>
      <c r="D247" s="4" t="s">
        <v>408</v>
      </c>
      <c r="E247" s="4" t="s">
        <v>168</v>
      </c>
      <c r="F247" s="6">
        <v>5.0</v>
      </c>
      <c r="G247" s="4" t="s">
        <v>495</v>
      </c>
    </row>
    <row r="248">
      <c r="A248" s="18" t="str">
        <f t="shared" si="2"/>
        <v>#N/A</v>
      </c>
      <c r="B248" s="4" t="s">
        <v>1760</v>
      </c>
      <c r="C248" s="6">
        <v>0.0</v>
      </c>
      <c r="D248" s="4" t="s">
        <v>381</v>
      </c>
      <c r="E248" s="4" t="s">
        <v>151</v>
      </c>
      <c r="F248" s="6">
        <v>0.0</v>
      </c>
      <c r="G248" s="4" t="s">
        <v>495</v>
      </c>
    </row>
    <row r="249">
      <c r="A249" s="18" t="str">
        <f t="shared" si="2"/>
        <v>#N/A</v>
      </c>
      <c r="B249" s="4" t="s">
        <v>1760</v>
      </c>
      <c r="C249" s="6">
        <v>1.0</v>
      </c>
      <c r="D249" s="4" t="s">
        <v>382</v>
      </c>
      <c r="E249" s="4" t="s">
        <v>151</v>
      </c>
      <c r="F249" s="6">
        <v>1.0</v>
      </c>
      <c r="G249" s="4" t="s">
        <v>495</v>
      </c>
    </row>
    <row r="250">
      <c r="A250" s="18" t="str">
        <f t="shared" si="2"/>
        <v>#N/A</v>
      </c>
      <c r="B250" s="4" t="s">
        <v>1760</v>
      </c>
      <c r="C250" s="6">
        <v>2.0</v>
      </c>
      <c r="D250" s="4" t="s">
        <v>383</v>
      </c>
      <c r="E250" s="4" t="s">
        <v>151</v>
      </c>
      <c r="F250" s="6">
        <v>2.0</v>
      </c>
      <c r="G250" s="4" t="s">
        <v>495</v>
      </c>
    </row>
    <row r="251">
      <c r="A251" s="18" t="str">
        <f t="shared" si="2"/>
        <v>#N/A</v>
      </c>
      <c r="B251" s="4" t="s">
        <v>1760</v>
      </c>
      <c r="C251" s="6">
        <v>3.0</v>
      </c>
      <c r="D251" s="4" t="s">
        <v>384</v>
      </c>
      <c r="E251" s="4" t="s">
        <v>151</v>
      </c>
      <c r="F251" s="6">
        <v>3.0</v>
      </c>
      <c r="G251" s="4" t="s">
        <v>495</v>
      </c>
    </row>
    <row r="252">
      <c r="A252" s="18" t="str">
        <f t="shared" si="2"/>
        <v>#N/A</v>
      </c>
      <c r="B252" s="4" t="s">
        <v>1760</v>
      </c>
      <c r="C252" s="6">
        <v>4.0</v>
      </c>
      <c r="D252" s="4" t="s">
        <v>271</v>
      </c>
      <c r="E252" s="4" t="s">
        <v>151</v>
      </c>
      <c r="F252" s="6">
        <v>99.0</v>
      </c>
      <c r="G252" s="4" t="s">
        <v>495</v>
      </c>
    </row>
    <row r="253">
      <c r="A253" s="18" t="str">
        <f t="shared" si="2"/>
        <v>#N/A</v>
      </c>
      <c r="B253" s="4" t="s">
        <v>1761</v>
      </c>
      <c r="C253" s="6">
        <v>0.0</v>
      </c>
      <c r="D253" s="4" t="s">
        <v>385</v>
      </c>
      <c r="E253" s="4" t="s">
        <v>155</v>
      </c>
      <c r="F253" s="6">
        <v>97.0</v>
      </c>
      <c r="G253" s="4" t="s">
        <v>495</v>
      </c>
    </row>
    <row r="254">
      <c r="A254" s="18" t="str">
        <f t="shared" si="2"/>
        <v>#N/A</v>
      </c>
      <c r="B254" s="4" t="s">
        <v>1761</v>
      </c>
      <c r="C254" s="6">
        <v>1.0</v>
      </c>
      <c r="D254" s="4" t="s">
        <v>386</v>
      </c>
      <c r="E254" s="4" t="s">
        <v>155</v>
      </c>
      <c r="F254" s="6">
        <v>1.0</v>
      </c>
      <c r="G254" s="4" t="s">
        <v>495</v>
      </c>
    </row>
    <row r="255">
      <c r="A255" s="18" t="str">
        <f t="shared" si="2"/>
        <v>#N/A</v>
      </c>
      <c r="B255" s="4" t="s">
        <v>1761</v>
      </c>
      <c r="C255" s="6">
        <v>2.0</v>
      </c>
      <c r="D255" s="4" t="s">
        <v>387</v>
      </c>
      <c r="E255" s="4" t="s">
        <v>155</v>
      </c>
      <c r="F255" s="6">
        <v>2.0</v>
      </c>
      <c r="G255" s="4" t="s">
        <v>495</v>
      </c>
    </row>
    <row r="256">
      <c r="A256" s="18" t="str">
        <f t="shared" si="2"/>
        <v>#N/A</v>
      </c>
      <c r="B256" s="4" t="s">
        <v>1761</v>
      </c>
      <c r="C256" s="6">
        <v>3.0</v>
      </c>
      <c r="D256" s="4" t="s">
        <v>388</v>
      </c>
      <c r="E256" s="4" t="s">
        <v>155</v>
      </c>
      <c r="F256" s="6">
        <v>3.0</v>
      </c>
      <c r="G256" s="4" t="s">
        <v>495</v>
      </c>
    </row>
    <row r="257">
      <c r="A257" s="18" t="str">
        <f t="shared" si="2"/>
        <v>#N/A</v>
      </c>
      <c r="B257" s="4" t="s">
        <v>1761</v>
      </c>
      <c r="C257" s="6">
        <v>4.0</v>
      </c>
      <c r="D257" s="4" t="s">
        <v>389</v>
      </c>
      <c r="E257" s="4" t="s">
        <v>155</v>
      </c>
      <c r="F257" s="6">
        <v>4.0</v>
      </c>
      <c r="G257" s="4" t="s">
        <v>495</v>
      </c>
    </row>
    <row r="258">
      <c r="A258" s="18" t="str">
        <f t="shared" si="2"/>
        <v>#N/A</v>
      </c>
      <c r="B258" s="4" t="s">
        <v>1761</v>
      </c>
      <c r="C258" s="6">
        <v>5.0</v>
      </c>
      <c r="D258" s="4" t="s">
        <v>390</v>
      </c>
      <c r="E258" s="4" t="s">
        <v>155</v>
      </c>
      <c r="F258" s="6">
        <v>5.0</v>
      </c>
      <c r="G258" s="4" t="s">
        <v>495</v>
      </c>
    </row>
    <row r="259">
      <c r="A259" s="18" t="str">
        <f t="shared" si="2"/>
        <v>#N/A</v>
      </c>
      <c r="B259" s="4" t="s">
        <v>1761</v>
      </c>
      <c r="C259" s="6">
        <v>6.0</v>
      </c>
      <c r="D259" s="4" t="s">
        <v>391</v>
      </c>
      <c r="E259" s="4" t="s">
        <v>155</v>
      </c>
      <c r="F259" s="6">
        <v>6.0</v>
      </c>
      <c r="G259" s="4" t="s">
        <v>495</v>
      </c>
    </row>
    <row r="260">
      <c r="A260" s="18" t="str">
        <f t="shared" si="2"/>
        <v>#N/A</v>
      </c>
      <c r="B260" s="4" t="s">
        <v>1761</v>
      </c>
      <c r="C260" s="6">
        <v>7.0</v>
      </c>
      <c r="D260" s="4" t="s">
        <v>392</v>
      </c>
      <c r="E260" s="4" t="s">
        <v>155</v>
      </c>
      <c r="F260" s="6">
        <v>7.0</v>
      </c>
      <c r="G260" s="4" t="s">
        <v>495</v>
      </c>
    </row>
    <row r="261">
      <c r="A261" s="18" t="str">
        <f t="shared" si="2"/>
        <v>#N/A</v>
      </c>
      <c r="B261" s="4" t="s">
        <v>1761</v>
      </c>
      <c r="C261" s="6">
        <v>8.0</v>
      </c>
      <c r="D261" s="4" t="s">
        <v>271</v>
      </c>
      <c r="E261" s="4" t="s">
        <v>155</v>
      </c>
      <c r="F261" s="6">
        <v>99.0</v>
      </c>
      <c r="G261" s="4" t="s">
        <v>495</v>
      </c>
    </row>
    <row r="262">
      <c r="A262" s="18" t="str">
        <f t="shared" si="2"/>
        <v>#N/A</v>
      </c>
      <c r="B262" s="4" t="s">
        <v>1762</v>
      </c>
      <c r="C262" s="6">
        <v>0.0</v>
      </c>
      <c r="D262" s="4" t="s">
        <v>278</v>
      </c>
      <c r="E262" s="4" t="s">
        <v>158</v>
      </c>
      <c r="F262" s="6">
        <v>97.0</v>
      </c>
      <c r="G262" s="4" t="s">
        <v>495</v>
      </c>
    </row>
    <row r="263">
      <c r="A263" s="18" t="str">
        <f t="shared" si="2"/>
        <v>#N/A</v>
      </c>
      <c r="B263" s="4" t="s">
        <v>1762</v>
      </c>
      <c r="C263" s="6">
        <v>1.0</v>
      </c>
      <c r="D263" s="4" t="s">
        <v>394</v>
      </c>
      <c r="E263" s="4" t="s">
        <v>158</v>
      </c>
      <c r="F263" s="6">
        <v>1.0</v>
      </c>
      <c r="G263" s="4" t="s">
        <v>495</v>
      </c>
    </row>
    <row r="264">
      <c r="A264" s="18" t="str">
        <f t="shared" si="2"/>
        <v>#N/A</v>
      </c>
      <c r="B264" s="4" t="s">
        <v>1762</v>
      </c>
      <c r="C264" s="6">
        <v>2.0</v>
      </c>
      <c r="D264" s="4" t="s">
        <v>395</v>
      </c>
      <c r="E264" s="4" t="s">
        <v>158</v>
      </c>
      <c r="F264" s="6">
        <v>2.0</v>
      </c>
      <c r="G264" s="4" t="s">
        <v>495</v>
      </c>
    </row>
    <row r="265">
      <c r="A265" s="18" t="str">
        <f t="shared" si="2"/>
        <v>#N/A</v>
      </c>
      <c r="B265" s="4" t="s">
        <v>1762</v>
      </c>
      <c r="C265" s="6">
        <v>3.0</v>
      </c>
      <c r="D265" s="4" t="s">
        <v>396</v>
      </c>
      <c r="E265" s="4" t="s">
        <v>158</v>
      </c>
      <c r="F265" s="6">
        <v>3.0</v>
      </c>
      <c r="G265" s="4" t="s">
        <v>495</v>
      </c>
    </row>
    <row r="266">
      <c r="A266" s="18" t="str">
        <f t="shared" si="2"/>
        <v>#N/A</v>
      </c>
      <c r="B266" s="4" t="s">
        <v>1762</v>
      </c>
      <c r="C266" s="6">
        <v>4.0</v>
      </c>
      <c r="D266" s="4" t="s">
        <v>397</v>
      </c>
      <c r="E266" s="4" t="s">
        <v>158</v>
      </c>
      <c r="F266" s="6">
        <v>4.0</v>
      </c>
      <c r="G266" s="4" t="s">
        <v>495</v>
      </c>
    </row>
    <row r="267">
      <c r="A267" s="18" t="str">
        <f t="shared" si="2"/>
        <v>#N/A</v>
      </c>
      <c r="B267" s="4" t="s">
        <v>1762</v>
      </c>
      <c r="C267" s="6">
        <v>5.0</v>
      </c>
      <c r="D267" s="4" t="s">
        <v>588</v>
      </c>
      <c r="E267" s="4" t="s">
        <v>158</v>
      </c>
      <c r="F267" s="6">
        <v>5.0</v>
      </c>
      <c r="G267" s="4" t="s">
        <v>495</v>
      </c>
    </row>
    <row r="268">
      <c r="A268" s="18" t="str">
        <f t="shared" si="2"/>
        <v>#N/A</v>
      </c>
      <c r="B268" s="4" t="s">
        <v>1762</v>
      </c>
      <c r="C268" s="6">
        <v>6.0</v>
      </c>
      <c r="D268" s="4" t="s">
        <v>312</v>
      </c>
      <c r="E268" s="4" t="s">
        <v>158</v>
      </c>
      <c r="F268" s="6">
        <v>98.0</v>
      </c>
      <c r="G268" s="4" t="s">
        <v>495</v>
      </c>
    </row>
    <row r="269">
      <c r="A269" s="18" t="str">
        <f t="shared" si="2"/>
        <v>#N/A</v>
      </c>
      <c r="B269" s="4" t="s">
        <v>1763</v>
      </c>
      <c r="C269" s="6">
        <v>0.0</v>
      </c>
      <c r="D269" s="4" t="s">
        <v>285</v>
      </c>
      <c r="E269" s="4" t="s">
        <v>213</v>
      </c>
      <c r="F269" s="6">
        <v>1.0</v>
      </c>
      <c r="G269" s="4" t="s">
        <v>495</v>
      </c>
    </row>
    <row r="270">
      <c r="A270" s="18" t="str">
        <f t="shared" si="2"/>
        <v>#N/A</v>
      </c>
      <c r="B270" s="4" t="s">
        <v>1763</v>
      </c>
      <c r="C270" s="6">
        <v>1.0</v>
      </c>
      <c r="D270" s="4" t="s">
        <v>286</v>
      </c>
      <c r="E270" s="4" t="s">
        <v>213</v>
      </c>
      <c r="F270" s="6">
        <v>2.0</v>
      </c>
      <c r="G270" s="4" t="s">
        <v>495</v>
      </c>
    </row>
    <row r="271">
      <c r="A271" s="18" t="str">
        <f t="shared" si="2"/>
        <v>#N/A</v>
      </c>
      <c r="B271" s="4" t="s">
        <v>1763</v>
      </c>
      <c r="C271" s="6">
        <v>2.0</v>
      </c>
      <c r="D271" s="4" t="s">
        <v>271</v>
      </c>
      <c r="E271" s="4" t="s">
        <v>213</v>
      </c>
      <c r="F271" s="6">
        <v>99.0</v>
      </c>
      <c r="G271" s="4" t="s">
        <v>495</v>
      </c>
    </row>
    <row r="272">
      <c r="A272" s="18" t="str">
        <f t="shared" si="2"/>
        <v>#N/A</v>
      </c>
      <c r="B272" s="4" t="s">
        <v>1764</v>
      </c>
      <c r="C272" s="6">
        <v>0.0</v>
      </c>
      <c r="D272" s="4" t="s">
        <v>438</v>
      </c>
      <c r="E272" s="4" t="s">
        <v>217</v>
      </c>
      <c r="F272" s="6">
        <v>0.0</v>
      </c>
      <c r="G272" s="4" t="s">
        <v>495</v>
      </c>
    </row>
    <row r="273">
      <c r="A273" s="18" t="str">
        <f t="shared" si="2"/>
        <v>#N/A</v>
      </c>
      <c r="B273" s="4" t="s">
        <v>1764</v>
      </c>
      <c r="C273" s="6">
        <v>1.0</v>
      </c>
      <c r="D273" s="4" t="s">
        <v>439</v>
      </c>
      <c r="E273" s="4" t="s">
        <v>217</v>
      </c>
      <c r="F273" s="6">
        <v>1.0</v>
      </c>
      <c r="G273" s="4" t="s">
        <v>495</v>
      </c>
    </row>
    <row r="274">
      <c r="A274" s="18" t="str">
        <f t="shared" si="2"/>
        <v>#N/A</v>
      </c>
      <c r="B274" s="4" t="s">
        <v>1764</v>
      </c>
      <c r="C274" s="6">
        <v>2.0</v>
      </c>
      <c r="D274" s="4" t="s">
        <v>440</v>
      </c>
      <c r="E274" s="4" t="s">
        <v>217</v>
      </c>
      <c r="F274" s="6">
        <v>2.0</v>
      </c>
      <c r="G274" s="4" t="s">
        <v>495</v>
      </c>
    </row>
    <row r="275">
      <c r="A275" s="18" t="str">
        <f t="shared" si="2"/>
        <v>#N/A</v>
      </c>
      <c r="B275" s="4" t="s">
        <v>1764</v>
      </c>
      <c r="C275" s="6">
        <v>3.0</v>
      </c>
      <c r="D275" s="4" t="s">
        <v>441</v>
      </c>
      <c r="E275" s="4" t="s">
        <v>217</v>
      </c>
      <c r="F275" s="6">
        <v>99.0</v>
      </c>
      <c r="G275" s="4" t="s">
        <v>495</v>
      </c>
    </row>
    <row r="276">
      <c r="A276" s="18" t="str">
        <f t="shared" si="2"/>
        <v>#N/A</v>
      </c>
      <c r="B276" s="4" t="s">
        <v>1765</v>
      </c>
      <c r="C276" s="6">
        <v>0.0</v>
      </c>
      <c r="D276" s="4" t="s">
        <v>442</v>
      </c>
      <c r="E276" s="4" t="s">
        <v>220</v>
      </c>
      <c r="F276" s="6">
        <v>97.0</v>
      </c>
      <c r="G276" s="4" t="s">
        <v>495</v>
      </c>
    </row>
    <row r="277">
      <c r="A277" s="18" t="str">
        <f t="shared" si="2"/>
        <v>#N/A</v>
      </c>
      <c r="B277" s="4" t="s">
        <v>1765</v>
      </c>
      <c r="C277" s="6">
        <v>1.0</v>
      </c>
      <c r="D277" s="4" t="s">
        <v>443</v>
      </c>
      <c r="E277" s="4" t="s">
        <v>220</v>
      </c>
      <c r="F277" s="6">
        <v>1.0</v>
      </c>
      <c r="G277" s="4" t="s">
        <v>495</v>
      </c>
    </row>
    <row r="278">
      <c r="A278" s="18" t="str">
        <f t="shared" si="2"/>
        <v>#N/A</v>
      </c>
      <c r="B278" s="4" t="s">
        <v>1765</v>
      </c>
      <c r="C278" s="6">
        <v>2.0</v>
      </c>
      <c r="D278" s="4" t="s">
        <v>444</v>
      </c>
      <c r="E278" s="4" t="s">
        <v>220</v>
      </c>
      <c r="F278" s="6">
        <v>2.0</v>
      </c>
      <c r="G278" s="4" t="s">
        <v>495</v>
      </c>
    </row>
    <row r="279">
      <c r="A279" s="18" t="str">
        <f t="shared" si="2"/>
        <v>#N/A</v>
      </c>
      <c r="B279" s="4" t="s">
        <v>1765</v>
      </c>
      <c r="C279" s="6">
        <v>3.0</v>
      </c>
      <c r="D279" s="4" t="s">
        <v>445</v>
      </c>
      <c r="E279" s="4" t="s">
        <v>220</v>
      </c>
      <c r="F279" s="6">
        <v>3.0</v>
      </c>
      <c r="G279" s="4" t="s">
        <v>495</v>
      </c>
    </row>
    <row r="280">
      <c r="A280" s="18" t="str">
        <f t="shared" si="2"/>
        <v>#N/A</v>
      </c>
      <c r="B280" s="4" t="s">
        <v>1765</v>
      </c>
      <c r="C280" s="6">
        <v>4.0</v>
      </c>
      <c r="D280" s="4" t="s">
        <v>312</v>
      </c>
      <c r="E280" s="4" t="s">
        <v>220</v>
      </c>
      <c r="F280" s="6">
        <v>98.0</v>
      </c>
      <c r="G280" s="4" t="s">
        <v>495</v>
      </c>
    </row>
    <row r="281">
      <c r="A281" s="18" t="str">
        <f t="shared" si="2"/>
        <v>#N/A</v>
      </c>
      <c r="B281" s="4" t="s">
        <v>1766</v>
      </c>
      <c r="C281" s="6">
        <v>0.0</v>
      </c>
      <c r="D281" s="4" t="s">
        <v>285</v>
      </c>
      <c r="E281" s="4" t="s">
        <v>229</v>
      </c>
      <c r="F281" s="6">
        <v>1.0</v>
      </c>
      <c r="G281" s="4" t="s">
        <v>495</v>
      </c>
    </row>
    <row r="282">
      <c r="A282" s="18" t="str">
        <f t="shared" si="2"/>
        <v>#N/A</v>
      </c>
      <c r="B282" s="4" t="s">
        <v>1766</v>
      </c>
      <c r="C282" s="6">
        <v>1.0</v>
      </c>
      <c r="D282" s="4" t="s">
        <v>286</v>
      </c>
      <c r="E282" s="4" t="s">
        <v>229</v>
      </c>
      <c r="F282" s="6">
        <v>2.0</v>
      </c>
      <c r="G282" s="4" t="s">
        <v>495</v>
      </c>
    </row>
    <row r="283">
      <c r="A283" s="18" t="str">
        <f t="shared" si="2"/>
        <v>#N/A</v>
      </c>
      <c r="B283" s="4" t="s">
        <v>1766</v>
      </c>
      <c r="C283" s="6">
        <v>2.0</v>
      </c>
      <c r="D283" s="4" t="s">
        <v>271</v>
      </c>
      <c r="E283" s="4" t="s">
        <v>229</v>
      </c>
      <c r="F283" s="6">
        <v>99.0</v>
      </c>
      <c r="G283" s="4" t="s">
        <v>495</v>
      </c>
    </row>
    <row r="284">
      <c r="A284" s="18" t="str">
        <f t="shared" si="2"/>
        <v>#N/A</v>
      </c>
      <c r="B284" s="4" t="s">
        <v>1767</v>
      </c>
      <c r="C284" s="6">
        <v>0.0</v>
      </c>
      <c r="D284" s="4" t="s">
        <v>438</v>
      </c>
      <c r="E284" s="4" t="s">
        <v>233</v>
      </c>
      <c r="F284" s="6">
        <v>0.0</v>
      </c>
      <c r="G284" s="4" t="s">
        <v>495</v>
      </c>
    </row>
    <row r="285">
      <c r="A285" s="18" t="str">
        <f t="shared" si="2"/>
        <v>#N/A</v>
      </c>
      <c r="B285" s="4" t="s">
        <v>1767</v>
      </c>
      <c r="C285" s="6">
        <v>1.0</v>
      </c>
      <c r="D285" s="4" t="s">
        <v>439</v>
      </c>
      <c r="E285" s="4" t="s">
        <v>233</v>
      </c>
      <c r="F285" s="6">
        <v>1.0</v>
      </c>
      <c r="G285" s="4" t="s">
        <v>495</v>
      </c>
    </row>
    <row r="286">
      <c r="A286" s="18" t="str">
        <f t="shared" si="2"/>
        <v>#N/A</v>
      </c>
      <c r="B286" s="4" t="s">
        <v>1767</v>
      </c>
      <c r="C286" s="6">
        <v>2.0</v>
      </c>
      <c r="D286" s="4" t="s">
        <v>440</v>
      </c>
      <c r="E286" s="4" t="s">
        <v>233</v>
      </c>
      <c r="F286" s="6">
        <v>2.0</v>
      </c>
      <c r="G286" s="4" t="s">
        <v>495</v>
      </c>
    </row>
    <row r="287">
      <c r="A287" s="18" t="str">
        <f t="shared" si="2"/>
        <v>#N/A</v>
      </c>
      <c r="B287" s="4" t="s">
        <v>1767</v>
      </c>
      <c r="C287" s="6">
        <v>3.0</v>
      </c>
      <c r="D287" s="4" t="s">
        <v>441</v>
      </c>
      <c r="E287" s="4" t="s">
        <v>233</v>
      </c>
      <c r="F287" s="6">
        <v>99.0</v>
      </c>
      <c r="G287" s="4" t="s">
        <v>495</v>
      </c>
    </row>
    <row r="288">
      <c r="A288" s="18" t="str">
        <f t="shared" si="2"/>
        <v>#N/A</v>
      </c>
      <c r="B288" s="4" t="s">
        <v>1768</v>
      </c>
      <c r="C288" s="6">
        <v>0.0</v>
      </c>
      <c r="D288" s="4" t="s">
        <v>442</v>
      </c>
      <c r="E288" s="4" t="s">
        <v>236</v>
      </c>
      <c r="F288" s="6">
        <v>97.0</v>
      </c>
      <c r="G288" s="4" t="s">
        <v>495</v>
      </c>
    </row>
    <row r="289">
      <c r="A289" s="18" t="str">
        <f t="shared" si="2"/>
        <v>#N/A</v>
      </c>
      <c r="B289" s="4" t="s">
        <v>1768</v>
      </c>
      <c r="C289" s="6">
        <v>1.0</v>
      </c>
      <c r="D289" s="4" t="s">
        <v>443</v>
      </c>
      <c r="E289" s="4" t="s">
        <v>236</v>
      </c>
      <c r="F289" s="6">
        <v>1.0</v>
      </c>
      <c r="G289" s="4" t="s">
        <v>495</v>
      </c>
    </row>
    <row r="290">
      <c r="A290" s="18" t="str">
        <f t="shared" si="2"/>
        <v>#N/A</v>
      </c>
      <c r="B290" s="4" t="s">
        <v>1768</v>
      </c>
      <c r="C290" s="6">
        <v>2.0</v>
      </c>
      <c r="D290" s="4" t="s">
        <v>447</v>
      </c>
      <c r="E290" s="4" t="s">
        <v>236</v>
      </c>
      <c r="F290" s="6">
        <v>2.0</v>
      </c>
      <c r="G290" s="4" t="s">
        <v>495</v>
      </c>
    </row>
    <row r="291">
      <c r="A291" s="18" t="str">
        <f t="shared" si="2"/>
        <v>#N/A</v>
      </c>
      <c r="B291" s="4" t="s">
        <v>1768</v>
      </c>
      <c r="C291" s="6">
        <v>3.0</v>
      </c>
      <c r="D291" s="4" t="s">
        <v>445</v>
      </c>
      <c r="E291" s="4" t="s">
        <v>236</v>
      </c>
      <c r="F291" s="6">
        <v>3.0</v>
      </c>
      <c r="G291" s="4" t="s">
        <v>495</v>
      </c>
    </row>
    <row r="292">
      <c r="A292" s="18" t="str">
        <f t="shared" si="2"/>
        <v>#N/A</v>
      </c>
      <c r="B292" s="4" t="s">
        <v>1768</v>
      </c>
      <c r="C292" s="6">
        <v>4.0</v>
      </c>
      <c r="D292" s="4" t="s">
        <v>312</v>
      </c>
      <c r="E292" s="4" t="s">
        <v>236</v>
      </c>
      <c r="F292" s="6">
        <v>98.0</v>
      </c>
      <c r="G292" s="4" t="s">
        <v>495</v>
      </c>
    </row>
    <row r="293">
      <c r="A293" s="18" t="str">
        <f t="shared" si="2"/>
        <v>#N/A</v>
      </c>
      <c r="B293" s="4" t="s">
        <v>1769</v>
      </c>
      <c r="C293" s="6">
        <v>0.0</v>
      </c>
      <c r="D293" s="4" t="s">
        <v>279</v>
      </c>
      <c r="E293" s="4" t="s">
        <v>525</v>
      </c>
      <c r="F293" s="6">
        <v>0.0</v>
      </c>
      <c r="G293" s="4" t="s">
        <v>495</v>
      </c>
    </row>
    <row r="294">
      <c r="A294" s="18" t="str">
        <f t="shared" si="2"/>
        <v>#N/A</v>
      </c>
      <c r="B294" s="4" t="s">
        <v>1769</v>
      </c>
      <c r="C294" s="6">
        <v>1.0</v>
      </c>
      <c r="D294" s="4" t="s">
        <v>589</v>
      </c>
      <c r="E294" s="4" t="s">
        <v>525</v>
      </c>
      <c r="F294" s="6">
        <v>1.0</v>
      </c>
      <c r="G294" s="4" t="s">
        <v>495</v>
      </c>
    </row>
    <row r="295">
      <c r="A295" s="18" t="str">
        <f t="shared" si="2"/>
        <v>#N/A</v>
      </c>
      <c r="B295" s="4" t="s">
        <v>1769</v>
      </c>
      <c r="C295" s="6">
        <v>2.0</v>
      </c>
      <c r="D295" s="4" t="s">
        <v>590</v>
      </c>
      <c r="E295" s="4" t="s">
        <v>525</v>
      </c>
      <c r="F295" s="6">
        <v>2.0</v>
      </c>
      <c r="G295" s="4" t="s">
        <v>495</v>
      </c>
    </row>
    <row r="296">
      <c r="A296" s="18" t="str">
        <f t="shared" si="2"/>
        <v>#N/A</v>
      </c>
      <c r="B296" s="4" t="s">
        <v>1769</v>
      </c>
      <c r="C296" s="6">
        <v>3.0</v>
      </c>
      <c r="D296" s="4" t="s">
        <v>591</v>
      </c>
      <c r="E296" s="4" t="s">
        <v>525</v>
      </c>
      <c r="F296" s="6">
        <v>3.0</v>
      </c>
      <c r="G296" s="4" t="s">
        <v>495</v>
      </c>
    </row>
    <row r="297">
      <c r="A297" s="18" t="str">
        <f t="shared" si="2"/>
        <v>#N/A</v>
      </c>
      <c r="B297" s="4" t="s">
        <v>1769</v>
      </c>
      <c r="C297" s="6">
        <v>4.0</v>
      </c>
      <c r="D297" s="4" t="s">
        <v>592</v>
      </c>
      <c r="E297" s="4" t="s">
        <v>525</v>
      </c>
      <c r="F297" s="6">
        <v>4.0</v>
      </c>
      <c r="G297" s="4" t="s">
        <v>495</v>
      </c>
    </row>
    <row r="298">
      <c r="A298" s="18" t="str">
        <f t="shared" si="2"/>
        <v>#N/A</v>
      </c>
      <c r="B298" s="4" t="s">
        <v>1769</v>
      </c>
      <c r="C298" s="6">
        <v>5.0</v>
      </c>
      <c r="D298" s="4" t="s">
        <v>593</v>
      </c>
      <c r="E298" s="4" t="s">
        <v>525</v>
      </c>
      <c r="F298" s="6">
        <v>5.0</v>
      </c>
      <c r="G298" s="4" t="s">
        <v>495</v>
      </c>
    </row>
    <row r="299">
      <c r="A299" s="18" t="str">
        <f t="shared" si="2"/>
        <v>#N/A</v>
      </c>
      <c r="B299" s="4" t="s">
        <v>1769</v>
      </c>
      <c r="C299" s="6">
        <v>6.0</v>
      </c>
      <c r="D299" s="4" t="s">
        <v>594</v>
      </c>
      <c r="E299" s="4" t="s">
        <v>525</v>
      </c>
      <c r="F299" s="6">
        <v>6.0</v>
      </c>
      <c r="G299" s="4" t="s">
        <v>495</v>
      </c>
    </row>
    <row r="300">
      <c r="A300" s="18" t="str">
        <f t="shared" si="2"/>
        <v>#N/A</v>
      </c>
      <c r="B300" s="4" t="s">
        <v>1769</v>
      </c>
      <c r="C300" s="6">
        <v>7.0</v>
      </c>
      <c r="D300" s="4" t="s">
        <v>595</v>
      </c>
      <c r="E300" s="4" t="s">
        <v>525</v>
      </c>
      <c r="F300" s="6">
        <v>7.0</v>
      </c>
      <c r="G300" s="4" t="s">
        <v>495</v>
      </c>
    </row>
    <row r="301">
      <c r="A301" s="18" t="str">
        <f t="shared" si="2"/>
        <v>#N/A</v>
      </c>
      <c r="B301" s="4" t="s">
        <v>1769</v>
      </c>
      <c r="C301" s="6">
        <v>8.0</v>
      </c>
      <c r="D301" s="4" t="s">
        <v>596</v>
      </c>
      <c r="E301" s="4" t="s">
        <v>525</v>
      </c>
      <c r="F301" s="6">
        <v>8.0</v>
      </c>
      <c r="G301" s="4" t="s">
        <v>495</v>
      </c>
    </row>
    <row r="302">
      <c r="A302" s="18" t="str">
        <f t="shared" si="2"/>
        <v>#N/A</v>
      </c>
      <c r="B302" s="4" t="s">
        <v>1769</v>
      </c>
      <c r="C302" s="6">
        <v>9.0</v>
      </c>
      <c r="D302" s="4" t="s">
        <v>312</v>
      </c>
      <c r="E302" s="4" t="s">
        <v>525</v>
      </c>
      <c r="F302" s="6">
        <v>98.0</v>
      </c>
      <c r="G302" s="4" t="s">
        <v>495</v>
      </c>
    </row>
    <row r="303">
      <c r="A303" s="18" t="str">
        <f t="shared" si="2"/>
        <v>#N/A</v>
      </c>
      <c r="B303" s="4" t="s">
        <v>1769</v>
      </c>
      <c r="C303" s="6">
        <v>10.0</v>
      </c>
      <c r="D303" s="4" t="s">
        <v>271</v>
      </c>
      <c r="E303" s="4" t="s">
        <v>525</v>
      </c>
      <c r="F303" s="6">
        <v>99.0</v>
      </c>
      <c r="G303" s="4" t="s">
        <v>495</v>
      </c>
    </row>
    <row r="304">
      <c r="A304" s="18" t="str">
        <f t="shared" si="2"/>
        <v>#N/A</v>
      </c>
      <c r="B304" s="4" t="s">
        <v>1770</v>
      </c>
      <c r="C304" s="6">
        <v>0.0</v>
      </c>
      <c r="D304" s="4" t="s">
        <v>597</v>
      </c>
      <c r="E304" s="4" t="s">
        <v>528</v>
      </c>
      <c r="F304" s="6">
        <v>1.0</v>
      </c>
      <c r="G304" s="4" t="s">
        <v>495</v>
      </c>
    </row>
    <row r="305">
      <c r="A305" s="18" t="str">
        <f t="shared" si="2"/>
        <v>#N/A</v>
      </c>
      <c r="B305" s="4" t="s">
        <v>1770</v>
      </c>
      <c r="C305" s="6">
        <v>1.0</v>
      </c>
      <c r="D305" s="4" t="s">
        <v>598</v>
      </c>
      <c r="E305" s="4" t="s">
        <v>528</v>
      </c>
      <c r="F305" s="6">
        <v>2.0</v>
      </c>
      <c r="G305" s="4" t="s">
        <v>495</v>
      </c>
    </row>
    <row r="306">
      <c r="A306" s="18" t="str">
        <f t="shared" si="2"/>
        <v>#N/A</v>
      </c>
      <c r="B306" s="4" t="s">
        <v>1770</v>
      </c>
      <c r="C306" s="6">
        <v>2.0</v>
      </c>
      <c r="D306" s="4" t="s">
        <v>278</v>
      </c>
      <c r="E306" s="4" t="s">
        <v>528</v>
      </c>
      <c r="F306" s="6">
        <v>97.0</v>
      </c>
      <c r="G306" s="4" t="s">
        <v>495</v>
      </c>
    </row>
    <row r="307">
      <c r="A307" s="18" t="str">
        <f t="shared" si="2"/>
        <v>#N/A</v>
      </c>
      <c r="B307" s="4" t="s">
        <v>1770</v>
      </c>
      <c r="C307" s="6">
        <v>3.0</v>
      </c>
      <c r="D307" s="4" t="s">
        <v>271</v>
      </c>
      <c r="E307" s="4" t="s">
        <v>528</v>
      </c>
      <c r="F307" s="6">
        <v>99.0</v>
      </c>
      <c r="G307" s="4" t="s">
        <v>495</v>
      </c>
    </row>
    <row r="308">
      <c r="A308" s="18" t="str">
        <f t="shared" si="2"/>
        <v>#N/A</v>
      </c>
      <c r="B308" s="4" t="s">
        <v>1771</v>
      </c>
      <c r="C308" s="6">
        <v>0.0</v>
      </c>
      <c r="D308" s="4" t="s">
        <v>599</v>
      </c>
      <c r="E308" s="4" t="s">
        <v>531</v>
      </c>
      <c r="F308" s="6">
        <v>1.0</v>
      </c>
      <c r="G308" s="4" t="s">
        <v>495</v>
      </c>
    </row>
    <row r="309">
      <c r="A309" s="18" t="str">
        <f t="shared" si="2"/>
        <v>#N/A</v>
      </c>
      <c r="B309" s="4" t="s">
        <v>1771</v>
      </c>
      <c r="C309" s="6">
        <v>1.0</v>
      </c>
      <c r="D309" s="4" t="s">
        <v>600</v>
      </c>
      <c r="E309" s="4" t="s">
        <v>531</v>
      </c>
      <c r="F309" s="6">
        <v>2.0</v>
      </c>
      <c r="G309" s="4" t="s">
        <v>495</v>
      </c>
    </row>
    <row r="310">
      <c r="A310" s="18" t="str">
        <f t="shared" si="2"/>
        <v>#N/A</v>
      </c>
      <c r="B310" s="4" t="s">
        <v>1771</v>
      </c>
      <c r="C310" s="6">
        <v>2.0</v>
      </c>
      <c r="D310" s="4" t="s">
        <v>601</v>
      </c>
      <c r="E310" s="4" t="s">
        <v>531</v>
      </c>
      <c r="F310" s="6">
        <v>3.0</v>
      </c>
      <c r="G310" s="4" t="s">
        <v>495</v>
      </c>
    </row>
    <row r="311">
      <c r="A311" s="18" t="str">
        <f t="shared" si="2"/>
        <v>#N/A</v>
      </c>
      <c r="B311" s="4" t="s">
        <v>1771</v>
      </c>
      <c r="C311" s="6">
        <v>3.0</v>
      </c>
      <c r="D311" s="4" t="s">
        <v>602</v>
      </c>
      <c r="E311" s="4" t="s">
        <v>531</v>
      </c>
      <c r="F311" s="6">
        <v>4.0</v>
      </c>
      <c r="G311" s="4" t="s">
        <v>495</v>
      </c>
    </row>
    <row r="312">
      <c r="A312" s="18" t="str">
        <f t="shared" si="2"/>
        <v>#N/A</v>
      </c>
      <c r="B312" s="4" t="s">
        <v>1771</v>
      </c>
      <c r="C312" s="6">
        <v>4.0</v>
      </c>
      <c r="D312" s="4" t="s">
        <v>603</v>
      </c>
      <c r="E312" s="4" t="s">
        <v>531</v>
      </c>
      <c r="F312" s="6">
        <v>5.0</v>
      </c>
      <c r="G312" s="4" t="s">
        <v>495</v>
      </c>
    </row>
    <row r="313">
      <c r="A313" s="18" t="str">
        <f t="shared" si="2"/>
        <v>#N/A</v>
      </c>
      <c r="B313" s="4" t="s">
        <v>1771</v>
      </c>
      <c r="C313" s="6">
        <v>5.0</v>
      </c>
      <c r="D313" s="4" t="s">
        <v>369</v>
      </c>
      <c r="E313" s="4" t="s">
        <v>531</v>
      </c>
      <c r="F313" s="6">
        <v>6.0</v>
      </c>
      <c r="G313" s="4" t="s">
        <v>495</v>
      </c>
    </row>
    <row r="314">
      <c r="A314" s="18" t="str">
        <f t="shared" si="2"/>
        <v>#N/A</v>
      </c>
      <c r="B314" s="4" t="s">
        <v>1771</v>
      </c>
      <c r="C314" s="6">
        <v>6.0</v>
      </c>
      <c r="D314" s="4" t="s">
        <v>604</v>
      </c>
      <c r="E314" s="4" t="s">
        <v>531</v>
      </c>
      <c r="F314" s="6">
        <v>7.0</v>
      </c>
      <c r="G314" s="4" t="s">
        <v>495</v>
      </c>
    </row>
    <row r="315">
      <c r="A315" s="18" t="str">
        <f t="shared" si="2"/>
        <v>#N/A</v>
      </c>
      <c r="B315" s="4" t="s">
        <v>1771</v>
      </c>
      <c r="C315" s="6">
        <v>7.0</v>
      </c>
      <c r="D315" s="4" t="s">
        <v>605</v>
      </c>
      <c r="E315" s="4" t="s">
        <v>531</v>
      </c>
      <c r="F315" s="6">
        <v>8.0</v>
      </c>
      <c r="G315" s="4" t="s">
        <v>495</v>
      </c>
    </row>
    <row r="316">
      <c r="A316" s="18" t="str">
        <f t="shared" si="2"/>
        <v>#N/A</v>
      </c>
      <c r="B316" s="4" t="s">
        <v>1771</v>
      </c>
      <c r="C316" s="6">
        <v>8.0</v>
      </c>
      <c r="D316" s="4" t="s">
        <v>606</v>
      </c>
      <c r="E316" s="4" t="s">
        <v>531</v>
      </c>
      <c r="F316" s="6">
        <v>9.0</v>
      </c>
      <c r="G316" s="4" t="s">
        <v>495</v>
      </c>
    </row>
    <row r="317">
      <c r="A317" s="18" t="str">
        <f t="shared" si="2"/>
        <v>#N/A</v>
      </c>
      <c r="B317" s="4" t="s">
        <v>1771</v>
      </c>
      <c r="C317" s="6">
        <v>9.0</v>
      </c>
      <c r="D317" s="4" t="s">
        <v>607</v>
      </c>
      <c r="E317" s="4" t="s">
        <v>531</v>
      </c>
      <c r="F317" s="6">
        <v>10.0</v>
      </c>
      <c r="G317" s="4" t="s">
        <v>495</v>
      </c>
    </row>
    <row r="318">
      <c r="A318" s="18" t="str">
        <f t="shared" si="2"/>
        <v>#N/A</v>
      </c>
      <c r="B318" s="4" t="s">
        <v>1771</v>
      </c>
      <c r="C318" s="6">
        <v>10.0</v>
      </c>
      <c r="D318" s="4" t="s">
        <v>608</v>
      </c>
      <c r="E318" s="4" t="s">
        <v>531</v>
      </c>
      <c r="F318" s="6">
        <v>11.0</v>
      </c>
      <c r="G318" s="4" t="s">
        <v>495</v>
      </c>
    </row>
    <row r="319">
      <c r="A319" s="18" t="str">
        <f t="shared" si="2"/>
        <v>#N/A</v>
      </c>
      <c r="B319" s="4" t="s">
        <v>1771</v>
      </c>
      <c r="C319" s="6">
        <v>11.0</v>
      </c>
      <c r="D319" s="4" t="s">
        <v>312</v>
      </c>
      <c r="E319" s="4" t="s">
        <v>531</v>
      </c>
      <c r="F319" s="6">
        <v>98.0</v>
      </c>
      <c r="G319" s="4" t="s">
        <v>495</v>
      </c>
    </row>
    <row r="320">
      <c r="A320" s="18" t="str">
        <f t="shared" si="2"/>
        <v>#N/A</v>
      </c>
      <c r="B320" s="4" t="s">
        <v>1771</v>
      </c>
      <c r="C320" s="6">
        <v>12.0</v>
      </c>
      <c r="D320" s="4" t="s">
        <v>271</v>
      </c>
      <c r="E320" s="4" t="s">
        <v>531</v>
      </c>
      <c r="F320" s="6">
        <v>99.0</v>
      </c>
      <c r="G320" s="4" t="s">
        <v>495</v>
      </c>
    </row>
    <row r="321">
      <c r="A321" s="18" t="str">
        <f t="shared" si="2"/>
        <v>#N/A</v>
      </c>
      <c r="B321" s="4" t="s">
        <v>1772</v>
      </c>
      <c r="C321" s="6">
        <v>0.0</v>
      </c>
      <c r="D321" s="4" t="s">
        <v>610</v>
      </c>
      <c r="E321" s="4" t="s">
        <v>535</v>
      </c>
      <c r="F321" s="6">
        <v>1.0</v>
      </c>
      <c r="G321" s="4" t="s">
        <v>495</v>
      </c>
    </row>
    <row r="322">
      <c r="A322" s="18" t="str">
        <f t="shared" si="2"/>
        <v>#N/A</v>
      </c>
      <c r="B322" s="4" t="s">
        <v>1772</v>
      </c>
      <c r="C322" s="6">
        <v>1.0</v>
      </c>
      <c r="D322" s="4" t="s">
        <v>611</v>
      </c>
      <c r="E322" s="4" t="s">
        <v>535</v>
      </c>
      <c r="F322" s="6">
        <v>2.0</v>
      </c>
      <c r="G322" s="4" t="s">
        <v>495</v>
      </c>
    </row>
    <row r="323">
      <c r="A323" s="18" t="str">
        <f t="shared" si="2"/>
        <v>#N/A</v>
      </c>
      <c r="B323" s="4" t="s">
        <v>1772</v>
      </c>
      <c r="C323" s="6">
        <v>2.0</v>
      </c>
      <c r="D323" s="4" t="s">
        <v>612</v>
      </c>
      <c r="E323" s="4" t="s">
        <v>535</v>
      </c>
      <c r="F323" s="6">
        <v>3.0</v>
      </c>
      <c r="G323" s="4" t="s">
        <v>495</v>
      </c>
    </row>
    <row r="324">
      <c r="A324" s="18" t="str">
        <f t="shared" si="2"/>
        <v>#N/A</v>
      </c>
      <c r="B324" s="4" t="s">
        <v>1772</v>
      </c>
      <c r="C324" s="6">
        <v>3.0</v>
      </c>
      <c r="D324" s="4" t="s">
        <v>613</v>
      </c>
      <c r="E324" s="4" t="s">
        <v>535</v>
      </c>
      <c r="F324" s="6">
        <v>4.0</v>
      </c>
      <c r="G324" s="4" t="s">
        <v>495</v>
      </c>
    </row>
    <row r="325">
      <c r="A325" s="18" t="str">
        <f t="shared" si="2"/>
        <v>#N/A</v>
      </c>
      <c r="B325" s="4" t="s">
        <v>1772</v>
      </c>
      <c r="C325" s="6">
        <v>4.0</v>
      </c>
      <c r="D325" s="4" t="s">
        <v>614</v>
      </c>
      <c r="E325" s="4" t="s">
        <v>535</v>
      </c>
      <c r="F325" s="6">
        <v>5.0</v>
      </c>
      <c r="G325" s="4" t="s">
        <v>495</v>
      </c>
    </row>
    <row r="326">
      <c r="A326" s="18" t="str">
        <f t="shared" si="2"/>
        <v>#N/A</v>
      </c>
      <c r="B326" s="4" t="s">
        <v>1772</v>
      </c>
      <c r="C326" s="6">
        <v>5.0</v>
      </c>
      <c r="D326" s="4" t="s">
        <v>615</v>
      </c>
      <c r="E326" s="4" t="s">
        <v>535</v>
      </c>
      <c r="F326" s="6">
        <v>6.0</v>
      </c>
      <c r="G326" s="4" t="s">
        <v>495</v>
      </c>
    </row>
    <row r="327">
      <c r="A327" s="18" t="str">
        <f t="shared" si="2"/>
        <v>#N/A</v>
      </c>
      <c r="B327" s="4" t="s">
        <v>1772</v>
      </c>
      <c r="C327" s="6">
        <v>6.0</v>
      </c>
      <c r="D327" s="4" t="s">
        <v>616</v>
      </c>
      <c r="E327" s="4" t="s">
        <v>535</v>
      </c>
      <c r="F327" s="6">
        <v>7.0</v>
      </c>
      <c r="G327" s="4" t="s">
        <v>495</v>
      </c>
    </row>
    <row r="328">
      <c r="A328" s="18" t="str">
        <f t="shared" si="2"/>
        <v>#N/A</v>
      </c>
      <c r="B328" s="4" t="s">
        <v>1772</v>
      </c>
      <c r="C328" s="6">
        <v>7.0</v>
      </c>
      <c r="D328" s="4" t="s">
        <v>617</v>
      </c>
      <c r="E328" s="4" t="s">
        <v>535</v>
      </c>
      <c r="F328" s="6">
        <v>8.0</v>
      </c>
      <c r="G328" s="4" t="s">
        <v>495</v>
      </c>
    </row>
    <row r="329">
      <c r="A329" s="18" t="str">
        <f t="shared" si="2"/>
        <v>#N/A</v>
      </c>
      <c r="B329" s="4" t="s">
        <v>1772</v>
      </c>
      <c r="C329" s="6">
        <v>8.0</v>
      </c>
      <c r="D329" s="4" t="s">
        <v>618</v>
      </c>
      <c r="E329" s="4" t="s">
        <v>535</v>
      </c>
      <c r="F329" s="6">
        <v>9.0</v>
      </c>
      <c r="G329" s="4" t="s">
        <v>495</v>
      </c>
    </row>
    <row r="330">
      <c r="A330" s="18" t="str">
        <f t="shared" si="2"/>
        <v>#N/A</v>
      </c>
      <c r="B330" s="4" t="s">
        <v>1772</v>
      </c>
      <c r="C330" s="6">
        <v>9.0</v>
      </c>
      <c r="D330" s="4" t="s">
        <v>619</v>
      </c>
      <c r="E330" s="4" t="s">
        <v>535</v>
      </c>
      <c r="F330" s="6">
        <v>10.0</v>
      </c>
      <c r="G330" s="4" t="s">
        <v>495</v>
      </c>
    </row>
    <row r="331">
      <c r="A331" s="18" t="str">
        <f t="shared" si="2"/>
        <v>#N/A</v>
      </c>
      <c r="B331" s="4" t="s">
        <v>1772</v>
      </c>
      <c r="C331" s="6">
        <v>10.0</v>
      </c>
      <c r="D331" s="4" t="s">
        <v>620</v>
      </c>
      <c r="E331" s="4" t="s">
        <v>535</v>
      </c>
      <c r="F331" s="6">
        <v>11.0</v>
      </c>
      <c r="G331" s="4" t="s">
        <v>495</v>
      </c>
    </row>
    <row r="332">
      <c r="A332" s="18" t="str">
        <f t="shared" si="2"/>
        <v>#N/A</v>
      </c>
      <c r="B332" s="4" t="s">
        <v>1772</v>
      </c>
      <c r="C332" s="6">
        <v>11.0</v>
      </c>
      <c r="D332" s="4" t="s">
        <v>621</v>
      </c>
      <c r="E332" s="4" t="s">
        <v>535</v>
      </c>
      <c r="F332" s="6">
        <v>12.0</v>
      </c>
      <c r="G332" s="4" t="s">
        <v>495</v>
      </c>
    </row>
    <row r="333">
      <c r="A333" s="18" t="str">
        <f t="shared" si="2"/>
        <v>#N/A</v>
      </c>
      <c r="B333" s="4" t="s">
        <v>1772</v>
      </c>
      <c r="C333" s="6">
        <v>12.0</v>
      </c>
      <c r="D333" s="4" t="s">
        <v>622</v>
      </c>
      <c r="E333" s="4" t="s">
        <v>535</v>
      </c>
      <c r="F333" s="6">
        <v>13.0</v>
      </c>
      <c r="G333" s="4" t="s">
        <v>495</v>
      </c>
    </row>
    <row r="334">
      <c r="A334" s="18" t="str">
        <f t="shared" si="2"/>
        <v>#N/A</v>
      </c>
      <c r="B334" s="4" t="s">
        <v>1772</v>
      </c>
      <c r="C334" s="6">
        <v>13.0</v>
      </c>
      <c r="D334" s="4" t="s">
        <v>623</v>
      </c>
      <c r="E334" s="4" t="s">
        <v>535</v>
      </c>
      <c r="F334" s="6">
        <v>14.0</v>
      </c>
      <c r="G334" s="4" t="s">
        <v>495</v>
      </c>
    </row>
    <row r="335">
      <c r="A335" s="18" t="str">
        <f t="shared" si="2"/>
        <v>#N/A</v>
      </c>
      <c r="B335" s="4" t="s">
        <v>1772</v>
      </c>
      <c r="C335" s="6">
        <v>14.0</v>
      </c>
      <c r="D335" s="4" t="s">
        <v>624</v>
      </c>
      <c r="E335" s="4" t="s">
        <v>535</v>
      </c>
      <c r="F335" s="6">
        <v>15.0</v>
      </c>
      <c r="G335" s="4" t="s">
        <v>495</v>
      </c>
    </row>
    <row r="336">
      <c r="A336" s="18" t="str">
        <f t="shared" si="2"/>
        <v>#N/A</v>
      </c>
      <c r="B336" s="4" t="s">
        <v>1772</v>
      </c>
      <c r="C336" s="6">
        <v>15.0</v>
      </c>
      <c r="D336" s="4" t="s">
        <v>625</v>
      </c>
      <c r="E336" s="4" t="s">
        <v>535</v>
      </c>
      <c r="F336" s="6">
        <v>16.0</v>
      </c>
      <c r="G336" s="4" t="s">
        <v>495</v>
      </c>
    </row>
    <row r="337">
      <c r="A337" s="18" t="str">
        <f t="shared" si="2"/>
        <v>#N/A</v>
      </c>
      <c r="B337" s="4" t="s">
        <v>1772</v>
      </c>
      <c r="C337" s="6">
        <v>16.0</v>
      </c>
      <c r="D337" s="4" t="s">
        <v>626</v>
      </c>
      <c r="E337" s="4" t="s">
        <v>535</v>
      </c>
      <c r="F337" s="6">
        <v>17.0</v>
      </c>
      <c r="G337" s="4" t="s">
        <v>495</v>
      </c>
    </row>
    <row r="338">
      <c r="A338" s="18" t="str">
        <f t="shared" si="2"/>
        <v>#N/A</v>
      </c>
      <c r="B338" s="4" t="s">
        <v>1772</v>
      </c>
      <c r="C338" s="6">
        <v>17.0</v>
      </c>
      <c r="D338" s="4" t="s">
        <v>312</v>
      </c>
      <c r="E338" s="4" t="s">
        <v>535</v>
      </c>
      <c r="F338" s="6">
        <v>98.0</v>
      </c>
      <c r="G338" s="4" t="s">
        <v>495</v>
      </c>
    </row>
    <row r="339">
      <c r="A339" s="18" t="str">
        <f t="shared" si="2"/>
        <v>#N/A</v>
      </c>
      <c r="B339" s="4" t="s">
        <v>1772</v>
      </c>
      <c r="C339" s="6">
        <v>18.0</v>
      </c>
      <c r="D339" s="4" t="s">
        <v>271</v>
      </c>
      <c r="E339" s="4" t="s">
        <v>535</v>
      </c>
      <c r="F339" s="6">
        <v>99.0</v>
      </c>
      <c r="G339" s="4" t="s">
        <v>495</v>
      </c>
    </row>
    <row r="340">
      <c r="A340" s="18" t="str">
        <f t="shared" si="2"/>
        <v>#N/A</v>
      </c>
      <c r="B340" s="4" t="s">
        <v>1773</v>
      </c>
      <c r="C340" s="6">
        <v>0.0</v>
      </c>
      <c r="D340" s="4" t="s">
        <v>279</v>
      </c>
      <c r="E340" s="4" t="s">
        <v>539</v>
      </c>
      <c r="F340" s="6">
        <v>0.0</v>
      </c>
      <c r="G340" s="4" t="s">
        <v>495</v>
      </c>
    </row>
    <row r="341">
      <c r="A341" s="18" t="str">
        <f t="shared" si="2"/>
        <v>#N/A</v>
      </c>
      <c r="B341" s="4" t="s">
        <v>1773</v>
      </c>
      <c r="C341" s="6">
        <v>1.0</v>
      </c>
      <c r="D341" s="4" t="s">
        <v>627</v>
      </c>
      <c r="E341" s="4" t="s">
        <v>539</v>
      </c>
      <c r="F341" s="6">
        <v>1.0</v>
      </c>
      <c r="G341" s="4" t="s">
        <v>495</v>
      </c>
    </row>
    <row r="342">
      <c r="A342" s="18" t="str">
        <f t="shared" si="2"/>
        <v>#N/A</v>
      </c>
      <c r="B342" s="4" t="s">
        <v>1773</v>
      </c>
      <c r="C342" s="6">
        <v>2.0</v>
      </c>
      <c r="D342" s="4" t="s">
        <v>628</v>
      </c>
      <c r="E342" s="4" t="s">
        <v>539</v>
      </c>
      <c r="F342" s="6">
        <v>2.0</v>
      </c>
      <c r="G342" s="4" t="s">
        <v>495</v>
      </c>
    </row>
    <row r="343">
      <c r="A343" s="18" t="str">
        <f t="shared" si="2"/>
        <v>#N/A</v>
      </c>
      <c r="B343" s="4" t="s">
        <v>1773</v>
      </c>
      <c r="C343" s="6">
        <v>3.0</v>
      </c>
      <c r="D343" s="4" t="s">
        <v>629</v>
      </c>
      <c r="E343" s="4" t="s">
        <v>539</v>
      </c>
      <c r="F343" s="6">
        <v>3.0</v>
      </c>
      <c r="G343" s="4" t="s">
        <v>495</v>
      </c>
    </row>
    <row r="344">
      <c r="A344" s="18" t="str">
        <f t="shared" si="2"/>
        <v>#N/A</v>
      </c>
      <c r="B344" s="4" t="s">
        <v>1773</v>
      </c>
      <c r="C344" s="6">
        <v>4.0</v>
      </c>
      <c r="D344" s="4" t="s">
        <v>630</v>
      </c>
      <c r="E344" s="4" t="s">
        <v>539</v>
      </c>
      <c r="F344" s="6">
        <v>4.0</v>
      </c>
      <c r="G344" s="4" t="s">
        <v>495</v>
      </c>
    </row>
    <row r="345">
      <c r="A345" s="18" t="str">
        <f t="shared" si="2"/>
        <v>#N/A</v>
      </c>
      <c r="B345" s="4" t="s">
        <v>1773</v>
      </c>
      <c r="C345" s="6">
        <v>5.0</v>
      </c>
      <c r="D345" s="4" t="s">
        <v>631</v>
      </c>
      <c r="E345" s="4" t="s">
        <v>539</v>
      </c>
      <c r="F345" s="6">
        <v>5.0</v>
      </c>
      <c r="G345" s="4" t="s">
        <v>495</v>
      </c>
    </row>
    <row r="346">
      <c r="A346" s="18" t="str">
        <f t="shared" si="2"/>
        <v>#N/A</v>
      </c>
      <c r="B346" s="4" t="s">
        <v>1773</v>
      </c>
      <c r="C346" s="6">
        <v>6.0</v>
      </c>
      <c r="D346" s="4" t="s">
        <v>312</v>
      </c>
      <c r="E346" s="4" t="s">
        <v>539</v>
      </c>
      <c r="F346" s="6">
        <v>98.0</v>
      </c>
      <c r="G346" s="4" t="s">
        <v>495</v>
      </c>
    </row>
    <row r="347">
      <c r="A347" s="18" t="str">
        <f t="shared" si="2"/>
        <v>#N/A</v>
      </c>
      <c r="B347" s="4" t="s">
        <v>1773</v>
      </c>
      <c r="C347" s="6">
        <v>7.0</v>
      </c>
      <c r="D347" s="4" t="s">
        <v>271</v>
      </c>
      <c r="E347" s="4" t="s">
        <v>539</v>
      </c>
      <c r="F347" s="6">
        <v>99.0</v>
      </c>
      <c r="G347" s="4" t="s">
        <v>495</v>
      </c>
    </row>
    <row r="348">
      <c r="A348" s="18" t="str">
        <f t="shared" si="2"/>
        <v>#N/A</v>
      </c>
      <c r="B348" s="4" t="s">
        <v>1774</v>
      </c>
      <c r="C348" s="6">
        <v>0.0</v>
      </c>
      <c r="D348" s="4" t="s">
        <v>329</v>
      </c>
      <c r="E348" s="4" t="s">
        <v>542</v>
      </c>
      <c r="F348" s="6">
        <v>3.0</v>
      </c>
      <c r="G348" s="4" t="s">
        <v>495</v>
      </c>
    </row>
    <row r="349">
      <c r="A349" s="18" t="str">
        <f t="shared" si="2"/>
        <v>#N/A</v>
      </c>
      <c r="B349" s="4" t="s">
        <v>1774</v>
      </c>
      <c r="C349" s="6">
        <v>1.0</v>
      </c>
      <c r="D349" s="4" t="s">
        <v>632</v>
      </c>
      <c r="E349" s="4" t="s">
        <v>542</v>
      </c>
      <c r="F349" s="6">
        <v>6.0</v>
      </c>
      <c r="G349" s="4" t="s">
        <v>495</v>
      </c>
    </row>
    <row r="350">
      <c r="A350" s="18" t="str">
        <f t="shared" si="2"/>
        <v>#N/A</v>
      </c>
      <c r="B350" s="4" t="s">
        <v>1774</v>
      </c>
      <c r="C350" s="6">
        <v>2.0</v>
      </c>
      <c r="D350" s="4" t="s">
        <v>633</v>
      </c>
      <c r="E350" s="4" t="s">
        <v>542</v>
      </c>
      <c r="F350" s="6">
        <v>9.0</v>
      </c>
      <c r="G350" s="4" t="s">
        <v>495</v>
      </c>
    </row>
    <row r="351">
      <c r="A351" s="18" t="str">
        <f t="shared" si="2"/>
        <v>#N/A</v>
      </c>
      <c r="B351" s="4" t="s">
        <v>1774</v>
      </c>
      <c r="C351" s="6">
        <v>3.0</v>
      </c>
      <c r="D351" s="4" t="s">
        <v>321</v>
      </c>
      <c r="E351" s="4" t="s">
        <v>542</v>
      </c>
      <c r="F351" s="6">
        <v>12.0</v>
      </c>
      <c r="G351" s="4" t="s">
        <v>495</v>
      </c>
    </row>
    <row r="352">
      <c r="A352" s="61" t="str">
        <f t="shared" si="2"/>
        <v>#N/A</v>
      </c>
      <c r="B352" s="55" t="s">
        <v>1774</v>
      </c>
      <c r="C352" s="56">
        <v>4.0</v>
      </c>
      <c r="D352" s="55" t="s">
        <v>271</v>
      </c>
      <c r="E352" s="55" t="s">
        <v>542</v>
      </c>
      <c r="F352" s="56">
        <v>99.0</v>
      </c>
      <c r="G352" s="55" t="s">
        <v>495</v>
      </c>
      <c r="H352" s="57"/>
      <c r="I352" s="57"/>
      <c r="J352" s="57"/>
      <c r="K352" s="57"/>
      <c r="L352" s="57"/>
      <c r="M352" s="57"/>
      <c r="N352" s="57"/>
      <c r="O352" s="57"/>
      <c r="P352" s="57"/>
      <c r="Q352" s="57"/>
      <c r="R352" s="57"/>
      <c r="S352" s="57"/>
      <c r="T352" s="57"/>
      <c r="U352" s="57"/>
      <c r="V352" s="57"/>
      <c r="W352" s="57"/>
      <c r="X352" s="57"/>
      <c r="Y352" s="57"/>
      <c r="Z352" s="57"/>
      <c r="AA352" s="57"/>
    </row>
    <row r="353">
      <c r="A353" s="18" t="str">
        <f t="shared" si="2"/>
        <v>#N/A</v>
      </c>
      <c r="B353" s="4" t="s">
        <v>1775</v>
      </c>
      <c r="C353" s="58">
        <v>0.0</v>
      </c>
      <c r="D353" s="59" t="s">
        <v>423</v>
      </c>
      <c r="E353" s="59" t="s">
        <v>186</v>
      </c>
      <c r="F353" s="58">
        <v>0.0</v>
      </c>
      <c r="G353" s="4" t="s">
        <v>635</v>
      </c>
      <c r="H353" s="60"/>
      <c r="I353" s="60"/>
      <c r="J353" s="60"/>
      <c r="K353" s="60"/>
      <c r="L353" s="60"/>
      <c r="M353" s="60"/>
      <c r="N353" s="60"/>
      <c r="O353" s="60"/>
      <c r="P353" s="60"/>
      <c r="Q353" s="60"/>
      <c r="R353" s="60"/>
      <c r="S353" s="60"/>
      <c r="T353" s="60"/>
      <c r="U353" s="60"/>
      <c r="V353" s="60"/>
      <c r="W353" s="60"/>
      <c r="X353" s="60"/>
      <c r="Y353" s="60"/>
      <c r="Z353" s="60"/>
      <c r="AA353" s="60"/>
    </row>
    <row r="354">
      <c r="A354" s="18" t="str">
        <f t="shared" si="2"/>
        <v>#N/A</v>
      </c>
      <c r="B354" s="4" t="s">
        <v>1775</v>
      </c>
      <c r="C354" s="19">
        <v>1.0</v>
      </c>
      <c r="D354" s="18" t="s">
        <v>424</v>
      </c>
      <c r="E354" s="18" t="s">
        <v>186</v>
      </c>
      <c r="F354" s="19">
        <v>1.0</v>
      </c>
      <c r="G354" s="4" t="s">
        <v>635</v>
      </c>
      <c r="H354" s="25"/>
      <c r="I354" s="25"/>
      <c r="J354" s="25"/>
      <c r="K354" s="25"/>
      <c r="L354" s="25"/>
      <c r="M354" s="25"/>
      <c r="N354" s="25"/>
      <c r="O354" s="25"/>
      <c r="P354" s="25"/>
      <c r="Q354" s="25"/>
      <c r="R354" s="25"/>
      <c r="S354" s="25"/>
      <c r="T354" s="25"/>
      <c r="U354" s="25"/>
      <c r="V354" s="25"/>
      <c r="W354" s="25"/>
      <c r="X354" s="25"/>
      <c r="Y354" s="25"/>
      <c r="Z354" s="25"/>
      <c r="AA354" s="25"/>
    </row>
    <row r="355">
      <c r="A355" s="18" t="str">
        <f t="shared" si="2"/>
        <v>#N/A</v>
      </c>
      <c r="B355" s="4" t="s">
        <v>1775</v>
      </c>
      <c r="C355" s="19">
        <v>2.0</v>
      </c>
      <c r="D355" s="18" t="s">
        <v>425</v>
      </c>
      <c r="E355" s="18" t="s">
        <v>186</v>
      </c>
      <c r="F355" s="19">
        <v>2.0</v>
      </c>
      <c r="G355" s="4" t="s">
        <v>635</v>
      </c>
      <c r="H355" s="25"/>
      <c r="I355" s="25"/>
      <c r="J355" s="25"/>
      <c r="K355" s="25"/>
      <c r="L355" s="25"/>
      <c r="M355" s="25"/>
      <c r="N355" s="25"/>
      <c r="O355" s="25"/>
      <c r="P355" s="25"/>
      <c r="Q355" s="25"/>
      <c r="R355" s="25"/>
      <c r="S355" s="25"/>
      <c r="T355" s="25"/>
      <c r="U355" s="25"/>
      <c r="V355" s="25"/>
      <c r="W355" s="25"/>
      <c r="X355" s="25"/>
      <c r="Y355" s="25"/>
      <c r="Z355" s="25"/>
      <c r="AA355" s="25"/>
    </row>
    <row r="356">
      <c r="A356" s="18" t="str">
        <f t="shared" si="2"/>
        <v>#N/A</v>
      </c>
      <c r="B356" s="4" t="s">
        <v>1775</v>
      </c>
      <c r="C356" s="19">
        <v>3.0</v>
      </c>
      <c r="D356" s="18" t="s">
        <v>426</v>
      </c>
      <c r="E356" s="18" t="s">
        <v>186</v>
      </c>
      <c r="F356" s="19">
        <v>3.0</v>
      </c>
      <c r="G356" s="4" t="s">
        <v>635</v>
      </c>
      <c r="H356" s="25"/>
      <c r="I356" s="25"/>
      <c r="J356" s="25"/>
      <c r="K356" s="25"/>
      <c r="L356" s="25"/>
      <c r="M356" s="25"/>
      <c r="N356" s="25"/>
      <c r="O356" s="25"/>
      <c r="P356" s="25"/>
      <c r="Q356" s="25"/>
      <c r="R356" s="25"/>
      <c r="S356" s="25"/>
      <c r="T356" s="25"/>
      <c r="U356" s="25"/>
      <c r="V356" s="25"/>
      <c r="W356" s="25"/>
      <c r="X356" s="25"/>
      <c r="Y356" s="25"/>
      <c r="Z356" s="25"/>
      <c r="AA356" s="25"/>
    </row>
    <row r="357">
      <c r="A357" s="18" t="str">
        <f t="shared" si="2"/>
        <v>#N/A</v>
      </c>
      <c r="B357" s="4" t="s">
        <v>1775</v>
      </c>
      <c r="C357" s="19">
        <v>4.0</v>
      </c>
      <c r="D357" s="18" t="s">
        <v>312</v>
      </c>
      <c r="E357" s="18" t="s">
        <v>186</v>
      </c>
      <c r="F357" s="19">
        <v>98.0</v>
      </c>
      <c r="G357" s="4" t="s">
        <v>635</v>
      </c>
      <c r="H357" s="25"/>
      <c r="I357" s="25"/>
      <c r="J357" s="25"/>
      <c r="K357" s="25"/>
      <c r="L357" s="25"/>
      <c r="M357" s="25"/>
      <c r="N357" s="25"/>
      <c r="O357" s="25"/>
      <c r="P357" s="25"/>
      <c r="Q357" s="25"/>
      <c r="R357" s="25"/>
      <c r="S357" s="25"/>
      <c r="T357" s="25"/>
      <c r="U357" s="25"/>
      <c r="V357" s="25"/>
      <c r="W357" s="25"/>
      <c r="X357" s="25"/>
      <c r="Y357" s="25"/>
      <c r="Z357" s="25"/>
      <c r="AA357" s="25"/>
    </row>
    <row r="358">
      <c r="A358" s="18" t="str">
        <f t="shared" si="2"/>
        <v>#N/A</v>
      </c>
      <c r="B358" s="4" t="s">
        <v>1775</v>
      </c>
      <c r="C358" s="19">
        <v>5.0</v>
      </c>
      <c r="D358" s="18" t="s">
        <v>271</v>
      </c>
      <c r="E358" s="18" t="s">
        <v>186</v>
      </c>
      <c r="F358" s="19">
        <v>99.0</v>
      </c>
      <c r="G358" s="4" t="s">
        <v>635</v>
      </c>
      <c r="H358" s="25"/>
      <c r="I358" s="25"/>
      <c r="J358" s="25"/>
      <c r="K358" s="25"/>
      <c r="L358" s="25"/>
      <c r="M358" s="25"/>
      <c r="N358" s="25"/>
      <c r="O358" s="25"/>
      <c r="P358" s="25"/>
      <c r="Q358" s="25"/>
      <c r="R358" s="25"/>
      <c r="S358" s="25"/>
      <c r="T358" s="25"/>
      <c r="U358" s="25"/>
      <c r="V358" s="25"/>
      <c r="W358" s="25"/>
      <c r="X358" s="25"/>
      <c r="Y358" s="25"/>
      <c r="Z358" s="25"/>
      <c r="AA358" s="25"/>
    </row>
    <row r="359">
      <c r="A359" s="18" t="str">
        <f t="shared" si="2"/>
        <v>#N/A</v>
      </c>
      <c r="B359" s="4" t="s">
        <v>1776</v>
      </c>
      <c r="C359" s="6">
        <v>0.0</v>
      </c>
      <c r="D359" s="4" t="s">
        <v>321</v>
      </c>
      <c r="E359" s="4" t="s">
        <v>117</v>
      </c>
      <c r="F359" s="6">
        <v>1.0</v>
      </c>
      <c r="G359" s="4" t="s">
        <v>635</v>
      </c>
    </row>
    <row r="360">
      <c r="A360" s="18" t="str">
        <f t="shared" si="2"/>
        <v>#N/A</v>
      </c>
      <c r="B360" s="4" t="s">
        <v>1776</v>
      </c>
      <c r="C360" s="6">
        <v>1.0</v>
      </c>
      <c r="D360" s="4" t="s">
        <v>322</v>
      </c>
      <c r="E360" s="4" t="s">
        <v>117</v>
      </c>
      <c r="F360" s="6">
        <v>2.0</v>
      </c>
      <c r="G360" s="4" t="s">
        <v>635</v>
      </c>
    </row>
    <row r="361">
      <c r="A361" s="18" t="str">
        <f t="shared" si="2"/>
        <v>#N/A</v>
      </c>
      <c r="B361" s="4" t="s">
        <v>1776</v>
      </c>
      <c r="C361" s="6">
        <v>2.0</v>
      </c>
      <c r="D361" s="4" t="s">
        <v>323</v>
      </c>
      <c r="E361" s="4" t="s">
        <v>117</v>
      </c>
      <c r="F361" s="6">
        <v>3.0</v>
      </c>
      <c r="G361" s="4" t="s">
        <v>635</v>
      </c>
    </row>
    <row r="362">
      <c r="A362" s="18" t="str">
        <f t="shared" si="2"/>
        <v>#N/A</v>
      </c>
      <c r="B362" s="4" t="s">
        <v>1776</v>
      </c>
      <c r="C362" s="6">
        <v>3.0</v>
      </c>
      <c r="D362" s="4" t="s">
        <v>324</v>
      </c>
      <c r="E362" s="4" t="s">
        <v>117</v>
      </c>
      <c r="F362" s="6">
        <v>4.0</v>
      </c>
      <c r="G362" s="4" t="s">
        <v>635</v>
      </c>
    </row>
    <row r="363">
      <c r="A363" s="18" t="str">
        <f t="shared" si="2"/>
        <v>#N/A</v>
      </c>
      <c r="B363" s="4" t="s">
        <v>1776</v>
      </c>
      <c r="C363" s="6">
        <v>4.0</v>
      </c>
      <c r="D363" s="4" t="s">
        <v>325</v>
      </c>
      <c r="E363" s="4" t="s">
        <v>117</v>
      </c>
      <c r="F363" s="6">
        <v>5.0</v>
      </c>
      <c r="G363" s="4" t="s">
        <v>635</v>
      </c>
    </row>
    <row r="364">
      <c r="A364" s="18" t="str">
        <f t="shared" si="2"/>
        <v>#N/A</v>
      </c>
      <c r="B364" s="4" t="s">
        <v>1776</v>
      </c>
      <c r="C364" s="6">
        <v>5.0</v>
      </c>
      <c r="D364" s="4" t="s">
        <v>326</v>
      </c>
      <c r="E364" s="4" t="s">
        <v>117</v>
      </c>
      <c r="F364" s="6">
        <v>6.0</v>
      </c>
      <c r="G364" s="4" t="s">
        <v>635</v>
      </c>
    </row>
    <row r="365">
      <c r="A365" s="18" t="str">
        <f t="shared" si="2"/>
        <v>#N/A</v>
      </c>
      <c r="B365" s="4" t="s">
        <v>1776</v>
      </c>
      <c r="C365" s="6">
        <v>6.0</v>
      </c>
      <c r="D365" s="4" t="s">
        <v>327</v>
      </c>
      <c r="E365" s="4" t="s">
        <v>117</v>
      </c>
      <c r="F365" s="6">
        <v>7.0</v>
      </c>
      <c r="G365" s="4" t="s">
        <v>635</v>
      </c>
    </row>
    <row r="366">
      <c r="A366" s="18" t="str">
        <f t="shared" si="2"/>
        <v>#N/A</v>
      </c>
      <c r="B366" s="4" t="s">
        <v>1776</v>
      </c>
      <c r="C366" s="6">
        <v>7.0</v>
      </c>
      <c r="D366" s="4" t="s">
        <v>328</v>
      </c>
      <c r="E366" s="4" t="s">
        <v>117</v>
      </c>
      <c r="F366" s="6">
        <v>8.0</v>
      </c>
      <c r="G366" s="4" t="s">
        <v>635</v>
      </c>
    </row>
    <row r="367">
      <c r="A367" s="18" t="str">
        <f t="shared" si="2"/>
        <v>#N/A</v>
      </c>
      <c r="B367" s="4" t="s">
        <v>1776</v>
      </c>
      <c r="C367" s="6">
        <v>8.0</v>
      </c>
      <c r="D367" s="4" t="s">
        <v>329</v>
      </c>
      <c r="E367" s="4" t="s">
        <v>117</v>
      </c>
      <c r="F367" s="6">
        <v>9.0</v>
      </c>
      <c r="G367" s="4" t="s">
        <v>635</v>
      </c>
    </row>
    <row r="368">
      <c r="A368" s="18" t="str">
        <f t="shared" si="2"/>
        <v>#N/A</v>
      </c>
      <c r="B368" s="4" t="s">
        <v>1776</v>
      </c>
      <c r="C368" s="6">
        <v>9.0</v>
      </c>
      <c r="D368" s="4" t="s">
        <v>330</v>
      </c>
      <c r="E368" s="4" t="s">
        <v>117</v>
      </c>
      <c r="F368" s="6">
        <v>10.0</v>
      </c>
      <c r="G368" s="4" t="s">
        <v>635</v>
      </c>
    </row>
    <row r="369">
      <c r="A369" s="18" t="str">
        <f t="shared" si="2"/>
        <v>#N/A</v>
      </c>
      <c r="B369" s="4" t="s">
        <v>1776</v>
      </c>
      <c r="C369" s="6">
        <v>10.0</v>
      </c>
      <c r="D369" s="4" t="s">
        <v>331</v>
      </c>
      <c r="E369" s="4" t="s">
        <v>117</v>
      </c>
      <c r="F369" s="6">
        <v>11.0</v>
      </c>
      <c r="G369" s="4" t="s">
        <v>635</v>
      </c>
    </row>
    <row r="370">
      <c r="A370" s="18" t="str">
        <f t="shared" si="2"/>
        <v>#N/A</v>
      </c>
      <c r="B370" s="4" t="s">
        <v>1776</v>
      </c>
      <c r="C370" s="6">
        <v>11.0</v>
      </c>
      <c r="D370" s="4" t="s">
        <v>332</v>
      </c>
      <c r="E370" s="4" t="s">
        <v>117</v>
      </c>
      <c r="F370" s="6">
        <v>12.0</v>
      </c>
      <c r="G370" s="4" t="s">
        <v>635</v>
      </c>
    </row>
    <row r="371">
      <c r="A371" s="18" t="str">
        <f t="shared" si="2"/>
        <v>#N/A</v>
      </c>
      <c r="B371" s="4" t="s">
        <v>1776</v>
      </c>
      <c r="C371" s="6">
        <v>12.0</v>
      </c>
      <c r="D371" s="4" t="s">
        <v>333</v>
      </c>
      <c r="E371" s="4" t="s">
        <v>117</v>
      </c>
      <c r="F371" s="6">
        <v>13.0</v>
      </c>
      <c r="G371" s="4" t="s">
        <v>635</v>
      </c>
    </row>
    <row r="372">
      <c r="A372" s="18" t="str">
        <f t="shared" si="2"/>
        <v>#N/A</v>
      </c>
      <c r="B372" s="4" t="s">
        <v>1776</v>
      </c>
      <c r="C372" s="6">
        <v>13.0</v>
      </c>
      <c r="D372" s="4" t="s">
        <v>334</v>
      </c>
      <c r="E372" s="4" t="s">
        <v>117</v>
      </c>
      <c r="F372" s="6">
        <v>14.0</v>
      </c>
      <c r="G372" s="4" t="s">
        <v>635</v>
      </c>
    </row>
    <row r="373">
      <c r="A373" s="18" t="str">
        <f t="shared" si="2"/>
        <v>#N/A</v>
      </c>
      <c r="B373" s="4" t="s">
        <v>1776</v>
      </c>
      <c r="C373" s="6">
        <v>14.0</v>
      </c>
      <c r="D373" s="4" t="s">
        <v>335</v>
      </c>
      <c r="E373" s="4" t="s">
        <v>117</v>
      </c>
      <c r="F373" s="6">
        <v>15.0</v>
      </c>
      <c r="G373" s="4" t="s">
        <v>635</v>
      </c>
    </row>
    <row r="374">
      <c r="A374" s="18" t="str">
        <f t="shared" si="2"/>
        <v>#N/A</v>
      </c>
      <c r="B374" s="4" t="s">
        <v>1776</v>
      </c>
      <c r="C374" s="6">
        <v>15.0</v>
      </c>
      <c r="D374" s="4" t="s">
        <v>278</v>
      </c>
      <c r="E374" s="4" t="s">
        <v>117</v>
      </c>
      <c r="F374" s="6">
        <v>98.0</v>
      </c>
      <c r="G374" s="4" t="s">
        <v>635</v>
      </c>
    </row>
    <row r="375">
      <c r="A375" s="18" t="str">
        <f t="shared" si="2"/>
        <v>#N/A</v>
      </c>
      <c r="B375" s="4" t="s">
        <v>1776</v>
      </c>
      <c r="C375" s="6">
        <v>16.0</v>
      </c>
      <c r="D375" s="4" t="s">
        <v>271</v>
      </c>
      <c r="E375" s="4" t="s">
        <v>117</v>
      </c>
      <c r="F375" s="6">
        <v>99.0</v>
      </c>
      <c r="G375" s="4" t="s">
        <v>635</v>
      </c>
    </row>
    <row r="376">
      <c r="A376" s="18" t="str">
        <f t="shared" si="2"/>
        <v>#N/A</v>
      </c>
      <c r="B376" s="4" t="s">
        <v>1777</v>
      </c>
      <c r="C376" s="6">
        <v>0.0</v>
      </c>
      <c r="D376" s="4" t="s">
        <v>336</v>
      </c>
      <c r="E376" s="4" t="s">
        <v>123</v>
      </c>
      <c r="F376" s="6">
        <v>1.0</v>
      </c>
      <c r="G376" s="4" t="s">
        <v>635</v>
      </c>
    </row>
    <row r="377">
      <c r="A377" s="18" t="str">
        <f t="shared" si="2"/>
        <v>#N/A</v>
      </c>
      <c r="B377" s="4" t="s">
        <v>1777</v>
      </c>
      <c r="C377" s="6">
        <v>1.0</v>
      </c>
      <c r="D377" s="4" t="s">
        <v>337</v>
      </c>
      <c r="E377" s="4" t="s">
        <v>123</v>
      </c>
      <c r="F377" s="6">
        <v>2.0</v>
      </c>
      <c r="G377" s="4" t="s">
        <v>635</v>
      </c>
    </row>
    <row r="378">
      <c r="A378" s="18" t="str">
        <f t="shared" si="2"/>
        <v>#N/A</v>
      </c>
      <c r="B378" s="4" t="s">
        <v>1777</v>
      </c>
      <c r="C378" s="6">
        <v>2.0</v>
      </c>
      <c r="D378" s="4" t="s">
        <v>338</v>
      </c>
      <c r="E378" s="4" t="s">
        <v>123</v>
      </c>
      <c r="F378" s="6">
        <v>3.0</v>
      </c>
      <c r="G378" s="4" t="s">
        <v>635</v>
      </c>
    </row>
    <row r="379">
      <c r="A379" s="18" t="str">
        <f t="shared" si="2"/>
        <v>#N/A</v>
      </c>
      <c r="B379" s="4" t="s">
        <v>1777</v>
      </c>
      <c r="C379" s="6">
        <v>3.0</v>
      </c>
      <c r="D379" s="4" t="s">
        <v>339</v>
      </c>
      <c r="E379" s="4" t="s">
        <v>123</v>
      </c>
      <c r="F379" s="6">
        <v>4.0</v>
      </c>
      <c r="G379" s="4" t="s">
        <v>635</v>
      </c>
    </row>
    <row r="380">
      <c r="A380" s="18" t="str">
        <f t="shared" si="2"/>
        <v>#N/A</v>
      </c>
      <c r="B380" s="4" t="s">
        <v>1777</v>
      </c>
      <c r="C380" s="6">
        <v>4.0</v>
      </c>
      <c r="D380" s="4" t="s">
        <v>340</v>
      </c>
      <c r="E380" s="4" t="s">
        <v>123</v>
      </c>
      <c r="F380" s="6">
        <v>5.0</v>
      </c>
      <c r="G380" s="4" t="s">
        <v>635</v>
      </c>
    </row>
    <row r="381">
      <c r="A381" s="18" t="str">
        <f t="shared" si="2"/>
        <v>#N/A</v>
      </c>
      <c r="B381" s="4" t="s">
        <v>1777</v>
      </c>
      <c r="C381" s="6">
        <v>5.0</v>
      </c>
      <c r="D381" s="4" t="s">
        <v>341</v>
      </c>
      <c r="E381" s="4" t="s">
        <v>123</v>
      </c>
      <c r="F381" s="6">
        <v>6.0</v>
      </c>
      <c r="G381" s="4" t="s">
        <v>635</v>
      </c>
    </row>
    <row r="382">
      <c r="A382" s="18" t="str">
        <f t="shared" si="2"/>
        <v>#N/A</v>
      </c>
      <c r="B382" s="4" t="s">
        <v>1777</v>
      </c>
      <c r="C382" s="6">
        <v>6.0</v>
      </c>
      <c r="D382" s="4" t="s">
        <v>342</v>
      </c>
      <c r="E382" s="4" t="s">
        <v>123</v>
      </c>
      <c r="F382" s="6">
        <v>7.0</v>
      </c>
      <c r="G382" s="4" t="s">
        <v>635</v>
      </c>
    </row>
    <row r="383">
      <c r="A383" s="18" t="str">
        <f t="shared" si="2"/>
        <v>#N/A</v>
      </c>
      <c r="B383" s="4" t="s">
        <v>1777</v>
      </c>
      <c r="C383" s="6">
        <v>7.0</v>
      </c>
      <c r="D383" s="4" t="s">
        <v>343</v>
      </c>
      <c r="E383" s="4" t="s">
        <v>123</v>
      </c>
      <c r="F383" s="6">
        <v>8.0</v>
      </c>
      <c r="G383" s="4" t="s">
        <v>635</v>
      </c>
    </row>
    <row r="384">
      <c r="A384" s="18" t="str">
        <f t="shared" si="2"/>
        <v>#N/A</v>
      </c>
      <c r="B384" s="4" t="s">
        <v>1777</v>
      </c>
      <c r="C384" s="6">
        <v>8.0</v>
      </c>
      <c r="D384" s="4" t="s">
        <v>344</v>
      </c>
      <c r="E384" s="4" t="s">
        <v>123</v>
      </c>
      <c r="F384" s="6">
        <v>9.0</v>
      </c>
      <c r="G384" s="4" t="s">
        <v>635</v>
      </c>
    </row>
    <row r="385">
      <c r="A385" s="18" t="str">
        <f t="shared" si="2"/>
        <v>#N/A</v>
      </c>
      <c r="B385" s="4" t="s">
        <v>1777</v>
      </c>
      <c r="C385" s="6">
        <v>9.0</v>
      </c>
      <c r="D385" s="4" t="s">
        <v>345</v>
      </c>
      <c r="E385" s="4" t="s">
        <v>123</v>
      </c>
      <c r="F385" s="6">
        <v>10.0</v>
      </c>
      <c r="G385" s="4" t="s">
        <v>635</v>
      </c>
    </row>
    <row r="386">
      <c r="A386" s="18" t="str">
        <f t="shared" si="2"/>
        <v>#N/A</v>
      </c>
      <c r="B386" s="4" t="s">
        <v>1777</v>
      </c>
      <c r="C386" s="6">
        <v>10.0</v>
      </c>
      <c r="D386" s="4" t="s">
        <v>346</v>
      </c>
      <c r="E386" s="4" t="s">
        <v>123</v>
      </c>
      <c r="F386" s="6">
        <v>11.0</v>
      </c>
      <c r="G386" s="4" t="s">
        <v>635</v>
      </c>
    </row>
    <row r="387">
      <c r="A387" s="18" t="str">
        <f t="shared" si="2"/>
        <v>#N/A</v>
      </c>
      <c r="B387" s="4" t="s">
        <v>1777</v>
      </c>
      <c r="C387" s="6">
        <v>11.0</v>
      </c>
      <c r="D387" s="4" t="s">
        <v>347</v>
      </c>
      <c r="E387" s="4" t="s">
        <v>123</v>
      </c>
      <c r="F387" s="6">
        <v>12.0</v>
      </c>
      <c r="G387" s="4" t="s">
        <v>635</v>
      </c>
    </row>
    <row r="388">
      <c r="A388" s="18" t="str">
        <f t="shared" si="2"/>
        <v>#N/A</v>
      </c>
      <c r="B388" s="4" t="s">
        <v>1777</v>
      </c>
      <c r="C388" s="6">
        <v>12.0</v>
      </c>
      <c r="D388" s="4" t="s">
        <v>348</v>
      </c>
      <c r="E388" s="4" t="s">
        <v>123</v>
      </c>
      <c r="F388" s="6">
        <v>13.0</v>
      </c>
      <c r="G388" s="4" t="s">
        <v>635</v>
      </c>
    </row>
    <row r="389">
      <c r="A389" s="18" t="str">
        <f t="shared" si="2"/>
        <v>#N/A</v>
      </c>
      <c r="B389" s="4" t="s">
        <v>1777</v>
      </c>
      <c r="C389" s="6">
        <v>13.0</v>
      </c>
      <c r="D389" s="4" t="s">
        <v>349</v>
      </c>
      <c r="E389" s="4" t="s">
        <v>123</v>
      </c>
      <c r="F389" s="6">
        <v>14.0</v>
      </c>
      <c r="G389" s="4" t="s">
        <v>635</v>
      </c>
    </row>
    <row r="390">
      <c r="A390" s="18" t="str">
        <f t="shared" si="2"/>
        <v>#N/A</v>
      </c>
      <c r="B390" s="4" t="s">
        <v>1777</v>
      </c>
      <c r="C390" s="6">
        <v>14.0</v>
      </c>
      <c r="D390" s="4" t="s">
        <v>350</v>
      </c>
      <c r="E390" s="4" t="s">
        <v>123</v>
      </c>
      <c r="F390" s="6">
        <v>15.0</v>
      </c>
      <c r="G390" s="4" t="s">
        <v>635</v>
      </c>
    </row>
    <row r="391">
      <c r="A391" s="18" t="str">
        <f t="shared" si="2"/>
        <v>#N/A</v>
      </c>
      <c r="B391" s="4" t="s">
        <v>1777</v>
      </c>
      <c r="C391" s="6">
        <v>15.0</v>
      </c>
      <c r="D391" s="4" t="s">
        <v>278</v>
      </c>
      <c r="E391" s="4" t="s">
        <v>123</v>
      </c>
      <c r="F391" s="6">
        <v>97.0</v>
      </c>
      <c r="G391" s="4" t="s">
        <v>635</v>
      </c>
    </row>
    <row r="392">
      <c r="A392" s="18" t="str">
        <f t="shared" si="2"/>
        <v>#N/A</v>
      </c>
      <c r="B392" s="4" t="s">
        <v>1777</v>
      </c>
      <c r="C392" s="6">
        <v>16.0</v>
      </c>
      <c r="D392" s="4" t="s">
        <v>312</v>
      </c>
      <c r="E392" s="4" t="s">
        <v>123</v>
      </c>
      <c r="F392" s="6">
        <v>98.0</v>
      </c>
      <c r="G392" s="4" t="s">
        <v>635</v>
      </c>
    </row>
    <row r="393">
      <c r="A393" s="18" t="str">
        <f t="shared" si="2"/>
        <v>#N/A</v>
      </c>
      <c r="B393" s="4" t="s">
        <v>1777</v>
      </c>
      <c r="C393" s="6">
        <v>17.0</v>
      </c>
      <c r="D393" s="4" t="s">
        <v>271</v>
      </c>
      <c r="E393" s="4" t="s">
        <v>123</v>
      </c>
      <c r="F393" s="6">
        <v>99.0</v>
      </c>
      <c r="G393" s="4" t="s">
        <v>635</v>
      </c>
    </row>
    <row r="394">
      <c r="A394" s="18" t="str">
        <f t="shared" si="2"/>
        <v>#N/A</v>
      </c>
      <c r="B394" s="4" t="s">
        <v>1778</v>
      </c>
      <c r="C394" s="6">
        <v>0.0</v>
      </c>
      <c r="D394" s="4" t="s">
        <v>285</v>
      </c>
      <c r="E394" s="4" t="s">
        <v>127</v>
      </c>
      <c r="F394" s="6">
        <v>1.0</v>
      </c>
      <c r="G394" s="4" t="s">
        <v>635</v>
      </c>
    </row>
    <row r="395">
      <c r="A395" s="18" t="str">
        <f t="shared" si="2"/>
        <v>#N/A</v>
      </c>
      <c r="B395" s="4" t="s">
        <v>1778</v>
      </c>
      <c r="C395" s="6">
        <v>1.0</v>
      </c>
      <c r="D395" s="4" t="s">
        <v>286</v>
      </c>
      <c r="E395" s="4" t="s">
        <v>127</v>
      </c>
      <c r="F395" s="6">
        <v>2.0</v>
      </c>
      <c r="G395" s="4" t="s">
        <v>635</v>
      </c>
    </row>
    <row r="396">
      <c r="A396" s="18" t="str">
        <f t="shared" si="2"/>
        <v>#N/A</v>
      </c>
      <c r="B396" s="4" t="s">
        <v>1779</v>
      </c>
      <c r="C396" s="6">
        <v>0.0</v>
      </c>
      <c r="D396" s="4" t="s">
        <v>351</v>
      </c>
      <c r="E396" s="4" t="s">
        <v>132</v>
      </c>
      <c r="F396" s="6">
        <v>0.0</v>
      </c>
      <c r="G396" s="4" t="s">
        <v>635</v>
      </c>
    </row>
    <row r="397">
      <c r="A397" s="18" t="str">
        <f t="shared" si="2"/>
        <v>#N/A</v>
      </c>
      <c r="B397" s="4" t="s">
        <v>1779</v>
      </c>
      <c r="C397" s="6">
        <v>1.0</v>
      </c>
      <c r="D397" s="4" t="s">
        <v>278</v>
      </c>
      <c r="E397" s="4" t="s">
        <v>132</v>
      </c>
      <c r="F397" s="6">
        <v>97.0</v>
      </c>
      <c r="G397" s="4" t="s">
        <v>635</v>
      </c>
    </row>
    <row r="398">
      <c r="A398" s="18" t="str">
        <f t="shared" si="2"/>
        <v>#N/A</v>
      </c>
      <c r="B398" s="4" t="s">
        <v>1779</v>
      </c>
      <c r="C398" s="6">
        <v>2.0</v>
      </c>
      <c r="D398" s="4" t="s">
        <v>352</v>
      </c>
      <c r="E398" s="4" t="s">
        <v>132</v>
      </c>
      <c r="F398" s="6">
        <v>1.0</v>
      </c>
      <c r="G398" s="4" t="s">
        <v>635</v>
      </c>
    </row>
    <row r="399">
      <c r="A399" s="18" t="str">
        <f t="shared" si="2"/>
        <v>#N/A</v>
      </c>
      <c r="B399" s="4" t="s">
        <v>1779</v>
      </c>
      <c r="C399" s="6">
        <v>3.0</v>
      </c>
      <c r="D399" s="4" t="s">
        <v>321</v>
      </c>
      <c r="E399" s="4" t="s">
        <v>132</v>
      </c>
      <c r="F399" s="6">
        <v>2.0</v>
      </c>
      <c r="G399" s="4" t="s">
        <v>635</v>
      </c>
    </row>
    <row r="400">
      <c r="A400" s="18" t="str">
        <f t="shared" si="2"/>
        <v>#N/A</v>
      </c>
      <c r="B400" s="4" t="s">
        <v>1779</v>
      </c>
      <c r="C400" s="6">
        <v>4.0</v>
      </c>
      <c r="D400" s="4" t="s">
        <v>353</v>
      </c>
      <c r="E400" s="4" t="s">
        <v>132</v>
      </c>
      <c r="F400" s="6">
        <v>3.0</v>
      </c>
      <c r="G400" s="4" t="s">
        <v>635</v>
      </c>
    </row>
    <row r="401">
      <c r="A401" s="18" t="str">
        <f t="shared" si="2"/>
        <v>#N/A</v>
      </c>
      <c r="B401" s="4" t="s">
        <v>1779</v>
      </c>
      <c r="C401" s="6">
        <v>5.0</v>
      </c>
      <c r="D401" s="4" t="s">
        <v>354</v>
      </c>
      <c r="E401" s="4" t="s">
        <v>132</v>
      </c>
      <c r="F401" s="6">
        <v>4.0</v>
      </c>
      <c r="G401" s="4" t="s">
        <v>635</v>
      </c>
    </row>
    <row r="402">
      <c r="A402" s="18" t="str">
        <f t="shared" si="2"/>
        <v>#N/A</v>
      </c>
      <c r="B402" s="4" t="s">
        <v>1779</v>
      </c>
      <c r="C402" s="6">
        <v>6.0</v>
      </c>
      <c r="D402" s="4" t="s">
        <v>355</v>
      </c>
      <c r="E402" s="4" t="s">
        <v>132</v>
      </c>
      <c r="F402" s="6">
        <v>5.0</v>
      </c>
      <c r="G402" s="4" t="s">
        <v>635</v>
      </c>
    </row>
    <row r="403">
      <c r="A403" s="18" t="str">
        <f t="shared" si="2"/>
        <v>#N/A</v>
      </c>
      <c r="B403" s="4" t="s">
        <v>1780</v>
      </c>
      <c r="C403" s="6">
        <v>0.0</v>
      </c>
      <c r="D403" s="4" t="s">
        <v>356</v>
      </c>
      <c r="E403" s="4" t="s">
        <v>135</v>
      </c>
      <c r="F403" s="6">
        <v>0.0</v>
      </c>
      <c r="G403" s="4" t="s">
        <v>635</v>
      </c>
    </row>
    <row r="404">
      <c r="A404" s="18" t="str">
        <f t="shared" si="2"/>
        <v>#N/A</v>
      </c>
      <c r="B404" s="4" t="s">
        <v>1780</v>
      </c>
      <c r="C404" s="6">
        <v>1.0</v>
      </c>
      <c r="D404" s="4" t="s">
        <v>357</v>
      </c>
      <c r="E404" s="4" t="s">
        <v>135</v>
      </c>
      <c r="F404" s="6">
        <v>1.0</v>
      </c>
      <c r="G404" s="4" t="s">
        <v>635</v>
      </c>
    </row>
    <row r="405">
      <c r="A405" s="18" t="str">
        <f t="shared" si="2"/>
        <v>#N/A</v>
      </c>
      <c r="B405" s="4" t="s">
        <v>1780</v>
      </c>
      <c r="C405" s="6">
        <v>2.0</v>
      </c>
      <c r="D405" s="4" t="s">
        <v>358</v>
      </c>
      <c r="E405" s="4" t="s">
        <v>135</v>
      </c>
      <c r="F405" s="6">
        <v>2.0</v>
      </c>
      <c r="G405" s="4" t="s">
        <v>635</v>
      </c>
    </row>
    <row r="406">
      <c r="A406" s="18" t="str">
        <f t="shared" si="2"/>
        <v>#N/A</v>
      </c>
      <c r="B406" s="4" t="s">
        <v>1780</v>
      </c>
      <c r="C406" s="6">
        <v>3.0</v>
      </c>
      <c r="D406" s="4" t="s">
        <v>278</v>
      </c>
      <c r="E406" s="4" t="s">
        <v>135</v>
      </c>
      <c r="F406" s="6">
        <v>97.0</v>
      </c>
      <c r="G406" s="4" t="s">
        <v>635</v>
      </c>
    </row>
    <row r="407">
      <c r="A407" s="18" t="str">
        <f t="shared" si="2"/>
        <v>#N/A</v>
      </c>
      <c r="B407" s="4" t="s">
        <v>1780</v>
      </c>
      <c r="C407" s="6">
        <v>4.0</v>
      </c>
      <c r="D407" s="4" t="s">
        <v>271</v>
      </c>
      <c r="E407" s="4" t="s">
        <v>135</v>
      </c>
      <c r="F407" s="6">
        <v>99.0</v>
      </c>
      <c r="G407" s="4" t="s">
        <v>635</v>
      </c>
    </row>
    <row r="408">
      <c r="A408" s="18" t="str">
        <f t="shared" si="2"/>
        <v>#N/A</v>
      </c>
      <c r="B408" s="4" t="s">
        <v>1781</v>
      </c>
      <c r="C408" s="6">
        <v>0.0</v>
      </c>
      <c r="D408" s="4" t="s">
        <v>269</v>
      </c>
      <c r="E408" s="4" t="s">
        <v>65</v>
      </c>
      <c r="F408" s="6">
        <v>1.0</v>
      </c>
      <c r="G408" s="4" t="s">
        <v>635</v>
      </c>
    </row>
    <row r="409">
      <c r="A409" s="18" t="str">
        <f t="shared" si="2"/>
        <v>#N/A</v>
      </c>
      <c r="B409" s="4" t="s">
        <v>1781</v>
      </c>
      <c r="C409" s="6">
        <v>1.0</v>
      </c>
      <c r="D409" s="4" t="s">
        <v>270</v>
      </c>
      <c r="E409" s="4" t="s">
        <v>65</v>
      </c>
      <c r="F409" s="6">
        <v>2.0</v>
      </c>
      <c r="G409" s="4" t="s">
        <v>635</v>
      </c>
    </row>
    <row r="410">
      <c r="A410" s="18" t="str">
        <f t="shared" si="2"/>
        <v>#N/A</v>
      </c>
      <c r="B410" s="4" t="s">
        <v>1781</v>
      </c>
      <c r="C410" s="6">
        <v>2.0</v>
      </c>
      <c r="D410" s="4" t="s">
        <v>271</v>
      </c>
      <c r="E410" s="4" t="s">
        <v>65</v>
      </c>
      <c r="F410" s="6">
        <v>99.0</v>
      </c>
      <c r="G410" s="4" t="s">
        <v>635</v>
      </c>
    </row>
    <row r="411">
      <c r="A411" s="18" t="str">
        <f t="shared" si="2"/>
        <v>#N/A</v>
      </c>
      <c r="B411" s="4" t="s">
        <v>1782</v>
      </c>
      <c r="C411" s="6">
        <v>0.0</v>
      </c>
      <c r="D411" s="4" t="s">
        <v>285</v>
      </c>
      <c r="E411" s="4" t="s">
        <v>164</v>
      </c>
      <c r="F411" s="6">
        <v>1.0</v>
      </c>
      <c r="G411" s="4" t="s">
        <v>635</v>
      </c>
    </row>
    <row r="412">
      <c r="A412" s="18" t="str">
        <f t="shared" si="2"/>
        <v>#N/A</v>
      </c>
      <c r="B412" s="4" t="s">
        <v>1782</v>
      </c>
      <c r="C412" s="6">
        <v>1.0</v>
      </c>
      <c r="D412" s="4" t="s">
        <v>399</v>
      </c>
      <c r="E412" s="4" t="s">
        <v>164</v>
      </c>
      <c r="F412" s="6">
        <v>2.0</v>
      </c>
      <c r="G412" s="4" t="s">
        <v>635</v>
      </c>
    </row>
    <row r="413">
      <c r="A413" s="18" t="str">
        <f t="shared" si="2"/>
        <v>#N/A</v>
      </c>
      <c r="B413" s="4" t="s">
        <v>1782</v>
      </c>
      <c r="C413" s="6">
        <v>2.0</v>
      </c>
      <c r="D413" s="4" t="s">
        <v>400</v>
      </c>
      <c r="E413" s="4" t="s">
        <v>164</v>
      </c>
      <c r="F413" s="6">
        <v>3.0</v>
      </c>
      <c r="G413" s="4" t="s">
        <v>635</v>
      </c>
    </row>
    <row r="414">
      <c r="A414" s="18" t="str">
        <f t="shared" si="2"/>
        <v>#N/A</v>
      </c>
      <c r="B414" s="4" t="s">
        <v>1782</v>
      </c>
      <c r="C414" s="6">
        <v>3.0</v>
      </c>
      <c r="D414" s="4" t="s">
        <v>401</v>
      </c>
      <c r="E414" s="4" t="s">
        <v>164</v>
      </c>
      <c r="F414" s="6">
        <v>4.0</v>
      </c>
      <c r="G414" s="4" t="s">
        <v>635</v>
      </c>
    </row>
    <row r="415">
      <c r="A415" s="18" t="str">
        <f t="shared" si="2"/>
        <v>#N/A</v>
      </c>
      <c r="B415" s="4" t="s">
        <v>1782</v>
      </c>
      <c r="C415" s="6">
        <v>4.0</v>
      </c>
      <c r="D415" s="4" t="s">
        <v>402</v>
      </c>
      <c r="E415" s="4" t="s">
        <v>164</v>
      </c>
      <c r="F415" s="6">
        <v>5.0</v>
      </c>
      <c r="G415" s="4" t="s">
        <v>635</v>
      </c>
    </row>
    <row r="416">
      <c r="A416" s="18" t="str">
        <f t="shared" si="2"/>
        <v>#N/A</v>
      </c>
      <c r="B416" s="4" t="s">
        <v>1782</v>
      </c>
      <c r="C416" s="6">
        <v>5.0</v>
      </c>
      <c r="D416" s="4" t="s">
        <v>403</v>
      </c>
      <c r="E416" s="4" t="s">
        <v>164</v>
      </c>
      <c r="F416" s="6">
        <v>6.0</v>
      </c>
      <c r="G416" s="4" t="s">
        <v>635</v>
      </c>
    </row>
    <row r="417">
      <c r="A417" s="18" t="str">
        <f t="shared" si="2"/>
        <v>#N/A</v>
      </c>
      <c r="B417" s="4" t="s">
        <v>1782</v>
      </c>
      <c r="C417" s="6">
        <v>6.0</v>
      </c>
      <c r="D417" s="4" t="s">
        <v>312</v>
      </c>
      <c r="E417" s="4" t="s">
        <v>164</v>
      </c>
      <c r="F417" s="6">
        <v>98.0</v>
      </c>
      <c r="G417" s="4" t="s">
        <v>635</v>
      </c>
    </row>
    <row r="418">
      <c r="A418" s="18" t="str">
        <f t="shared" si="2"/>
        <v>#N/A</v>
      </c>
      <c r="B418" s="4" t="s">
        <v>1782</v>
      </c>
      <c r="C418" s="6">
        <v>7.0</v>
      </c>
      <c r="D418" s="4" t="s">
        <v>271</v>
      </c>
      <c r="E418" s="4" t="s">
        <v>164</v>
      </c>
      <c r="F418" s="6">
        <v>99.0</v>
      </c>
      <c r="G418" s="4" t="s">
        <v>635</v>
      </c>
    </row>
    <row r="419">
      <c r="A419" s="18" t="str">
        <f t="shared" si="2"/>
        <v>#N/A</v>
      </c>
      <c r="B419" s="4" t="s">
        <v>1783</v>
      </c>
      <c r="C419" s="6">
        <v>0.0</v>
      </c>
      <c r="D419" s="4" t="s">
        <v>404</v>
      </c>
      <c r="E419" s="4" t="s">
        <v>168</v>
      </c>
      <c r="F419" s="6">
        <v>1.0</v>
      </c>
      <c r="G419" s="4" t="s">
        <v>635</v>
      </c>
    </row>
    <row r="420">
      <c r="A420" s="18" t="str">
        <f t="shared" si="2"/>
        <v>#N/A</v>
      </c>
      <c r="B420" s="4" t="s">
        <v>1783</v>
      </c>
      <c r="C420" s="6">
        <v>1.0</v>
      </c>
      <c r="D420" s="4" t="s">
        <v>405</v>
      </c>
      <c r="E420" s="4" t="s">
        <v>168</v>
      </c>
      <c r="F420" s="6">
        <v>2.0</v>
      </c>
      <c r="G420" s="4" t="s">
        <v>635</v>
      </c>
    </row>
    <row r="421">
      <c r="A421" s="18" t="str">
        <f t="shared" si="2"/>
        <v>#N/A</v>
      </c>
      <c r="B421" s="4" t="s">
        <v>1783</v>
      </c>
      <c r="C421" s="6">
        <v>2.0</v>
      </c>
      <c r="D421" s="4" t="s">
        <v>406</v>
      </c>
      <c r="E421" s="4" t="s">
        <v>168</v>
      </c>
      <c r="F421" s="6">
        <v>3.0</v>
      </c>
      <c r="G421" s="4" t="s">
        <v>635</v>
      </c>
    </row>
    <row r="422">
      <c r="A422" s="18" t="str">
        <f t="shared" si="2"/>
        <v>#N/A</v>
      </c>
      <c r="B422" s="4" t="s">
        <v>1783</v>
      </c>
      <c r="C422" s="6">
        <v>3.0</v>
      </c>
      <c r="D422" s="4" t="s">
        <v>407</v>
      </c>
      <c r="E422" s="4" t="s">
        <v>168</v>
      </c>
      <c r="F422" s="6">
        <v>4.0</v>
      </c>
      <c r="G422" s="4" t="s">
        <v>635</v>
      </c>
    </row>
    <row r="423">
      <c r="A423" s="61" t="str">
        <f t="shared" si="2"/>
        <v>#N/A</v>
      </c>
      <c r="B423" s="55" t="s">
        <v>1783</v>
      </c>
      <c r="C423" s="56">
        <v>4.0</v>
      </c>
      <c r="D423" s="55" t="s">
        <v>408</v>
      </c>
      <c r="E423" s="55" t="s">
        <v>168</v>
      </c>
      <c r="F423" s="56">
        <v>5.0</v>
      </c>
      <c r="G423" s="55" t="s">
        <v>635</v>
      </c>
      <c r="H423" s="57"/>
      <c r="I423" s="57"/>
      <c r="J423" s="57"/>
      <c r="K423" s="57"/>
      <c r="L423" s="57"/>
      <c r="M423" s="57"/>
      <c r="N423" s="57"/>
      <c r="O423" s="57"/>
      <c r="P423" s="57"/>
      <c r="Q423" s="57"/>
      <c r="R423" s="57"/>
      <c r="S423" s="57"/>
      <c r="T423" s="57"/>
      <c r="U423" s="57"/>
      <c r="V423" s="57"/>
      <c r="W423" s="57"/>
      <c r="X423" s="57"/>
      <c r="Y423" s="57"/>
      <c r="Z423" s="57"/>
      <c r="AA423" s="57"/>
    </row>
    <row r="424">
      <c r="A424" s="18" t="str">
        <f t="shared" si="2"/>
        <v>#N/A</v>
      </c>
      <c r="B424" s="4" t="s">
        <v>1784</v>
      </c>
      <c r="C424" s="6">
        <v>0.0</v>
      </c>
      <c r="D424" s="4" t="s">
        <v>1156</v>
      </c>
      <c r="E424" s="4" t="s">
        <v>1336</v>
      </c>
      <c r="F424" s="6">
        <v>1.0</v>
      </c>
      <c r="G424" s="4" t="s">
        <v>1260</v>
      </c>
    </row>
    <row r="425">
      <c r="A425" s="18" t="str">
        <f t="shared" si="2"/>
        <v>#N/A</v>
      </c>
      <c r="B425" s="4" t="s">
        <v>1784</v>
      </c>
      <c r="C425" s="6">
        <v>1.0</v>
      </c>
      <c r="D425" s="4" t="s">
        <v>1157</v>
      </c>
      <c r="E425" s="4" t="s">
        <v>1336</v>
      </c>
      <c r="F425" s="6">
        <v>2.0</v>
      </c>
      <c r="G425" s="4" t="s">
        <v>1260</v>
      </c>
    </row>
    <row r="426">
      <c r="A426" s="18" t="str">
        <f t="shared" si="2"/>
        <v>#N/A</v>
      </c>
      <c r="B426" s="4" t="s">
        <v>1784</v>
      </c>
      <c r="C426" s="6">
        <v>2.0</v>
      </c>
      <c r="D426" s="4" t="s">
        <v>1158</v>
      </c>
      <c r="E426" s="4" t="s">
        <v>1336</v>
      </c>
      <c r="F426" s="6">
        <v>3.0</v>
      </c>
      <c r="G426" s="4" t="s">
        <v>1260</v>
      </c>
    </row>
    <row r="427">
      <c r="A427" s="18" t="str">
        <f t="shared" si="2"/>
        <v>#N/A</v>
      </c>
      <c r="B427" s="4" t="s">
        <v>1784</v>
      </c>
      <c r="C427" s="6">
        <v>3.0</v>
      </c>
      <c r="D427" s="4" t="s">
        <v>1159</v>
      </c>
      <c r="E427" s="4" t="s">
        <v>1336</v>
      </c>
      <c r="F427" s="6">
        <v>4.0</v>
      </c>
      <c r="G427" s="4" t="s">
        <v>1260</v>
      </c>
    </row>
    <row r="428">
      <c r="A428" s="18" t="str">
        <f t="shared" si="2"/>
        <v>#N/A</v>
      </c>
      <c r="B428" s="4" t="s">
        <v>1784</v>
      </c>
      <c r="C428" s="6">
        <v>4.0</v>
      </c>
      <c r="D428" s="4" t="s">
        <v>1160</v>
      </c>
      <c r="E428" s="4" t="s">
        <v>1336</v>
      </c>
      <c r="F428" s="6">
        <v>5.0</v>
      </c>
      <c r="G428" s="4" t="s">
        <v>1260</v>
      </c>
    </row>
    <row r="429">
      <c r="A429" s="18" t="str">
        <f t="shared" si="2"/>
        <v>#N/A</v>
      </c>
      <c r="B429" s="4" t="s">
        <v>1784</v>
      </c>
      <c r="C429" s="6">
        <v>5.0</v>
      </c>
      <c r="D429" s="4" t="s">
        <v>1577</v>
      </c>
      <c r="E429" s="4" t="s">
        <v>1336</v>
      </c>
      <c r="F429" s="6">
        <v>6.0</v>
      </c>
      <c r="G429" s="4" t="s">
        <v>1260</v>
      </c>
    </row>
    <row r="430">
      <c r="A430" s="18" t="str">
        <f t="shared" si="2"/>
        <v>#N/A</v>
      </c>
      <c r="B430" s="4" t="s">
        <v>1784</v>
      </c>
      <c r="C430" s="6">
        <v>6.0</v>
      </c>
      <c r="D430" s="4" t="s">
        <v>1162</v>
      </c>
      <c r="E430" s="4" t="s">
        <v>1336</v>
      </c>
      <c r="F430" s="6">
        <v>7.0</v>
      </c>
      <c r="G430" s="4" t="s">
        <v>1260</v>
      </c>
    </row>
    <row r="431">
      <c r="A431" s="18" t="str">
        <f t="shared" si="2"/>
        <v>#N/A</v>
      </c>
      <c r="B431" s="4" t="s">
        <v>1784</v>
      </c>
      <c r="C431" s="6">
        <v>7.0</v>
      </c>
      <c r="D431" s="4" t="s">
        <v>1163</v>
      </c>
      <c r="E431" s="4" t="s">
        <v>1336</v>
      </c>
      <c r="F431" s="6">
        <v>8.0</v>
      </c>
      <c r="G431" s="4" t="s">
        <v>1260</v>
      </c>
    </row>
    <row r="432">
      <c r="A432" s="18" t="str">
        <f t="shared" si="2"/>
        <v>#N/A</v>
      </c>
      <c r="B432" s="4" t="s">
        <v>1784</v>
      </c>
      <c r="C432" s="6">
        <v>8.0</v>
      </c>
      <c r="D432" s="4" t="s">
        <v>1164</v>
      </c>
      <c r="E432" s="4" t="s">
        <v>1336</v>
      </c>
      <c r="F432" s="6">
        <v>9.0</v>
      </c>
      <c r="G432" s="4" t="s">
        <v>1260</v>
      </c>
    </row>
    <row r="433">
      <c r="A433" s="18" t="str">
        <f t="shared" si="2"/>
        <v>#N/A</v>
      </c>
      <c r="B433" s="4" t="s">
        <v>1784</v>
      </c>
      <c r="C433" s="6">
        <v>9.0</v>
      </c>
      <c r="D433" s="4" t="s">
        <v>1578</v>
      </c>
      <c r="E433" s="4" t="s">
        <v>1336</v>
      </c>
      <c r="F433" s="6">
        <v>10.0</v>
      </c>
      <c r="G433" s="4" t="s">
        <v>1260</v>
      </c>
    </row>
    <row r="434">
      <c r="A434" s="18" t="str">
        <f t="shared" si="2"/>
        <v>#N/A</v>
      </c>
      <c r="B434" s="4" t="s">
        <v>1784</v>
      </c>
      <c r="C434" s="6">
        <v>10.0</v>
      </c>
      <c r="D434" s="4" t="s">
        <v>1579</v>
      </c>
      <c r="E434" s="4" t="s">
        <v>1336</v>
      </c>
      <c r="F434" s="6">
        <v>11.0</v>
      </c>
      <c r="G434" s="4" t="s">
        <v>1260</v>
      </c>
    </row>
    <row r="435">
      <c r="A435" s="18" t="str">
        <f t="shared" si="2"/>
        <v>#N/A</v>
      </c>
      <c r="B435" s="4" t="s">
        <v>1784</v>
      </c>
      <c r="C435" s="6">
        <v>11.0</v>
      </c>
      <c r="D435" s="4" t="s">
        <v>1017</v>
      </c>
      <c r="E435" s="4" t="s">
        <v>1336</v>
      </c>
      <c r="F435" s="6">
        <v>12.0</v>
      </c>
      <c r="G435" s="4" t="s">
        <v>1260</v>
      </c>
    </row>
    <row r="436">
      <c r="A436" s="18" t="str">
        <f t="shared" si="2"/>
        <v>#N/A</v>
      </c>
      <c r="B436" s="4" t="s">
        <v>1784</v>
      </c>
      <c r="C436" s="6">
        <v>12.0</v>
      </c>
      <c r="D436" s="4" t="s">
        <v>1165</v>
      </c>
      <c r="E436" s="4" t="s">
        <v>1336</v>
      </c>
      <c r="F436" s="6">
        <v>13.0</v>
      </c>
      <c r="G436" s="4" t="s">
        <v>1260</v>
      </c>
    </row>
    <row r="437">
      <c r="A437" s="18" t="str">
        <f t="shared" si="2"/>
        <v>#N/A</v>
      </c>
      <c r="B437" s="4" t="s">
        <v>1784</v>
      </c>
      <c r="C437" s="6">
        <v>13.0</v>
      </c>
      <c r="D437" s="4" t="s">
        <v>1580</v>
      </c>
      <c r="E437" s="4" t="s">
        <v>1336</v>
      </c>
      <c r="F437" s="6">
        <v>14.0</v>
      </c>
      <c r="G437" s="4" t="s">
        <v>1260</v>
      </c>
    </row>
    <row r="438">
      <c r="A438" s="18" t="str">
        <f t="shared" si="2"/>
        <v>#N/A</v>
      </c>
      <c r="B438" s="4" t="s">
        <v>1784</v>
      </c>
      <c r="C438" s="6">
        <v>14.0</v>
      </c>
      <c r="D438" s="4" t="s">
        <v>1018</v>
      </c>
      <c r="E438" s="4" t="s">
        <v>1336</v>
      </c>
      <c r="F438" s="6">
        <v>15.0</v>
      </c>
      <c r="G438" s="4" t="s">
        <v>1260</v>
      </c>
    </row>
    <row r="439">
      <c r="A439" s="18" t="str">
        <f t="shared" si="2"/>
        <v>#N/A</v>
      </c>
      <c r="B439" s="4" t="s">
        <v>1784</v>
      </c>
      <c r="C439" s="6">
        <v>15.0</v>
      </c>
      <c r="D439" s="4" t="s">
        <v>1167</v>
      </c>
      <c r="E439" s="4" t="s">
        <v>1336</v>
      </c>
      <c r="F439" s="6">
        <v>16.0</v>
      </c>
      <c r="G439" s="4" t="s">
        <v>1260</v>
      </c>
    </row>
    <row r="440">
      <c r="A440" s="18" t="str">
        <f t="shared" si="2"/>
        <v>#N/A</v>
      </c>
      <c r="B440" s="4" t="s">
        <v>1784</v>
      </c>
      <c r="C440" s="6">
        <v>16.0</v>
      </c>
      <c r="D440" s="4" t="s">
        <v>584</v>
      </c>
      <c r="E440" s="4" t="s">
        <v>1336</v>
      </c>
      <c r="F440" s="6">
        <v>17.0</v>
      </c>
      <c r="G440" s="4" t="s">
        <v>1260</v>
      </c>
    </row>
    <row r="441">
      <c r="A441" s="18" t="str">
        <f t="shared" si="2"/>
        <v>#N/A</v>
      </c>
      <c r="B441" s="4" t="s">
        <v>1784</v>
      </c>
      <c r="C441" s="6">
        <v>17.0</v>
      </c>
      <c r="D441" s="4" t="s">
        <v>1168</v>
      </c>
      <c r="E441" s="4" t="s">
        <v>1336</v>
      </c>
      <c r="F441" s="6">
        <v>18.0</v>
      </c>
      <c r="G441" s="4" t="s">
        <v>1260</v>
      </c>
    </row>
    <row r="442">
      <c r="A442" s="18" t="str">
        <f t="shared" si="2"/>
        <v>#N/A</v>
      </c>
      <c r="B442" s="4" t="s">
        <v>1784</v>
      </c>
      <c r="C442" s="6">
        <v>18.0</v>
      </c>
      <c r="D442" s="4" t="s">
        <v>1169</v>
      </c>
      <c r="E442" s="4" t="s">
        <v>1336</v>
      </c>
      <c r="F442" s="6">
        <v>19.0</v>
      </c>
      <c r="G442" s="4" t="s">
        <v>1260</v>
      </c>
    </row>
    <row r="443">
      <c r="A443" s="18" t="str">
        <f t="shared" si="2"/>
        <v>#N/A</v>
      </c>
      <c r="B443" s="4" t="s">
        <v>1784</v>
      </c>
      <c r="C443" s="6">
        <v>19.0</v>
      </c>
      <c r="D443" s="4" t="s">
        <v>1170</v>
      </c>
      <c r="E443" s="4" t="s">
        <v>1336</v>
      </c>
      <c r="F443" s="6">
        <v>20.0</v>
      </c>
      <c r="G443" s="4" t="s">
        <v>1260</v>
      </c>
    </row>
    <row r="444">
      <c r="A444" s="18" t="str">
        <f t="shared" si="2"/>
        <v>#N/A</v>
      </c>
      <c r="B444" s="4" t="s">
        <v>1784</v>
      </c>
      <c r="C444" s="6">
        <v>20.0</v>
      </c>
      <c r="D444" s="4" t="s">
        <v>1172</v>
      </c>
      <c r="E444" s="4" t="s">
        <v>1336</v>
      </c>
      <c r="F444" s="6">
        <v>21.0</v>
      </c>
      <c r="G444" s="4" t="s">
        <v>1260</v>
      </c>
    </row>
    <row r="445">
      <c r="A445" s="18" t="str">
        <f t="shared" si="2"/>
        <v>#N/A</v>
      </c>
      <c r="B445" s="4" t="s">
        <v>1784</v>
      </c>
      <c r="C445" s="6">
        <v>21.0</v>
      </c>
      <c r="D445" s="4" t="s">
        <v>1173</v>
      </c>
      <c r="E445" s="4" t="s">
        <v>1336</v>
      </c>
      <c r="F445" s="6">
        <v>22.0</v>
      </c>
      <c r="G445" s="4" t="s">
        <v>1260</v>
      </c>
    </row>
    <row r="446">
      <c r="A446" s="18" t="str">
        <f t="shared" si="2"/>
        <v>#N/A</v>
      </c>
      <c r="B446" s="4" t="s">
        <v>1784</v>
      </c>
      <c r="C446" s="6">
        <v>22.0</v>
      </c>
      <c r="D446" s="4" t="s">
        <v>1174</v>
      </c>
      <c r="E446" s="4" t="s">
        <v>1336</v>
      </c>
      <c r="F446" s="6">
        <v>23.0</v>
      </c>
      <c r="G446" s="4" t="s">
        <v>1260</v>
      </c>
    </row>
    <row r="447">
      <c r="A447" s="18" t="str">
        <f t="shared" si="2"/>
        <v>#N/A</v>
      </c>
      <c r="B447" s="4" t="s">
        <v>1784</v>
      </c>
      <c r="C447" s="6">
        <v>23.0</v>
      </c>
      <c r="D447" s="4" t="s">
        <v>1071</v>
      </c>
      <c r="E447" s="4" t="s">
        <v>1336</v>
      </c>
      <c r="F447" s="6">
        <v>24.0</v>
      </c>
      <c r="G447" s="4" t="s">
        <v>1260</v>
      </c>
    </row>
    <row r="448">
      <c r="A448" s="18" t="str">
        <f t="shared" si="2"/>
        <v>#N/A</v>
      </c>
      <c r="B448" s="4" t="s">
        <v>1784</v>
      </c>
      <c r="C448" s="6">
        <v>24.0</v>
      </c>
      <c r="D448" s="4" t="s">
        <v>1175</v>
      </c>
      <c r="E448" s="4" t="s">
        <v>1336</v>
      </c>
      <c r="F448" s="6">
        <v>25.0</v>
      </c>
      <c r="G448" s="4" t="s">
        <v>1260</v>
      </c>
    </row>
    <row r="449">
      <c r="A449" s="18" t="str">
        <f t="shared" si="2"/>
        <v>#N/A</v>
      </c>
      <c r="B449" s="4" t="s">
        <v>1784</v>
      </c>
      <c r="C449" s="6">
        <v>25.0</v>
      </c>
      <c r="D449" s="4" t="s">
        <v>1176</v>
      </c>
      <c r="E449" s="4" t="s">
        <v>1336</v>
      </c>
      <c r="F449" s="6">
        <v>26.0</v>
      </c>
      <c r="G449" s="4" t="s">
        <v>1260</v>
      </c>
    </row>
    <row r="450">
      <c r="A450" s="18" t="str">
        <f t="shared" si="2"/>
        <v>#N/A</v>
      </c>
      <c r="B450" s="4" t="s">
        <v>1784</v>
      </c>
      <c r="C450" s="6">
        <v>26.0</v>
      </c>
      <c r="D450" s="4" t="s">
        <v>1177</v>
      </c>
      <c r="E450" s="4" t="s">
        <v>1336</v>
      </c>
      <c r="F450" s="6">
        <v>27.0</v>
      </c>
      <c r="G450" s="4" t="s">
        <v>1260</v>
      </c>
    </row>
    <row r="451">
      <c r="A451" s="18" t="str">
        <f t="shared" si="2"/>
        <v>#N/A</v>
      </c>
      <c r="B451" s="4" t="s">
        <v>1784</v>
      </c>
      <c r="C451" s="6">
        <v>27.0</v>
      </c>
      <c r="D451" s="4" t="s">
        <v>1178</v>
      </c>
      <c r="E451" s="4" t="s">
        <v>1336</v>
      </c>
      <c r="F451" s="6">
        <v>28.0</v>
      </c>
      <c r="G451" s="4" t="s">
        <v>1260</v>
      </c>
    </row>
    <row r="452">
      <c r="A452" s="18" t="str">
        <f t="shared" si="2"/>
        <v>#N/A</v>
      </c>
      <c r="B452" s="4" t="s">
        <v>1784</v>
      </c>
      <c r="C452" s="6">
        <v>28.0</v>
      </c>
      <c r="D452" s="4" t="s">
        <v>1179</v>
      </c>
      <c r="E452" s="4" t="s">
        <v>1336</v>
      </c>
      <c r="F452" s="6">
        <v>29.0</v>
      </c>
      <c r="G452" s="4" t="s">
        <v>1260</v>
      </c>
    </row>
    <row r="453">
      <c r="A453" s="18" t="str">
        <f t="shared" si="2"/>
        <v>#N/A</v>
      </c>
      <c r="B453" s="4" t="s">
        <v>1784</v>
      </c>
      <c r="C453" s="6">
        <v>29.0</v>
      </c>
      <c r="D453" s="4" t="s">
        <v>1180</v>
      </c>
      <c r="E453" s="4" t="s">
        <v>1336</v>
      </c>
      <c r="F453" s="6">
        <v>30.0</v>
      </c>
      <c r="G453" s="4" t="s">
        <v>1260</v>
      </c>
    </row>
    <row r="454">
      <c r="A454" s="18" t="str">
        <f t="shared" si="2"/>
        <v>#N/A</v>
      </c>
      <c r="B454" s="4" t="s">
        <v>1784</v>
      </c>
      <c r="C454" s="6">
        <v>30.0</v>
      </c>
      <c r="D454" s="4" t="s">
        <v>1181</v>
      </c>
      <c r="E454" s="4" t="s">
        <v>1336</v>
      </c>
      <c r="F454" s="6">
        <v>31.0</v>
      </c>
      <c r="G454" s="4" t="s">
        <v>1260</v>
      </c>
    </row>
    <row r="455">
      <c r="A455" s="18" t="str">
        <f t="shared" si="2"/>
        <v>#N/A</v>
      </c>
      <c r="B455" s="4" t="s">
        <v>1784</v>
      </c>
      <c r="C455" s="6">
        <v>31.0</v>
      </c>
      <c r="D455" s="4" t="s">
        <v>1182</v>
      </c>
      <c r="E455" s="4" t="s">
        <v>1336</v>
      </c>
      <c r="F455" s="6">
        <v>32.0</v>
      </c>
      <c r="G455" s="4" t="s">
        <v>1260</v>
      </c>
    </row>
    <row r="456">
      <c r="A456" s="18" t="str">
        <f t="shared" si="2"/>
        <v>#N/A</v>
      </c>
      <c r="B456" s="4" t="s">
        <v>1784</v>
      </c>
      <c r="C456" s="6">
        <v>32.0</v>
      </c>
      <c r="D456" s="4" t="s">
        <v>1183</v>
      </c>
      <c r="E456" s="4" t="s">
        <v>1336</v>
      </c>
      <c r="F456" s="6">
        <v>33.0</v>
      </c>
      <c r="G456" s="4" t="s">
        <v>1260</v>
      </c>
    </row>
    <row r="457">
      <c r="A457" s="18" t="str">
        <f t="shared" si="2"/>
        <v>#N/A</v>
      </c>
      <c r="B457" s="4" t="s">
        <v>1784</v>
      </c>
      <c r="C457" s="6">
        <v>33.0</v>
      </c>
      <c r="D457" s="4" t="s">
        <v>1184</v>
      </c>
      <c r="E457" s="4" t="s">
        <v>1336</v>
      </c>
      <c r="F457" s="6">
        <v>34.0</v>
      </c>
      <c r="G457" s="4" t="s">
        <v>1260</v>
      </c>
    </row>
    <row r="458">
      <c r="A458" s="18" t="str">
        <f t="shared" si="2"/>
        <v>#N/A</v>
      </c>
      <c r="B458" s="4" t="s">
        <v>1784</v>
      </c>
      <c r="C458" s="6">
        <v>34.0</v>
      </c>
      <c r="D458" s="4" t="s">
        <v>1185</v>
      </c>
      <c r="E458" s="4" t="s">
        <v>1336</v>
      </c>
      <c r="F458" s="6">
        <v>35.0</v>
      </c>
      <c r="G458" s="4" t="s">
        <v>1260</v>
      </c>
    </row>
    <row r="459">
      <c r="A459" s="18" t="str">
        <f t="shared" si="2"/>
        <v>#N/A</v>
      </c>
      <c r="B459" s="4" t="s">
        <v>1784</v>
      </c>
      <c r="C459" s="6">
        <v>35.0</v>
      </c>
      <c r="D459" s="4" t="s">
        <v>1581</v>
      </c>
      <c r="E459" s="4" t="s">
        <v>1336</v>
      </c>
      <c r="F459" s="6">
        <v>36.0</v>
      </c>
      <c r="G459" s="4" t="s">
        <v>1260</v>
      </c>
    </row>
    <row r="460">
      <c r="A460" s="18" t="str">
        <f t="shared" si="2"/>
        <v>#N/A</v>
      </c>
      <c r="B460" s="4" t="s">
        <v>1784</v>
      </c>
      <c r="C460" s="6">
        <v>36.0</v>
      </c>
      <c r="D460" s="4" t="s">
        <v>1187</v>
      </c>
      <c r="E460" s="4" t="s">
        <v>1336</v>
      </c>
      <c r="F460" s="6">
        <v>37.0</v>
      </c>
      <c r="G460" s="4" t="s">
        <v>1260</v>
      </c>
    </row>
    <row r="461">
      <c r="A461" s="18" t="str">
        <f t="shared" si="2"/>
        <v>#N/A</v>
      </c>
      <c r="B461" s="4" t="s">
        <v>1784</v>
      </c>
      <c r="C461" s="6">
        <v>37.0</v>
      </c>
      <c r="D461" s="4" t="s">
        <v>1188</v>
      </c>
      <c r="E461" s="4" t="s">
        <v>1336</v>
      </c>
      <c r="F461" s="6">
        <v>38.0</v>
      </c>
      <c r="G461" s="4" t="s">
        <v>1260</v>
      </c>
    </row>
    <row r="462">
      <c r="A462" s="18" t="str">
        <f t="shared" si="2"/>
        <v>#N/A</v>
      </c>
      <c r="B462" s="4" t="s">
        <v>1784</v>
      </c>
      <c r="C462" s="6">
        <v>38.0</v>
      </c>
      <c r="D462" s="4" t="s">
        <v>1189</v>
      </c>
      <c r="E462" s="4" t="s">
        <v>1336</v>
      </c>
      <c r="F462" s="6">
        <v>39.0</v>
      </c>
      <c r="G462" s="4" t="s">
        <v>1260</v>
      </c>
    </row>
    <row r="463">
      <c r="A463" s="18" t="str">
        <f t="shared" si="2"/>
        <v>#N/A</v>
      </c>
      <c r="B463" s="4" t="s">
        <v>1784</v>
      </c>
      <c r="C463" s="6">
        <v>39.0</v>
      </c>
      <c r="D463" s="4" t="s">
        <v>1190</v>
      </c>
      <c r="E463" s="4" t="s">
        <v>1336</v>
      </c>
      <c r="F463" s="6">
        <v>40.0</v>
      </c>
      <c r="G463" s="4" t="s">
        <v>1260</v>
      </c>
    </row>
    <row r="464">
      <c r="A464" s="18" t="str">
        <f t="shared" si="2"/>
        <v>#N/A</v>
      </c>
      <c r="B464" s="4" t="s">
        <v>1784</v>
      </c>
      <c r="C464" s="6">
        <v>40.0</v>
      </c>
      <c r="D464" s="4" t="s">
        <v>1191</v>
      </c>
      <c r="E464" s="4" t="s">
        <v>1336</v>
      </c>
      <c r="F464" s="6">
        <v>41.0</v>
      </c>
      <c r="G464" s="4" t="s">
        <v>1260</v>
      </c>
    </row>
    <row r="465">
      <c r="A465" s="18" t="str">
        <f t="shared" si="2"/>
        <v>#N/A</v>
      </c>
      <c r="B465" s="4" t="s">
        <v>1784</v>
      </c>
      <c r="C465" s="6">
        <v>41.0</v>
      </c>
      <c r="D465" s="4" t="s">
        <v>271</v>
      </c>
      <c r="E465" s="4" t="s">
        <v>1336</v>
      </c>
      <c r="F465" s="6">
        <v>99.0</v>
      </c>
      <c r="G465" s="4" t="s">
        <v>1260</v>
      </c>
    </row>
    <row r="466">
      <c r="A466" s="18" t="str">
        <f t="shared" si="2"/>
        <v>#N/A</v>
      </c>
      <c r="B466" s="4" t="s">
        <v>1785</v>
      </c>
      <c r="C466" s="6">
        <v>0.0</v>
      </c>
      <c r="D466" s="4" t="s">
        <v>1582</v>
      </c>
      <c r="E466" s="4" t="s">
        <v>1339</v>
      </c>
      <c r="F466" s="6">
        <v>1.0</v>
      </c>
      <c r="G466" s="4" t="s">
        <v>1260</v>
      </c>
    </row>
    <row r="467">
      <c r="A467" s="18" t="str">
        <f t="shared" si="2"/>
        <v>#N/A</v>
      </c>
      <c r="B467" s="4" t="s">
        <v>1785</v>
      </c>
      <c r="C467" s="6">
        <v>1.0</v>
      </c>
      <c r="D467" s="4" t="s">
        <v>1583</v>
      </c>
      <c r="E467" s="4" t="s">
        <v>1339</v>
      </c>
      <c r="F467" s="6">
        <v>2.0</v>
      </c>
      <c r="G467" s="4" t="s">
        <v>1260</v>
      </c>
    </row>
    <row r="468">
      <c r="A468" s="18" t="str">
        <f t="shared" si="2"/>
        <v>#N/A</v>
      </c>
      <c r="B468" s="4" t="s">
        <v>1785</v>
      </c>
      <c r="C468" s="6">
        <v>2.0</v>
      </c>
      <c r="D468" s="4" t="s">
        <v>1584</v>
      </c>
      <c r="E468" s="4" t="s">
        <v>1339</v>
      </c>
      <c r="F468" s="6">
        <v>3.0</v>
      </c>
      <c r="G468" s="4" t="s">
        <v>1260</v>
      </c>
    </row>
    <row r="469">
      <c r="A469" s="18" t="str">
        <f t="shared" si="2"/>
        <v>#N/A</v>
      </c>
      <c r="B469" s="4" t="s">
        <v>1785</v>
      </c>
      <c r="C469" s="6">
        <v>3.0</v>
      </c>
      <c r="D469" s="4" t="s">
        <v>1585</v>
      </c>
      <c r="E469" s="4" t="s">
        <v>1339</v>
      </c>
      <c r="F469" s="6">
        <v>4.0</v>
      </c>
      <c r="G469" s="4" t="s">
        <v>1260</v>
      </c>
    </row>
    <row r="470">
      <c r="A470" s="18" t="str">
        <f t="shared" si="2"/>
        <v>#N/A</v>
      </c>
      <c r="B470" s="4" t="s">
        <v>1785</v>
      </c>
      <c r="C470" s="6">
        <v>4.0</v>
      </c>
      <c r="D470" s="4" t="s">
        <v>1586</v>
      </c>
      <c r="E470" s="4" t="s">
        <v>1339</v>
      </c>
      <c r="F470" s="6">
        <v>5.0</v>
      </c>
      <c r="G470" s="4" t="s">
        <v>1260</v>
      </c>
    </row>
    <row r="471">
      <c r="A471" s="18" t="str">
        <f t="shared" si="2"/>
        <v>#N/A</v>
      </c>
      <c r="B471" s="4" t="s">
        <v>1785</v>
      </c>
      <c r="C471" s="6">
        <v>5.0</v>
      </c>
      <c r="D471" s="4" t="s">
        <v>1587</v>
      </c>
      <c r="E471" s="4" t="s">
        <v>1339</v>
      </c>
      <c r="F471" s="6">
        <v>6.0</v>
      </c>
      <c r="G471" s="4" t="s">
        <v>1260</v>
      </c>
    </row>
    <row r="472">
      <c r="A472" s="18" t="str">
        <f t="shared" si="2"/>
        <v>#N/A</v>
      </c>
      <c r="B472" s="4" t="s">
        <v>1785</v>
      </c>
      <c r="C472" s="6">
        <v>6.0</v>
      </c>
      <c r="D472" s="4" t="s">
        <v>1588</v>
      </c>
      <c r="E472" s="4" t="s">
        <v>1339</v>
      </c>
      <c r="F472" s="6">
        <v>7.0</v>
      </c>
      <c r="G472" s="4" t="s">
        <v>1260</v>
      </c>
    </row>
    <row r="473">
      <c r="A473" s="18" t="str">
        <f t="shared" si="2"/>
        <v>#N/A</v>
      </c>
      <c r="B473" s="4" t="s">
        <v>1785</v>
      </c>
      <c r="C473" s="6">
        <v>7.0</v>
      </c>
      <c r="D473" s="4" t="s">
        <v>1589</v>
      </c>
      <c r="E473" s="4" t="s">
        <v>1339</v>
      </c>
      <c r="F473" s="6">
        <v>8.0</v>
      </c>
      <c r="G473" s="4" t="s">
        <v>1260</v>
      </c>
    </row>
    <row r="474">
      <c r="A474" s="18" t="str">
        <f t="shared" si="2"/>
        <v>#N/A</v>
      </c>
      <c r="B474" s="4" t="s">
        <v>1785</v>
      </c>
      <c r="C474" s="6">
        <v>8.0</v>
      </c>
      <c r="D474" s="4" t="s">
        <v>1590</v>
      </c>
      <c r="E474" s="4" t="s">
        <v>1339</v>
      </c>
      <c r="F474" s="6">
        <v>9.0</v>
      </c>
      <c r="G474" s="4" t="s">
        <v>1260</v>
      </c>
    </row>
    <row r="475">
      <c r="A475" s="18" t="str">
        <f t="shared" si="2"/>
        <v>#N/A</v>
      </c>
      <c r="B475" s="4" t="s">
        <v>1785</v>
      </c>
      <c r="C475" s="6">
        <v>9.0</v>
      </c>
      <c r="D475" s="4" t="s">
        <v>1591</v>
      </c>
      <c r="E475" s="4" t="s">
        <v>1339</v>
      </c>
      <c r="F475" s="6">
        <v>10.0</v>
      </c>
      <c r="G475" s="4" t="s">
        <v>1260</v>
      </c>
    </row>
    <row r="476">
      <c r="A476" s="18" t="str">
        <f t="shared" si="2"/>
        <v>#N/A</v>
      </c>
      <c r="B476" s="4" t="s">
        <v>1785</v>
      </c>
      <c r="C476" s="6">
        <v>10.0</v>
      </c>
      <c r="D476" s="4" t="s">
        <v>271</v>
      </c>
      <c r="E476" s="4" t="s">
        <v>1339</v>
      </c>
      <c r="F476" s="6">
        <v>99.0</v>
      </c>
      <c r="G476" s="4" t="s">
        <v>1260</v>
      </c>
    </row>
    <row r="477">
      <c r="A477" s="18" t="str">
        <f t="shared" si="2"/>
        <v>#N/A</v>
      </c>
      <c r="B477" s="4" t="s">
        <v>1786</v>
      </c>
      <c r="C477" s="6">
        <v>0.0</v>
      </c>
      <c r="D477" s="4" t="s">
        <v>1592</v>
      </c>
      <c r="E477" s="4" t="s">
        <v>1345</v>
      </c>
      <c r="F477" s="6">
        <v>0.0</v>
      </c>
      <c r="G477" s="4" t="s">
        <v>1260</v>
      </c>
    </row>
    <row r="478">
      <c r="A478" s="18" t="str">
        <f t="shared" si="2"/>
        <v>#N/A</v>
      </c>
      <c r="B478" s="4" t="s">
        <v>1786</v>
      </c>
      <c r="C478" s="6">
        <v>1.0</v>
      </c>
      <c r="D478" s="4" t="s">
        <v>1593</v>
      </c>
      <c r="E478" s="4" t="s">
        <v>1345</v>
      </c>
      <c r="F478" s="6">
        <v>1.0</v>
      </c>
      <c r="G478" s="4" t="s">
        <v>1260</v>
      </c>
    </row>
    <row r="479">
      <c r="A479" s="18" t="str">
        <f t="shared" si="2"/>
        <v>#N/A</v>
      </c>
      <c r="B479" s="4" t="s">
        <v>1786</v>
      </c>
      <c r="C479" s="6">
        <v>2.0</v>
      </c>
      <c r="D479" s="4" t="s">
        <v>1594</v>
      </c>
      <c r="E479" s="4" t="s">
        <v>1345</v>
      </c>
      <c r="F479" s="6">
        <v>2.0</v>
      </c>
      <c r="G479" s="4" t="s">
        <v>1260</v>
      </c>
    </row>
    <row r="480">
      <c r="A480" s="18" t="str">
        <f t="shared" si="2"/>
        <v>#N/A</v>
      </c>
      <c r="B480" s="4" t="s">
        <v>1786</v>
      </c>
      <c r="C480" s="6">
        <v>3.0</v>
      </c>
      <c r="D480" s="4" t="s">
        <v>1595</v>
      </c>
      <c r="E480" s="4" t="s">
        <v>1345</v>
      </c>
      <c r="F480" s="6">
        <v>3.0</v>
      </c>
      <c r="G480" s="4" t="s">
        <v>1260</v>
      </c>
    </row>
    <row r="481">
      <c r="A481" s="18" t="str">
        <f t="shared" si="2"/>
        <v>#N/A</v>
      </c>
      <c r="B481" s="4" t="s">
        <v>1786</v>
      </c>
      <c r="C481" s="6">
        <v>4.0</v>
      </c>
      <c r="D481" s="4" t="s">
        <v>1596</v>
      </c>
      <c r="E481" s="4" t="s">
        <v>1345</v>
      </c>
      <c r="F481" s="6">
        <v>4.0</v>
      </c>
      <c r="G481" s="4" t="s">
        <v>1260</v>
      </c>
    </row>
    <row r="482">
      <c r="A482" s="18" t="str">
        <f t="shared" si="2"/>
        <v>#N/A</v>
      </c>
      <c r="B482" s="4" t="s">
        <v>1786</v>
      </c>
      <c r="C482" s="6">
        <v>5.0</v>
      </c>
      <c r="D482" s="4" t="s">
        <v>1597</v>
      </c>
      <c r="E482" s="4" t="s">
        <v>1345</v>
      </c>
      <c r="F482" s="6">
        <v>5.0</v>
      </c>
      <c r="G482" s="4" t="s">
        <v>1260</v>
      </c>
    </row>
    <row r="483">
      <c r="A483" s="18" t="str">
        <f t="shared" si="2"/>
        <v>#N/A</v>
      </c>
      <c r="B483" s="4" t="s">
        <v>1786</v>
      </c>
      <c r="C483" s="6">
        <v>6.0</v>
      </c>
      <c r="D483" s="4" t="s">
        <v>1598</v>
      </c>
      <c r="E483" s="4" t="s">
        <v>1345</v>
      </c>
      <c r="F483" s="6">
        <v>6.0</v>
      </c>
      <c r="G483" s="4" t="s">
        <v>1260</v>
      </c>
    </row>
    <row r="484">
      <c r="A484" s="18" t="str">
        <f t="shared" si="2"/>
        <v>#N/A</v>
      </c>
      <c r="B484" s="4" t="s">
        <v>1786</v>
      </c>
      <c r="C484" s="6">
        <v>7.0</v>
      </c>
      <c r="D484" s="4" t="s">
        <v>1599</v>
      </c>
      <c r="E484" s="4" t="s">
        <v>1345</v>
      </c>
      <c r="F484" s="6">
        <v>7.0</v>
      </c>
      <c r="G484" s="4" t="s">
        <v>1260</v>
      </c>
    </row>
    <row r="485">
      <c r="A485" s="18" t="str">
        <f t="shared" si="2"/>
        <v>#N/A</v>
      </c>
      <c r="B485" s="4" t="s">
        <v>1786</v>
      </c>
      <c r="C485" s="6">
        <v>8.0</v>
      </c>
      <c r="D485" s="4" t="s">
        <v>1600</v>
      </c>
      <c r="E485" s="4" t="s">
        <v>1345</v>
      </c>
      <c r="F485" s="6">
        <v>8.0</v>
      </c>
      <c r="G485" s="4" t="s">
        <v>1260</v>
      </c>
    </row>
    <row r="486">
      <c r="A486" s="18" t="str">
        <f t="shared" si="2"/>
        <v>#N/A</v>
      </c>
      <c r="B486" s="4" t="s">
        <v>1786</v>
      </c>
      <c r="C486" s="6">
        <v>9.0</v>
      </c>
      <c r="D486" s="4" t="s">
        <v>1601</v>
      </c>
      <c r="E486" s="4" t="s">
        <v>1345</v>
      </c>
      <c r="F486" s="6">
        <v>9.0</v>
      </c>
      <c r="G486" s="4" t="s">
        <v>1260</v>
      </c>
    </row>
    <row r="487">
      <c r="A487" s="18" t="str">
        <f t="shared" si="2"/>
        <v>#N/A</v>
      </c>
      <c r="B487" s="4" t="s">
        <v>1786</v>
      </c>
      <c r="C487" s="6">
        <v>10.0</v>
      </c>
      <c r="D487" s="4" t="s">
        <v>312</v>
      </c>
      <c r="E487" s="4" t="s">
        <v>1345</v>
      </c>
      <c r="F487" s="6">
        <v>98.0</v>
      </c>
      <c r="G487" s="4" t="s">
        <v>1260</v>
      </c>
    </row>
    <row r="488">
      <c r="A488" s="18" t="str">
        <f t="shared" si="2"/>
        <v>#N/A</v>
      </c>
      <c r="B488" s="4" t="s">
        <v>1786</v>
      </c>
      <c r="C488" s="6">
        <v>11.0</v>
      </c>
      <c r="D488" s="4" t="s">
        <v>271</v>
      </c>
      <c r="E488" s="4" t="s">
        <v>1345</v>
      </c>
      <c r="F488" s="6">
        <v>99.0</v>
      </c>
      <c r="G488" s="4" t="s">
        <v>1260</v>
      </c>
    </row>
    <row r="489">
      <c r="A489" s="18" t="str">
        <f t="shared" si="2"/>
        <v>#N/A</v>
      </c>
      <c r="B489" s="4" t="s">
        <v>1787</v>
      </c>
      <c r="C489" s="6">
        <v>0.0</v>
      </c>
      <c r="D489" s="4" t="s">
        <v>1612</v>
      </c>
      <c r="E489" s="4" t="s">
        <v>1364</v>
      </c>
      <c r="F489" s="6">
        <v>1.0</v>
      </c>
      <c r="G489" s="4" t="s">
        <v>1260</v>
      </c>
    </row>
    <row r="490">
      <c r="A490" s="18" t="str">
        <f t="shared" si="2"/>
        <v>#N/A</v>
      </c>
      <c r="B490" s="4" t="s">
        <v>1787</v>
      </c>
      <c r="C490" s="6">
        <v>1.0</v>
      </c>
      <c r="D490" s="4" t="s">
        <v>1613</v>
      </c>
      <c r="E490" s="4" t="s">
        <v>1364</v>
      </c>
      <c r="F490" s="6">
        <v>2.0</v>
      </c>
      <c r="G490" s="4" t="s">
        <v>1260</v>
      </c>
    </row>
    <row r="491">
      <c r="A491" s="18" t="str">
        <f t="shared" si="2"/>
        <v>#N/A</v>
      </c>
      <c r="B491" s="4" t="s">
        <v>1788</v>
      </c>
      <c r="C491" s="6">
        <v>0.0</v>
      </c>
      <c r="D491" s="4" t="s">
        <v>1707</v>
      </c>
      <c r="E491" s="4" t="s">
        <v>1373</v>
      </c>
      <c r="F491" s="6">
        <v>1.0</v>
      </c>
      <c r="G491" s="4" t="s">
        <v>1260</v>
      </c>
    </row>
    <row r="492">
      <c r="A492" s="18" t="str">
        <f t="shared" si="2"/>
        <v>#N/A</v>
      </c>
      <c r="B492" s="4" t="s">
        <v>1788</v>
      </c>
      <c r="C492" s="6">
        <v>1.0</v>
      </c>
      <c r="D492" s="4" t="s">
        <v>1708</v>
      </c>
      <c r="E492" s="4" t="s">
        <v>1373</v>
      </c>
      <c r="F492" s="6">
        <v>2.0</v>
      </c>
      <c r="G492" s="4" t="s">
        <v>1260</v>
      </c>
    </row>
    <row r="493">
      <c r="A493" s="18" t="str">
        <f t="shared" si="2"/>
        <v>#N/A</v>
      </c>
      <c r="B493" s="4" t="s">
        <v>1788</v>
      </c>
      <c r="C493" s="6">
        <v>2.0</v>
      </c>
      <c r="D493" s="4" t="s">
        <v>1709</v>
      </c>
      <c r="E493" s="4" t="s">
        <v>1373</v>
      </c>
      <c r="F493" s="6">
        <v>3.0</v>
      </c>
      <c r="G493" s="4" t="s">
        <v>1260</v>
      </c>
    </row>
    <row r="494">
      <c r="A494" s="18" t="str">
        <f t="shared" si="2"/>
        <v>#N/A</v>
      </c>
      <c r="B494" s="4" t="s">
        <v>1788</v>
      </c>
      <c r="C494" s="6">
        <v>3.0</v>
      </c>
      <c r="D494" s="4" t="s">
        <v>1710</v>
      </c>
      <c r="E494" s="4" t="s">
        <v>1373</v>
      </c>
      <c r="F494" s="6">
        <v>4.0</v>
      </c>
      <c r="G494" s="4" t="s">
        <v>1260</v>
      </c>
    </row>
    <row r="495">
      <c r="A495" s="18" t="str">
        <f t="shared" si="2"/>
        <v>#N/A</v>
      </c>
      <c r="B495" s="4" t="s">
        <v>1788</v>
      </c>
      <c r="C495" s="6">
        <v>4.0</v>
      </c>
      <c r="D495" s="4" t="s">
        <v>1711</v>
      </c>
      <c r="E495" s="4" t="s">
        <v>1373</v>
      </c>
      <c r="F495" s="6">
        <v>5.0</v>
      </c>
      <c r="G495" s="4" t="s">
        <v>1260</v>
      </c>
    </row>
    <row r="496">
      <c r="A496" s="18" t="str">
        <f t="shared" si="2"/>
        <v>#N/A</v>
      </c>
      <c r="B496" s="4" t="s">
        <v>1788</v>
      </c>
      <c r="C496" s="6">
        <v>5.0</v>
      </c>
      <c r="D496" s="4" t="s">
        <v>1712</v>
      </c>
      <c r="E496" s="4" t="s">
        <v>1373</v>
      </c>
      <c r="F496" s="6">
        <v>6.0</v>
      </c>
      <c r="G496" s="4" t="s">
        <v>1260</v>
      </c>
    </row>
    <row r="497">
      <c r="A497" s="18" t="str">
        <f t="shared" si="2"/>
        <v>#N/A</v>
      </c>
      <c r="B497" s="4" t="s">
        <v>1788</v>
      </c>
      <c r="C497" s="6">
        <v>6.0</v>
      </c>
      <c r="D497" s="4" t="s">
        <v>1713</v>
      </c>
      <c r="E497" s="4" t="s">
        <v>1373</v>
      </c>
      <c r="F497" s="6">
        <v>7.0</v>
      </c>
      <c r="G497" s="4" t="s">
        <v>1260</v>
      </c>
    </row>
    <row r="498">
      <c r="A498" s="18" t="str">
        <f t="shared" si="2"/>
        <v>#N/A</v>
      </c>
      <c r="B498" s="4" t="s">
        <v>1788</v>
      </c>
      <c r="C498" s="6">
        <v>7.0</v>
      </c>
      <c r="D498" s="4" t="s">
        <v>1714</v>
      </c>
      <c r="E498" s="4" t="s">
        <v>1373</v>
      </c>
      <c r="F498" s="6">
        <v>8.0</v>
      </c>
      <c r="G498" s="4" t="s">
        <v>1260</v>
      </c>
    </row>
    <row r="499">
      <c r="A499" s="18" t="str">
        <f t="shared" si="2"/>
        <v>#N/A</v>
      </c>
      <c r="B499" s="4" t="s">
        <v>1788</v>
      </c>
      <c r="C499" s="6">
        <v>8.0</v>
      </c>
      <c r="D499" s="4" t="s">
        <v>1715</v>
      </c>
      <c r="E499" s="4" t="s">
        <v>1373</v>
      </c>
      <c r="F499" s="6">
        <v>9.0</v>
      </c>
      <c r="G499" s="4" t="s">
        <v>1260</v>
      </c>
    </row>
    <row r="500">
      <c r="A500" s="18" t="str">
        <f t="shared" si="2"/>
        <v>#N/A</v>
      </c>
      <c r="B500" s="4" t="s">
        <v>1788</v>
      </c>
      <c r="C500" s="6">
        <v>9.0</v>
      </c>
      <c r="D500" s="4" t="s">
        <v>1625</v>
      </c>
      <c r="E500" s="4" t="s">
        <v>1373</v>
      </c>
      <c r="F500" s="6">
        <v>10.0</v>
      </c>
      <c r="G500" s="4" t="s">
        <v>1260</v>
      </c>
    </row>
    <row r="501">
      <c r="A501" s="18" t="str">
        <f t="shared" si="2"/>
        <v>#N/A</v>
      </c>
      <c r="B501" s="4" t="s">
        <v>1788</v>
      </c>
      <c r="C501" s="6">
        <v>10.0</v>
      </c>
      <c r="D501" s="4" t="s">
        <v>312</v>
      </c>
      <c r="E501" s="4" t="s">
        <v>1373</v>
      </c>
      <c r="F501" s="6">
        <v>98.0</v>
      </c>
      <c r="G501" s="4" t="s">
        <v>1260</v>
      </c>
    </row>
    <row r="502">
      <c r="A502" s="18" t="str">
        <f t="shared" si="2"/>
        <v>#N/A</v>
      </c>
      <c r="B502" s="4" t="s">
        <v>1788</v>
      </c>
      <c r="C502" s="6">
        <v>11.0</v>
      </c>
      <c r="D502" s="4" t="s">
        <v>271</v>
      </c>
      <c r="E502" s="4" t="s">
        <v>1373</v>
      </c>
      <c r="F502" s="6">
        <v>99.0</v>
      </c>
      <c r="G502" s="4" t="s">
        <v>1260</v>
      </c>
    </row>
    <row r="503">
      <c r="A503" s="18" t="str">
        <f t="shared" si="2"/>
        <v>#N/A</v>
      </c>
      <c r="B503" s="4" t="s">
        <v>1789</v>
      </c>
      <c r="C503" s="6">
        <v>0.0</v>
      </c>
      <c r="D503" s="4" t="s">
        <v>285</v>
      </c>
      <c r="E503" s="4" t="s">
        <v>1402</v>
      </c>
      <c r="F503" s="6">
        <v>1.0</v>
      </c>
      <c r="G503" s="4" t="s">
        <v>1260</v>
      </c>
    </row>
    <row r="504">
      <c r="A504" s="18" t="str">
        <f t="shared" si="2"/>
        <v>#N/A</v>
      </c>
      <c r="B504" s="4" t="s">
        <v>1789</v>
      </c>
      <c r="C504" s="6">
        <v>1.0</v>
      </c>
      <c r="D504" s="4" t="s">
        <v>286</v>
      </c>
      <c r="E504" s="4" t="s">
        <v>1402</v>
      </c>
      <c r="F504" s="6">
        <v>2.0</v>
      </c>
      <c r="G504" s="4" t="s">
        <v>1260</v>
      </c>
    </row>
    <row r="505">
      <c r="A505" s="18" t="str">
        <f t="shared" si="2"/>
        <v>#N/A</v>
      </c>
      <c r="B505" s="4" t="s">
        <v>1789</v>
      </c>
      <c r="C505" s="6">
        <v>2.0</v>
      </c>
      <c r="D505" s="4" t="s">
        <v>271</v>
      </c>
      <c r="E505" s="4" t="s">
        <v>1402</v>
      </c>
      <c r="F505" s="6">
        <v>99.0</v>
      </c>
      <c r="G505" s="4" t="s">
        <v>1260</v>
      </c>
    </row>
    <row r="506">
      <c r="A506" s="18" t="str">
        <f t="shared" si="2"/>
        <v>#N/A</v>
      </c>
      <c r="B506" s="4" t="s">
        <v>1790</v>
      </c>
      <c r="C506" s="6">
        <v>0.0</v>
      </c>
      <c r="D506" s="4" t="s">
        <v>1660</v>
      </c>
      <c r="E506" s="4" t="s">
        <v>1406</v>
      </c>
      <c r="F506" s="6">
        <v>1.0</v>
      </c>
      <c r="G506" s="4" t="s">
        <v>1260</v>
      </c>
    </row>
    <row r="507">
      <c r="A507" s="18" t="str">
        <f t="shared" si="2"/>
        <v>#N/A</v>
      </c>
      <c r="B507" s="4" t="s">
        <v>1790</v>
      </c>
      <c r="C507" s="6">
        <v>1.0</v>
      </c>
      <c r="D507" s="4" t="s">
        <v>1661</v>
      </c>
      <c r="E507" s="4" t="s">
        <v>1406</v>
      </c>
      <c r="F507" s="6">
        <v>2.0</v>
      </c>
      <c r="G507" s="4" t="s">
        <v>1260</v>
      </c>
    </row>
    <row r="508">
      <c r="A508" s="18" t="str">
        <f t="shared" si="2"/>
        <v>#N/A</v>
      </c>
      <c r="B508" s="4" t="s">
        <v>1790</v>
      </c>
      <c r="C508" s="6">
        <v>2.0</v>
      </c>
      <c r="D508" s="4" t="s">
        <v>1662</v>
      </c>
      <c r="E508" s="4" t="s">
        <v>1406</v>
      </c>
      <c r="F508" s="6">
        <v>3.0</v>
      </c>
      <c r="G508" s="4" t="s">
        <v>1260</v>
      </c>
    </row>
    <row r="509">
      <c r="A509" s="18" t="str">
        <f t="shared" si="2"/>
        <v>#N/A</v>
      </c>
      <c r="B509" s="4" t="s">
        <v>1790</v>
      </c>
      <c r="C509" s="6">
        <v>3.0</v>
      </c>
      <c r="D509" s="4" t="s">
        <v>1663</v>
      </c>
      <c r="E509" s="4" t="s">
        <v>1406</v>
      </c>
      <c r="F509" s="6">
        <v>4.0</v>
      </c>
      <c r="G509" s="4" t="s">
        <v>1260</v>
      </c>
    </row>
    <row r="510">
      <c r="A510" s="18" t="str">
        <f t="shared" si="2"/>
        <v>#N/A</v>
      </c>
      <c r="B510" s="4" t="s">
        <v>1790</v>
      </c>
      <c r="C510" s="6">
        <v>4.0</v>
      </c>
      <c r="D510" s="4" t="s">
        <v>1664</v>
      </c>
      <c r="E510" s="4" t="s">
        <v>1406</v>
      </c>
      <c r="F510" s="6">
        <v>5.0</v>
      </c>
      <c r="G510" s="4" t="s">
        <v>1260</v>
      </c>
    </row>
    <row r="511">
      <c r="A511" s="18" t="str">
        <f t="shared" si="2"/>
        <v>#N/A</v>
      </c>
      <c r="B511" s="4" t="s">
        <v>1790</v>
      </c>
      <c r="C511" s="6">
        <v>5.0</v>
      </c>
      <c r="D511" s="4" t="s">
        <v>1665</v>
      </c>
      <c r="E511" s="4" t="s">
        <v>1406</v>
      </c>
      <c r="F511" s="6">
        <v>98.0</v>
      </c>
      <c r="G511" s="4" t="s">
        <v>1260</v>
      </c>
    </row>
    <row r="512">
      <c r="A512" s="18" t="str">
        <f t="shared" si="2"/>
        <v>#N/A</v>
      </c>
      <c r="B512" s="4" t="s">
        <v>1791</v>
      </c>
      <c r="C512" s="6">
        <v>0.0</v>
      </c>
      <c r="D512" s="4" t="s">
        <v>1666</v>
      </c>
      <c r="E512" s="4" t="s">
        <v>1409</v>
      </c>
      <c r="F512" s="6">
        <v>1.0</v>
      </c>
      <c r="G512" s="4" t="s">
        <v>1260</v>
      </c>
    </row>
    <row r="513">
      <c r="A513" s="18" t="str">
        <f t="shared" si="2"/>
        <v>#N/A</v>
      </c>
      <c r="B513" s="4" t="s">
        <v>1791</v>
      </c>
      <c r="C513" s="6">
        <v>1.0</v>
      </c>
      <c r="D513" s="4" t="s">
        <v>1667</v>
      </c>
      <c r="E513" s="4" t="s">
        <v>1409</v>
      </c>
      <c r="F513" s="6">
        <v>2.0</v>
      </c>
      <c r="G513" s="4" t="s">
        <v>1260</v>
      </c>
    </row>
    <row r="514">
      <c r="A514" s="18" t="str">
        <f t="shared" si="2"/>
        <v>#N/A</v>
      </c>
      <c r="B514" s="4" t="s">
        <v>1791</v>
      </c>
      <c r="C514" s="6">
        <v>2.0</v>
      </c>
      <c r="D514" s="4" t="s">
        <v>1668</v>
      </c>
      <c r="E514" s="4" t="s">
        <v>1409</v>
      </c>
      <c r="F514" s="6">
        <v>3.0</v>
      </c>
      <c r="G514" s="4" t="s">
        <v>1260</v>
      </c>
    </row>
    <row r="515">
      <c r="A515" s="18" t="str">
        <f t="shared" si="2"/>
        <v>#N/A</v>
      </c>
      <c r="B515" s="4" t="s">
        <v>1791</v>
      </c>
      <c r="C515" s="6">
        <v>3.0</v>
      </c>
      <c r="D515" s="4" t="s">
        <v>1669</v>
      </c>
      <c r="E515" s="4" t="s">
        <v>1409</v>
      </c>
      <c r="F515" s="6">
        <v>4.0</v>
      </c>
      <c r="G515" s="4" t="s">
        <v>1260</v>
      </c>
    </row>
    <row r="516">
      <c r="A516" s="18" t="str">
        <f t="shared" si="2"/>
        <v>#N/A</v>
      </c>
      <c r="B516" s="4" t="s">
        <v>1791</v>
      </c>
      <c r="C516" s="6">
        <v>4.0</v>
      </c>
      <c r="D516" s="4" t="s">
        <v>1670</v>
      </c>
      <c r="E516" s="4" t="s">
        <v>1409</v>
      </c>
      <c r="F516" s="6">
        <v>5.0</v>
      </c>
      <c r="G516" s="4" t="s">
        <v>1260</v>
      </c>
    </row>
    <row r="517">
      <c r="A517" s="18" t="str">
        <f t="shared" si="2"/>
        <v>#N/A</v>
      </c>
      <c r="B517" s="4" t="s">
        <v>1791</v>
      </c>
      <c r="C517" s="6">
        <v>5.0</v>
      </c>
      <c r="D517" s="4" t="s">
        <v>1665</v>
      </c>
      <c r="E517" s="4" t="s">
        <v>1409</v>
      </c>
      <c r="F517" s="6">
        <v>98.0</v>
      </c>
      <c r="G517" s="4" t="s">
        <v>1260</v>
      </c>
    </row>
    <row r="518">
      <c r="A518" s="18" t="str">
        <f t="shared" si="2"/>
        <v>#N/A</v>
      </c>
      <c r="B518" s="4" t="s">
        <v>1792</v>
      </c>
      <c r="C518" s="6">
        <v>0.0</v>
      </c>
      <c r="D518" s="4" t="s">
        <v>285</v>
      </c>
      <c r="E518" s="4" t="s">
        <v>1412</v>
      </c>
      <c r="F518" s="6">
        <v>1.0</v>
      </c>
      <c r="G518" s="4" t="s">
        <v>1260</v>
      </c>
    </row>
    <row r="519">
      <c r="A519" s="18" t="str">
        <f t="shared" si="2"/>
        <v>#N/A</v>
      </c>
      <c r="B519" s="4" t="s">
        <v>1792</v>
      </c>
      <c r="C519" s="6">
        <v>1.0</v>
      </c>
      <c r="D519" s="4" t="s">
        <v>286</v>
      </c>
      <c r="E519" s="4" t="s">
        <v>1412</v>
      </c>
      <c r="F519" s="6">
        <v>2.0</v>
      </c>
      <c r="G519" s="4" t="s">
        <v>1260</v>
      </c>
    </row>
    <row r="520">
      <c r="A520" s="18" t="str">
        <f t="shared" si="2"/>
        <v>#N/A</v>
      </c>
      <c r="B520" s="4" t="s">
        <v>1792</v>
      </c>
      <c r="C520" s="6">
        <v>2.0</v>
      </c>
      <c r="D520" s="4" t="s">
        <v>1665</v>
      </c>
      <c r="E520" s="4" t="s">
        <v>1412</v>
      </c>
      <c r="F520" s="6">
        <v>98.0</v>
      </c>
      <c r="G520" s="4" t="s">
        <v>1260</v>
      </c>
    </row>
    <row r="521">
      <c r="A521" s="18" t="str">
        <f t="shared" si="2"/>
        <v>#N/A</v>
      </c>
      <c r="B521" s="4" t="s">
        <v>1792</v>
      </c>
      <c r="C521" s="6">
        <v>3.0</v>
      </c>
      <c r="D521" s="4" t="s">
        <v>271</v>
      </c>
      <c r="E521" s="4" t="s">
        <v>1412</v>
      </c>
      <c r="F521" s="6">
        <v>99.0</v>
      </c>
      <c r="G521" s="4" t="s">
        <v>1260</v>
      </c>
    </row>
    <row r="522">
      <c r="A522" s="18" t="str">
        <f t="shared" si="2"/>
        <v>#N/A</v>
      </c>
      <c r="B522" s="4" t="s">
        <v>1793</v>
      </c>
      <c r="C522" s="6">
        <v>0.0</v>
      </c>
      <c r="D522" s="4" t="s">
        <v>285</v>
      </c>
      <c r="E522" s="4" t="s">
        <v>1415</v>
      </c>
      <c r="F522" s="6">
        <v>1.0</v>
      </c>
      <c r="G522" s="4" t="s">
        <v>1260</v>
      </c>
    </row>
    <row r="523">
      <c r="A523" s="18" t="str">
        <f t="shared" si="2"/>
        <v>#N/A</v>
      </c>
      <c r="B523" s="4" t="s">
        <v>1793</v>
      </c>
      <c r="C523" s="6">
        <v>1.0</v>
      </c>
      <c r="D523" s="4" t="s">
        <v>286</v>
      </c>
      <c r="E523" s="4" t="s">
        <v>1415</v>
      </c>
      <c r="F523" s="6">
        <v>2.0</v>
      </c>
      <c r="G523" s="4" t="s">
        <v>1260</v>
      </c>
    </row>
    <row r="524">
      <c r="A524" s="18" t="str">
        <f t="shared" si="2"/>
        <v>#N/A</v>
      </c>
      <c r="B524" s="4" t="s">
        <v>1793</v>
      </c>
      <c r="C524" s="6">
        <v>2.0</v>
      </c>
      <c r="D524" s="4" t="s">
        <v>1665</v>
      </c>
      <c r="E524" s="4" t="s">
        <v>1415</v>
      </c>
      <c r="F524" s="6">
        <v>98.0</v>
      </c>
      <c r="G524" s="4" t="s">
        <v>1260</v>
      </c>
    </row>
    <row r="525">
      <c r="A525" s="18" t="str">
        <f t="shared" si="2"/>
        <v>#N/A</v>
      </c>
      <c r="B525" s="4" t="s">
        <v>1794</v>
      </c>
      <c r="C525" s="6">
        <v>0.0</v>
      </c>
      <c r="D525" s="4" t="s">
        <v>1614</v>
      </c>
      <c r="E525" s="4" t="s">
        <v>1376</v>
      </c>
      <c r="F525" s="6">
        <v>1.0</v>
      </c>
      <c r="G525" s="4" t="s">
        <v>1260</v>
      </c>
    </row>
    <row r="526">
      <c r="A526" s="18" t="str">
        <f t="shared" si="2"/>
        <v>#N/A</v>
      </c>
      <c r="B526" s="4" t="s">
        <v>1794</v>
      </c>
      <c r="C526" s="6">
        <v>1.0</v>
      </c>
      <c r="D526" s="4" t="s">
        <v>1615</v>
      </c>
      <c r="E526" s="4" t="s">
        <v>1376</v>
      </c>
      <c r="F526" s="6">
        <v>2.0</v>
      </c>
      <c r="G526" s="4" t="s">
        <v>1260</v>
      </c>
    </row>
    <row r="527">
      <c r="A527" s="18" t="str">
        <f t="shared" si="2"/>
        <v>#N/A</v>
      </c>
      <c r="B527" s="4" t="s">
        <v>1794</v>
      </c>
      <c r="C527" s="6">
        <v>2.0</v>
      </c>
      <c r="D527" s="4" t="s">
        <v>1616</v>
      </c>
      <c r="E527" s="4" t="s">
        <v>1376</v>
      </c>
      <c r="F527" s="6">
        <v>3.0</v>
      </c>
      <c r="G527" s="4" t="s">
        <v>1260</v>
      </c>
    </row>
    <row r="528">
      <c r="A528" s="18" t="str">
        <f t="shared" si="2"/>
        <v>#N/A</v>
      </c>
      <c r="B528" s="4" t="s">
        <v>1794</v>
      </c>
      <c r="C528" s="6">
        <v>3.0</v>
      </c>
      <c r="D528" s="4" t="s">
        <v>1617</v>
      </c>
      <c r="E528" s="4" t="s">
        <v>1376</v>
      </c>
      <c r="F528" s="6">
        <v>4.0</v>
      </c>
      <c r="G528" s="4" t="s">
        <v>1260</v>
      </c>
    </row>
    <row r="529">
      <c r="A529" s="18" t="str">
        <f t="shared" si="2"/>
        <v>#N/A</v>
      </c>
      <c r="B529" s="4" t="s">
        <v>1794</v>
      </c>
      <c r="C529" s="6">
        <v>4.0</v>
      </c>
      <c r="D529" s="4" t="s">
        <v>1618</v>
      </c>
      <c r="E529" s="4" t="s">
        <v>1376</v>
      </c>
      <c r="F529" s="6">
        <v>5.0</v>
      </c>
      <c r="G529" s="4" t="s">
        <v>1260</v>
      </c>
    </row>
    <row r="530">
      <c r="A530" s="18" t="str">
        <f t="shared" si="2"/>
        <v>#N/A</v>
      </c>
      <c r="B530" s="4" t="s">
        <v>1794</v>
      </c>
      <c r="C530" s="6">
        <v>5.0</v>
      </c>
      <c r="D530" s="4" t="s">
        <v>312</v>
      </c>
      <c r="E530" s="4" t="s">
        <v>1376</v>
      </c>
      <c r="F530" s="6">
        <v>98.0</v>
      </c>
      <c r="G530" s="4" t="s">
        <v>1260</v>
      </c>
    </row>
    <row r="531">
      <c r="A531" s="18" t="str">
        <f t="shared" si="2"/>
        <v>#N/A</v>
      </c>
      <c r="B531" s="4" t="s">
        <v>1794</v>
      </c>
      <c r="C531" s="6">
        <v>6.0</v>
      </c>
      <c r="D531" s="4" t="s">
        <v>271</v>
      </c>
      <c r="E531" s="4" t="s">
        <v>1376</v>
      </c>
      <c r="F531" s="6">
        <v>99.0</v>
      </c>
      <c r="G531" s="4" t="s">
        <v>1260</v>
      </c>
    </row>
    <row r="532">
      <c r="A532" s="18" t="str">
        <f t="shared" si="2"/>
        <v>#N/A</v>
      </c>
      <c r="B532" s="4" t="s">
        <v>1795</v>
      </c>
      <c r="C532" s="6">
        <v>0.0</v>
      </c>
      <c r="D532" s="4" t="s">
        <v>1619</v>
      </c>
      <c r="E532" s="4" t="s">
        <v>1379</v>
      </c>
      <c r="F532" s="6">
        <v>1.0</v>
      </c>
      <c r="G532" s="4" t="s">
        <v>1260</v>
      </c>
    </row>
    <row r="533">
      <c r="A533" s="18" t="str">
        <f t="shared" si="2"/>
        <v>#N/A</v>
      </c>
      <c r="B533" s="4" t="s">
        <v>1795</v>
      </c>
      <c r="C533" s="6">
        <v>1.0</v>
      </c>
      <c r="D533" s="4" t="s">
        <v>1620</v>
      </c>
      <c r="E533" s="4" t="s">
        <v>1379</v>
      </c>
      <c r="F533" s="6">
        <v>2.0</v>
      </c>
      <c r="G533" s="4" t="s">
        <v>1260</v>
      </c>
    </row>
    <row r="534">
      <c r="A534" s="18" t="str">
        <f t="shared" si="2"/>
        <v>#N/A</v>
      </c>
      <c r="B534" s="4" t="s">
        <v>1795</v>
      </c>
      <c r="C534" s="6">
        <v>2.0</v>
      </c>
      <c r="D534" s="4" t="s">
        <v>1621</v>
      </c>
      <c r="E534" s="4" t="s">
        <v>1379</v>
      </c>
      <c r="F534" s="6">
        <v>3.0</v>
      </c>
      <c r="G534" s="4" t="s">
        <v>1260</v>
      </c>
    </row>
    <row r="535">
      <c r="A535" s="18" t="str">
        <f t="shared" si="2"/>
        <v>#N/A</v>
      </c>
      <c r="B535" s="4" t="s">
        <v>1795</v>
      </c>
      <c r="C535" s="6">
        <v>3.0</v>
      </c>
      <c r="D535" s="4" t="s">
        <v>1622</v>
      </c>
      <c r="E535" s="4" t="s">
        <v>1379</v>
      </c>
      <c r="F535" s="6">
        <v>4.0</v>
      </c>
      <c r="G535" s="4" t="s">
        <v>1260</v>
      </c>
    </row>
    <row r="536">
      <c r="A536" s="18" t="str">
        <f t="shared" si="2"/>
        <v>#N/A</v>
      </c>
      <c r="B536" s="4" t="s">
        <v>1795</v>
      </c>
      <c r="C536" s="6">
        <v>4.0</v>
      </c>
      <c r="D536" s="4" t="s">
        <v>1623</v>
      </c>
      <c r="E536" s="4" t="s">
        <v>1379</v>
      </c>
      <c r="F536" s="6">
        <v>5.0</v>
      </c>
      <c r="G536" s="4" t="s">
        <v>1260</v>
      </c>
    </row>
    <row r="537">
      <c r="A537" s="18" t="str">
        <f t="shared" si="2"/>
        <v>#N/A</v>
      </c>
      <c r="B537" s="4" t="s">
        <v>1795</v>
      </c>
      <c r="C537" s="6">
        <v>5.0</v>
      </c>
      <c r="D537" s="4" t="s">
        <v>1624</v>
      </c>
      <c r="E537" s="4" t="s">
        <v>1379</v>
      </c>
      <c r="F537" s="6">
        <v>6.0</v>
      </c>
      <c r="G537" s="4" t="s">
        <v>1260</v>
      </c>
    </row>
    <row r="538">
      <c r="A538" s="18" t="str">
        <f t="shared" si="2"/>
        <v>#N/A</v>
      </c>
      <c r="B538" s="4" t="s">
        <v>1795</v>
      </c>
      <c r="C538" s="6">
        <v>6.0</v>
      </c>
      <c r="D538" s="4" t="s">
        <v>1625</v>
      </c>
      <c r="E538" s="4" t="s">
        <v>1379</v>
      </c>
      <c r="F538" s="6">
        <v>7.0</v>
      </c>
      <c r="G538" s="4" t="s">
        <v>1260</v>
      </c>
    </row>
    <row r="539">
      <c r="A539" s="18" t="str">
        <f t="shared" si="2"/>
        <v>#N/A</v>
      </c>
      <c r="B539" s="4" t="s">
        <v>1795</v>
      </c>
      <c r="C539" s="6">
        <v>7.0</v>
      </c>
      <c r="D539" s="4" t="s">
        <v>1626</v>
      </c>
      <c r="E539" s="4" t="s">
        <v>1379</v>
      </c>
      <c r="F539" s="6">
        <v>8.0</v>
      </c>
      <c r="G539" s="4" t="s">
        <v>1260</v>
      </c>
    </row>
    <row r="540">
      <c r="A540" s="18" t="str">
        <f t="shared" si="2"/>
        <v>#N/A</v>
      </c>
      <c r="B540" s="4" t="s">
        <v>1795</v>
      </c>
      <c r="C540" s="6">
        <v>8.0</v>
      </c>
      <c r="D540" s="4" t="s">
        <v>1627</v>
      </c>
      <c r="E540" s="4" t="s">
        <v>1379</v>
      </c>
      <c r="F540" s="6">
        <v>9.0</v>
      </c>
      <c r="G540" s="4" t="s">
        <v>1260</v>
      </c>
    </row>
    <row r="541">
      <c r="A541" s="18" t="str">
        <f t="shared" si="2"/>
        <v>#N/A</v>
      </c>
      <c r="B541" s="4" t="s">
        <v>1795</v>
      </c>
      <c r="C541" s="6">
        <v>9.0</v>
      </c>
      <c r="D541" s="4" t="s">
        <v>312</v>
      </c>
      <c r="E541" s="4" t="s">
        <v>1379</v>
      </c>
      <c r="F541" s="6">
        <v>98.0</v>
      </c>
      <c r="G541" s="4" t="s">
        <v>1260</v>
      </c>
    </row>
    <row r="542">
      <c r="A542" s="18" t="str">
        <f t="shared" si="2"/>
        <v>#N/A</v>
      </c>
      <c r="B542" s="4" t="s">
        <v>1795</v>
      </c>
      <c r="C542" s="6">
        <v>10.0</v>
      </c>
      <c r="D542" s="4" t="s">
        <v>271</v>
      </c>
      <c r="E542" s="4" t="s">
        <v>1379</v>
      </c>
      <c r="F542" s="6">
        <v>99.0</v>
      </c>
      <c r="G542" s="4" t="s">
        <v>1260</v>
      </c>
    </row>
    <row r="543">
      <c r="A543" s="18" t="str">
        <f t="shared" si="2"/>
        <v>#N/A</v>
      </c>
      <c r="B543" s="4" t="s">
        <v>1796</v>
      </c>
      <c r="C543" s="6">
        <v>0.0</v>
      </c>
      <c r="D543" s="4" t="s">
        <v>279</v>
      </c>
      <c r="E543" s="4" t="s">
        <v>1382</v>
      </c>
      <c r="F543" s="6">
        <v>0.0</v>
      </c>
      <c r="G543" s="4" t="s">
        <v>1260</v>
      </c>
    </row>
    <row r="544">
      <c r="A544" s="18" t="str">
        <f t="shared" si="2"/>
        <v>#N/A</v>
      </c>
      <c r="B544" s="4" t="s">
        <v>1796</v>
      </c>
      <c r="C544" s="6">
        <v>1.0</v>
      </c>
      <c r="D544" s="4" t="s">
        <v>1628</v>
      </c>
      <c r="E544" s="4" t="s">
        <v>1382</v>
      </c>
      <c r="F544" s="6">
        <v>1.0</v>
      </c>
      <c r="G544" s="4" t="s">
        <v>1260</v>
      </c>
    </row>
    <row r="545">
      <c r="A545" s="18" t="str">
        <f t="shared" si="2"/>
        <v>#N/A</v>
      </c>
      <c r="B545" s="4" t="s">
        <v>1796</v>
      </c>
      <c r="C545" s="6">
        <v>2.0</v>
      </c>
      <c r="D545" s="4" t="s">
        <v>1629</v>
      </c>
      <c r="E545" s="4" t="s">
        <v>1382</v>
      </c>
      <c r="F545" s="6">
        <v>2.0</v>
      </c>
      <c r="G545" s="4" t="s">
        <v>1260</v>
      </c>
    </row>
    <row r="546">
      <c r="A546" s="18" t="str">
        <f t="shared" si="2"/>
        <v>#N/A</v>
      </c>
      <c r="B546" s="4" t="s">
        <v>1796</v>
      </c>
      <c r="C546" s="6">
        <v>3.0</v>
      </c>
      <c r="D546" s="4" t="s">
        <v>1630</v>
      </c>
      <c r="E546" s="4" t="s">
        <v>1382</v>
      </c>
      <c r="F546" s="6">
        <v>3.0</v>
      </c>
      <c r="G546" s="4" t="s">
        <v>1260</v>
      </c>
    </row>
    <row r="547">
      <c r="A547" s="18" t="str">
        <f t="shared" si="2"/>
        <v>#N/A</v>
      </c>
      <c r="B547" s="4" t="s">
        <v>1796</v>
      </c>
      <c r="C547" s="6">
        <v>4.0</v>
      </c>
      <c r="D547" s="4" t="s">
        <v>1631</v>
      </c>
      <c r="E547" s="4" t="s">
        <v>1382</v>
      </c>
      <c r="F547" s="6">
        <v>4.0</v>
      </c>
      <c r="G547" s="4" t="s">
        <v>1260</v>
      </c>
    </row>
    <row r="548">
      <c r="A548" s="18" t="str">
        <f t="shared" si="2"/>
        <v>#N/A</v>
      </c>
      <c r="B548" s="4" t="s">
        <v>1796</v>
      </c>
      <c r="C548" s="6">
        <v>5.0</v>
      </c>
      <c r="D548" s="4" t="s">
        <v>1632</v>
      </c>
      <c r="E548" s="4" t="s">
        <v>1382</v>
      </c>
      <c r="F548" s="6">
        <v>5.0</v>
      </c>
      <c r="G548" s="4" t="s">
        <v>1260</v>
      </c>
    </row>
    <row r="549">
      <c r="A549" s="18" t="str">
        <f t="shared" si="2"/>
        <v>#N/A</v>
      </c>
      <c r="B549" s="4" t="s">
        <v>1796</v>
      </c>
      <c r="C549" s="6">
        <v>6.0</v>
      </c>
      <c r="D549" s="4" t="s">
        <v>1633</v>
      </c>
      <c r="E549" s="4" t="s">
        <v>1382</v>
      </c>
      <c r="F549" s="6">
        <v>6.0</v>
      </c>
      <c r="G549" s="4" t="s">
        <v>1260</v>
      </c>
    </row>
    <row r="550">
      <c r="A550" s="18" t="str">
        <f t="shared" si="2"/>
        <v>#N/A</v>
      </c>
      <c r="B550" s="4" t="s">
        <v>1796</v>
      </c>
      <c r="C550" s="6">
        <v>7.0</v>
      </c>
      <c r="D550" s="4" t="s">
        <v>1634</v>
      </c>
      <c r="E550" s="4" t="s">
        <v>1382</v>
      </c>
      <c r="F550" s="6">
        <v>7.0</v>
      </c>
      <c r="G550" s="4" t="s">
        <v>1260</v>
      </c>
    </row>
    <row r="551">
      <c r="A551" s="18" t="str">
        <f t="shared" si="2"/>
        <v>#N/A</v>
      </c>
      <c r="B551" s="4" t="s">
        <v>1796</v>
      </c>
      <c r="C551" s="6">
        <v>8.0</v>
      </c>
      <c r="D551" s="4" t="s">
        <v>1635</v>
      </c>
      <c r="E551" s="4" t="s">
        <v>1382</v>
      </c>
      <c r="F551" s="6">
        <v>8.0</v>
      </c>
      <c r="G551" s="4" t="s">
        <v>1260</v>
      </c>
    </row>
    <row r="552">
      <c r="A552" s="18" t="str">
        <f t="shared" si="2"/>
        <v>#N/A</v>
      </c>
      <c r="B552" s="4" t="s">
        <v>1796</v>
      </c>
      <c r="C552" s="6">
        <v>9.0</v>
      </c>
      <c r="D552" s="4" t="s">
        <v>1636</v>
      </c>
      <c r="E552" s="4" t="s">
        <v>1382</v>
      </c>
      <c r="F552" s="6">
        <v>9.0</v>
      </c>
      <c r="G552" s="4" t="s">
        <v>1260</v>
      </c>
    </row>
    <row r="553">
      <c r="A553" s="18" t="str">
        <f t="shared" si="2"/>
        <v>#N/A</v>
      </c>
      <c r="B553" s="4" t="s">
        <v>1796</v>
      </c>
      <c r="C553" s="6">
        <v>10.0</v>
      </c>
      <c r="D553" s="4" t="s">
        <v>1637</v>
      </c>
      <c r="E553" s="4" t="s">
        <v>1382</v>
      </c>
      <c r="F553" s="6">
        <v>10.0</v>
      </c>
      <c r="G553" s="4" t="s">
        <v>1260</v>
      </c>
    </row>
    <row r="554">
      <c r="A554" s="18" t="str">
        <f t="shared" si="2"/>
        <v>#N/A</v>
      </c>
      <c r="B554" s="4" t="s">
        <v>1796</v>
      </c>
      <c r="C554" s="6">
        <v>11.0</v>
      </c>
      <c r="D554" s="4" t="s">
        <v>1638</v>
      </c>
      <c r="E554" s="4" t="s">
        <v>1382</v>
      </c>
      <c r="F554" s="6">
        <v>11.0</v>
      </c>
      <c r="G554" s="4" t="s">
        <v>1260</v>
      </c>
    </row>
    <row r="555">
      <c r="A555" s="18" t="str">
        <f t="shared" si="2"/>
        <v>#N/A</v>
      </c>
      <c r="B555" s="4" t="s">
        <v>1796</v>
      </c>
      <c r="C555" s="6">
        <v>12.0</v>
      </c>
      <c r="D555" s="4" t="s">
        <v>1639</v>
      </c>
      <c r="E555" s="4" t="s">
        <v>1382</v>
      </c>
      <c r="F555" s="6">
        <v>12.0</v>
      </c>
      <c r="G555" s="4" t="s">
        <v>1260</v>
      </c>
    </row>
    <row r="556">
      <c r="A556" s="18" t="str">
        <f t="shared" si="2"/>
        <v>#N/A</v>
      </c>
      <c r="B556" s="4" t="s">
        <v>1796</v>
      </c>
      <c r="C556" s="6">
        <v>13.0</v>
      </c>
      <c r="D556" s="4" t="s">
        <v>1640</v>
      </c>
      <c r="E556" s="4" t="s">
        <v>1382</v>
      </c>
      <c r="F556" s="6">
        <v>13.0</v>
      </c>
      <c r="G556" s="4" t="s">
        <v>1260</v>
      </c>
    </row>
    <row r="557">
      <c r="A557" s="18" t="str">
        <f t="shared" si="2"/>
        <v>#N/A</v>
      </c>
      <c r="B557" s="4" t="s">
        <v>1796</v>
      </c>
      <c r="C557" s="6">
        <v>14.0</v>
      </c>
      <c r="D557" s="4" t="s">
        <v>1641</v>
      </c>
      <c r="E557" s="4" t="s">
        <v>1382</v>
      </c>
      <c r="F557" s="6">
        <v>14.0</v>
      </c>
      <c r="G557" s="4" t="s">
        <v>1260</v>
      </c>
    </row>
    <row r="558">
      <c r="A558" s="18" t="str">
        <f t="shared" si="2"/>
        <v>#N/A</v>
      </c>
      <c r="B558" s="4" t="s">
        <v>1796</v>
      </c>
      <c r="C558" s="6">
        <v>15.0</v>
      </c>
      <c r="D558" s="4" t="s">
        <v>1642</v>
      </c>
      <c r="E558" s="4" t="s">
        <v>1382</v>
      </c>
      <c r="F558" s="6">
        <v>15.0</v>
      </c>
      <c r="G558" s="4" t="s">
        <v>1260</v>
      </c>
    </row>
    <row r="559">
      <c r="A559" s="18" t="str">
        <f t="shared" si="2"/>
        <v>#N/A</v>
      </c>
      <c r="B559" s="4" t="s">
        <v>1796</v>
      </c>
      <c r="C559" s="6">
        <v>16.0</v>
      </c>
      <c r="D559" s="4" t="s">
        <v>1643</v>
      </c>
      <c r="E559" s="4" t="s">
        <v>1382</v>
      </c>
      <c r="F559" s="6">
        <v>16.0</v>
      </c>
      <c r="G559" s="4" t="s">
        <v>1260</v>
      </c>
    </row>
    <row r="560">
      <c r="A560" s="18" t="str">
        <f t="shared" si="2"/>
        <v>#N/A</v>
      </c>
      <c r="B560" s="4" t="s">
        <v>1796</v>
      </c>
      <c r="C560" s="6">
        <v>17.0</v>
      </c>
      <c r="D560" s="4" t="s">
        <v>1644</v>
      </c>
      <c r="E560" s="4" t="s">
        <v>1382</v>
      </c>
      <c r="F560" s="6">
        <v>17.0</v>
      </c>
      <c r="G560" s="4" t="s">
        <v>1260</v>
      </c>
    </row>
    <row r="561">
      <c r="A561" s="18" t="str">
        <f t="shared" si="2"/>
        <v>#N/A</v>
      </c>
      <c r="B561" s="4" t="s">
        <v>1796</v>
      </c>
      <c r="C561" s="6">
        <v>18.0</v>
      </c>
      <c r="D561" s="4" t="s">
        <v>1372</v>
      </c>
      <c r="E561" s="4" t="s">
        <v>1382</v>
      </c>
      <c r="F561" s="6">
        <v>18.0</v>
      </c>
      <c r="G561" s="4" t="s">
        <v>1260</v>
      </c>
    </row>
    <row r="562">
      <c r="A562" s="18" t="str">
        <f t="shared" si="2"/>
        <v>#N/A</v>
      </c>
      <c r="B562" s="4" t="s">
        <v>1796</v>
      </c>
      <c r="C562" s="6">
        <v>19.0</v>
      </c>
      <c r="D562" s="4" t="s">
        <v>1645</v>
      </c>
      <c r="E562" s="4" t="s">
        <v>1382</v>
      </c>
      <c r="F562" s="6">
        <v>19.0</v>
      </c>
      <c r="G562" s="4" t="s">
        <v>1260</v>
      </c>
    </row>
    <row r="563">
      <c r="A563" s="18" t="str">
        <f t="shared" si="2"/>
        <v>#N/A</v>
      </c>
      <c r="B563" s="4" t="s">
        <v>1796</v>
      </c>
      <c r="C563" s="6">
        <v>20.0</v>
      </c>
      <c r="D563" s="4" t="s">
        <v>1646</v>
      </c>
      <c r="E563" s="4" t="s">
        <v>1382</v>
      </c>
      <c r="F563" s="6">
        <v>20.0</v>
      </c>
      <c r="G563" s="4" t="s">
        <v>1260</v>
      </c>
    </row>
    <row r="564">
      <c r="A564" s="18" t="str">
        <f t="shared" si="2"/>
        <v>#N/A</v>
      </c>
      <c r="B564" s="4" t="s">
        <v>1797</v>
      </c>
      <c r="C564" s="6">
        <v>0.0</v>
      </c>
      <c r="D564" s="4" t="s">
        <v>285</v>
      </c>
      <c r="E564" s="4" t="s">
        <v>1352</v>
      </c>
      <c r="F564" s="6">
        <v>1.0</v>
      </c>
      <c r="G564" s="4" t="s">
        <v>1260</v>
      </c>
    </row>
    <row r="565">
      <c r="A565" s="18" t="str">
        <f t="shared" si="2"/>
        <v>#N/A</v>
      </c>
      <c r="B565" s="4" t="s">
        <v>1797</v>
      </c>
      <c r="C565" s="6">
        <v>1.0</v>
      </c>
      <c r="D565" s="4" t="s">
        <v>286</v>
      </c>
      <c r="E565" s="4" t="s">
        <v>1352</v>
      </c>
      <c r="F565" s="6">
        <v>2.0</v>
      </c>
      <c r="G565" s="4" t="s">
        <v>1260</v>
      </c>
    </row>
    <row r="566">
      <c r="A566" s="18" t="str">
        <f t="shared" si="2"/>
        <v>#N/A</v>
      </c>
      <c r="B566" s="4" t="s">
        <v>1797</v>
      </c>
      <c r="C566" s="6">
        <v>2.0</v>
      </c>
      <c r="D566" s="4" t="s">
        <v>271</v>
      </c>
      <c r="E566" s="4" t="s">
        <v>1352</v>
      </c>
      <c r="F566" s="6">
        <v>99.0</v>
      </c>
      <c r="G566" s="4" t="s">
        <v>1260</v>
      </c>
    </row>
    <row r="567">
      <c r="A567" s="18" t="str">
        <f t="shared" si="2"/>
        <v>#N/A</v>
      </c>
      <c r="B567" s="4" t="s">
        <v>1798</v>
      </c>
      <c r="C567" s="6">
        <v>0.0</v>
      </c>
      <c r="D567" s="4" t="s">
        <v>1602</v>
      </c>
      <c r="E567" s="4" t="s">
        <v>1357</v>
      </c>
      <c r="F567" s="6">
        <v>0.0</v>
      </c>
      <c r="G567" s="4" t="s">
        <v>1260</v>
      </c>
    </row>
    <row r="568">
      <c r="A568" s="18" t="str">
        <f t="shared" si="2"/>
        <v>#N/A</v>
      </c>
      <c r="B568" s="4" t="s">
        <v>1798</v>
      </c>
      <c r="C568" s="6">
        <v>1.0</v>
      </c>
      <c r="D568" s="4" t="s">
        <v>1603</v>
      </c>
      <c r="E568" s="4" t="s">
        <v>1357</v>
      </c>
      <c r="F568" s="6">
        <v>1.0</v>
      </c>
      <c r="G568" s="4" t="s">
        <v>1260</v>
      </c>
    </row>
    <row r="569">
      <c r="A569" s="18" t="str">
        <f t="shared" si="2"/>
        <v>#N/A</v>
      </c>
      <c r="B569" s="4" t="s">
        <v>1798</v>
      </c>
      <c r="C569" s="6">
        <v>2.0</v>
      </c>
      <c r="D569" s="4" t="s">
        <v>1604</v>
      </c>
      <c r="E569" s="4" t="s">
        <v>1357</v>
      </c>
      <c r="F569" s="6">
        <v>2.0</v>
      </c>
      <c r="G569" s="4" t="s">
        <v>1260</v>
      </c>
    </row>
    <row r="570">
      <c r="A570" s="18" t="str">
        <f t="shared" si="2"/>
        <v>#N/A</v>
      </c>
      <c r="B570" s="4" t="s">
        <v>1798</v>
      </c>
      <c r="C570" s="6">
        <v>3.0</v>
      </c>
      <c r="D570" s="4" t="s">
        <v>1605</v>
      </c>
      <c r="E570" s="4" t="s">
        <v>1357</v>
      </c>
      <c r="F570" s="6">
        <v>3.0</v>
      </c>
      <c r="G570" s="4" t="s">
        <v>1260</v>
      </c>
    </row>
    <row r="571">
      <c r="A571" s="18" t="str">
        <f t="shared" si="2"/>
        <v>#N/A</v>
      </c>
      <c r="B571" s="4" t="s">
        <v>1798</v>
      </c>
      <c r="C571" s="6">
        <v>4.0</v>
      </c>
      <c r="D571" s="4" t="s">
        <v>1606</v>
      </c>
      <c r="E571" s="4" t="s">
        <v>1357</v>
      </c>
      <c r="F571" s="6">
        <v>4.0</v>
      </c>
      <c r="G571" s="4" t="s">
        <v>1260</v>
      </c>
    </row>
    <row r="572">
      <c r="A572" s="18" t="str">
        <f t="shared" si="2"/>
        <v>#N/A</v>
      </c>
      <c r="B572" s="4" t="s">
        <v>1798</v>
      </c>
      <c r="C572" s="6">
        <v>5.0</v>
      </c>
      <c r="D572" s="4" t="s">
        <v>1607</v>
      </c>
      <c r="E572" s="4" t="s">
        <v>1357</v>
      </c>
      <c r="F572" s="6">
        <v>5.0</v>
      </c>
      <c r="G572" s="4" t="s">
        <v>1260</v>
      </c>
    </row>
    <row r="573">
      <c r="A573" s="18" t="str">
        <f t="shared" si="2"/>
        <v>#N/A</v>
      </c>
      <c r="B573" s="4" t="s">
        <v>1798</v>
      </c>
      <c r="C573" s="6">
        <v>6.0</v>
      </c>
      <c r="D573" s="4" t="s">
        <v>1608</v>
      </c>
      <c r="E573" s="4" t="s">
        <v>1357</v>
      </c>
      <c r="F573" s="6">
        <v>6.0</v>
      </c>
      <c r="G573" s="4" t="s">
        <v>1260</v>
      </c>
    </row>
    <row r="574">
      <c r="A574" s="18" t="str">
        <f t="shared" si="2"/>
        <v>#N/A</v>
      </c>
      <c r="B574" s="4" t="s">
        <v>1798</v>
      </c>
      <c r="C574" s="6">
        <v>7.0</v>
      </c>
      <c r="D574" s="4" t="s">
        <v>1609</v>
      </c>
      <c r="E574" s="4" t="s">
        <v>1357</v>
      </c>
      <c r="F574" s="6">
        <v>7.0</v>
      </c>
      <c r="G574" s="4" t="s">
        <v>1260</v>
      </c>
    </row>
    <row r="575">
      <c r="A575" s="18" t="str">
        <f t="shared" si="2"/>
        <v>#N/A</v>
      </c>
      <c r="B575" s="4" t="s">
        <v>1798</v>
      </c>
      <c r="C575" s="6">
        <v>8.0</v>
      </c>
      <c r="D575" s="4" t="s">
        <v>625</v>
      </c>
      <c r="E575" s="4" t="s">
        <v>1357</v>
      </c>
      <c r="F575" s="6">
        <v>8.0</v>
      </c>
      <c r="G575" s="4" t="s">
        <v>1260</v>
      </c>
    </row>
    <row r="576">
      <c r="A576" s="18" t="str">
        <f t="shared" si="2"/>
        <v>#N/A</v>
      </c>
      <c r="B576" s="4" t="s">
        <v>1798</v>
      </c>
      <c r="C576" s="6">
        <v>9.0</v>
      </c>
      <c r="D576" s="4" t="s">
        <v>1610</v>
      </c>
      <c r="E576" s="4" t="s">
        <v>1357</v>
      </c>
      <c r="F576" s="6">
        <v>9.0</v>
      </c>
      <c r="G576" s="4" t="s">
        <v>1260</v>
      </c>
    </row>
    <row r="577">
      <c r="A577" s="18" t="str">
        <f t="shared" si="2"/>
        <v>#N/A</v>
      </c>
      <c r="B577" s="4" t="s">
        <v>1798</v>
      </c>
      <c r="C577" s="6">
        <v>10.0</v>
      </c>
      <c r="D577" s="4" t="s">
        <v>1611</v>
      </c>
      <c r="E577" s="4" t="s">
        <v>1357</v>
      </c>
      <c r="F577" s="6">
        <v>10.0</v>
      </c>
      <c r="G577" s="4" t="s">
        <v>1260</v>
      </c>
    </row>
    <row r="578">
      <c r="A578" s="18" t="str">
        <f t="shared" si="2"/>
        <v>#N/A</v>
      </c>
      <c r="B578" s="4" t="s">
        <v>1798</v>
      </c>
      <c r="C578" s="6">
        <v>11.0</v>
      </c>
      <c r="D578" s="4" t="s">
        <v>271</v>
      </c>
      <c r="E578" s="4" t="s">
        <v>1357</v>
      </c>
      <c r="F578" s="6">
        <v>99.0</v>
      </c>
      <c r="G578" s="4" t="s">
        <v>1260</v>
      </c>
    </row>
    <row r="579">
      <c r="A579" s="18" t="str">
        <f t="shared" si="2"/>
        <v>#N/A</v>
      </c>
      <c r="B579" s="4" t="s">
        <v>1799</v>
      </c>
      <c r="C579" s="6">
        <v>0.0</v>
      </c>
      <c r="D579" s="4" t="s">
        <v>1647</v>
      </c>
      <c r="E579" s="4" t="s">
        <v>1389</v>
      </c>
      <c r="F579" s="6">
        <v>1.0</v>
      </c>
      <c r="G579" s="4" t="s">
        <v>1260</v>
      </c>
    </row>
    <row r="580">
      <c r="A580" s="18" t="str">
        <f t="shared" si="2"/>
        <v>#N/A</v>
      </c>
      <c r="B580" s="4" t="s">
        <v>1799</v>
      </c>
      <c r="C580" s="6">
        <v>1.0</v>
      </c>
      <c r="D580" s="4" t="s">
        <v>1648</v>
      </c>
      <c r="E580" s="4" t="s">
        <v>1389</v>
      </c>
      <c r="F580" s="6">
        <v>2.0</v>
      </c>
      <c r="G580" s="4" t="s">
        <v>1260</v>
      </c>
    </row>
    <row r="581">
      <c r="A581" s="18" t="str">
        <f t="shared" si="2"/>
        <v>#N/A</v>
      </c>
      <c r="B581" s="4" t="s">
        <v>1799</v>
      </c>
      <c r="C581" s="6">
        <v>2.0</v>
      </c>
      <c r="D581" s="4" t="s">
        <v>1649</v>
      </c>
      <c r="E581" s="4" t="s">
        <v>1389</v>
      </c>
      <c r="F581" s="6">
        <v>3.0</v>
      </c>
      <c r="G581" s="4" t="s">
        <v>1260</v>
      </c>
    </row>
    <row r="582">
      <c r="A582" s="18" t="str">
        <f t="shared" si="2"/>
        <v>#N/A</v>
      </c>
      <c r="B582" s="4" t="s">
        <v>1799</v>
      </c>
      <c r="C582" s="6">
        <v>3.0</v>
      </c>
      <c r="D582" s="4" t="s">
        <v>1650</v>
      </c>
      <c r="E582" s="4" t="s">
        <v>1389</v>
      </c>
      <c r="F582" s="6">
        <v>4.0</v>
      </c>
      <c r="G582" s="4" t="s">
        <v>1260</v>
      </c>
    </row>
    <row r="583">
      <c r="A583" s="18" t="str">
        <f t="shared" si="2"/>
        <v>#N/A</v>
      </c>
      <c r="B583" s="4" t="s">
        <v>1799</v>
      </c>
      <c r="C583" s="6">
        <v>4.0</v>
      </c>
      <c r="D583" s="4" t="s">
        <v>1651</v>
      </c>
      <c r="E583" s="4" t="s">
        <v>1389</v>
      </c>
      <c r="F583" s="6">
        <v>5.0</v>
      </c>
      <c r="G583" s="4" t="s">
        <v>1260</v>
      </c>
    </row>
    <row r="584">
      <c r="A584" s="18" t="str">
        <f t="shared" si="2"/>
        <v>#N/A</v>
      </c>
      <c r="B584" s="4" t="s">
        <v>1800</v>
      </c>
      <c r="C584" s="6">
        <v>0.0</v>
      </c>
      <c r="D584" s="4" t="s">
        <v>1652</v>
      </c>
      <c r="E584" s="4" t="s">
        <v>1392</v>
      </c>
      <c r="F584" s="6">
        <v>1.0</v>
      </c>
      <c r="G584" s="4" t="s">
        <v>1260</v>
      </c>
    </row>
    <row r="585">
      <c r="A585" s="18" t="str">
        <f t="shared" si="2"/>
        <v>#N/A</v>
      </c>
      <c r="B585" s="4" t="s">
        <v>1800</v>
      </c>
      <c r="C585" s="6">
        <v>1.0</v>
      </c>
      <c r="D585" s="4" t="s">
        <v>1653</v>
      </c>
      <c r="E585" s="4" t="s">
        <v>1392</v>
      </c>
      <c r="F585" s="6">
        <v>2.0</v>
      </c>
      <c r="G585" s="4" t="s">
        <v>1260</v>
      </c>
    </row>
    <row r="586">
      <c r="A586" s="18" t="str">
        <f t="shared" si="2"/>
        <v>#N/A</v>
      </c>
      <c r="B586" s="4" t="s">
        <v>1800</v>
      </c>
      <c r="C586" s="6">
        <v>2.0</v>
      </c>
      <c r="D586" s="4" t="s">
        <v>1654</v>
      </c>
      <c r="E586" s="4" t="s">
        <v>1392</v>
      </c>
      <c r="F586" s="6">
        <v>3.0</v>
      </c>
      <c r="G586" s="4" t="s">
        <v>1260</v>
      </c>
    </row>
    <row r="587">
      <c r="A587" s="18" t="str">
        <f t="shared" si="2"/>
        <v>#N/A</v>
      </c>
      <c r="B587" s="4" t="s">
        <v>1800</v>
      </c>
      <c r="C587" s="6">
        <v>3.0</v>
      </c>
      <c r="D587" s="4" t="s">
        <v>1655</v>
      </c>
      <c r="E587" s="4" t="s">
        <v>1392</v>
      </c>
      <c r="F587" s="6">
        <v>97.0</v>
      </c>
      <c r="G587" s="4" t="s">
        <v>1260</v>
      </c>
    </row>
    <row r="588">
      <c r="A588" s="18" t="str">
        <f t="shared" si="2"/>
        <v>#N/A</v>
      </c>
      <c r="B588" s="4" t="s">
        <v>1801</v>
      </c>
      <c r="C588" s="6">
        <v>0.0</v>
      </c>
      <c r="D588" s="4" t="s">
        <v>1514</v>
      </c>
      <c r="E588" s="4" t="s">
        <v>1281</v>
      </c>
      <c r="F588" s="6">
        <v>1.0</v>
      </c>
      <c r="G588" s="4" t="s">
        <v>1260</v>
      </c>
    </row>
    <row r="589">
      <c r="A589" s="18" t="str">
        <f t="shared" si="2"/>
        <v>#N/A</v>
      </c>
      <c r="B589" s="4" t="s">
        <v>1801</v>
      </c>
      <c r="C589" s="6">
        <v>1.0</v>
      </c>
      <c r="D589" s="4" t="s">
        <v>1515</v>
      </c>
      <c r="E589" s="4" t="s">
        <v>1281</v>
      </c>
      <c r="F589" s="6">
        <v>2.0</v>
      </c>
      <c r="G589" s="4" t="s">
        <v>1260</v>
      </c>
    </row>
    <row r="590">
      <c r="A590" s="18" t="str">
        <f t="shared" si="2"/>
        <v>#N/A</v>
      </c>
      <c r="B590" s="4" t="s">
        <v>1802</v>
      </c>
      <c r="C590" s="6">
        <v>0.0</v>
      </c>
      <c r="D590" s="4" t="s">
        <v>1656</v>
      </c>
      <c r="E590" s="4" t="s">
        <v>1395</v>
      </c>
      <c r="F590" s="6">
        <v>1.0</v>
      </c>
      <c r="G590" s="4" t="s">
        <v>1260</v>
      </c>
    </row>
    <row r="591">
      <c r="A591" s="18" t="str">
        <f t="shared" si="2"/>
        <v>#N/A</v>
      </c>
      <c r="B591" s="4" t="s">
        <v>1802</v>
      </c>
      <c r="C591" s="6">
        <v>1.0</v>
      </c>
      <c r="D591" s="4" t="s">
        <v>1657</v>
      </c>
      <c r="E591" s="4" t="s">
        <v>1395</v>
      </c>
      <c r="F591" s="6">
        <v>2.0</v>
      </c>
      <c r="G591" s="4" t="s">
        <v>1260</v>
      </c>
    </row>
    <row r="592">
      <c r="A592" s="18" t="str">
        <f t="shared" si="2"/>
        <v>#N/A</v>
      </c>
      <c r="B592" s="4" t="s">
        <v>1802</v>
      </c>
      <c r="C592" s="6">
        <v>2.0</v>
      </c>
      <c r="D592" s="4" t="s">
        <v>1658</v>
      </c>
      <c r="E592" s="4" t="s">
        <v>1395</v>
      </c>
      <c r="F592" s="6">
        <v>3.0</v>
      </c>
      <c r="G592" s="4" t="s">
        <v>1260</v>
      </c>
    </row>
    <row r="593">
      <c r="A593" s="18" t="str">
        <f t="shared" si="2"/>
        <v>#N/A</v>
      </c>
      <c r="B593" s="4" t="s">
        <v>1802</v>
      </c>
      <c r="C593" s="6">
        <v>3.0</v>
      </c>
      <c r="D593" s="4" t="s">
        <v>1659</v>
      </c>
      <c r="E593" s="4" t="s">
        <v>1395</v>
      </c>
      <c r="F593" s="6">
        <v>4.0</v>
      </c>
      <c r="G593" s="4" t="s">
        <v>1260</v>
      </c>
    </row>
    <row r="594">
      <c r="A594" s="18" t="str">
        <f t="shared" si="2"/>
        <v>#N/A</v>
      </c>
      <c r="B594" s="4" t="s">
        <v>1802</v>
      </c>
      <c r="C594" s="6">
        <v>4.0</v>
      </c>
      <c r="D594" s="4" t="s">
        <v>1086</v>
      </c>
      <c r="E594" s="4" t="s">
        <v>1395</v>
      </c>
      <c r="F594" s="6">
        <v>5.0</v>
      </c>
      <c r="G594" s="4" t="s">
        <v>1260</v>
      </c>
    </row>
    <row r="595">
      <c r="A595" s="18" t="str">
        <f t="shared" si="2"/>
        <v>#N/A</v>
      </c>
      <c r="B595" s="4" t="s">
        <v>1802</v>
      </c>
      <c r="C595" s="6">
        <v>5.0</v>
      </c>
      <c r="D595" s="4" t="s">
        <v>1655</v>
      </c>
      <c r="E595" s="4" t="s">
        <v>1395</v>
      </c>
      <c r="F595" s="6">
        <v>97.0</v>
      </c>
      <c r="G595" s="4" t="s">
        <v>1260</v>
      </c>
    </row>
    <row r="596">
      <c r="A596" s="18" t="str">
        <f t="shared" si="2"/>
        <v>#N/A</v>
      </c>
      <c r="B596" s="4" t="s">
        <v>1803</v>
      </c>
      <c r="C596" s="6">
        <v>0.0</v>
      </c>
      <c r="D596" s="4" t="s">
        <v>404</v>
      </c>
      <c r="E596" s="4" t="s">
        <v>1271</v>
      </c>
      <c r="F596" s="6">
        <v>1.0</v>
      </c>
      <c r="G596" s="4" t="s">
        <v>1260</v>
      </c>
    </row>
    <row r="597">
      <c r="A597" s="18" t="str">
        <f t="shared" si="2"/>
        <v>#N/A</v>
      </c>
      <c r="B597" s="4" t="s">
        <v>1803</v>
      </c>
      <c r="C597" s="6">
        <v>1.0</v>
      </c>
      <c r="D597" s="4" t="s">
        <v>405</v>
      </c>
      <c r="E597" s="4" t="s">
        <v>1271</v>
      </c>
      <c r="F597" s="6">
        <v>2.0</v>
      </c>
      <c r="G597" s="4" t="s">
        <v>1260</v>
      </c>
    </row>
    <row r="598">
      <c r="A598" s="18" t="str">
        <f t="shared" si="2"/>
        <v>#N/A</v>
      </c>
      <c r="B598" s="4" t="s">
        <v>1803</v>
      </c>
      <c r="C598" s="6">
        <v>2.0</v>
      </c>
      <c r="D598" s="4" t="s">
        <v>406</v>
      </c>
      <c r="E598" s="4" t="s">
        <v>1271</v>
      </c>
      <c r="F598" s="6">
        <v>3.0</v>
      </c>
      <c r="G598" s="4" t="s">
        <v>1260</v>
      </c>
    </row>
    <row r="599">
      <c r="A599" s="18" t="str">
        <f t="shared" si="2"/>
        <v>#N/A</v>
      </c>
      <c r="B599" s="4" t="s">
        <v>1803</v>
      </c>
      <c r="C599" s="6">
        <v>3.0</v>
      </c>
      <c r="D599" s="4" t="s">
        <v>407</v>
      </c>
      <c r="E599" s="4" t="s">
        <v>1271</v>
      </c>
      <c r="F599" s="6">
        <v>4.0</v>
      </c>
      <c r="G599" s="4" t="s">
        <v>1260</v>
      </c>
    </row>
    <row r="600">
      <c r="A600" s="18" t="str">
        <f t="shared" si="2"/>
        <v>#N/A</v>
      </c>
      <c r="B600" s="4" t="s">
        <v>1803</v>
      </c>
      <c r="C600" s="6">
        <v>4.0</v>
      </c>
      <c r="D600" s="4" t="s">
        <v>1513</v>
      </c>
      <c r="E600" s="4" t="s">
        <v>1271</v>
      </c>
      <c r="F600" s="6">
        <v>5.0</v>
      </c>
      <c r="G600" s="4" t="s">
        <v>1260</v>
      </c>
    </row>
    <row r="601">
      <c r="A601" s="18" t="str">
        <f t="shared" si="2"/>
        <v>#N/A</v>
      </c>
      <c r="B601" s="4" t="s">
        <v>1803</v>
      </c>
      <c r="C601" s="6">
        <v>5.0</v>
      </c>
      <c r="D601" s="4" t="s">
        <v>271</v>
      </c>
      <c r="E601" s="4" t="s">
        <v>1271</v>
      </c>
      <c r="F601" s="6">
        <v>99.0</v>
      </c>
      <c r="G601" s="4" t="s">
        <v>1260</v>
      </c>
    </row>
    <row r="602">
      <c r="A602" s="18" t="str">
        <f t="shared" si="2"/>
        <v>#N/A</v>
      </c>
      <c r="B602" s="4" t="s">
        <v>1804</v>
      </c>
      <c r="C602" s="6">
        <v>0.0</v>
      </c>
      <c r="D602" s="4" t="s">
        <v>1516</v>
      </c>
      <c r="E602" s="4" t="s">
        <v>1286</v>
      </c>
      <c r="F602" s="6">
        <v>1.0</v>
      </c>
      <c r="G602" s="4" t="s">
        <v>1260</v>
      </c>
    </row>
    <row r="603">
      <c r="A603" s="18" t="str">
        <f t="shared" si="2"/>
        <v>#N/A</v>
      </c>
      <c r="B603" s="4" t="s">
        <v>1804</v>
      </c>
      <c r="C603" s="6">
        <v>1.0</v>
      </c>
      <c r="D603" s="4" t="s">
        <v>1517</v>
      </c>
      <c r="E603" s="4" t="s">
        <v>1286</v>
      </c>
      <c r="F603" s="6">
        <v>2.0</v>
      </c>
      <c r="G603" s="4" t="s">
        <v>1260</v>
      </c>
    </row>
    <row r="604">
      <c r="A604" s="18" t="str">
        <f t="shared" si="2"/>
        <v>#N/A</v>
      </c>
      <c r="B604" s="4" t="s">
        <v>1804</v>
      </c>
      <c r="C604" s="6">
        <v>2.0</v>
      </c>
      <c r="D604" s="4" t="s">
        <v>1518</v>
      </c>
      <c r="E604" s="4" t="s">
        <v>1286</v>
      </c>
      <c r="F604" s="6">
        <v>3.0</v>
      </c>
      <c r="G604" s="4" t="s">
        <v>1260</v>
      </c>
    </row>
    <row r="605">
      <c r="A605" s="18" t="str">
        <f t="shared" si="2"/>
        <v>#N/A</v>
      </c>
      <c r="B605" s="4" t="s">
        <v>1805</v>
      </c>
      <c r="C605" s="6">
        <v>0.0</v>
      </c>
      <c r="D605" s="4" t="s">
        <v>285</v>
      </c>
      <c r="E605" s="4" t="s">
        <v>1290</v>
      </c>
      <c r="F605" s="6">
        <v>1.0</v>
      </c>
      <c r="G605" s="4" t="s">
        <v>1260</v>
      </c>
    </row>
    <row r="606">
      <c r="A606" s="18" t="str">
        <f t="shared" si="2"/>
        <v>#N/A</v>
      </c>
      <c r="B606" s="4" t="s">
        <v>1805</v>
      </c>
      <c r="C606" s="6">
        <v>1.0</v>
      </c>
      <c r="D606" s="4" t="s">
        <v>286</v>
      </c>
      <c r="E606" s="4" t="s">
        <v>1290</v>
      </c>
      <c r="F606" s="6">
        <v>2.0</v>
      </c>
      <c r="G606" s="4" t="s">
        <v>1260</v>
      </c>
    </row>
    <row r="607">
      <c r="A607" s="18" t="str">
        <f t="shared" si="2"/>
        <v>#N/A</v>
      </c>
      <c r="B607" s="4" t="s">
        <v>1806</v>
      </c>
      <c r="C607" s="6">
        <v>0.0</v>
      </c>
      <c r="D607" s="4" t="s">
        <v>285</v>
      </c>
      <c r="E607" s="4" t="s">
        <v>1294</v>
      </c>
      <c r="F607" s="4">
        <v>0.0</v>
      </c>
      <c r="G607" s="4" t="s">
        <v>1260</v>
      </c>
    </row>
    <row r="608">
      <c r="A608" s="18" t="str">
        <f t="shared" si="2"/>
        <v>#N/A</v>
      </c>
      <c r="B608" s="4" t="s">
        <v>1806</v>
      </c>
      <c r="C608" s="6">
        <v>1.0</v>
      </c>
      <c r="D608" s="4" t="s">
        <v>1519</v>
      </c>
      <c r="E608" s="4" t="s">
        <v>1294</v>
      </c>
      <c r="F608" s="4">
        <v>1.0</v>
      </c>
      <c r="G608" s="4" t="s">
        <v>1260</v>
      </c>
    </row>
    <row r="609">
      <c r="A609" s="18" t="str">
        <f t="shared" si="2"/>
        <v>#N/A</v>
      </c>
      <c r="B609" s="4" t="s">
        <v>1806</v>
      </c>
      <c r="C609" s="6">
        <v>2.0</v>
      </c>
      <c r="D609" s="4" t="s">
        <v>1520</v>
      </c>
      <c r="E609" s="4" t="s">
        <v>1294</v>
      </c>
      <c r="F609" s="4">
        <v>2.0</v>
      </c>
      <c r="G609" s="4" t="s">
        <v>1260</v>
      </c>
    </row>
    <row r="610">
      <c r="A610" s="18" t="str">
        <f t="shared" si="2"/>
        <v>#N/A</v>
      </c>
      <c r="B610" s="4" t="s">
        <v>1807</v>
      </c>
      <c r="C610" s="6">
        <v>0.0</v>
      </c>
      <c r="D610" s="4" t="s">
        <v>1521</v>
      </c>
      <c r="E610" s="62"/>
      <c r="F610" s="62"/>
      <c r="G610" s="4" t="s">
        <v>1260</v>
      </c>
    </row>
    <row r="611">
      <c r="A611" s="18" t="str">
        <f t="shared" si="2"/>
        <v>#N/A</v>
      </c>
      <c r="B611" s="4" t="s">
        <v>1807</v>
      </c>
      <c r="C611" s="6">
        <v>1.0</v>
      </c>
      <c r="D611" s="4" t="s">
        <v>1522</v>
      </c>
      <c r="E611" s="62"/>
      <c r="F611" s="62"/>
      <c r="G611" s="4" t="s">
        <v>1260</v>
      </c>
    </row>
    <row r="612">
      <c r="A612" s="18" t="str">
        <f t="shared" si="2"/>
        <v>#N/A</v>
      </c>
      <c r="B612" s="4" t="s">
        <v>1807</v>
      </c>
      <c r="C612" s="6">
        <v>2.0</v>
      </c>
      <c r="D612" s="4" t="s">
        <v>1523</v>
      </c>
      <c r="E612" s="62"/>
      <c r="F612" s="62"/>
      <c r="G612" s="4" t="s">
        <v>1260</v>
      </c>
    </row>
    <row r="613">
      <c r="A613" s="18" t="str">
        <f t="shared" si="2"/>
        <v>#N/A</v>
      </c>
      <c r="B613" s="4" t="s">
        <v>1807</v>
      </c>
      <c r="C613" s="6">
        <v>3.0</v>
      </c>
      <c r="D613" s="4" t="s">
        <v>1524</v>
      </c>
      <c r="E613" s="62"/>
      <c r="F613" s="62"/>
      <c r="G613" s="4" t="s">
        <v>1260</v>
      </c>
    </row>
    <row r="614">
      <c r="A614" s="18" t="str">
        <f t="shared" si="2"/>
        <v>#N/A</v>
      </c>
      <c r="B614" s="4" t="s">
        <v>1807</v>
      </c>
      <c r="C614" s="6">
        <v>4.0</v>
      </c>
      <c r="D614" s="4" t="s">
        <v>1525</v>
      </c>
      <c r="E614" s="62"/>
      <c r="F614" s="62"/>
      <c r="G614" s="4" t="s">
        <v>1260</v>
      </c>
    </row>
    <row r="615">
      <c r="A615" s="18" t="str">
        <f t="shared" si="2"/>
        <v>#N/A</v>
      </c>
      <c r="B615" s="4" t="s">
        <v>1807</v>
      </c>
      <c r="C615" s="6">
        <v>5.0</v>
      </c>
      <c r="D615" s="4" t="s">
        <v>1526</v>
      </c>
      <c r="E615" s="62"/>
      <c r="F615" s="62"/>
      <c r="G615" s="4" t="s">
        <v>1260</v>
      </c>
    </row>
    <row r="616">
      <c r="A616" s="18" t="str">
        <f t="shared" si="2"/>
        <v>#N/A</v>
      </c>
      <c r="B616" s="4" t="s">
        <v>1807</v>
      </c>
      <c r="C616" s="6">
        <v>6.0</v>
      </c>
      <c r="D616" s="4" t="s">
        <v>1527</v>
      </c>
      <c r="E616" s="62"/>
      <c r="F616" s="62"/>
      <c r="G616" s="4" t="s">
        <v>1260</v>
      </c>
    </row>
    <row r="617">
      <c r="A617" s="18" t="str">
        <f t="shared" si="2"/>
        <v>#N/A</v>
      </c>
      <c r="B617" s="4" t="s">
        <v>1807</v>
      </c>
      <c r="C617" s="6">
        <v>7.0</v>
      </c>
      <c r="D617" s="4" t="s">
        <v>1528</v>
      </c>
      <c r="E617" s="62"/>
      <c r="F617" s="62"/>
      <c r="G617" s="4" t="s">
        <v>1260</v>
      </c>
    </row>
    <row r="618">
      <c r="A618" s="18" t="str">
        <f t="shared" si="2"/>
        <v>#N/A</v>
      </c>
      <c r="B618" s="4" t="s">
        <v>1807</v>
      </c>
      <c r="C618" s="6">
        <v>8.0</v>
      </c>
      <c r="D618" s="4" t="s">
        <v>1529</v>
      </c>
      <c r="E618" s="62"/>
      <c r="F618" s="62"/>
      <c r="G618" s="4" t="s">
        <v>1260</v>
      </c>
    </row>
    <row r="619">
      <c r="A619" s="18" t="str">
        <f t="shared" si="2"/>
        <v>#N/A</v>
      </c>
      <c r="B619" s="4" t="s">
        <v>1807</v>
      </c>
      <c r="C619" s="6">
        <v>9.0</v>
      </c>
      <c r="D619" s="4" t="s">
        <v>1530</v>
      </c>
      <c r="E619" s="62"/>
      <c r="F619" s="62"/>
      <c r="G619" s="4" t="s">
        <v>1260</v>
      </c>
    </row>
    <row r="620">
      <c r="A620" s="18" t="str">
        <f t="shared" si="2"/>
        <v>#N/A</v>
      </c>
      <c r="B620" s="4" t="s">
        <v>1807</v>
      </c>
      <c r="C620" s="6">
        <v>10.0</v>
      </c>
      <c r="D620" s="4" t="s">
        <v>1531</v>
      </c>
      <c r="E620" s="62"/>
      <c r="F620" s="62"/>
      <c r="G620" s="4" t="s">
        <v>1260</v>
      </c>
    </row>
    <row r="621">
      <c r="A621" s="18" t="str">
        <f t="shared" si="2"/>
        <v>#N/A</v>
      </c>
      <c r="B621" s="4" t="s">
        <v>1807</v>
      </c>
      <c r="C621" s="6">
        <v>11.0</v>
      </c>
      <c r="D621" s="4" t="s">
        <v>1532</v>
      </c>
      <c r="E621" s="62"/>
      <c r="F621" s="62"/>
      <c r="G621" s="4" t="s">
        <v>1260</v>
      </c>
    </row>
    <row r="622">
      <c r="A622" s="18" t="str">
        <f t="shared" si="2"/>
        <v>#N/A</v>
      </c>
      <c r="B622" s="4" t="s">
        <v>1807</v>
      </c>
      <c r="C622" s="6">
        <v>12.0</v>
      </c>
      <c r="D622" s="4" t="s">
        <v>1533</v>
      </c>
      <c r="E622" s="62"/>
      <c r="F622" s="62"/>
      <c r="G622" s="4" t="s">
        <v>1260</v>
      </c>
    </row>
    <row r="623">
      <c r="A623" s="18" t="str">
        <f t="shared" si="2"/>
        <v>#N/A</v>
      </c>
      <c r="B623" s="4" t="s">
        <v>1807</v>
      </c>
      <c r="C623" s="6">
        <v>13.0</v>
      </c>
      <c r="D623" s="4" t="s">
        <v>1534</v>
      </c>
      <c r="E623" s="62"/>
      <c r="F623" s="62"/>
      <c r="G623" s="4" t="s">
        <v>1260</v>
      </c>
    </row>
    <row r="624">
      <c r="A624" s="18" t="str">
        <f t="shared" si="2"/>
        <v>#N/A</v>
      </c>
      <c r="B624" s="4" t="s">
        <v>1807</v>
      </c>
      <c r="C624" s="6">
        <v>14.0</v>
      </c>
      <c r="D624" s="4" t="s">
        <v>1535</v>
      </c>
      <c r="E624" s="62"/>
      <c r="F624" s="62"/>
      <c r="G624" s="4" t="s">
        <v>1260</v>
      </c>
    </row>
    <row r="625">
      <c r="A625" s="18" t="str">
        <f t="shared" si="2"/>
        <v>#N/A</v>
      </c>
      <c r="B625" s="4" t="s">
        <v>1807</v>
      </c>
      <c r="C625" s="6">
        <v>15.0</v>
      </c>
      <c r="D625" s="4" t="s">
        <v>1536</v>
      </c>
      <c r="E625" s="62"/>
      <c r="F625" s="62"/>
      <c r="G625" s="4" t="s">
        <v>1260</v>
      </c>
    </row>
    <row r="626">
      <c r="A626" s="18" t="str">
        <f t="shared" si="2"/>
        <v>#N/A</v>
      </c>
      <c r="B626" s="4" t="s">
        <v>1807</v>
      </c>
      <c r="C626" s="6">
        <v>16.0</v>
      </c>
      <c r="D626" s="4" t="s">
        <v>1537</v>
      </c>
      <c r="E626" s="62"/>
      <c r="F626" s="62"/>
      <c r="G626" s="4" t="s">
        <v>1260</v>
      </c>
    </row>
    <row r="627">
      <c r="A627" s="18" t="str">
        <f t="shared" si="2"/>
        <v>#N/A</v>
      </c>
      <c r="B627" s="4" t="s">
        <v>1807</v>
      </c>
      <c r="C627" s="6">
        <v>17.0</v>
      </c>
      <c r="D627" s="4" t="s">
        <v>1538</v>
      </c>
      <c r="E627" s="62"/>
      <c r="F627" s="62"/>
      <c r="G627" s="4" t="s">
        <v>1260</v>
      </c>
    </row>
    <row r="628">
      <c r="A628" s="18" t="str">
        <f t="shared" si="2"/>
        <v>#N/A</v>
      </c>
      <c r="B628" s="4" t="s">
        <v>1807</v>
      </c>
      <c r="C628" s="6">
        <v>18.0</v>
      </c>
      <c r="D628" s="4" t="s">
        <v>1539</v>
      </c>
      <c r="E628" s="62"/>
      <c r="F628" s="62"/>
      <c r="G628" s="4" t="s">
        <v>1260</v>
      </c>
    </row>
    <row r="629">
      <c r="A629" s="18" t="str">
        <f t="shared" si="2"/>
        <v>#N/A</v>
      </c>
      <c r="B629" s="4" t="s">
        <v>1807</v>
      </c>
      <c r="C629" s="6">
        <v>19.0</v>
      </c>
      <c r="D629" s="4" t="s">
        <v>1540</v>
      </c>
      <c r="E629" s="62"/>
      <c r="F629" s="62"/>
      <c r="G629" s="4" t="s">
        <v>1260</v>
      </c>
    </row>
    <row r="630">
      <c r="A630" s="18" t="str">
        <f t="shared" si="2"/>
        <v>#N/A</v>
      </c>
      <c r="B630" s="4" t="s">
        <v>1807</v>
      </c>
      <c r="C630" s="6">
        <v>20.0</v>
      </c>
      <c r="D630" s="4" t="s">
        <v>1541</v>
      </c>
      <c r="E630" s="62"/>
      <c r="F630" s="62"/>
      <c r="G630" s="4" t="s">
        <v>1260</v>
      </c>
    </row>
    <row r="631">
      <c r="A631" s="18" t="str">
        <f t="shared" si="2"/>
        <v>#N/A</v>
      </c>
      <c r="B631" s="4" t="s">
        <v>1807</v>
      </c>
      <c r="C631" s="6">
        <v>21.0</v>
      </c>
      <c r="D631" s="4" t="s">
        <v>1542</v>
      </c>
      <c r="E631" s="62"/>
      <c r="F631" s="62"/>
      <c r="G631" s="4" t="s">
        <v>1260</v>
      </c>
    </row>
    <row r="632">
      <c r="A632" s="18" t="str">
        <f t="shared" si="2"/>
        <v>#N/A</v>
      </c>
      <c r="B632" s="4" t="s">
        <v>1807</v>
      </c>
      <c r="C632" s="6">
        <v>22.0</v>
      </c>
      <c r="D632" s="4" t="s">
        <v>1543</v>
      </c>
      <c r="E632" s="62"/>
      <c r="F632" s="62"/>
      <c r="G632" s="4" t="s">
        <v>1260</v>
      </c>
    </row>
    <row r="633">
      <c r="A633" s="18" t="str">
        <f t="shared" si="2"/>
        <v>#N/A</v>
      </c>
      <c r="B633" s="4" t="s">
        <v>1807</v>
      </c>
      <c r="C633" s="6">
        <v>23.0</v>
      </c>
      <c r="D633" s="4" t="s">
        <v>1544</v>
      </c>
      <c r="E633" s="62"/>
      <c r="F633" s="62"/>
      <c r="G633" s="4" t="s">
        <v>1260</v>
      </c>
    </row>
    <row r="634">
      <c r="A634" s="18" t="str">
        <f t="shared" si="2"/>
        <v>#N/A</v>
      </c>
      <c r="B634" s="4" t="s">
        <v>1807</v>
      </c>
      <c r="C634" s="6">
        <v>24.0</v>
      </c>
      <c r="D634" s="4" t="s">
        <v>1545</v>
      </c>
      <c r="E634" s="62"/>
      <c r="F634" s="62"/>
      <c r="G634" s="4" t="s">
        <v>1260</v>
      </c>
    </row>
    <row r="635">
      <c r="A635" s="18" t="str">
        <f t="shared" si="2"/>
        <v>#N/A</v>
      </c>
      <c r="B635" s="4" t="s">
        <v>1807</v>
      </c>
      <c r="C635" s="6">
        <v>25.0</v>
      </c>
      <c r="D635" s="4" t="s">
        <v>1546</v>
      </c>
      <c r="E635" s="62"/>
      <c r="F635" s="62"/>
      <c r="G635" s="4" t="s">
        <v>1260</v>
      </c>
    </row>
    <row r="636">
      <c r="A636" s="18" t="str">
        <f t="shared" si="2"/>
        <v>#N/A</v>
      </c>
      <c r="B636" s="4" t="s">
        <v>1807</v>
      </c>
      <c r="C636" s="6">
        <v>26.0</v>
      </c>
      <c r="D636" s="4" t="s">
        <v>1547</v>
      </c>
      <c r="E636" s="62"/>
      <c r="F636" s="62"/>
      <c r="G636" s="4" t="s">
        <v>1260</v>
      </c>
    </row>
    <row r="637">
      <c r="A637" s="18" t="str">
        <f t="shared" si="2"/>
        <v>#N/A</v>
      </c>
      <c r="B637" s="4" t="s">
        <v>1807</v>
      </c>
      <c r="C637" s="6">
        <v>27.0</v>
      </c>
      <c r="D637" s="4" t="s">
        <v>1548</v>
      </c>
      <c r="E637" s="62"/>
      <c r="F637" s="62"/>
      <c r="G637" s="4" t="s">
        <v>1260</v>
      </c>
    </row>
    <row r="638">
      <c r="A638" s="18" t="str">
        <f t="shared" si="2"/>
        <v>#N/A</v>
      </c>
      <c r="B638" s="4" t="s">
        <v>1807</v>
      </c>
      <c r="C638" s="6">
        <v>28.0</v>
      </c>
      <c r="D638" s="4" t="s">
        <v>1549</v>
      </c>
      <c r="E638" s="62"/>
      <c r="F638" s="62"/>
      <c r="G638" s="4" t="s">
        <v>1260</v>
      </c>
    </row>
    <row r="639">
      <c r="A639" s="18" t="str">
        <f t="shared" si="2"/>
        <v>#N/A</v>
      </c>
      <c r="B639" s="4" t="s">
        <v>1807</v>
      </c>
      <c r="C639" s="6">
        <v>29.0</v>
      </c>
      <c r="D639" s="4" t="s">
        <v>1550</v>
      </c>
      <c r="E639" s="62"/>
      <c r="F639" s="62"/>
      <c r="G639" s="4" t="s">
        <v>1260</v>
      </c>
    </row>
    <row r="640">
      <c r="A640" s="18" t="str">
        <f t="shared" si="2"/>
        <v>#N/A</v>
      </c>
      <c r="B640" s="4" t="s">
        <v>1807</v>
      </c>
      <c r="C640" s="6">
        <v>30.0</v>
      </c>
      <c r="D640" s="4" t="s">
        <v>1551</v>
      </c>
      <c r="E640" s="62"/>
      <c r="F640" s="62"/>
      <c r="G640" s="4" t="s">
        <v>1260</v>
      </c>
    </row>
    <row r="641">
      <c r="A641" s="18" t="str">
        <f t="shared" si="2"/>
        <v>#N/A</v>
      </c>
      <c r="B641" s="4" t="s">
        <v>1807</v>
      </c>
      <c r="C641" s="6">
        <v>31.0</v>
      </c>
      <c r="D641" s="4" t="s">
        <v>1552</v>
      </c>
      <c r="E641" s="62"/>
      <c r="F641" s="62"/>
      <c r="G641" s="4" t="s">
        <v>1260</v>
      </c>
    </row>
    <row r="642">
      <c r="A642" s="18" t="str">
        <f t="shared" si="2"/>
        <v>#N/A</v>
      </c>
      <c r="B642" s="4" t="s">
        <v>1807</v>
      </c>
      <c r="C642" s="6">
        <v>32.0</v>
      </c>
      <c r="D642" s="4" t="s">
        <v>1553</v>
      </c>
      <c r="E642" s="62"/>
      <c r="F642" s="62"/>
      <c r="G642" s="4" t="s">
        <v>1260</v>
      </c>
    </row>
    <row r="643">
      <c r="A643" s="18" t="str">
        <f t="shared" si="2"/>
        <v>#N/A</v>
      </c>
      <c r="B643" s="4" t="s">
        <v>1807</v>
      </c>
      <c r="C643" s="6">
        <v>33.0</v>
      </c>
      <c r="D643" s="4" t="s">
        <v>1554</v>
      </c>
      <c r="E643" s="62"/>
      <c r="F643" s="62"/>
      <c r="G643" s="4" t="s">
        <v>1260</v>
      </c>
    </row>
    <row r="644">
      <c r="A644" s="18" t="str">
        <f t="shared" si="2"/>
        <v>#N/A</v>
      </c>
      <c r="B644" s="4" t="s">
        <v>1807</v>
      </c>
      <c r="C644" s="6">
        <v>34.0</v>
      </c>
      <c r="D644" s="4" t="s">
        <v>1555</v>
      </c>
      <c r="E644" s="62"/>
      <c r="F644" s="62"/>
      <c r="G644" s="4" t="s">
        <v>1260</v>
      </c>
    </row>
    <row r="645">
      <c r="A645" s="18" t="str">
        <f t="shared" si="2"/>
        <v>#N/A</v>
      </c>
      <c r="B645" s="4" t="s">
        <v>1807</v>
      </c>
      <c r="C645" s="6">
        <v>35.0</v>
      </c>
      <c r="D645" s="4" t="s">
        <v>1556</v>
      </c>
      <c r="E645" s="62"/>
      <c r="F645" s="62"/>
      <c r="G645" s="4" t="s">
        <v>1260</v>
      </c>
    </row>
    <row r="646">
      <c r="A646" s="18" t="str">
        <f t="shared" si="2"/>
        <v>#N/A</v>
      </c>
      <c r="B646" s="4" t="s">
        <v>1807</v>
      </c>
      <c r="C646" s="6">
        <v>36.0</v>
      </c>
      <c r="D646" s="4" t="s">
        <v>1557</v>
      </c>
      <c r="E646" s="62"/>
      <c r="F646" s="62"/>
      <c r="G646" s="4" t="s">
        <v>1260</v>
      </c>
    </row>
    <row r="647">
      <c r="A647" s="18" t="str">
        <f t="shared" si="2"/>
        <v>#N/A</v>
      </c>
      <c r="B647" s="4" t="s">
        <v>1807</v>
      </c>
      <c r="C647" s="6">
        <v>37.0</v>
      </c>
      <c r="D647" s="4" t="s">
        <v>1558</v>
      </c>
      <c r="E647" s="62"/>
      <c r="F647" s="62"/>
      <c r="G647" s="4" t="s">
        <v>1260</v>
      </c>
    </row>
    <row r="648">
      <c r="A648" s="18" t="str">
        <f t="shared" si="2"/>
        <v>#N/A</v>
      </c>
      <c r="B648" s="4" t="s">
        <v>1807</v>
      </c>
      <c r="C648" s="6">
        <v>38.0</v>
      </c>
      <c r="D648" s="4" t="s">
        <v>1559</v>
      </c>
      <c r="E648" s="62"/>
      <c r="F648" s="62"/>
      <c r="G648" s="4" t="s">
        <v>1260</v>
      </c>
    </row>
    <row r="649">
      <c r="A649" s="18" t="str">
        <f t="shared" si="2"/>
        <v>#N/A</v>
      </c>
      <c r="B649" s="4" t="s">
        <v>1807</v>
      </c>
      <c r="C649" s="6">
        <v>39.0</v>
      </c>
      <c r="D649" s="4" t="s">
        <v>1560</v>
      </c>
      <c r="E649" s="62"/>
      <c r="F649" s="62"/>
      <c r="G649" s="4" t="s">
        <v>1260</v>
      </c>
    </row>
    <row r="650">
      <c r="A650" s="18" t="str">
        <f t="shared" si="2"/>
        <v>#N/A</v>
      </c>
      <c r="B650" s="4" t="s">
        <v>1807</v>
      </c>
      <c r="C650" s="6">
        <v>40.0</v>
      </c>
      <c r="D650" s="4" t="s">
        <v>1561</v>
      </c>
      <c r="E650" s="62"/>
      <c r="F650" s="62"/>
      <c r="G650" s="4" t="s">
        <v>1260</v>
      </c>
    </row>
    <row r="651">
      <c r="A651" s="18" t="str">
        <f t="shared" si="2"/>
        <v>#N/A</v>
      </c>
      <c r="B651" s="4" t="s">
        <v>1807</v>
      </c>
      <c r="C651" s="6">
        <v>41.0</v>
      </c>
      <c r="D651" s="4" t="s">
        <v>1562</v>
      </c>
      <c r="E651" s="62"/>
      <c r="F651" s="62"/>
      <c r="G651" s="4" t="s">
        <v>1260</v>
      </c>
    </row>
    <row r="652">
      <c r="A652" s="18" t="str">
        <f t="shared" si="2"/>
        <v>#N/A</v>
      </c>
      <c r="B652" s="4" t="s">
        <v>1807</v>
      </c>
      <c r="C652" s="6">
        <v>42.0</v>
      </c>
      <c r="D652" s="4" t="s">
        <v>1563</v>
      </c>
      <c r="E652" s="62"/>
      <c r="F652" s="62"/>
      <c r="G652" s="4" t="s">
        <v>1260</v>
      </c>
    </row>
    <row r="653">
      <c r="A653" s="18" t="str">
        <f t="shared" si="2"/>
        <v>#N/A</v>
      </c>
      <c r="B653" s="4" t="s">
        <v>1807</v>
      </c>
      <c r="C653" s="6">
        <v>43.0</v>
      </c>
      <c r="D653" s="4" t="s">
        <v>1564</v>
      </c>
      <c r="E653" s="62"/>
      <c r="F653" s="62"/>
      <c r="G653" s="4" t="s">
        <v>1260</v>
      </c>
    </row>
    <row r="654">
      <c r="A654" s="18" t="str">
        <f t="shared" si="2"/>
        <v>#N/A</v>
      </c>
      <c r="B654" s="4" t="s">
        <v>1807</v>
      </c>
      <c r="C654" s="6">
        <v>44.0</v>
      </c>
      <c r="D654" s="4" t="s">
        <v>1565</v>
      </c>
      <c r="E654" s="62"/>
      <c r="F654" s="62"/>
      <c r="G654" s="4" t="s">
        <v>1260</v>
      </c>
    </row>
    <row r="655">
      <c r="A655" s="18" t="str">
        <f t="shared" si="2"/>
        <v>#N/A</v>
      </c>
      <c r="B655" s="4" t="s">
        <v>1807</v>
      </c>
      <c r="C655" s="6">
        <v>45.0</v>
      </c>
      <c r="D655" s="4" t="s">
        <v>1566</v>
      </c>
      <c r="E655" s="62"/>
      <c r="F655" s="62"/>
      <c r="G655" s="4" t="s">
        <v>1260</v>
      </c>
    </row>
    <row r="656">
      <c r="A656" s="18" t="str">
        <f t="shared" si="2"/>
        <v>#N/A</v>
      </c>
      <c r="B656" s="4" t="s">
        <v>1807</v>
      </c>
      <c r="C656" s="6">
        <v>46.0</v>
      </c>
      <c r="D656" s="4" t="s">
        <v>1567</v>
      </c>
      <c r="E656" s="62"/>
      <c r="F656" s="62"/>
      <c r="G656" s="4" t="s">
        <v>1260</v>
      </c>
    </row>
    <row r="657">
      <c r="A657" s="18" t="str">
        <f t="shared" si="2"/>
        <v>#N/A</v>
      </c>
      <c r="B657" s="4" t="s">
        <v>1807</v>
      </c>
      <c r="C657" s="6">
        <v>47.0</v>
      </c>
      <c r="D657" s="4" t="s">
        <v>1568</v>
      </c>
      <c r="E657" s="62"/>
      <c r="F657" s="62"/>
      <c r="G657" s="4" t="s">
        <v>1260</v>
      </c>
    </row>
    <row r="658">
      <c r="A658" s="18" t="str">
        <f t="shared" si="2"/>
        <v>#N/A</v>
      </c>
      <c r="B658" s="4" t="s">
        <v>1807</v>
      </c>
      <c r="C658" s="6">
        <v>48.0</v>
      </c>
      <c r="D658" s="4" t="s">
        <v>1569</v>
      </c>
      <c r="E658" s="62"/>
      <c r="F658" s="62"/>
      <c r="G658" s="4" t="s">
        <v>1260</v>
      </c>
    </row>
    <row r="659">
      <c r="A659" s="18" t="str">
        <f t="shared" si="2"/>
        <v>#N/A</v>
      </c>
      <c r="B659" s="4" t="s">
        <v>1807</v>
      </c>
      <c r="C659" s="6">
        <v>49.0</v>
      </c>
      <c r="D659" s="4" t="s">
        <v>1570</v>
      </c>
      <c r="E659" s="62"/>
      <c r="F659" s="62"/>
      <c r="G659" s="4" t="s">
        <v>1260</v>
      </c>
    </row>
    <row r="660">
      <c r="A660" s="18" t="str">
        <f t="shared" si="2"/>
        <v>#N/A</v>
      </c>
      <c r="B660" s="4" t="s">
        <v>1807</v>
      </c>
      <c r="C660" s="6">
        <v>50.0</v>
      </c>
      <c r="D660" s="4" t="s">
        <v>1571</v>
      </c>
      <c r="E660" s="62"/>
      <c r="F660" s="62"/>
      <c r="G660" s="4" t="s">
        <v>1260</v>
      </c>
    </row>
    <row r="661">
      <c r="A661" s="18" t="str">
        <f t="shared" si="2"/>
        <v>#N/A</v>
      </c>
      <c r="B661" s="4" t="s">
        <v>1807</v>
      </c>
      <c r="C661" s="6">
        <v>51.0</v>
      </c>
      <c r="D661" s="4" t="s">
        <v>1572</v>
      </c>
      <c r="E661" s="62"/>
      <c r="F661" s="62"/>
      <c r="G661" s="4" t="s">
        <v>1260</v>
      </c>
    </row>
    <row r="662">
      <c r="A662" s="18" t="str">
        <f t="shared" si="2"/>
        <v>#N/A</v>
      </c>
      <c r="B662" s="4" t="s">
        <v>1807</v>
      </c>
      <c r="C662" s="6">
        <v>52.0</v>
      </c>
      <c r="D662" s="4" t="s">
        <v>1573</v>
      </c>
      <c r="E662" s="62"/>
      <c r="F662" s="62"/>
      <c r="G662" s="4" t="s">
        <v>1260</v>
      </c>
    </row>
    <row r="663">
      <c r="A663" s="18" t="str">
        <f t="shared" si="2"/>
        <v>#N/A</v>
      </c>
      <c r="B663" s="4" t="s">
        <v>1807</v>
      </c>
      <c r="C663" s="6">
        <v>53.0</v>
      </c>
      <c r="D663" s="4" t="s">
        <v>1574</v>
      </c>
      <c r="E663" s="62"/>
      <c r="F663" s="62"/>
      <c r="G663" s="4" t="s">
        <v>1260</v>
      </c>
    </row>
    <row r="664">
      <c r="A664" s="18" t="str">
        <f t="shared" si="2"/>
        <v>#N/A</v>
      </c>
      <c r="B664" s="4" t="s">
        <v>1807</v>
      </c>
      <c r="C664" s="6">
        <v>54.0</v>
      </c>
      <c r="D664" s="4" t="s">
        <v>1575</v>
      </c>
      <c r="E664" s="62"/>
      <c r="F664" s="62"/>
      <c r="G664" s="4" t="s">
        <v>1260</v>
      </c>
    </row>
    <row r="665">
      <c r="A665" s="18" t="str">
        <f t="shared" si="2"/>
        <v>#N/A</v>
      </c>
      <c r="B665" s="4" t="s">
        <v>1807</v>
      </c>
      <c r="C665" s="6">
        <v>55.0</v>
      </c>
      <c r="D665" s="4" t="s">
        <v>1576</v>
      </c>
      <c r="E665" s="62"/>
      <c r="F665" s="62"/>
      <c r="G665" s="4" t="s">
        <v>1260</v>
      </c>
    </row>
    <row r="666">
      <c r="A666" s="59" t="str">
        <f t="shared" si="2"/>
        <v>#N/A</v>
      </c>
      <c r="B666" s="63" t="s">
        <v>1808</v>
      </c>
      <c r="C666" s="64">
        <v>0.0</v>
      </c>
      <c r="D666" s="63" t="s">
        <v>271</v>
      </c>
      <c r="E666" s="63" t="s">
        <v>693</v>
      </c>
      <c r="F666" s="64">
        <v>1.0</v>
      </c>
      <c r="G666" s="63" t="s">
        <v>663</v>
      </c>
      <c r="H666" s="65"/>
      <c r="I666" s="65"/>
      <c r="J666" s="65"/>
      <c r="K666" s="65"/>
      <c r="L666" s="65"/>
      <c r="M666" s="65"/>
      <c r="N666" s="65"/>
      <c r="O666" s="65"/>
      <c r="P666" s="65"/>
      <c r="Q666" s="65"/>
      <c r="R666" s="65"/>
      <c r="S666" s="65"/>
      <c r="T666" s="65"/>
      <c r="U666" s="65"/>
      <c r="V666" s="65"/>
      <c r="W666" s="65"/>
      <c r="X666" s="65"/>
      <c r="Y666" s="65"/>
      <c r="Z666" s="65"/>
      <c r="AA666" s="65"/>
    </row>
    <row r="667">
      <c r="A667" s="18" t="str">
        <f t="shared" si="2"/>
        <v>#N/A</v>
      </c>
      <c r="B667" s="4" t="s">
        <v>1809</v>
      </c>
      <c r="C667" s="6">
        <v>0.0</v>
      </c>
      <c r="D667" s="4" t="s">
        <v>1017</v>
      </c>
      <c r="E667" s="4" t="s">
        <v>702</v>
      </c>
      <c r="F667" s="6">
        <v>1.0</v>
      </c>
      <c r="G667" s="4" t="s">
        <v>663</v>
      </c>
    </row>
    <row r="668">
      <c r="A668" s="18" t="str">
        <f t="shared" si="2"/>
        <v>#N/A</v>
      </c>
      <c r="B668" s="4" t="s">
        <v>1809</v>
      </c>
      <c r="C668" s="6">
        <v>1.0</v>
      </c>
      <c r="D668" s="4" t="s">
        <v>1018</v>
      </c>
      <c r="E668" s="4" t="s">
        <v>702</v>
      </c>
      <c r="F668" s="6">
        <v>2.0</v>
      </c>
      <c r="G668" s="4" t="s">
        <v>663</v>
      </c>
    </row>
    <row r="669">
      <c r="A669" s="18" t="str">
        <f t="shared" si="2"/>
        <v>#N/A</v>
      </c>
      <c r="B669" s="4" t="s">
        <v>1809</v>
      </c>
      <c r="C669" s="6">
        <v>2.0</v>
      </c>
      <c r="D669" s="4" t="s">
        <v>1019</v>
      </c>
      <c r="E669" s="4" t="s">
        <v>702</v>
      </c>
      <c r="F669" s="6">
        <v>3.0</v>
      </c>
      <c r="G669" s="4" t="s">
        <v>663</v>
      </c>
    </row>
    <row r="670">
      <c r="A670" s="66" t="s">
        <v>1810</v>
      </c>
      <c r="B670" s="67" t="s">
        <v>1811</v>
      </c>
      <c r="C670" s="38">
        <v>0.0</v>
      </c>
      <c r="D670" s="32" t="s">
        <v>1020</v>
      </c>
      <c r="E670" s="32" t="s">
        <v>734</v>
      </c>
      <c r="F670" s="6">
        <v>10.0</v>
      </c>
      <c r="G670" s="4" t="s">
        <v>663</v>
      </c>
    </row>
    <row r="671">
      <c r="A671" s="66" t="s">
        <v>1810</v>
      </c>
      <c r="B671" s="67" t="s">
        <v>1811</v>
      </c>
      <c r="C671" s="38">
        <v>1.0</v>
      </c>
      <c r="D671" s="32" t="s">
        <v>1021</v>
      </c>
      <c r="E671" s="32" t="s">
        <v>734</v>
      </c>
      <c r="F671" s="6">
        <v>10.0</v>
      </c>
      <c r="G671" s="4" t="s">
        <v>663</v>
      </c>
    </row>
    <row r="672">
      <c r="A672" s="66" t="s">
        <v>1810</v>
      </c>
      <c r="B672" s="67" t="s">
        <v>1811</v>
      </c>
      <c r="C672" s="38">
        <v>2.0</v>
      </c>
      <c r="D672" s="32" t="s">
        <v>1022</v>
      </c>
      <c r="E672" s="32" t="s">
        <v>734</v>
      </c>
      <c r="F672" s="6">
        <v>12.0</v>
      </c>
      <c r="G672" s="4" t="s">
        <v>663</v>
      </c>
    </row>
    <row r="673">
      <c r="A673" s="66" t="s">
        <v>1810</v>
      </c>
      <c r="B673" s="67" t="s">
        <v>1811</v>
      </c>
      <c r="C673" s="38">
        <v>3.0</v>
      </c>
      <c r="D673" s="32" t="s">
        <v>1023</v>
      </c>
      <c r="E673" s="32" t="s">
        <v>734</v>
      </c>
      <c r="F673" s="6">
        <v>11.0</v>
      </c>
      <c r="G673" s="4" t="s">
        <v>663</v>
      </c>
    </row>
    <row r="674">
      <c r="A674" s="66" t="s">
        <v>1810</v>
      </c>
      <c r="B674" s="67" t="s">
        <v>1811</v>
      </c>
      <c r="C674" s="38">
        <v>4.0</v>
      </c>
      <c r="D674" s="32" t="s">
        <v>1024</v>
      </c>
      <c r="E674" s="32" t="s">
        <v>734</v>
      </c>
      <c r="F674" s="6">
        <v>19.0</v>
      </c>
      <c r="G674" s="4" t="s">
        <v>663</v>
      </c>
    </row>
    <row r="675">
      <c r="A675" s="66" t="s">
        <v>1810</v>
      </c>
      <c r="B675" s="67" t="s">
        <v>1811</v>
      </c>
      <c r="C675" s="38">
        <v>5.0</v>
      </c>
      <c r="D675" s="32" t="s">
        <v>1025</v>
      </c>
      <c r="E675" s="32" t="s">
        <v>734</v>
      </c>
      <c r="F675" s="6">
        <v>22.0</v>
      </c>
      <c r="G675" s="4" t="s">
        <v>663</v>
      </c>
    </row>
    <row r="676">
      <c r="A676" s="66" t="s">
        <v>1810</v>
      </c>
      <c r="B676" s="67" t="s">
        <v>1811</v>
      </c>
      <c r="C676" s="38">
        <v>6.0</v>
      </c>
      <c r="D676" s="32" t="s">
        <v>1026</v>
      </c>
      <c r="E676" s="32" t="s">
        <v>734</v>
      </c>
      <c r="F676" s="6">
        <v>20.0</v>
      </c>
      <c r="G676" s="4" t="s">
        <v>663</v>
      </c>
    </row>
    <row r="677">
      <c r="A677" s="66" t="s">
        <v>1810</v>
      </c>
      <c r="B677" s="67" t="s">
        <v>1811</v>
      </c>
      <c r="C677" s="38">
        <v>7.0</v>
      </c>
      <c r="D677" s="32" t="s">
        <v>1027</v>
      </c>
      <c r="E677" s="32" t="s">
        <v>734</v>
      </c>
      <c r="F677" s="6">
        <v>24.0</v>
      </c>
      <c r="G677" s="4" t="s">
        <v>663</v>
      </c>
    </row>
    <row r="678">
      <c r="A678" s="66" t="s">
        <v>1810</v>
      </c>
      <c r="B678" s="67" t="s">
        <v>1811</v>
      </c>
      <c r="C678" s="38">
        <v>8.0</v>
      </c>
      <c r="D678" s="32" t="s">
        <v>1028</v>
      </c>
      <c r="E678" s="32" t="s">
        <v>734</v>
      </c>
      <c r="F678" s="6">
        <v>25.0</v>
      </c>
      <c r="G678" s="4" t="s">
        <v>663</v>
      </c>
    </row>
    <row r="679">
      <c r="A679" s="66" t="s">
        <v>1810</v>
      </c>
      <c r="B679" s="67" t="s">
        <v>1811</v>
      </c>
      <c r="C679" s="38">
        <v>9.0</v>
      </c>
      <c r="D679" s="32" t="s">
        <v>1029</v>
      </c>
      <c r="E679" s="32" t="s">
        <v>734</v>
      </c>
      <c r="F679" s="6">
        <v>26.0</v>
      </c>
      <c r="G679" s="4" t="s">
        <v>663</v>
      </c>
    </row>
    <row r="680">
      <c r="A680" s="66" t="s">
        <v>1810</v>
      </c>
      <c r="B680" s="67" t="s">
        <v>1811</v>
      </c>
      <c r="C680" s="38">
        <v>10.0</v>
      </c>
      <c r="D680" s="32" t="s">
        <v>1030</v>
      </c>
      <c r="E680" s="32" t="s">
        <v>734</v>
      </c>
      <c r="F680" s="6"/>
      <c r="G680" s="4" t="s">
        <v>663</v>
      </c>
    </row>
    <row r="681">
      <c r="A681" s="66" t="s">
        <v>1810</v>
      </c>
      <c r="B681" s="67" t="s">
        <v>1811</v>
      </c>
      <c r="C681" s="38">
        <v>11.0</v>
      </c>
      <c r="D681" s="32" t="s">
        <v>1031</v>
      </c>
      <c r="E681" s="32" t="s">
        <v>734</v>
      </c>
      <c r="F681" s="6"/>
      <c r="G681" s="4" t="s">
        <v>663</v>
      </c>
    </row>
    <row r="682">
      <c r="A682" s="66" t="s">
        <v>1810</v>
      </c>
      <c r="B682" s="67" t="s">
        <v>1811</v>
      </c>
      <c r="C682" s="38">
        <v>12.0</v>
      </c>
      <c r="D682" s="32" t="s">
        <v>1032</v>
      </c>
      <c r="E682" s="32" t="s">
        <v>734</v>
      </c>
      <c r="F682" s="6"/>
      <c r="G682" s="4" t="s">
        <v>663</v>
      </c>
    </row>
    <row r="683">
      <c r="A683" s="66" t="s">
        <v>1810</v>
      </c>
      <c r="B683" s="67" t="s">
        <v>1811</v>
      </c>
      <c r="C683" s="38">
        <v>13.0</v>
      </c>
      <c r="D683" s="32" t="s">
        <v>1033</v>
      </c>
      <c r="E683" s="32" t="s">
        <v>734</v>
      </c>
      <c r="F683" s="6">
        <v>27.0</v>
      </c>
      <c r="G683" s="4" t="s">
        <v>663</v>
      </c>
    </row>
    <row r="684">
      <c r="A684" s="66" t="s">
        <v>1810</v>
      </c>
      <c r="B684" s="67" t="s">
        <v>1811</v>
      </c>
      <c r="C684" s="38">
        <v>14.0</v>
      </c>
      <c r="D684" s="32" t="s">
        <v>1034</v>
      </c>
      <c r="E684" s="32" t="s">
        <v>734</v>
      </c>
      <c r="F684" s="6"/>
      <c r="G684" s="4" t="s">
        <v>663</v>
      </c>
    </row>
    <row r="685">
      <c r="A685" s="66" t="s">
        <v>1810</v>
      </c>
      <c r="B685" s="67" t="s">
        <v>1811</v>
      </c>
      <c r="C685" s="38">
        <v>15.0</v>
      </c>
      <c r="D685" s="32" t="s">
        <v>1035</v>
      </c>
      <c r="E685" s="32" t="s">
        <v>734</v>
      </c>
      <c r="F685" s="6"/>
      <c r="G685" s="4" t="s">
        <v>663</v>
      </c>
    </row>
    <row r="686">
      <c r="A686" s="66" t="s">
        <v>1810</v>
      </c>
      <c r="B686" s="67" t="s">
        <v>1811</v>
      </c>
      <c r="C686" s="38">
        <v>16.0</v>
      </c>
      <c r="D686" s="32" t="s">
        <v>1036</v>
      </c>
      <c r="E686" s="32" t="s">
        <v>734</v>
      </c>
      <c r="F686" s="6"/>
      <c r="G686" s="4" t="s">
        <v>663</v>
      </c>
    </row>
    <row r="687">
      <c r="A687" s="66" t="s">
        <v>1810</v>
      </c>
      <c r="B687" s="67" t="s">
        <v>1811</v>
      </c>
      <c r="C687" s="38">
        <v>17.0</v>
      </c>
      <c r="D687" s="32" t="s">
        <v>1037</v>
      </c>
      <c r="E687" s="32" t="s">
        <v>734</v>
      </c>
      <c r="F687" s="6"/>
      <c r="G687" s="4" t="s">
        <v>663</v>
      </c>
    </row>
    <row r="688">
      <c r="A688" s="66" t="s">
        <v>1810</v>
      </c>
      <c r="B688" s="67" t="s">
        <v>1811</v>
      </c>
      <c r="C688" s="38">
        <v>18.0</v>
      </c>
      <c r="D688" s="32" t="s">
        <v>1038</v>
      </c>
      <c r="E688" s="32" t="s">
        <v>734</v>
      </c>
      <c r="F688" s="6">
        <v>28.0</v>
      </c>
      <c r="G688" s="4" t="s">
        <v>663</v>
      </c>
    </row>
    <row r="689">
      <c r="A689" s="66" t="s">
        <v>1810</v>
      </c>
      <c r="B689" s="67" t="s">
        <v>1811</v>
      </c>
      <c r="C689" s="38">
        <v>19.0</v>
      </c>
      <c r="D689" s="32" t="s">
        <v>1039</v>
      </c>
      <c r="E689" s="32" t="s">
        <v>734</v>
      </c>
      <c r="F689" s="6"/>
      <c r="G689" s="4" t="s">
        <v>663</v>
      </c>
    </row>
    <row r="690">
      <c r="A690" s="66" t="s">
        <v>1810</v>
      </c>
      <c r="B690" s="67" t="s">
        <v>1811</v>
      </c>
      <c r="C690" s="38">
        <v>20.0</v>
      </c>
      <c r="D690" s="32" t="s">
        <v>1040</v>
      </c>
      <c r="E690" s="32" t="s">
        <v>734</v>
      </c>
      <c r="F690" s="6"/>
      <c r="G690" s="4" t="s">
        <v>663</v>
      </c>
    </row>
    <row r="691">
      <c r="A691" s="66" t="s">
        <v>1810</v>
      </c>
      <c r="B691" s="67" t="s">
        <v>1811</v>
      </c>
      <c r="C691" s="38">
        <v>21.0</v>
      </c>
      <c r="D691" s="32" t="s">
        <v>1041</v>
      </c>
      <c r="E691" s="32" t="s">
        <v>734</v>
      </c>
      <c r="F691" s="6"/>
      <c r="G691" s="4" t="s">
        <v>663</v>
      </c>
    </row>
    <row r="692">
      <c r="A692" s="66" t="s">
        <v>1810</v>
      </c>
      <c r="B692" s="67" t="s">
        <v>1811</v>
      </c>
      <c r="C692" s="38">
        <v>22.0</v>
      </c>
      <c r="D692" s="32" t="s">
        <v>1042</v>
      </c>
      <c r="E692" s="32" t="s">
        <v>734</v>
      </c>
      <c r="F692" s="6">
        <v>7.0</v>
      </c>
      <c r="G692" s="4" t="s">
        <v>663</v>
      </c>
    </row>
    <row r="693">
      <c r="A693" s="66" t="s">
        <v>1810</v>
      </c>
      <c r="B693" s="67" t="s">
        <v>1811</v>
      </c>
      <c r="C693" s="38">
        <v>23.0</v>
      </c>
      <c r="D693" s="32" t="s">
        <v>1043</v>
      </c>
      <c r="E693" s="32" t="s">
        <v>734</v>
      </c>
      <c r="F693" s="6">
        <v>8.0</v>
      </c>
      <c r="G693" s="4" t="s">
        <v>663</v>
      </c>
    </row>
    <row r="694">
      <c r="A694" s="66" t="s">
        <v>1810</v>
      </c>
      <c r="B694" s="67" t="s">
        <v>1811</v>
      </c>
      <c r="C694" s="38">
        <v>24.0</v>
      </c>
      <c r="D694" s="32" t="s">
        <v>1044</v>
      </c>
      <c r="E694" s="32" t="s">
        <v>734</v>
      </c>
      <c r="F694" s="6">
        <v>9.0</v>
      </c>
      <c r="G694" s="4" t="s">
        <v>663</v>
      </c>
    </row>
    <row r="695">
      <c r="A695" s="66" t="s">
        <v>1810</v>
      </c>
      <c r="B695" s="67" t="s">
        <v>1811</v>
      </c>
      <c r="C695" s="38">
        <v>25.0</v>
      </c>
      <c r="D695" s="32" t="s">
        <v>1045</v>
      </c>
      <c r="E695" s="32" t="s">
        <v>734</v>
      </c>
      <c r="F695" s="6">
        <v>1.0</v>
      </c>
      <c r="G695" s="4" t="s">
        <v>663</v>
      </c>
    </row>
    <row r="696">
      <c r="A696" s="66" t="s">
        <v>1810</v>
      </c>
      <c r="B696" s="67" t="s">
        <v>1811</v>
      </c>
      <c r="C696" s="38">
        <v>26.0</v>
      </c>
      <c r="D696" s="32" t="s">
        <v>1046</v>
      </c>
      <c r="E696" s="32" t="s">
        <v>734</v>
      </c>
      <c r="F696" s="6">
        <v>2.0</v>
      </c>
      <c r="G696" s="4" t="s">
        <v>663</v>
      </c>
    </row>
    <row r="697">
      <c r="A697" s="66" t="s">
        <v>1810</v>
      </c>
      <c r="B697" s="67" t="s">
        <v>1811</v>
      </c>
      <c r="C697" s="38">
        <v>27.0</v>
      </c>
      <c r="D697" s="32" t="s">
        <v>1047</v>
      </c>
      <c r="E697" s="32" t="s">
        <v>734</v>
      </c>
      <c r="F697" s="6">
        <v>3.0</v>
      </c>
      <c r="G697" s="4" t="s">
        <v>663</v>
      </c>
    </row>
    <row r="698">
      <c r="A698" s="66" t="s">
        <v>1810</v>
      </c>
      <c r="B698" s="67" t="s">
        <v>1811</v>
      </c>
      <c r="C698" s="38">
        <v>28.0</v>
      </c>
      <c r="D698" s="32" t="s">
        <v>1048</v>
      </c>
      <c r="E698" s="32" t="s">
        <v>734</v>
      </c>
      <c r="F698" s="6">
        <v>5.0</v>
      </c>
      <c r="G698" s="4" t="s">
        <v>663</v>
      </c>
    </row>
    <row r="699">
      <c r="A699" s="66" t="s">
        <v>1810</v>
      </c>
      <c r="B699" s="67" t="s">
        <v>1811</v>
      </c>
      <c r="C699" s="38">
        <v>29.0</v>
      </c>
      <c r="D699" s="32" t="s">
        <v>1049</v>
      </c>
      <c r="E699" s="32" t="s">
        <v>734</v>
      </c>
      <c r="F699" s="6">
        <v>6.0</v>
      </c>
      <c r="G699" s="4" t="s">
        <v>663</v>
      </c>
    </row>
    <row r="700">
      <c r="A700" s="68" t="s">
        <v>1810</v>
      </c>
      <c r="B700" s="68" t="s">
        <v>1811</v>
      </c>
      <c r="C700" s="69">
        <v>30.0</v>
      </c>
      <c r="D700" s="70" t="s">
        <v>1050</v>
      </c>
      <c r="E700" s="68" t="s">
        <v>734</v>
      </c>
      <c r="F700" s="71">
        <v>4.0</v>
      </c>
      <c r="G700" s="26" t="s">
        <v>663</v>
      </c>
      <c r="H700" s="25"/>
      <c r="I700" s="25"/>
      <c r="J700" s="25"/>
      <c r="K700" s="25"/>
      <c r="L700" s="25"/>
      <c r="M700" s="25"/>
      <c r="N700" s="25"/>
      <c r="O700" s="25"/>
      <c r="P700" s="25"/>
      <c r="Q700" s="25"/>
      <c r="R700" s="25"/>
      <c r="S700" s="25"/>
      <c r="T700" s="25"/>
      <c r="U700" s="25"/>
      <c r="V700" s="25"/>
      <c r="W700" s="25"/>
      <c r="X700" s="25"/>
      <c r="Y700" s="25"/>
      <c r="Z700" s="25"/>
      <c r="AA700" s="25"/>
    </row>
    <row r="701">
      <c r="A701" s="18" t="str">
        <f t="shared" ref="A701:A1067" si="3">CONCATENATE(G701,"-",MATCH(B701,INDIRECT("'"&amp;G701&amp;"'!$B$2:$B"),0)-1)</f>
        <v>#N/A</v>
      </c>
      <c r="B701" s="4" t="s">
        <v>1812</v>
      </c>
      <c r="C701" s="6">
        <v>0.0</v>
      </c>
      <c r="D701" s="4" t="s">
        <v>1051</v>
      </c>
      <c r="E701" s="4" t="s">
        <v>738</v>
      </c>
      <c r="F701" s="6">
        <v>1.0</v>
      </c>
      <c r="G701" s="4" t="s">
        <v>663</v>
      </c>
    </row>
    <row r="702">
      <c r="A702" s="18" t="str">
        <f t="shared" si="3"/>
        <v>#N/A</v>
      </c>
      <c r="B702" s="4" t="s">
        <v>1812</v>
      </c>
      <c r="C702" s="6">
        <v>1.0</v>
      </c>
      <c r="D702" s="4" t="s">
        <v>1052</v>
      </c>
      <c r="E702" s="4" t="s">
        <v>738</v>
      </c>
      <c r="F702" s="6">
        <v>2.0</v>
      </c>
      <c r="G702" s="4" t="s">
        <v>663</v>
      </c>
    </row>
    <row r="703">
      <c r="A703" s="18" t="str">
        <f t="shared" si="3"/>
        <v>#N/A</v>
      </c>
      <c r="B703" s="4" t="s">
        <v>1812</v>
      </c>
      <c r="C703" s="6">
        <v>2.0</v>
      </c>
      <c r="D703" s="4" t="s">
        <v>1053</v>
      </c>
      <c r="E703" s="4" t="s">
        <v>738</v>
      </c>
      <c r="F703" s="6">
        <v>3.0</v>
      </c>
      <c r="G703" s="4" t="s">
        <v>663</v>
      </c>
    </row>
    <row r="704">
      <c r="A704" s="18" t="str">
        <f t="shared" si="3"/>
        <v>#N/A</v>
      </c>
      <c r="B704" s="4" t="s">
        <v>1813</v>
      </c>
      <c r="C704" s="6">
        <v>0.0</v>
      </c>
      <c r="D704" s="4" t="s">
        <v>285</v>
      </c>
      <c r="E704" s="4" t="s">
        <v>745</v>
      </c>
      <c r="F704" s="6">
        <v>1.0</v>
      </c>
      <c r="G704" s="4" t="s">
        <v>663</v>
      </c>
      <c r="H704" s="4"/>
    </row>
    <row r="705">
      <c r="A705" s="18" t="str">
        <f t="shared" si="3"/>
        <v>#N/A</v>
      </c>
      <c r="B705" s="4" t="s">
        <v>1813</v>
      </c>
      <c r="C705" s="6">
        <v>1.0</v>
      </c>
      <c r="D705" s="4" t="s">
        <v>286</v>
      </c>
      <c r="E705" s="4" t="s">
        <v>745</v>
      </c>
      <c r="F705" s="6">
        <v>2.0</v>
      </c>
      <c r="G705" s="4" t="s">
        <v>663</v>
      </c>
      <c r="H705" s="4"/>
    </row>
    <row r="706">
      <c r="A706" s="18" t="str">
        <f t="shared" si="3"/>
        <v>#N/A</v>
      </c>
      <c r="B706" s="4" t="s">
        <v>1814</v>
      </c>
      <c r="C706" s="6">
        <v>0.0</v>
      </c>
      <c r="D706" s="4" t="s">
        <v>1815</v>
      </c>
      <c r="E706" s="4" t="s">
        <v>752</v>
      </c>
      <c r="F706" s="6">
        <v>0.0</v>
      </c>
      <c r="G706" s="4" t="s">
        <v>663</v>
      </c>
    </row>
    <row r="707">
      <c r="A707" s="18" t="str">
        <f t="shared" si="3"/>
        <v>#N/A</v>
      </c>
      <c r="B707" s="4" t="s">
        <v>1814</v>
      </c>
      <c r="C707" s="6">
        <v>1.0</v>
      </c>
      <c r="D707" s="4" t="s">
        <v>1816</v>
      </c>
      <c r="E707" s="4" t="s">
        <v>752</v>
      </c>
      <c r="F707" s="6">
        <v>1.0</v>
      </c>
      <c r="G707" s="4" t="s">
        <v>663</v>
      </c>
    </row>
    <row r="708">
      <c r="A708" s="18" t="str">
        <f t="shared" si="3"/>
        <v>#N/A</v>
      </c>
      <c r="B708" s="4" t="s">
        <v>1814</v>
      </c>
      <c r="C708" s="6">
        <v>2.0</v>
      </c>
      <c r="D708" s="4" t="s">
        <v>1817</v>
      </c>
      <c r="E708" s="4" t="s">
        <v>752</v>
      </c>
      <c r="F708" s="6">
        <v>2.0</v>
      </c>
      <c r="G708" s="4" t="s">
        <v>663</v>
      </c>
    </row>
    <row r="709">
      <c r="A709" s="18" t="str">
        <f t="shared" si="3"/>
        <v>#N/A</v>
      </c>
      <c r="B709" s="4" t="s">
        <v>1814</v>
      </c>
      <c r="C709" s="6">
        <v>3.0</v>
      </c>
      <c r="D709" s="4" t="s">
        <v>1818</v>
      </c>
      <c r="E709" s="4" t="s">
        <v>752</v>
      </c>
      <c r="F709" s="6">
        <v>3.0</v>
      </c>
      <c r="G709" s="4" t="s">
        <v>663</v>
      </c>
    </row>
    <row r="710">
      <c r="A710" s="18" t="str">
        <f t="shared" si="3"/>
        <v>#N/A</v>
      </c>
      <c r="B710" s="4" t="s">
        <v>1814</v>
      </c>
      <c r="C710" s="6">
        <v>4.0</v>
      </c>
      <c r="D710" s="4" t="s">
        <v>1819</v>
      </c>
      <c r="E710" s="4" t="s">
        <v>752</v>
      </c>
      <c r="F710" s="6">
        <v>4.0</v>
      </c>
      <c r="G710" s="4" t="s">
        <v>663</v>
      </c>
    </row>
    <row r="711">
      <c r="A711" s="18" t="str">
        <f t="shared" si="3"/>
        <v>#N/A</v>
      </c>
      <c r="B711" s="4" t="s">
        <v>1814</v>
      </c>
      <c r="C711" s="6">
        <v>5.0</v>
      </c>
      <c r="D711" s="4" t="s">
        <v>1820</v>
      </c>
      <c r="E711" s="4" t="s">
        <v>752</v>
      </c>
      <c r="F711" s="6">
        <v>5.0</v>
      </c>
      <c r="G711" s="4" t="s">
        <v>663</v>
      </c>
    </row>
    <row r="712">
      <c r="A712" s="18" t="str">
        <f t="shared" si="3"/>
        <v>#N/A</v>
      </c>
      <c r="B712" s="4" t="s">
        <v>1814</v>
      </c>
      <c r="C712" s="6">
        <v>6.0</v>
      </c>
      <c r="D712" s="4" t="s">
        <v>1821</v>
      </c>
      <c r="E712" s="4" t="s">
        <v>752</v>
      </c>
      <c r="F712" s="6">
        <v>6.0</v>
      </c>
      <c r="G712" s="4" t="s">
        <v>663</v>
      </c>
    </row>
    <row r="713">
      <c r="A713" s="18" t="str">
        <f t="shared" si="3"/>
        <v>#N/A</v>
      </c>
      <c r="B713" s="4" t="s">
        <v>1814</v>
      </c>
      <c r="C713" s="6">
        <v>7.0</v>
      </c>
      <c r="D713" s="4" t="s">
        <v>1822</v>
      </c>
      <c r="E713" s="4" t="s">
        <v>752</v>
      </c>
      <c r="F713" s="6">
        <v>7.0</v>
      </c>
      <c r="G713" s="4" t="s">
        <v>663</v>
      </c>
    </row>
    <row r="714">
      <c r="A714" s="18" t="str">
        <f t="shared" si="3"/>
        <v>#N/A</v>
      </c>
      <c r="B714" s="4" t="s">
        <v>1814</v>
      </c>
      <c r="C714" s="6">
        <v>8.0</v>
      </c>
      <c r="D714" s="4" t="s">
        <v>1823</v>
      </c>
      <c r="E714" s="4" t="s">
        <v>752</v>
      </c>
      <c r="F714" s="6">
        <v>8.0</v>
      </c>
      <c r="G714" s="4" t="s">
        <v>663</v>
      </c>
    </row>
    <row r="715">
      <c r="A715" s="18" t="str">
        <f t="shared" si="3"/>
        <v>#N/A</v>
      </c>
      <c r="B715" s="4" t="s">
        <v>1814</v>
      </c>
      <c r="C715" s="6">
        <v>9.0</v>
      </c>
      <c r="D715" s="4" t="s">
        <v>1824</v>
      </c>
      <c r="E715" s="4" t="s">
        <v>752</v>
      </c>
      <c r="F715" s="6">
        <v>9.0</v>
      </c>
      <c r="G715" s="4" t="s">
        <v>663</v>
      </c>
    </row>
    <row r="716">
      <c r="A716" s="18" t="str">
        <f t="shared" si="3"/>
        <v>#N/A</v>
      </c>
      <c r="B716" s="4" t="s">
        <v>1814</v>
      </c>
      <c r="C716" s="6">
        <v>10.0</v>
      </c>
      <c r="D716" s="4" t="s">
        <v>1825</v>
      </c>
      <c r="E716" s="4" t="s">
        <v>752</v>
      </c>
      <c r="F716" s="6">
        <v>10.0</v>
      </c>
      <c r="G716" s="4" t="s">
        <v>663</v>
      </c>
    </row>
    <row r="717">
      <c r="A717" s="18" t="str">
        <f t="shared" si="3"/>
        <v>#N/A</v>
      </c>
      <c r="B717" s="4" t="s">
        <v>1814</v>
      </c>
      <c r="C717" s="6">
        <v>11.0</v>
      </c>
      <c r="D717" s="4" t="s">
        <v>1826</v>
      </c>
      <c r="E717" s="4" t="s">
        <v>752</v>
      </c>
      <c r="F717" s="6">
        <v>11.0</v>
      </c>
      <c r="G717" s="4" t="s">
        <v>663</v>
      </c>
    </row>
    <row r="718">
      <c r="A718" s="18" t="str">
        <f t="shared" si="3"/>
        <v>#N/A</v>
      </c>
      <c r="B718" s="4" t="s">
        <v>1814</v>
      </c>
      <c r="C718" s="6">
        <v>12.0</v>
      </c>
      <c r="D718" s="4" t="s">
        <v>1827</v>
      </c>
      <c r="E718" s="4" t="s">
        <v>752</v>
      </c>
      <c r="F718" s="6">
        <v>12.0</v>
      </c>
      <c r="G718" s="4" t="s">
        <v>663</v>
      </c>
    </row>
    <row r="719">
      <c r="A719" s="18" t="str">
        <f t="shared" si="3"/>
        <v>#N/A</v>
      </c>
      <c r="B719" s="4" t="s">
        <v>1814</v>
      </c>
      <c r="C719" s="6">
        <v>13.0</v>
      </c>
      <c r="D719" s="4" t="s">
        <v>1828</v>
      </c>
      <c r="E719" s="4" t="s">
        <v>752</v>
      </c>
      <c r="F719" s="6">
        <v>13.0</v>
      </c>
      <c r="G719" s="4" t="s">
        <v>663</v>
      </c>
    </row>
    <row r="720">
      <c r="A720" s="18" t="str">
        <f t="shared" si="3"/>
        <v>#N/A</v>
      </c>
      <c r="B720" s="4" t="s">
        <v>1814</v>
      </c>
      <c r="C720" s="6">
        <v>14.0</v>
      </c>
      <c r="D720" s="4" t="s">
        <v>401</v>
      </c>
      <c r="E720" s="4" t="s">
        <v>752</v>
      </c>
      <c r="F720" s="6">
        <v>14.0</v>
      </c>
      <c r="G720" s="4" t="s">
        <v>663</v>
      </c>
    </row>
    <row r="721">
      <c r="A721" s="18" t="str">
        <f t="shared" si="3"/>
        <v>#N/A</v>
      </c>
      <c r="B721" s="4" t="s">
        <v>1814</v>
      </c>
      <c r="C721" s="6">
        <v>15.0</v>
      </c>
      <c r="D721" s="4" t="s">
        <v>1829</v>
      </c>
      <c r="E721" s="4" t="s">
        <v>752</v>
      </c>
      <c r="F721" s="6">
        <v>15.0</v>
      </c>
      <c r="G721" s="4" t="s">
        <v>663</v>
      </c>
    </row>
    <row r="722">
      <c r="A722" s="18" t="str">
        <f t="shared" si="3"/>
        <v>#N/A</v>
      </c>
      <c r="B722" s="4" t="s">
        <v>1814</v>
      </c>
      <c r="C722" s="6">
        <v>16.0</v>
      </c>
      <c r="D722" s="4" t="s">
        <v>1830</v>
      </c>
      <c r="E722" s="4" t="s">
        <v>752</v>
      </c>
      <c r="F722" s="6">
        <v>16.0</v>
      </c>
      <c r="G722" s="4" t="s">
        <v>663</v>
      </c>
    </row>
    <row r="723">
      <c r="A723" s="18" t="str">
        <f t="shared" si="3"/>
        <v>#N/A</v>
      </c>
      <c r="B723" s="4" t="s">
        <v>1814</v>
      </c>
      <c r="C723" s="6">
        <v>17.0</v>
      </c>
      <c r="D723" s="4" t="s">
        <v>1831</v>
      </c>
      <c r="E723" s="4" t="s">
        <v>752</v>
      </c>
      <c r="F723" s="6">
        <v>17.0</v>
      </c>
      <c r="G723" s="4" t="s">
        <v>663</v>
      </c>
    </row>
    <row r="724">
      <c r="A724" s="18" t="str">
        <f t="shared" si="3"/>
        <v>#N/A</v>
      </c>
      <c r="B724" s="4" t="s">
        <v>1814</v>
      </c>
      <c r="C724" s="6">
        <v>18.0</v>
      </c>
      <c r="D724" s="4" t="s">
        <v>1832</v>
      </c>
      <c r="E724" s="4" t="s">
        <v>752</v>
      </c>
      <c r="F724" s="6">
        <v>18.0</v>
      </c>
      <c r="G724" s="4" t="s">
        <v>663</v>
      </c>
    </row>
    <row r="725">
      <c r="A725" s="18" t="str">
        <f t="shared" si="3"/>
        <v>#N/A</v>
      </c>
      <c r="B725" s="4" t="s">
        <v>1814</v>
      </c>
      <c r="C725" s="6">
        <v>19.0</v>
      </c>
      <c r="D725" s="4" t="s">
        <v>1833</v>
      </c>
      <c r="E725" s="4" t="s">
        <v>752</v>
      </c>
      <c r="F725" s="6">
        <v>19.0</v>
      </c>
      <c r="G725" s="4" t="s">
        <v>663</v>
      </c>
    </row>
    <row r="726">
      <c r="A726" s="18" t="str">
        <f t="shared" si="3"/>
        <v>#N/A</v>
      </c>
      <c r="B726" s="4" t="s">
        <v>1814</v>
      </c>
      <c r="C726" s="6">
        <v>20.0</v>
      </c>
      <c r="D726" s="4" t="s">
        <v>1834</v>
      </c>
      <c r="E726" s="4" t="s">
        <v>752</v>
      </c>
      <c r="F726" s="6">
        <v>20.0</v>
      </c>
      <c r="G726" s="4" t="s">
        <v>663</v>
      </c>
    </row>
    <row r="727">
      <c r="A727" s="18" t="str">
        <f t="shared" si="3"/>
        <v>#N/A</v>
      </c>
      <c r="B727" s="4" t="s">
        <v>1814</v>
      </c>
      <c r="C727" s="6">
        <v>21.0</v>
      </c>
      <c r="D727" s="4" t="s">
        <v>1835</v>
      </c>
      <c r="E727" s="4" t="s">
        <v>752</v>
      </c>
      <c r="F727" s="6">
        <v>21.0</v>
      </c>
      <c r="G727" s="4" t="s">
        <v>663</v>
      </c>
    </row>
    <row r="728">
      <c r="A728" s="18" t="str">
        <f t="shared" si="3"/>
        <v>#N/A</v>
      </c>
      <c r="B728" s="4" t="s">
        <v>1814</v>
      </c>
      <c r="C728" s="6">
        <v>22.0</v>
      </c>
      <c r="D728" s="4" t="s">
        <v>1836</v>
      </c>
      <c r="E728" s="4" t="s">
        <v>752</v>
      </c>
      <c r="F728" s="6">
        <v>22.0</v>
      </c>
      <c r="G728" s="4" t="s">
        <v>663</v>
      </c>
    </row>
    <row r="729">
      <c r="A729" s="18" t="str">
        <f t="shared" si="3"/>
        <v>#N/A</v>
      </c>
      <c r="B729" s="4" t="s">
        <v>1814</v>
      </c>
      <c r="C729" s="6">
        <v>23.0</v>
      </c>
      <c r="D729" s="4" t="s">
        <v>1837</v>
      </c>
      <c r="E729" s="4" t="s">
        <v>752</v>
      </c>
      <c r="F729" s="6">
        <v>23.0</v>
      </c>
      <c r="G729" s="4" t="s">
        <v>663</v>
      </c>
    </row>
    <row r="730">
      <c r="A730" s="18" t="str">
        <f t="shared" si="3"/>
        <v>#N/A</v>
      </c>
      <c r="B730" s="4" t="s">
        <v>1814</v>
      </c>
      <c r="C730" s="6">
        <v>24.0</v>
      </c>
      <c r="D730" s="4" t="s">
        <v>312</v>
      </c>
      <c r="E730" s="4" t="s">
        <v>752</v>
      </c>
      <c r="F730" s="6">
        <v>98.0</v>
      </c>
      <c r="G730" s="4" t="s">
        <v>663</v>
      </c>
    </row>
    <row r="731">
      <c r="A731" s="18" t="str">
        <f t="shared" si="3"/>
        <v>#N/A</v>
      </c>
      <c r="B731" s="4" t="s">
        <v>1814</v>
      </c>
      <c r="C731" s="6">
        <v>25.0</v>
      </c>
      <c r="D731" s="4" t="s">
        <v>271</v>
      </c>
      <c r="E731" s="4" t="s">
        <v>752</v>
      </c>
      <c r="F731" s="6">
        <v>99.0</v>
      </c>
      <c r="G731" s="4" t="s">
        <v>663</v>
      </c>
    </row>
    <row r="732">
      <c r="A732" s="18" t="str">
        <f t="shared" si="3"/>
        <v>#N/A</v>
      </c>
      <c r="B732" s="4" t="s">
        <v>1838</v>
      </c>
      <c r="C732" s="6">
        <v>0.0</v>
      </c>
      <c r="D732" s="4" t="s">
        <v>278</v>
      </c>
      <c r="E732" s="4" t="s">
        <v>755</v>
      </c>
      <c r="F732" s="6">
        <v>97.0</v>
      </c>
      <c r="G732" s="4" t="s">
        <v>663</v>
      </c>
    </row>
    <row r="733">
      <c r="A733" s="18" t="str">
        <f t="shared" si="3"/>
        <v>#N/A</v>
      </c>
      <c r="B733" s="4" t="s">
        <v>1838</v>
      </c>
      <c r="C733" s="6">
        <v>1.0</v>
      </c>
      <c r="D733" s="4" t="s">
        <v>1054</v>
      </c>
      <c r="E733" s="4" t="s">
        <v>755</v>
      </c>
      <c r="F733" s="6">
        <v>1.0</v>
      </c>
      <c r="G733" s="4" t="s">
        <v>663</v>
      </c>
    </row>
    <row r="734">
      <c r="A734" s="18" t="str">
        <f t="shared" si="3"/>
        <v>#N/A</v>
      </c>
      <c r="B734" s="4" t="s">
        <v>1838</v>
      </c>
      <c r="C734" s="6">
        <v>2.0</v>
      </c>
      <c r="D734" s="4" t="s">
        <v>1055</v>
      </c>
      <c r="E734" s="4" t="s">
        <v>755</v>
      </c>
      <c r="F734" s="6">
        <v>2.0</v>
      </c>
      <c r="G734" s="4" t="s">
        <v>663</v>
      </c>
    </row>
    <row r="735">
      <c r="A735" s="18" t="str">
        <f t="shared" si="3"/>
        <v>#N/A</v>
      </c>
      <c r="B735" s="4" t="s">
        <v>1838</v>
      </c>
      <c r="C735" s="6">
        <v>3.0</v>
      </c>
      <c r="D735" s="4" t="s">
        <v>1056</v>
      </c>
      <c r="E735" s="4" t="s">
        <v>755</v>
      </c>
      <c r="F735" s="6">
        <v>3.0</v>
      </c>
      <c r="G735" s="4" t="s">
        <v>663</v>
      </c>
    </row>
    <row r="736">
      <c r="A736" s="18" t="str">
        <f t="shared" si="3"/>
        <v>#N/A</v>
      </c>
      <c r="B736" s="4" t="s">
        <v>1838</v>
      </c>
      <c r="C736" s="6">
        <v>4.0</v>
      </c>
      <c r="D736" s="4" t="s">
        <v>1057</v>
      </c>
      <c r="E736" s="4" t="s">
        <v>755</v>
      </c>
      <c r="F736" s="6">
        <v>4.0</v>
      </c>
      <c r="G736" s="4" t="s">
        <v>663</v>
      </c>
    </row>
    <row r="737">
      <c r="A737" s="18" t="str">
        <f t="shared" si="3"/>
        <v>#N/A</v>
      </c>
      <c r="B737" s="4" t="s">
        <v>1838</v>
      </c>
      <c r="C737" s="6">
        <v>5.0</v>
      </c>
      <c r="D737" s="4" t="s">
        <v>271</v>
      </c>
      <c r="E737" s="4" t="s">
        <v>755</v>
      </c>
      <c r="F737" s="6">
        <v>99.0</v>
      </c>
      <c r="G737" s="4" t="s">
        <v>663</v>
      </c>
    </row>
    <row r="738">
      <c r="A738" s="18" t="str">
        <f t="shared" si="3"/>
        <v>#N/A</v>
      </c>
      <c r="B738" s="4" t="s">
        <v>1839</v>
      </c>
      <c r="C738" s="6">
        <v>0.0</v>
      </c>
      <c r="D738" s="4" t="s">
        <v>1058</v>
      </c>
      <c r="E738" s="4" t="s">
        <v>764</v>
      </c>
      <c r="F738" s="6">
        <v>0.0</v>
      </c>
      <c r="G738" s="4" t="s">
        <v>663</v>
      </c>
    </row>
    <row r="739">
      <c r="A739" s="18" t="str">
        <f t="shared" si="3"/>
        <v>#N/A</v>
      </c>
      <c r="B739" s="4" t="s">
        <v>1839</v>
      </c>
      <c r="C739" s="6">
        <v>1.0</v>
      </c>
      <c r="D739" s="4" t="s">
        <v>1059</v>
      </c>
      <c r="E739" s="4" t="s">
        <v>764</v>
      </c>
      <c r="F739" s="6">
        <v>1.0</v>
      </c>
      <c r="G739" s="4" t="s">
        <v>663</v>
      </c>
    </row>
    <row r="740">
      <c r="A740" s="18" t="str">
        <f t="shared" si="3"/>
        <v>#N/A</v>
      </c>
      <c r="B740" s="4" t="s">
        <v>1839</v>
      </c>
      <c r="C740" s="6">
        <v>2.0</v>
      </c>
      <c r="D740" s="4" t="s">
        <v>1060</v>
      </c>
      <c r="E740" s="4" t="s">
        <v>764</v>
      </c>
      <c r="F740" s="6">
        <v>3.0</v>
      </c>
      <c r="G740" s="4" t="s">
        <v>663</v>
      </c>
    </row>
    <row r="741">
      <c r="A741" s="18" t="str">
        <f t="shared" si="3"/>
        <v>#N/A</v>
      </c>
      <c r="B741" s="4" t="s">
        <v>1839</v>
      </c>
      <c r="C741" s="6">
        <v>3.0</v>
      </c>
      <c r="D741" s="4" t="s">
        <v>1061</v>
      </c>
      <c r="E741" s="4" t="s">
        <v>764</v>
      </c>
      <c r="F741" s="6">
        <v>6.0</v>
      </c>
      <c r="G741" s="4" t="s">
        <v>663</v>
      </c>
    </row>
    <row r="742">
      <c r="A742" s="18" t="str">
        <f t="shared" si="3"/>
        <v>#N/A</v>
      </c>
      <c r="B742" s="4" t="s">
        <v>1839</v>
      </c>
      <c r="C742" s="6">
        <v>4.0</v>
      </c>
      <c r="D742" s="4" t="s">
        <v>1062</v>
      </c>
      <c r="E742" s="4" t="s">
        <v>764</v>
      </c>
      <c r="F742" s="6">
        <v>9.0</v>
      </c>
      <c r="G742" s="4" t="s">
        <v>663</v>
      </c>
    </row>
    <row r="743">
      <c r="A743" s="18" t="str">
        <f t="shared" si="3"/>
        <v>#N/A</v>
      </c>
      <c r="B743" s="4" t="s">
        <v>1839</v>
      </c>
      <c r="C743" s="6">
        <v>5.0</v>
      </c>
      <c r="D743" s="4" t="s">
        <v>271</v>
      </c>
      <c r="E743" s="4" t="s">
        <v>764</v>
      </c>
      <c r="F743" s="6">
        <v>99.0</v>
      </c>
      <c r="G743" s="4" t="s">
        <v>663</v>
      </c>
    </row>
    <row r="744">
      <c r="A744" s="18" t="str">
        <f t="shared" si="3"/>
        <v>#N/A</v>
      </c>
      <c r="B744" s="4" t="s">
        <v>1840</v>
      </c>
      <c r="C744" s="6">
        <v>0.0</v>
      </c>
      <c r="D744" s="4" t="s">
        <v>1063</v>
      </c>
      <c r="E744" s="4" t="s">
        <v>770</v>
      </c>
      <c r="F744" s="6">
        <v>1.0</v>
      </c>
      <c r="G744" s="4" t="s">
        <v>663</v>
      </c>
    </row>
    <row r="745">
      <c r="A745" s="18" t="str">
        <f t="shared" si="3"/>
        <v>#N/A</v>
      </c>
      <c r="B745" s="4" t="s">
        <v>1840</v>
      </c>
      <c r="C745" s="6">
        <v>1.0</v>
      </c>
      <c r="D745" s="4" t="s">
        <v>1064</v>
      </c>
      <c r="E745" s="4" t="s">
        <v>770</v>
      </c>
      <c r="F745" s="6">
        <v>2.0</v>
      </c>
      <c r="G745" s="4" t="s">
        <v>663</v>
      </c>
    </row>
    <row r="746">
      <c r="A746" s="18" t="str">
        <f t="shared" si="3"/>
        <v>#N/A</v>
      </c>
      <c r="B746" s="4" t="s">
        <v>1841</v>
      </c>
      <c r="C746" s="6">
        <v>0.0</v>
      </c>
      <c r="D746" s="4" t="s">
        <v>1065</v>
      </c>
      <c r="E746" s="4" t="s">
        <v>773</v>
      </c>
      <c r="F746" s="6">
        <v>0.0</v>
      </c>
      <c r="G746" s="4" t="s">
        <v>663</v>
      </c>
    </row>
    <row r="747">
      <c r="A747" s="18" t="str">
        <f t="shared" si="3"/>
        <v>#N/A</v>
      </c>
      <c r="B747" s="4" t="s">
        <v>1841</v>
      </c>
      <c r="C747" s="6">
        <v>1.0</v>
      </c>
      <c r="D747" s="4" t="s">
        <v>1066</v>
      </c>
      <c r="E747" s="4" t="s">
        <v>773</v>
      </c>
      <c r="F747" s="6">
        <v>1.0</v>
      </c>
      <c r="G747" s="4" t="s">
        <v>663</v>
      </c>
    </row>
    <row r="748">
      <c r="A748" s="18" t="str">
        <f t="shared" si="3"/>
        <v>#N/A</v>
      </c>
      <c r="B748" s="4" t="s">
        <v>1841</v>
      </c>
      <c r="C748" s="6">
        <v>2.0</v>
      </c>
      <c r="D748" s="4" t="s">
        <v>1067</v>
      </c>
      <c r="E748" s="4" t="s">
        <v>773</v>
      </c>
      <c r="F748" s="6">
        <v>2.0</v>
      </c>
      <c r="G748" s="4" t="s">
        <v>663</v>
      </c>
    </row>
    <row r="749">
      <c r="A749" s="18" t="str">
        <f t="shared" si="3"/>
        <v>#N/A</v>
      </c>
      <c r="B749" s="4" t="s">
        <v>1841</v>
      </c>
      <c r="C749" s="6">
        <v>3.0</v>
      </c>
      <c r="D749" s="4" t="s">
        <v>1068</v>
      </c>
      <c r="E749" s="4" t="s">
        <v>773</v>
      </c>
      <c r="F749" s="6">
        <v>3.0</v>
      </c>
      <c r="G749" s="4" t="s">
        <v>663</v>
      </c>
    </row>
    <row r="750">
      <c r="A750" s="18" t="str">
        <f t="shared" si="3"/>
        <v>#N/A</v>
      </c>
      <c r="B750" s="4" t="s">
        <v>1841</v>
      </c>
      <c r="C750" s="6">
        <v>4.0</v>
      </c>
      <c r="D750" s="4" t="s">
        <v>1069</v>
      </c>
      <c r="E750" s="4" t="s">
        <v>773</v>
      </c>
      <c r="F750" s="6">
        <v>4.0</v>
      </c>
      <c r="G750" s="4" t="s">
        <v>663</v>
      </c>
    </row>
    <row r="751">
      <c r="A751" s="18" t="str">
        <f t="shared" si="3"/>
        <v>#N/A</v>
      </c>
      <c r="B751" s="4" t="s">
        <v>1841</v>
      </c>
      <c r="C751" s="6">
        <v>5.0</v>
      </c>
      <c r="D751" s="4" t="s">
        <v>271</v>
      </c>
      <c r="E751" s="4" t="s">
        <v>773</v>
      </c>
      <c r="F751" s="6">
        <v>99.0</v>
      </c>
      <c r="G751" s="4" t="s">
        <v>663</v>
      </c>
    </row>
    <row r="752">
      <c r="A752" s="18" t="str">
        <f t="shared" si="3"/>
        <v>#N/A</v>
      </c>
      <c r="B752" s="4" t="s">
        <v>1842</v>
      </c>
      <c r="C752" s="6">
        <v>0.0</v>
      </c>
      <c r="D752" s="4" t="s">
        <v>1070</v>
      </c>
      <c r="E752" s="4" t="s">
        <v>776</v>
      </c>
      <c r="F752" s="6">
        <v>0.0</v>
      </c>
      <c r="G752" s="4" t="s">
        <v>663</v>
      </c>
    </row>
    <row r="753">
      <c r="A753" s="18" t="str">
        <f t="shared" si="3"/>
        <v>#N/A</v>
      </c>
      <c r="B753" s="4" t="s">
        <v>1842</v>
      </c>
      <c r="C753" s="6">
        <v>1.0</v>
      </c>
      <c r="D753" s="4" t="s">
        <v>1071</v>
      </c>
      <c r="E753" s="4" t="s">
        <v>776</v>
      </c>
      <c r="F753" s="6">
        <v>1.0</v>
      </c>
      <c r="G753" s="4" t="s">
        <v>663</v>
      </c>
    </row>
    <row r="754">
      <c r="A754" s="18" t="str">
        <f t="shared" si="3"/>
        <v>#N/A</v>
      </c>
      <c r="B754" s="4" t="s">
        <v>1842</v>
      </c>
      <c r="C754" s="6">
        <v>2.0</v>
      </c>
      <c r="D754" s="4" t="s">
        <v>1072</v>
      </c>
      <c r="E754" s="4" t="s">
        <v>776</v>
      </c>
      <c r="F754" s="6">
        <v>2.0</v>
      </c>
      <c r="G754" s="4" t="s">
        <v>663</v>
      </c>
    </row>
    <row r="755">
      <c r="A755" s="18" t="str">
        <f t="shared" si="3"/>
        <v>#N/A</v>
      </c>
      <c r="B755" s="4" t="s">
        <v>1842</v>
      </c>
      <c r="C755" s="6">
        <v>3.0</v>
      </c>
      <c r="D755" s="4" t="s">
        <v>1073</v>
      </c>
      <c r="E755" s="4" t="s">
        <v>776</v>
      </c>
      <c r="F755" s="6">
        <v>3.0</v>
      </c>
      <c r="G755" s="4" t="s">
        <v>663</v>
      </c>
    </row>
    <row r="756">
      <c r="A756" s="18" t="str">
        <f t="shared" si="3"/>
        <v>#N/A</v>
      </c>
      <c r="B756" s="4" t="s">
        <v>1842</v>
      </c>
      <c r="C756" s="6">
        <v>4.0</v>
      </c>
      <c r="D756" s="4" t="s">
        <v>1074</v>
      </c>
      <c r="E756" s="4" t="s">
        <v>776</v>
      </c>
      <c r="F756" s="6">
        <v>4.0</v>
      </c>
      <c r="G756" s="4" t="s">
        <v>663</v>
      </c>
    </row>
    <row r="757">
      <c r="A757" s="18" t="str">
        <f t="shared" si="3"/>
        <v>#N/A</v>
      </c>
      <c r="B757" s="4" t="s">
        <v>1842</v>
      </c>
      <c r="C757" s="6">
        <v>5.0</v>
      </c>
      <c r="D757" s="4" t="s">
        <v>312</v>
      </c>
      <c r="E757" s="4" t="s">
        <v>776</v>
      </c>
      <c r="F757" s="6">
        <v>98.0</v>
      </c>
      <c r="G757" s="4" t="s">
        <v>663</v>
      </c>
    </row>
    <row r="758">
      <c r="A758" s="18" t="str">
        <f t="shared" si="3"/>
        <v>#N/A</v>
      </c>
      <c r="B758" s="4" t="s">
        <v>1843</v>
      </c>
      <c r="C758" s="6">
        <v>0.0</v>
      </c>
      <c r="D758" s="4" t="s">
        <v>1075</v>
      </c>
      <c r="E758" s="4" t="s">
        <v>780</v>
      </c>
      <c r="F758" s="6">
        <v>0.0</v>
      </c>
      <c r="G758" s="4" t="s">
        <v>663</v>
      </c>
    </row>
    <row r="759">
      <c r="A759" s="18" t="str">
        <f t="shared" si="3"/>
        <v>#N/A</v>
      </c>
      <c r="B759" s="4" t="s">
        <v>1843</v>
      </c>
      <c r="C759" s="6">
        <v>1.0</v>
      </c>
      <c r="D759" s="4" t="s">
        <v>1076</v>
      </c>
      <c r="E759" s="4" t="s">
        <v>780</v>
      </c>
      <c r="F759" s="6">
        <v>1.0</v>
      </c>
      <c r="G759" s="4" t="s">
        <v>663</v>
      </c>
    </row>
    <row r="760">
      <c r="A760" s="18" t="str">
        <f t="shared" si="3"/>
        <v>#N/A</v>
      </c>
      <c r="B760" s="4" t="s">
        <v>1843</v>
      </c>
      <c r="C760" s="6">
        <v>2.0</v>
      </c>
      <c r="D760" s="4" t="s">
        <v>1077</v>
      </c>
      <c r="E760" s="4" t="s">
        <v>780</v>
      </c>
      <c r="F760" s="6">
        <v>2.0</v>
      </c>
      <c r="G760" s="4" t="s">
        <v>663</v>
      </c>
    </row>
    <row r="761">
      <c r="A761" s="18" t="str">
        <f t="shared" si="3"/>
        <v>#N/A</v>
      </c>
      <c r="B761" s="4" t="s">
        <v>1844</v>
      </c>
      <c r="C761" s="6">
        <v>0.0</v>
      </c>
      <c r="D761" s="4" t="s">
        <v>285</v>
      </c>
      <c r="E761" s="4" t="s">
        <v>784</v>
      </c>
      <c r="F761" s="6">
        <v>1.0</v>
      </c>
      <c r="G761" s="4" t="s">
        <v>663</v>
      </c>
    </row>
    <row r="762">
      <c r="A762" s="18" t="str">
        <f t="shared" si="3"/>
        <v>#N/A</v>
      </c>
      <c r="B762" s="4" t="s">
        <v>1844</v>
      </c>
      <c r="C762" s="6">
        <v>1.0</v>
      </c>
      <c r="D762" s="4" t="s">
        <v>286</v>
      </c>
      <c r="E762" s="4" t="s">
        <v>784</v>
      </c>
      <c r="F762" s="6">
        <v>2.0</v>
      </c>
      <c r="G762" s="4" t="s">
        <v>663</v>
      </c>
    </row>
    <row r="763">
      <c r="A763" s="18" t="str">
        <f t="shared" si="3"/>
        <v>#N/A</v>
      </c>
      <c r="B763" s="4" t="s">
        <v>1845</v>
      </c>
      <c r="C763" s="6">
        <v>0.0</v>
      </c>
      <c r="D763" s="4" t="s">
        <v>1078</v>
      </c>
      <c r="E763" s="4" t="s">
        <v>800</v>
      </c>
      <c r="F763" s="6">
        <v>1.0</v>
      </c>
      <c r="G763" s="4" t="s">
        <v>663</v>
      </c>
    </row>
    <row r="764">
      <c r="A764" s="18" t="str">
        <f t="shared" si="3"/>
        <v>#N/A</v>
      </c>
      <c r="B764" s="4" t="s">
        <v>1845</v>
      </c>
      <c r="C764" s="6">
        <v>1.0</v>
      </c>
      <c r="D764" s="4" t="s">
        <v>1079</v>
      </c>
      <c r="E764" s="4" t="s">
        <v>800</v>
      </c>
      <c r="F764" s="6">
        <v>2.0</v>
      </c>
      <c r="G764" s="4" t="s">
        <v>663</v>
      </c>
    </row>
    <row r="765">
      <c r="A765" s="18" t="str">
        <f t="shared" si="3"/>
        <v>#N/A</v>
      </c>
      <c r="B765" s="4" t="s">
        <v>1845</v>
      </c>
      <c r="C765" s="6">
        <v>2.0</v>
      </c>
      <c r="D765" s="4" t="s">
        <v>1080</v>
      </c>
      <c r="E765" s="4" t="s">
        <v>800</v>
      </c>
      <c r="F765" s="6">
        <v>3.0</v>
      </c>
      <c r="G765" s="4" t="s">
        <v>663</v>
      </c>
    </row>
    <row r="766">
      <c r="A766" s="18" t="str">
        <f t="shared" si="3"/>
        <v>#N/A</v>
      </c>
      <c r="B766" s="4" t="s">
        <v>1846</v>
      </c>
      <c r="C766" s="6">
        <v>0.0</v>
      </c>
      <c r="D766" s="4" t="s">
        <v>1081</v>
      </c>
      <c r="E766" s="4" t="s">
        <v>803</v>
      </c>
      <c r="F766" s="6">
        <v>1.0</v>
      </c>
      <c r="G766" s="4" t="s">
        <v>663</v>
      </c>
    </row>
    <row r="767">
      <c r="A767" s="18" t="str">
        <f t="shared" si="3"/>
        <v>#N/A</v>
      </c>
      <c r="B767" s="4" t="s">
        <v>1846</v>
      </c>
      <c r="C767" s="6">
        <v>1.0</v>
      </c>
      <c r="D767" s="4" t="s">
        <v>1082</v>
      </c>
      <c r="E767" s="4" t="s">
        <v>803</v>
      </c>
      <c r="F767" s="6">
        <v>2.0</v>
      </c>
      <c r="G767" s="4" t="s">
        <v>663</v>
      </c>
    </row>
    <row r="768">
      <c r="A768" s="18" t="str">
        <f t="shared" si="3"/>
        <v>#N/A</v>
      </c>
      <c r="B768" s="4" t="s">
        <v>1846</v>
      </c>
      <c r="C768" s="6">
        <v>2.0</v>
      </c>
      <c r="D768" s="4" t="s">
        <v>1083</v>
      </c>
      <c r="E768" s="4" t="s">
        <v>803</v>
      </c>
      <c r="F768" s="6">
        <v>3.0</v>
      </c>
      <c r="G768" s="4" t="s">
        <v>663</v>
      </c>
    </row>
    <row r="769">
      <c r="A769" s="18" t="str">
        <f t="shared" si="3"/>
        <v>#N/A</v>
      </c>
      <c r="B769" s="4" t="s">
        <v>1846</v>
      </c>
      <c r="C769" s="6">
        <v>3.0</v>
      </c>
      <c r="D769" s="4" t="s">
        <v>1084</v>
      </c>
      <c r="E769" s="4" t="s">
        <v>803</v>
      </c>
      <c r="F769" s="6">
        <v>4.0</v>
      </c>
      <c r="G769" s="4" t="s">
        <v>663</v>
      </c>
    </row>
    <row r="770">
      <c r="A770" s="18" t="str">
        <f t="shared" si="3"/>
        <v>#N/A</v>
      </c>
      <c r="B770" s="4" t="s">
        <v>1846</v>
      </c>
      <c r="C770" s="6">
        <v>4.0</v>
      </c>
      <c r="D770" s="4" t="s">
        <v>1085</v>
      </c>
      <c r="E770" s="4" t="s">
        <v>803</v>
      </c>
      <c r="F770" s="6">
        <v>5.0</v>
      </c>
      <c r="G770" s="4" t="s">
        <v>663</v>
      </c>
    </row>
    <row r="771">
      <c r="A771" s="18" t="str">
        <f t="shared" si="3"/>
        <v>#N/A</v>
      </c>
      <c r="B771" s="4" t="s">
        <v>1847</v>
      </c>
      <c r="C771" s="6">
        <v>0.0</v>
      </c>
      <c r="D771" s="4" t="s">
        <v>1086</v>
      </c>
      <c r="E771" s="4" t="s">
        <v>809</v>
      </c>
      <c r="F771" s="6">
        <v>0.0</v>
      </c>
      <c r="G771" s="4" t="s">
        <v>663</v>
      </c>
    </row>
    <row r="772">
      <c r="A772" s="18" t="str">
        <f t="shared" si="3"/>
        <v>#N/A</v>
      </c>
      <c r="B772" s="4" t="s">
        <v>1847</v>
      </c>
      <c r="C772" s="6">
        <v>1.0</v>
      </c>
      <c r="D772" s="4" t="s">
        <v>1087</v>
      </c>
      <c r="E772" s="4" t="s">
        <v>809</v>
      </c>
      <c r="F772" s="6">
        <v>1.0</v>
      </c>
      <c r="G772" s="4" t="s">
        <v>663</v>
      </c>
    </row>
    <row r="773">
      <c r="A773" s="18" t="str">
        <f t="shared" si="3"/>
        <v>#N/A</v>
      </c>
      <c r="B773" s="4" t="s">
        <v>1847</v>
      </c>
      <c r="C773" s="6">
        <v>2.0</v>
      </c>
      <c r="D773" s="4" t="s">
        <v>1088</v>
      </c>
      <c r="E773" s="4" t="s">
        <v>809</v>
      </c>
      <c r="F773" s="6">
        <v>2.0</v>
      </c>
      <c r="G773" s="4" t="s">
        <v>663</v>
      </c>
    </row>
    <row r="774">
      <c r="A774" s="18" t="str">
        <f t="shared" si="3"/>
        <v>#N/A</v>
      </c>
      <c r="B774" s="4" t="s">
        <v>1847</v>
      </c>
      <c r="C774" s="6">
        <v>3.0</v>
      </c>
      <c r="D774" s="4" t="s">
        <v>1089</v>
      </c>
      <c r="E774" s="4" t="s">
        <v>809</v>
      </c>
      <c r="F774" s="6">
        <v>3.0</v>
      </c>
      <c r="G774" s="4" t="s">
        <v>663</v>
      </c>
    </row>
    <row r="775">
      <c r="A775" s="18" t="str">
        <f t="shared" si="3"/>
        <v>#N/A</v>
      </c>
      <c r="B775" s="4" t="s">
        <v>1847</v>
      </c>
      <c r="C775" s="6">
        <v>4.0</v>
      </c>
      <c r="D775" s="4" t="s">
        <v>1090</v>
      </c>
      <c r="E775" s="4" t="s">
        <v>809</v>
      </c>
      <c r="F775" s="6">
        <v>4.0</v>
      </c>
      <c r="G775" s="4" t="s">
        <v>663</v>
      </c>
    </row>
    <row r="776">
      <c r="A776" s="18" t="str">
        <f t="shared" si="3"/>
        <v>#N/A</v>
      </c>
      <c r="B776" s="4" t="s">
        <v>1847</v>
      </c>
      <c r="C776" s="6">
        <v>5.0</v>
      </c>
      <c r="D776" s="4" t="s">
        <v>1091</v>
      </c>
      <c r="E776" s="4" t="s">
        <v>809</v>
      </c>
      <c r="F776" s="6">
        <v>5.0</v>
      </c>
      <c r="G776" s="4" t="s">
        <v>663</v>
      </c>
    </row>
    <row r="777">
      <c r="A777" s="18" t="str">
        <f t="shared" si="3"/>
        <v>#N/A</v>
      </c>
      <c r="B777" s="4" t="s">
        <v>1847</v>
      </c>
      <c r="C777" s="6">
        <v>6.0</v>
      </c>
      <c r="D777" s="4" t="s">
        <v>1092</v>
      </c>
      <c r="E777" s="4" t="s">
        <v>809</v>
      </c>
      <c r="F777" s="6">
        <v>6.0</v>
      </c>
      <c r="G777" s="4" t="s">
        <v>663</v>
      </c>
    </row>
    <row r="778">
      <c r="A778" s="18" t="str">
        <f t="shared" si="3"/>
        <v>#N/A</v>
      </c>
      <c r="B778" s="4" t="s">
        <v>1847</v>
      </c>
      <c r="C778" s="6">
        <v>7.0</v>
      </c>
      <c r="D778" s="4" t="s">
        <v>1093</v>
      </c>
      <c r="E778" s="4" t="s">
        <v>809</v>
      </c>
      <c r="F778" s="6">
        <v>7.0</v>
      </c>
      <c r="G778" s="4" t="s">
        <v>663</v>
      </c>
    </row>
    <row r="779">
      <c r="A779" s="18" t="str">
        <f t="shared" si="3"/>
        <v>#N/A</v>
      </c>
      <c r="B779" s="4" t="s">
        <v>1847</v>
      </c>
      <c r="C779" s="6">
        <v>8.0</v>
      </c>
      <c r="D779" s="4" t="s">
        <v>1094</v>
      </c>
      <c r="E779" s="4" t="s">
        <v>809</v>
      </c>
      <c r="F779" s="6">
        <v>8.0</v>
      </c>
      <c r="G779" s="4" t="s">
        <v>663</v>
      </c>
    </row>
    <row r="780">
      <c r="A780" s="18" t="str">
        <f t="shared" si="3"/>
        <v>#N/A</v>
      </c>
      <c r="B780" s="4" t="s">
        <v>1847</v>
      </c>
      <c r="C780" s="6">
        <v>9.0</v>
      </c>
      <c r="D780" s="4" t="s">
        <v>1095</v>
      </c>
      <c r="E780" s="4" t="s">
        <v>809</v>
      </c>
      <c r="F780" s="6">
        <v>9.0</v>
      </c>
      <c r="G780" s="4" t="s">
        <v>663</v>
      </c>
    </row>
    <row r="781">
      <c r="A781" s="18" t="str">
        <f t="shared" si="3"/>
        <v>#N/A</v>
      </c>
      <c r="B781" s="4" t="s">
        <v>1847</v>
      </c>
      <c r="C781" s="6">
        <v>10.0</v>
      </c>
      <c r="D781" s="4" t="s">
        <v>1096</v>
      </c>
      <c r="E781" s="4" t="s">
        <v>809</v>
      </c>
      <c r="F781" s="6">
        <v>10.0</v>
      </c>
      <c r="G781" s="4" t="s">
        <v>663</v>
      </c>
    </row>
    <row r="782">
      <c r="A782" s="18" t="str">
        <f t="shared" si="3"/>
        <v>#N/A</v>
      </c>
      <c r="B782" s="4" t="s">
        <v>1847</v>
      </c>
      <c r="C782" s="6">
        <v>11.0</v>
      </c>
      <c r="D782" s="4" t="s">
        <v>1097</v>
      </c>
      <c r="E782" s="4" t="s">
        <v>809</v>
      </c>
      <c r="F782" s="6">
        <v>11.0</v>
      </c>
      <c r="G782" s="4" t="s">
        <v>663</v>
      </c>
    </row>
    <row r="783">
      <c r="A783" s="18" t="str">
        <f t="shared" si="3"/>
        <v>#N/A</v>
      </c>
      <c r="B783" s="4" t="s">
        <v>1847</v>
      </c>
      <c r="C783" s="6">
        <v>12.0</v>
      </c>
      <c r="D783" s="4" t="s">
        <v>1098</v>
      </c>
      <c r="E783" s="4" t="s">
        <v>809</v>
      </c>
      <c r="F783" s="6">
        <v>12.0</v>
      </c>
      <c r="G783" s="4" t="s">
        <v>663</v>
      </c>
    </row>
    <row r="784">
      <c r="A784" s="18" t="str">
        <f t="shared" si="3"/>
        <v>#N/A</v>
      </c>
      <c r="B784" s="4" t="s">
        <v>1847</v>
      </c>
      <c r="C784" s="6">
        <v>13.0</v>
      </c>
      <c r="D784" s="4" t="s">
        <v>1099</v>
      </c>
      <c r="E784" s="4" t="s">
        <v>809</v>
      </c>
      <c r="F784" s="6">
        <v>13.0</v>
      </c>
      <c r="G784" s="4" t="s">
        <v>663</v>
      </c>
    </row>
    <row r="785">
      <c r="A785" s="18" t="str">
        <f t="shared" si="3"/>
        <v>#N/A</v>
      </c>
      <c r="B785" s="4" t="s">
        <v>1847</v>
      </c>
      <c r="C785" s="6">
        <v>14.0</v>
      </c>
      <c r="D785" s="4" t="s">
        <v>1100</v>
      </c>
      <c r="E785" s="4" t="s">
        <v>809</v>
      </c>
      <c r="F785" s="6">
        <v>14.0</v>
      </c>
      <c r="G785" s="4" t="s">
        <v>663</v>
      </c>
    </row>
    <row r="786">
      <c r="A786" s="18" t="str">
        <f t="shared" si="3"/>
        <v>#N/A</v>
      </c>
      <c r="B786" s="4" t="s">
        <v>1847</v>
      </c>
      <c r="C786" s="6">
        <v>15.0</v>
      </c>
      <c r="D786" s="4" t="s">
        <v>1101</v>
      </c>
      <c r="E786" s="4" t="s">
        <v>809</v>
      </c>
      <c r="F786" s="6">
        <v>15.0</v>
      </c>
      <c r="G786" s="4" t="s">
        <v>663</v>
      </c>
    </row>
    <row r="787">
      <c r="A787" s="18" t="str">
        <f t="shared" si="3"/>
        <v>#N/A</v>
      </c>
      <c r="B787" s="4" t="s">
        <v>1847</v>
      </c>
      <c r="C787" s="6">
        <v>16.0</v>
      </c>
      <c r="D787" s="4" t="s">
        <v>1102</v>
      </c>
      <c r="E787" s="4" t="s">
        <v>809</v>
      </c>
      <c r="F787" s="6">
        <v>16.0</v>
      </c>
      <c r="G787" s="4" t="s">
        <v>663</v>
      </c>
    </row>
    <row r="788">
      <c r="A788" s="18" t="str">
        <f t="shared" si="3"/>
        <v>#N/A</v>
      </c>
      <c r="B788" s="4" t="s">
        <v>1847</v>
      </c>
      <c r="C788" s="6">
        <v>17.0</v>
      </c>
      <c r="D788" s="4" t="s">
        <v>1103</v>
      </c>
      <c r="E788" s="4" t="s">
        <v>809</v>
      </c>
      <c r="F788" s="6">
        <v>17.0</v>
      </c>
      <c r="G788" s="4" t="s">
        <v>663</v>
      </c>
    </row>
    <row r="789">
      <c r="A789" s="18" t="str">
        <f t="shared" si="3"/>
        <v>#N/A</v>
      </c>
      <c r="B789" s="4" t="s">
        <v>1847</v>
      </c>
      <c r="C789" s="6">
        <v>18.0</v>
      </c>
      <c r="D789" s="4" t="s">
        <v>1104</v>
      </c>
      <c r="E789" s="4" t="s">
        <v>809</v>
      </c>
      <c r="F789" s="6">
        <v>18.0</v>
      </c>
      <c r="G789" s="4" t="s">
        <v>663</v>
      </c>
    </row>
    <row r="790">
      <c r="A790" s="18" t="str">
        <f t="shared" si="3"/>
        <v>#N/A</v>
      </c>
      <c r="B790" s="4" t="s">
        <v>1847</v>
      </c>
      <c r="C790" s="6">
        <v>19.0</v>
      </c>
      <c r="D790" s="4" t="s">
        <v>1105</v>
      </c>
      <c r="E790" s="4" t="s">
        <v>809</v>
      </c>
      <c r="F790" s="6">
        <v>19.0</v>
      </c>
      <c r="G790" s="4" t="s">
        <v>663</v>
      </c>
    </row>
    <row r="791">
      <c r="A791" s="18" t="str">
        <f t="shared" si="3"/>
        <v>#N/A</v>
      </c>
      <c r="B791" s="4" t="s">
        <v>1847</v>
      </c>
      <c r="C791" s="6">
        <v>20.0</v>
      </c>
      <c r="D791" s="4" t="s">
        <v>1106</v>
      </c>
      <c r="E791" s="4" t="s">
        <v>809</v>
      </c>
      <c r="F791" s="6">
        <v>20.0</v>
      </c>
      <c r="G791" s="4" t="s">
        <v>663</v>
      </c>
    </row>
    <row r="792">
      <c r="A792" s="18" t="str">
        <f t="shared" si="3"/>
        <v>#N/A</v>
      </c>
      <c r="B792" s="4" t="s">
        <v>1847</v>
      </c>
      <c r="C792" s="6">
        <v>21.0</v>
      </c>
      <c r="D792" s="4" t="s">
        <v>1107</v>
      </c>
      <c r="E792" s="4" t="s">
        <v>809</v>
      </c>
      <c r="F792" s="6">
        <v>21.0</v>
      </c>
      <c r="G792" s="4" t="s">
        <v>663</v>
      </c>
    </row>
    <row r="793">
      <c r="A793" s="18" t="str">
        <f t="shared" si="3"/>
        <v>#N/A</v>
      </c>
      <c r="B793" s="4" t="s">
        <v>1847</v>
      </c>
      <c r="C793" s="6">
        <v>22.0</v>
      </c>
      <c r="D793" s="4" t="s">
        <v>1108</v>
      </c>
      <c r="E793" s="4" t="s">
        <v>809</v>
      </c>
      <c r="F793" s="6">
        <v>22.0</v>
      </c>
      <c r="G793" s="4" t="s">
        <v>663</v>
      </c>
    </row>
    <row r="794">
      <c r="A794" s="18" t="str">
        <f t="shared" si="3"/>
        <v>#N/A</v>
      </c>
      <c r="B794" s="4" t="s">
        <v>1847</v>
      </c>
      <c r="C794" s="6">
        <v>23.0</v>
      </c>
      <c r="D794" s="4" t="s">
        <v>1109</v>
      </c>
      <c r="E794" s="4" t="s">
        <v>809</v>
      </c>
      <c r="F794" s="6">
        <v>23.0</v>
      </c>
      <c r="G794" s="4" t="s">
        <v>663</v>
      </c>
    </row>
    <row r="795">
      <c r="A795" s="18" t="str">
        <f t="shared" si="3"/>
        <v>#N/A</v>
      </c>
      <c r="B795" s="4" t="s">
        <v>1847</v>
      </c>
      <c r="C795" s="6">
        <v>24.0</v>
      </c>
      <c r="D795" s="4" t="s">
        <v>1086</v>
      </c>
      <c r="E795" s="4" t="s">
        <v>809</v>
      </c>
      <c r="F795" s="6">
        <v>0.0</v>
      </c>
      <c r="G795" s="4" t="s">
        <v>663</v>
      </c>
    </row>
    <row r="796">
      <c r="A796" s="18" t="str">
        <f t="shared" si="3"/>
        <v>#N/A</v>
      </c>
      <c r="B796" s="4" t="s">
        <v>1847</v>
      </c>
      <c r="C796" s="6">
        <v>25.0</v>
      </c>
      <c r="D796" s="4" t="s">
        <v>1087</v>
      </c>
      <c r="E796" s="4" t="s">
        <v>809</v>
      </c>
      <c r="F796" s="6">
        <v>1.0</v>
      </c>
      <c r="G796" s="4" t="s">
        <v>663</v>
      </c>
    </row>
    <row r="797">
      <c r="A797" s="18" t="str">
        <f t="shared" si="3"/>
        <v>#N/A</v>
      </c>
      <c r="B797" s="4" t="s">
        <v>1847</v>
      </c>
      <c r="C797" s="6">
        <v>26.0</v>
      </c>
      <c r="D797" s="4" t="s">
        <v>312</v>
      </c>
      <c r="E797" s="4" t="s">
        <v>809</v>
      </c>
      <c r="F797" s="6">
        <v>98.0</v>
      </c>
      <c r="G797" s="4" t="s">
        <v>663</v>
      </c>
    </row>
    <row r="798">
      <c r="A798" s="18" t="str">
        <f t="shared" si="3"/>
        <v>#N/A</v>
      </c>
      <c r="B798" s="4" t="s">
        <v>1847</v>
      </c>
      <c r="C798" s="6">
        <v>27.0</v>
      </c>
      <c r="D798" s="4" t="s">
        <v>271</v>
      </c>
      <c r="E798" s="4" t="s">
        <v>809</v>
      </c>
      <c r="F798" s="6">
        <v>99.0</v>
      </c>
      <c r="G798" s="4" t="s">
        <v>663</v>
      </c>
    </row>
    <row r="799">
      <c r="A799" s="18" t="str">
        <f t="shared" si="3"/>
        <v>#N/A</v>
      </c>
      <c r="B799" s="4" t="s">
        <v>1848</v>
      </c>
      <c r="C799" s="6">
        <v>0.0</v>
      </c>
      <c r="D799" s="4" t="s">
        <v>1110</v>
      </c>
      <c r="E799" s="4" t="s">
        <v>813</v>
      </c>
      <c r="F799" s="6">
        <v>0.0</v>
      </c>
      <c r="G799" s="4" t="s">
        <v>663</v>
      </c>
    </row>
    <row r="800">
      <c r="A800" s="18" t="str">
        <f t="shared" si="3"/>
        <v>#N/A</v>
      </c>
      <c r="B800" s="4" t="s">
        <v>1848</v>
      </c>
      <c r="C800" s="6">
        <v>1.0</v>
      </c>
      <c r="D800" s="4" t="s">
        <v>1087</v>
      </c>
      <c r="E800" s="4" t="s">
        <v>813</v>
      </c>
      <c r="F800" s="6">
        <v>1.0</v>
      </c>
      <c r="G800" s="4" t="s">
        <v>663</v>
      </c>
    </row>
    <row r="801">
      <c r="A801" s="18" t="str">
        <f t="shared" si="3"/>
        <v>#N/A</v>
      </c>
      <c r="B801" s="4" t="s">
        <v>1848</v>
      </c>
      <c r="C801" s="6">
        <v>2.0</v>
      </c>
      <c r="D801" s="4" t="s">
        <v>1088</v>
      </c>
      <c r="E801" s="4" t="s">
        <v>813</v>
      </c>
      <c r="F801" s="6">
        <v>2.0</v>
      </c>
      <c r="G801" s="4" t="s">
        <v>663</v>
      </c>
    </row>
    <row r="802">
      <c r="A802" s="18" t="str">
        <f t="shared" si="3"/>
        <v>#N/A</v>
      </c>
      <c r="B802" s="4" t="s">
        <v>1848</v>
      </c>
      <c r="C802" s="6">
        <v>3.0</v>
      </c>
      <c r="D802" s="4" t="s">
        <v>1089</v>
      </c>
      <c r="E802" s="4" t="s">
        <v>813</v>
      </c>
      <c r="F802" s="6">
        <v>3.0</v>
      </c>
      <c r="G802" s="4" t="s">
        <v>663</v>
      </c>
    </row>
    <row r="803">
      <c r="A803" s="18" t="str">
        <f t="shared" si="3"/>
        <v>#N/A</v>
      </c>
      <c r="B803" s="4" t="s">
        <v>1848</v>
      </c>
      <c r="C803" s="6">
        <v>4.0</v>
      </c>
      <c r="D803" s="4" t="s">
        <v>1090</v>
      </c>
      <c r="E803" s="4" t="s">
        <v>813</v>
      </c>
      <c r="F803" s="6">
        <v>4.0</v>
      </c>
      <c r="G803" s="4" t="s">
        <v>663</v>
      </c>
    </row>
    <row r="804">
      <c r="A804" s="18" t="str">
        <f t="shared" si="3"/>
        <v>#N/A</v>
      </c>
      <c r="B804" s="4" t="s">
        <v>1848</v>
      </c>
      <c r="C804" s="6">
        <v>5.0</v>
      </c>
      <c r="D804" s="4" t="s">
        <v>1091</v>
      </c>
      <c r="E804" s="4" t="s">
        <v>813</v>
      </c>
      <c r="F804" s="6">
        <v>5.0</v>
      </c>
      <c r="G804" s="4" t="s">
        <v>663</v>
      </c>
    </row>
    <row r="805">
      <c r="A805" s="18" t="str">
        <f t="shared" si="3"/>
        <v>#N/A</v>
      </c>
      <c r="B805" s="4" t="s">
        <v>1848</v>
      </c>
      <c r="C805" s="6">
        <v>6.0</v>
      </c>
      <c r="D805" s="4" t="s">
        <v>1092</v>
      </c>
      <c r="E805" s="4" t="s">
        <v>813</v>
      </c>
      <c r="F805" s="6">
        <v>6.0</v>
      </c>
      <c r="G805" s="4" t="s">
        <v>663</v>
      </c>
    </row>
    <row r="806">
      <c r="A806" s="18" t="str">
        <f t="shared" si="3"/>
        <v>#N/A</v>
      </c>
      <c r="B806" s="4" t="s">
        <v>1848</v>
      </c>
      <c r="C806" s="6">
        <v>7.0</v>
      </c>
      <c r="D806" s="4" t="s">
        <v>1093</v>
      </c>
      <c r="E806" s="4" t="s">
        <v>813</v>
      </c>
      <c r="F806" s="6">
        <v>7.0</v>
      </c>
      <c r="G806" s="4" t="s">
        <v>663</v>
      </c>
    </row>
    <row r="807">
      <c r="A807" s="18" t="str">
        <f t="shared" si="3"/>
        <v>#N/A</v>
      </c>
      <c r="B807" s="4" t="s">
        <v>1848</v>
      </c>
      <c r="C807" s="6">
        <v>8.0</v>
      </c>
      <c r="D807" s="4" t="s">
        <v>1094</v>
      </c>
      <c r="E807" s="4" t="s">
        <v>813</v>
      </c>
      <c r="F807" s="6">
        <v>8.0</v>
      </c>
      <c r="G807" s="4" t="s">
        <v>663</v>
      </c>
    </row>
    <row r="808">
      <c r="A808" s="18" t="str">
        <f t="shared" si="3"/>
        <v>#N/A</v>
      </c>
      <c r="B808" s="4" t="s">
        <v>1848</v>
      </c>
      <c r="C808" s="6">
        <v>9.0</v>
      </c>
      <c r="D808" s="4" t="s">
        <v>1095</v>
      </c>
      <c r="E808" s="4" t="s">
        <v>813</v>
      </c>
      <c r="F808" s="6">
        <v>9.0</v>
      </c>
      <c r="G808" s="4" t="s">
        <v>663</v>
      </c>
    </row>
    <row r="809">
      <c r="A809" s="18" t="str">
        <f t="shared" si="3"/>
        <v>#N/A</v>
      </c>
      <c r="B809" s="4" t="s">
        <v>1848</v>
      </c>
      <c r="C809" s="6">
        <v>10.0</v>
      </c>
      <c r="D809" s="4" t="s">
        <v>1096</v>
      </c>
      <c r="E809" s="4" t="s">
        <v>813</v>
      </c>
      <c r="F809" s="6">
        <v>10.0</v>
      </c>
      <c r="G809" s="4" t="s">
        <v>663</v>
      </c>
    </row>
    <row r="810">
      <c r="A810" s="18" t="str">
        <f t="shared" si="3"/>
        <v>#N/A</v>
      </c>
      <c r="B810" s="4" t="s">
        <v>1848</v>
      </c>
      <c r="C810" s="6">
        <v>11.0</v>
      </c>
      <c r="D810" s="4" t="s">
        <v>1097</v>
      </c>
      <c r="E810" s="4" t="s">
        <v>813</v>
      </c>
      <c r="F810" s="6">
        <v>11.0</v>
      </c>
      <c r="G810" s="4" t="s">
        <v>663</v>
      </c>
    </row>
    <row r="811">
      <c r="A811" s="18" t="str">
        <f t="shared" si="3"/>
        <v>#N/A</v>
      </c>
      <c r="B811" s="4" t="s">
        <v>1848</v>
      </c>
      <c r="C811" s="6">
        <v>12.0</v>
      </c>
      <c r="D811" s="4" t="s">
        <v>1098</v>
      </c>
      <c r="E811" s="4" t="s">
        <v>813</v>
      </c>
      <c r="F811" s="6">
        <v>12.0</v>
      </c>
      <c r="G811" s="4" t="s">
        <v>663</v>
      </c>
    </row>
    <row r="812">
      <c r="A812" s="18" t="str">
        <f t="shared" si="3"/>
        <v>#N/A</v>
      </c>
      <c r="B812" s="4" t="s">
        <v>1848</v>
      </c>
      <c r="C812" s="6">
        <v>13.0</v>
      </c>
      <c r="D812" s="4" t="s">
        <v>1099</v>
      </c>
      <c r="E812" s="4" t="s">
        <v>813</v>
      </c>
      <c r="F812" s="6">
        <v>13.0</v>
      </c>
      <c r="G812" s="4" t="s">
        <v>663</v>
      </c>
    </row>
    <row r="813">
      <c r="A813" s="18" t="str">
        <f t="shared" si="3"/>
        <v>#N/A</v>
      </c>
      <c r="B813" s="4" t="s">
        <v>1848</v>
      </c>
      <c r="C813" s="6">
        <v>14.0</v>
      </c>
      <c r="D813" s="4" t="s">
        <v>1100</v>
      </c>
      <c r="E813" s="4" t="s">
        <v>813</v>
      </c>
      <c r="F813" s="6">
        <v>14.0</v>
      </c>
      <c r="G813" s="4" t="s">
        <v>663</v>
      </c>
    </row>
    <row r="814">
      <c r="A814" s="18" t="str">
        <f t="shared" si="3"/>
        <v>#N/A</v>
      </c>
      <c r="B814" s="4" t="s">
        <v>1848</v>
      </c>
      <c r="C814" s="6">
        <v>15.0</v>
      </c>
      <c r="D814" s="4" t="s">
        <v>1101</v>
      </c>
      <c r="E814" s="4" t="s">
        <v>813</v>
      </c>
      <c r="F814" s="6">
        <v>15.0</v>
      </c>
      <c r="G814" s="4" t="s">
        <v>663</v>
      </c>
    </row>
    <row r="815">
      <c r="A815" s="18" t="str">
        <f t="shared" si="3"/>
        <v>#N/A</v>
      </c>
      <c r="B815" s="4" t="s">
        <v>1848</v>
      </c>
      <c r="C815" s="6">
        <v>16.0</v>
      </c>
      <c r="D815" s="4" t="s">
        <v>1102</v>
      </c>
      <c r="E815" s="4" t="s">
        <v>813</v>
      </c>
      <c r="F815" s="6">
        <v>16.0</v>
      </c>
      <c r="G815" s="4" t="s">
        <v>663</v>
      </c>
    </row>
    <row r="816">
      <c r="A816" s="18" t="str">
        <f t="shared" si="3"/>
        <v>#N/A</v>
      </c>
      <c r="B816" s="4" t="s">
        <v>1848</v>
      </c>
      <c r="C816" s="6">
        <v>17.0</v>
      </c>
      <c r="D816" s="4" t="s">
        <v>1103</v>
      </c>
      <c r="E816" s="4" t="s">
        <v>813</v>
      </c>
      <c r="F816" s="6">
        <v>17.0</v>
      </c>
      <c r="G816" s="4" t="s">
        <v>663</v>
      </c>
    </row>
    <row r="817">
      <c r="A817" s="18" t="str">
        <f t="shared" si="3"/>
        <v>#N/A</v>
      </c>
      <c r="B817" s="4" t="s">
        <v>1848</v>
      </c>
      <c r="C817" s="6">
        <v>18.0</v>
      </c>
      <c r="D817" s="4" t="s">
        <v>1104</v>
      </c>
      <c r="E817" s="4" t="s">
        <v>813</v>
      </c>
      <c r="F817" s="6">
        <v>18.0</v>
      </c>
      <c r="G817" s="4" t="s">
        <v>663</v>
      </c>
    </row>
    <row r="818">
      <c r="A818" s="18" t="str">
        <f t="shared" si="3"/>
        <v>#N/A</v>
      </c>
      <c r="B818" s="4" t="s">
        <v>1848</v>
      </c>
      <c r="C818" s="6">
        <v>19.0</v>
      </c>
      <c r="D818" s="4" t="s">
        <v>1105</v>
      </c>
      <c r="E818" s="4" t="s">
        <v>813</v>
      </c>
      <c r="F818" s="6">
        <v>19.0</v>
      </c>
      <c r="G818" s="4" t="s">
        <v>663</v>
      </c>
    </row>
    <row r="819">
      <c r="A819" s="18" t="str">
        <f t="shared" si="3"/>
        <v>#N/A</v>
      </c>
      <c r="B819" s="4" t="s">
        <v>1848</v>
      </c>
      <c r="C819" s="6">
        <v>20.0</v>
      </c>
      <c r="D819" s="4" t="s">
        <v>1106</v>
      </c>
      <c r="E819" s="4" t="s">
        <v>813</v>
      </c>
      <c r="F819" s="6">
        <v>20.0</v>
      </c>
      <c r="G819" s="4" t="s">
        <v>663</v>
      </c>
    </row>
    <row r="820">
      <c r="A820" s="18" t="str">
        <f t="shared" si="3"/>
        <v>#N/A</v>
      </c>
      <c r="B820" s="4" t="s">
        <v>1848</v>
      </c>
      <c r="C820" s="6">
        <v>21.0</v>
      </c>
      <c r="D820" s="4" t="s">
        <v>1107</v>
      </c>
      <c r="E820" s="4" t="s">
        <v>813</v>
      </c>
      <c r="F820" s="6">
        <v>21.0</v>
      </c>
      <c r="G820" s="4" t="s">
        <v>663</v>
      </c>
    </row>
    <row r="821">
      <c r="A821" s="18" t="str">
        <f t="shared" si="3"/>
        <v>#N/A</v>
      </c>
      <c r="B821" s="4" t="s">
        <v>1848</v>
      </c>
      <c r="C821" s="6">
        <v>22.0</v>
      </c>
      <c r="D821" s="4" t="s">
        <v>1108</v>
      </c>
      <c r="E821" s="4" t="s">
        <v>813</v>
      </c>
      <c r="F821" s="6">
        <v>22.0</v>
      </c>
      <c r="G821" s="4" t="s">
        <v>663</v>
      </c>
    </row>
    <row r="822">
      <c r="A822" s="18" t="str">
        <f t="shared" si="3"/>
        <v>#N/A</v>
      </c>
      <c r="B822" s="4" t="s">
        <v>1848</v>
      </c>
      <c r="C822" s="6">
        <v>23.0</v>
      </c>
      <c r="D822" s="4" t="s">
        <v>1109</v>
      </c>
      <c r="E822" s="4" t="s">
        <v>813</v>
      </c>
      <c r="F822" s="6">
        <v>23.0</v>
      </c>
      <c r="G822" s="4" t="s">
        <v>663</v>
      </c>
    </row>
    <row r="823">
      <c r="A823" s="18" t="str">
        <f t="shared" si="3"/>
        <v>#N/A</v>
      </c>
      <c r="B823" s="4" t="s">
        <v>1848</v>
      </c>
      <c r="C823" s="6">
        <v>24.0</v>
      </c>
      <c r="D823" s="4" t="s">
        <v>1086</v>
      </c>
      <c r="E823" s="4" t="s">
        <v>813</v>
      </c>
      <c r="F823" s="6">
        <v>0.0</v>
      </c>
      <c r="G823" s="4" t="s">
        <v>663</v>
      </c>
    </row>
    <row r="824">
      <c r="A824" s="18" t="str">
        <f t="shared" si="3"/>
        <v>#N/A</v>
      </c>
      <c r="B824" s="4" t="s">
        <v>1848</v>
      </c>
      <c r="C824" s="6">
        <v>25.0</v>
      </c>
      <c r="D824" s="4" t="s">
        <v>1087</v>
      </c>
      <c r="E824" s="4" t="s">
        <v>813</v>
      </c>
      <c r="F824" s="6">
        <v>1.0</v>
      </c>
      <c r="G824" s="4" t="s">
        <v>663</v>
      </c>
    </row>
    <row r="825">
      <c r="A825" s="18" t="str">
        <f t="shared" si="3"/>
        <v>#N/A</v>
      </c>
      <c r="B825" s="4" t="s">
        <v>1848</v>
      </c>
      <c r="C825" s="6">
        <v>26.0</v>
      </c>
      <c r="D825" s="4" t="s">
        <v>312</v>
      </c>
      <c r="E825" s="4" t="s">
        <v>813</v>
      </c>
      <c r="F825" s="6">
        <v>98.0</v>
      </c>
      <c r="G825" s="4" t="s">
        <v>663</v>
      </c>
    </row>
    <row r="826">
      <c r="A826" s="18" t="str">
        <f t="shared" si="3"/>
        <v>#N/A</v>
      </c>
      <c r="B826" s="4" t="s">
        <v>1848</v>
      </c>
      <c r="C826" s="6">
        <v>27.0</v>
      </c>
      <c r="D826" s="4" t="s">
        <v>271</v>
      </c>
      <c r="E826" s="4" t="s">
        <v>813</v>
      </c>
      <c r="F826" s="6">
        <v>99.0</v>
      </c>
      <c r="G826" s="4" t="s">
        <v>663</v>
      </c>
    </row>
    <row r="827">
      <c r="A827" s="18" t="str">
        <f t="shared" si="3"/>
        <v>#N/A</v>
      </c>
      <c r="B827" s="4" t="s">
        <v>1849</v>
      </c>
      <c r="C827" s="6">
        <v>0.0</v>
      </c>
      <c r="D827" s="4" t="s">
        <v>1111</v>
      </c>
      <c r="E827" s="4" t="s">
        <v>819</v>
      </c>
      <c r="F827" s="6">
        <v>1.0</v>
      </c>
      <c r="G827" s="4" t="s">
        <v>663</v>
      </c>
    </row>
    <row r="828">
      <c r="A828" s="18" t="str">
        <f t="shared" si="3"/>
        <v>#N/A</v>
      </c>
      <c r="B828" s="4" t="s">
        <v>1849</v>
      </c>
      <c r="C828" s="6">
        <v>1.0</v>
      </c>
      <c r="D828" s="4" t="s">
        <v>1112</v>
      </c>
      <c r="E828" s="4" t="s">
        <v>819</v>
      </c>
      <c r="F828" s="6">
        <v>2.0</v>
      </c>
      <c r="G828" s="4" t="s">
        <v>663</v>
      </c>
    </row>
    <row r="829">
      <c r="A829" s="18" t="str">
        <f t="shared" si="3"/>
        <v>#N/A</v>
      </c>
      <c r="B829" s="4" t="s">
        <v>1849</v>
      </c>
      <c r="C829" s="6">
        <v>2.0</v>
      </c>
      <c r="D829" s="4" t="s">
        <v>1113</v>
      </c>
      <c r="E829" s="4" t="s">
        <v>819</v>
      </c>
      <c r="F829" s="6">
        <v>3.0</v>
      </c>
      <c r="G829" s="4" t="s">
        <v>663</v>
      </c>
    </row>
    <row r="830">
      <c r="A830" s="18" t="str">
        <f t="shared" si="3"/>
        <v>#N/A</v>
      </c>
      <c r="B830" s="4" t="s">
        <v>1849</v>
      </c>
      <c r="C830" s="6">
        <v>3.0</v>
      </c>
      <c r="D830" s="4" t="s">
        <v>1114</v>
      </c>
      <c r="E830" s="4" t="s">
        <v>819</v>
      </c>
      <c r="F830" s="6">
        <v>4.0</v>
      </c>
      <c r="G830" s="4" t="s">
        <v>663</v>
      </c>
    </row>
    <row r="831">
      <c r="A831" s="18" t="str">
        <f t="shared" si="3"/>
        <v>#N/A</v>
      </c>
      <c r="B831" s="4" t="s">
        <v>1849</v>
      </c>
      <c r="C831" s="6">
        <v>4.0</v>
      </c>
      <c r="D831" s="4" t="s">
        <v>1115</v>
      </c>
      <c r="E831" s="4" t="s">
        <v>819</v>
      </c>
      <c r="F831" s="6">
        <v>5.0</v>
      </c>
      <c r="G831" s="4" t="s">
        <v>663</v>
      </c>
    </row>
    <row r="832">
      <c r="A832" s="18" t="str">
        <f t="shared" si="3"/>
        <v>#N/A</v>
      </c>
      <c r="B832" s="4" t="s">
        <v>1849</v>
      </c>
      <c r="C832" s="6">
        <v>5.0</v>
      </c>
      <c r="D832" s="4" t="s">
        <v>1116</v>
      </c>
      <c r="E832" s="4" t="s">
        <v>819</v>
      </c>
      <c r="F832" s="6">
        <v>6.0</v>
      </c>
      <c r="G832" s="4" t="s">
        <v>663</v>
      </c>
    </row>
    <row r="833">
      <c r="A833" s="18" t="str">
        <f t="shared" si="3"/>
        <v>#N/A</v>
      </c>
      <c r="B833" s="4" t="s">
        <v>1849</v>
      </c>
      <c r="C833" s="6">
        <v>6.0</v>
      </c>
      <c r="D833" s="4" t="s">
        <v>1117</v>
      </c>
      <c r="E833" s="4" t="s">
        <v>819</v>
      </c>
      <c r="F833" s="6">
        <v>7.0</v>
      </c>
      <c r="G833" s="4" t="s">
        <v>663</v>
      </c>
    </row>
    <row r="834">
      <c r="A834" s="18" t="str">
        <f t="shared" si="3"/>
        <v>#N/A</v>
      </c>
      <c r="B834" s="4" t="s">
        <v>1849</v>
      </c>
      <c r="C834" s="6">
        <v>7.0</v>
      </c>
      <c r="D834" s="4" t="s">
        <v>1118</v>
      </c>
      <c r="E834" s="4" t="s">
        <v>819</v>
      </c>
      <c r="F834" s="6">
        <v>8.0</v>
      </c>
      <c r="G834" s="4" t="s">
        <v>663</v>
      </c>
    </row>
    <row r="835">
      <c r="A835" s="18" t="str">
        <f t="shared" si="3"/>
        <v>#N/A</v>
      </c>
      <c r="B835" s="4" t="s">
        <v>1849</v>
      </c>
      <c r="C835" s="6">
        <v>8.0</v>
      </c>
      <c r="D835" s="4" t="s">
        <v>1119</v>
      </c>
      <c r="E835" s="4" t="s">
        <v>819</v>
      </c>
      <c r="F835" s="6">
        <v>9.0</v>
      </c>
      <c r="G835" s="4" t="s">
        <v>663</v>
      </c>
    </row>
    <row r="836">
      <c r="A836" s="18" t="str">
        <f t="shared" si="3"/>
        <v>#N/A</v>
      </c>
      <c r="B836" s="4" t="s">
        <v>1849</v>
      </c>
      <c r="C836" s="6">
        <v>9.0</v>
      </c>
      <c r="D836" s="4" t="s">
        <v>1120</v>
      </c>
      <c r="E836" s="4" t="s">
        <v>819</v>
      </c>
      <c r="F836" s="6">
        <v>10.0</v>
      </c>
      <c r="G836" s="4" t="s">
        <v>663</v>
      </c>
    </row>
    <row r="837">
      <c r="A837" s="18" t="str">
        <f t="shared" si="3"/>
        <v>#N/A</v>
      </c>
      <c r="B837" s="4" t="s">
        <v>1849</v>
      </c>
      <c r="C837" s="6">
        <v>10.0</v>
      </c>
      <c r="D837" s="4" t="s">
        <v>1121</v>
      </c>
      <c r="E837" s="4" t="s">
        <v>819</v>
      </c>
      <c r="F837" s="6">
        <v>11.0</v>
      </c>
      <c r="G837" s="4" t="s">
        <v>663</v>
      </c>
    </row>
    <row r="838">
      <c r="A838" s="18" t="str">
        <f t="shared" si="3"/>
        <v>#N/A</v>
      </c>
      <c r="B838" s="4" t="s">
        <v>1849</v>
      </c>
      <c r="C838" s="6">
        <v>11.0</v>
      </c>
      <c r="D838" s="4" t="s">
        <v>1122</v>
      </c>
      <c r="E838" s="4" t="s">
        <v>819</v>
      </c>
      <c r="F838" s="6">
        <v>12.0</v>
      </c>
      <c r="G838" s="4" t="s">
        <v>663</v>
      </c>
    </row>
    <row r="839">
      <c r="A839" s="18" t="str">
        <f t="shared" si="3"/>
        <v>#N/A</v>
      </c>
      <c r="B839" s="4" t="s">
        <v>1849</v>
      </c>
      <c r="C839" s="6">
        <v>12.0</v>
      </c>
      <c r="D839" s="4" t="s">
        <v>1123</v>
      </c>
      <c r="E839" s="4" t="s">
        <v>819</v>
      </c>
      <c r="F839" s="6">
        <v>13.0</v>
      </c>
      <c r="G839" s="4" t="s">
        <v>663</v>
      </c>
    </row>
    <row r="840">
      <c r="A840" s="18" t="str">
        <f t="shared" si="3"/>
        <v>#N/A</v>
      </c>
      <c r="B840" s="4" t="s">
        <v>1849</v>
      </c>
      <c r="C840" s="6">
        <v>13.0</v>
      </c>
      <c r="D840" s="4" t="s">
        <v>312</v>
      </c>
      <c r="E840" s="4" t="s">
        <v>819</v>
      </c>
      <c r="F840" s="6">
        <v>98.0</v>
      </c>
      <c r="G840" s="4" t="s">
        <v>663</v>
      </c>
    </row>
    <row r="841">
      <c r="A841" s="18" t="str">
        <f t="shared" si="3"/>
        <v>#N/A</v>
      </c>
      <c r="B841" s="4" t="s">
        <v>1849</v>
      </c>
      <c r="C841" s="6">
        <v>14.0</v>
      </c>
      <c r="D841" s="4" t="s">
        <v>271</v>
      </c>
      <c r="E841" s="4" t="s">
        <v>819</v>
      </c>
      <c r="F841" s="6">
        <v>99.0</v>
      </c>
      <c r="G841" s="4" t="s">
        <v>663</v>
      </c>
    </row>
    <row r="842">
      <c r="A842" s="18" t="str">
        <f t="shared" si="3"/>
        <v>#N/A</v>
      </c>
      <c r="B842" s="4" t="s">
        <v>1850</v>
      </c>
      <c r="C842" s="6">
        <v>0.0</v>
      </c>
      <c r="D842" s="4" t="s">
        <v>1124</v>
      </c>
      <c r="E842" s="4" t="s">
        <v>827</v>
      </c>
      <c r="F842" s="6">
        <v>0.0</v>
      </c>
      <c r="G842" s="4" t="s">
        <v>663</v>
      </c>
    </row>
    <row r="843">
      <c r="A843" s="18" t="str">
        <f t="shared" si="3"/>
        <v>#N/A</v>
      </c>
      <c r="B843" s="4" t="s">
        <v>1850</v>
      </c>
      <c r="C843" s="6">
        <v>1.0</v>
      </c>
      <c r="D843" s="4" t="s">
        <v>1125</v>
      </c>
      <c r="E843" s="4" t="s">
        <v>827</v>
      </c>
      <c r="F843" s="6">
        <v>1.0</v>
      </c>
      <c r="G843" s="4" t="s">
        <v>663</v>
      </c>
    </row>
    <row r="844">
      <c r="A844" s="18" t="str">
        <f t="shared" si="3"/>
        <v>#N/A</v>
      </c>
      <c r="B844" s="4" t="s">
        <v>1850</v>
      </c>
      <c r="C844" s="6">
        <v>2.0</v>
      </c>
      <c r="D844" s="4" t="s">
        <v>1126</v>
      </c>
      <c r="E844" s="4" t="s">
        <v>827</v>
      </c>
      <c r="F844" s="6">
        <v>2.0</v>
      </c>
      <c r="G844" s="4" t="s">
        <v>663</v>
      </c>
    </row>
    <row r="845">
      <c r="A845" s="18" t="str">
        <f t="shared" si="3"/>
        <v>#N/A</v>
      </c>
      <c r="B845" s="4" t="s">
        <v>1850</v>
      </c>
      <c r="C845" s="6">
        <v>3.0</v>
      </c>
      <c r="D845" s="4" t="s">
        <v>1127</v>
      </c>
      <c r="E845" s="4" t="s">
        <v>827</v>
      </c>
      <c r="F845" s="6">
        <v>3.0</v>
      </c>
      <c r="G845" s="4" t="s">
        <v>663</v>
      </c>
    </row>
    <row r="846">
      <c r="A846" s="18" t="str">
        <f t="shared" si="3"/>
        <v>#N/A</v>
      </c>
      <c r="B846" s="4" t="s">
        <v>1850</v>
      </c>
      <c r="C846" s="6">
        <v>4.0</v>
      </c>
      <c r="D846" s="4" t="s">
        <v>1128</v>
      </c>
      <c r="E846" s="4" t="s">
        <v>827</v>
      </c>
      <c r="F846" s="6">
        <v>4.0</v>
      </c>
      <c r="G846" s="4" t="s">
        <v>663</v>
      </c>
    </row>
    <row r="847">
      <c r="A847" s="18" t="str">
        <f t="shared" si="3"/>
        <v>#N/A</v>
      </c>
      <c r="B847" s="4" t="s">
        <v>1850</v>
      </c>
      <c r="C847" s="6">
        <v>5.0</v>
      </c>
      <c r="D847" s="4" t="s">
        <v>1129</v>
      </c>
      <c r="E847" s="4" t="s">
        <v>827</v>
      </c>
      <c r="F847" s="6">
        <v>5.0</v>
      </c>
      <c r="G847" s="4" t="s">
        <v>663</v>
      </c>
    </row>
    <row r="848">
      <c r="A848" s="18" t="str">
        <f t="shared" si="3"/>
        <v>#N/A</v>
      </c>
      <c r="B848" s="4" t="s">
        <v>1850</v>
      </c>
      <c r="C848" s="6">
        <v>6.0</v>
      </c>
      <c r="D848" s="4" t="s">
        <v>1130</v>
      </c>
      <c r="E848" s="4" t="s">
        <v>827</v>
      </c>
      <c r="F848" s="6">
        <v>6.0</v>
      </c>
      <c r="G848" s="4" t="s">
        <v>663</v>
      </c>
    </row>
    <row r="849">
      <c r="A849" s="18" t="str">
        <f t="shared" si="3"/>
        <v>#N/A</v>
      </c>
      <c r="B849" s="4" t="s">
        <v>1850</v>
      </c>
      <c r="C849" s="6">
        <v>7.0</v>
      </c>
      <c r="D849" s="4" t="s">
        <v>1131</v>
      </c>
      <c r="E849" s="4" t="s">
        <v>827</v>
      </c>
      <c r="F849" s="6">
        <v>7.0</v>
      </c>
      <c r="G849" s="4" t="s">
        <v>663</v>
      </c>
    </row>
    <row r="850">
      <c r="A850" s="18" t="str">
        <f t="shared" si="3"/>
        <v>#N/A</v>
      </c>
      <c r="B850" s="4" t="s">
        <v>1850</v>
      </c>
      <c r="C850" s="6">
        <v>8.0</v>
      </c>
      <c r="D850" s="4" t="s">
        <v>1132</v>
      </c>
      <c r="E850" s="4" t="s">
        <v>827</v>
      </c>
      <c r="F850" s="6">
        <v>8.0</v>
      </c>
      <c r="G850" s="4" t="s">
        <v>663</v>
      </c>
    </row>
    <row r="851">
      <c r="A851" s="18" t="str">
        <f t="shared" si="3"/>
        <v>#N/A</v>
      </c>
      <c r="B851" s="4" t="s">
        <v>1850</v>
      </c>
      <c r="C851" s="6">
        <v>9.0</v>
      </c>
      <c r="D851" s="4" t="s">
        <v>1133</v>
      </c>
      <c r="E851" s="4" t="s">
        <v>827</v>
      </c>
      <c r="F851" s="6">
        <v>9.0</v>
      </c>
      <c r="G851" s="4" t="s">
        <v>663</v>
      </c>
    </row>
    <row r="852">
      <c r="A852" s="18" t="str">
        <f t="shared" si="3"/>
        <v>#N/A</v>
      </c>
      <c r="B852" s="4" t="s">
        <v>1850</v>
      </c>
      <c r="C852" s="6">
        <v>10.0</v>
      </c>
      <c r="D852" s="4" t="s">
        <v>1134</v>
      </c>
      <c r="E852" s="4" t="s">
        <v>827</v>
      </c>
      <c r="F852" s="6">
        <v>10.0</v>
      </c>
      <c r="G852" s="4" t="s">
        <v>663</v>
      </c>
    </row>
    <row r="853">
      <c r="A853" s="18" t="str">
        <f t="shared" si="3"/>
        <v>#N/A</v>
      </c>
      <c r="B853" s="4" t="s">
        <v>1850</v>
      </c>
      <c r="C853" s="6">
        <v>11.0</v>
      </c>
      <c r="D853" s="4" t="s">
        <v>1135</v>
      </c>
      <c r="E853" s="4" t="s">
        <v>827</v>
      </c>
      <c r="F853" s="6">
        <v>11.0</v>
      </c>
      <c r="G853" s="4" t="s">
        <v>663</v>
      </c>
    </row>
    <row r="854">
      <c r="A854" s="18" t="str">
        <f t="shared" si="3"/>
        <v>#N/A</v>
      </c>
      <c r="B854" s="4" t="s">
        <v>1850</v>
      </c>
      <c r="C854" s="6">
        <v>12.0</v>
      </c>
      <c r="D854" s="4" t="s">
        <v>1136</v>
      </c>
      <c r="E854" s="4" t="s">
        <v>827</v>
      </c>
      <c r="F854" s="6">
        <v>12.0</v>
      </c>
      <c r="G854" s="4" t="s">
        <v>663</v>
      </c>
    </row>
    <row r="855">
      <c r="A855" s="18" t="str">
        <f t="shared" si="3"/>
        <v>#N/A</v>
      </c>
      <c r="B855" s="4" t="s">
        <v>1850</v>
      </c>
      <c r="C855" s="6">
        <v>13.0</v>
      </c>
      <c r="D855" s="4" t="s">
        <v>1137</v>
      </c>
      <c r="E855" s="4" t="s">
        <v>827</v>
      </c>
      <c r="F855" s="6">
        <v>13.0</v>
      </c>
      <c r="G855" s="4" t="s">
        <v>663</v>
      </c>
    </row>
    <row r="856">
      <c r="A856" s="18" t="str">
        <f t="shared" si="3"/>
        <v>#N/A</v>
      </c>
      <c r="B856" s="4" t="s">
        <v>1850</v>
      </c>
      <c r="C856" s="6">
        <v>14.0</v>
      </c>
      <c r="D856" s="4" t="s">
        <v>1138</v>
      </c>
      <c r="E856" s="4" t="s">
        <v>827</v>
      </c>
      <c r="F856" s="6">
        <v>14.0</v>
      </c>
      <c r="G856" s="4" t="s">
        <v>663</v>
      </c>
    </row>
    <row r="857">
      <c r="A857" s="18" t="str">
        <f t="shared" si="3"/>
        <v>#N/A</v>
      </c>
      <c r="B857" s="4" t="s">
        <v>1850</v>
      </c>
      <c r="C857" s="6">
        <v>15.0</v>
      </c>
      <c r="D857" s="4" t="s">
        <v>1139</v>
      </c>
      <c r="E857" s="4" t="s">
        <v>827</v>
      </c>
      <c r="F857" s="6">
        <v>15.0</v>
      </c>
      <c r="G857" s="4" t="s">
        <v>663</v>
      </c>
    </row>
    <row r="858">
      <c r="A858" s="18" t="str">
        <f t="shared" si="3"/>
        <v>#N/A</v>
      </c>
      <c r="B858" s="4" t="s">
        <v>1850</v>
      </c>
      <c r="C858" s="6">
        <v>16.0</v>
      </c>
      <c r="D858" s="4" t="s">
        <v>1140</v>
      </c>
      <c r="E858" s="4" t="s">
        <v>827</v>
      </c>
      <c r="F858" s="6">
        <v>16.0</v>
      </c>
      <c r="G858" s="4" t="s">
        <v>663</v>
      </c>
    </row>
    <row r="859">
      <c r="A859" s="18" t="str">
        <f t="shared" si="3"/>
        <v>#N/A</v>
      </c>
      <c r="B859" s="4" t="s">
        <v>1850</v>
      </c>
      <c r="C859" s="6">
        <v>17.0</v>
      </c>
      <c r="D859" s="4" t="s">
        <v>271</v>
      </c>
      <c r="E859" s="4" t="s">
        <v>827</v>
      </c>
      <c r="F859" s="6">
        <v>99.0</v>
      </c>
      <c r="G859" s="4" t="s">
        <v>663</v>
      </c>
    </row>
    <row r="860">
      <c r="A860" s="18" t="str">
        <f t="shared" si="3"/>
        <v>#N/A</v>
      </c>
      <c r="B860" s="4" t="s">
        <v>1851</v>
      </c>
      <c r="C860" s="6">
        <v>0.0</v>
      </c>
      <c r="D860" s="4" t="s">
        <v>1125</v>
      </c>
      <c r="E860" s="4" t="s">
        <v>833</v>
      </c>
      <c r="F860" s="6">
        <v>1.0</v>
      </c>
      <c r="G860" s="4" t="s">
        <v>663</v>
      </c>
    </row>
    <row r="861">
      <c r="A861" s="18" t="str">
        <f t="shared" si="3"/>
        <v>#N/A</v>
      </c>
      <c r="B861" s="4" t="s">
        <v>1851</v>
      </c>
      <c r="C861" s="6">
        <v>1.0</v>
      </c>
      <c r="D861" s="4" t="s">
        <v>1126</v>
      </c>
      <c r="E861" s="4" t="s">
        <v>833</v>
      </c>
      <c r="F861" s="6">
        <v>2.0</v>
      </c>
      <c r="G861" s="4" t="s">
        <v>663</v>
      </c>
    </row>
    <row r="862">
      <c r="A862" s="18" t="str">
        <f t="shared" si="3"/>
        <v>#N/A</v>
      </c>
      <c r="B862" s="4" t="s">
        <v>1851</v>
      </c>
      <c r="C862" s="6">
        <v>2.0</v>
      </c>
      <c r="D862" s="4" t="s">
        <v>1127</v>
      </c>
      <c r="E862" s="4" t="s">
        <v>833</v>
      </c>
      <c r="F862" s="6">
        <v>3.0</v>
      </c>
      <c r="G862" s="4" t="s">
        <v>663</v>
      </c>
    </row>
    <row r="863">
      <c r="A863" s="18" t="str">
        <f t="shared" si="3"/>
        <v>#N/A</v>
      </c>
      <c r="B863" s="4" t="s">
        <v>1851</v>
      </c>
      <c r="C863" s="6">
        <v>3.0</v>
      </c>
      <c r="D863" s="4" t="s">
        <v>1128</v>
      </c>
      <c r="E863" s="4" t="s">
        <v>833</v>
      </c>
      <c r="F863" s="6">
        <v>4.0</v>
      </c>
      <c r="G863" s="4" t="s">
        <v>663</v>
      </c>
    </row>
    <row r="864">
      <c r="A864" s="18" t="str">
        <f t="shared" si="3"/>
        <v>#N/A</v>
      </c>
      <c r="B864" s="4" t="s">
        <v>1851</v>
      </c>
      <c r="C864" s="6">
        <v>4.0</v>
      </c>
      <c r="D864" s="4" t="s">
        <v>1129</v>
      </c>
      <c r="E864" s="4" t="s">
        <v>833</v>
      </c>
      <c r="F864" s="6">
        <v>5.0</v>
      </c>
      <c r="G864" s="4" t="s">
        <v>663</v>
      </c>
    </row>
    <row r="865">
      <c r="A865" s="18" t="str">
        <f t="shared" si="3"/>
        <v>#N/A</v>
      </c>
      <c r="B865" s="4" t="s">
        <v>1851</v>
      </c>
      <c r="C865" s="6">
        <v>5.0</v>
      </c>
      <c r="D865" s="4" t="s">
        <v>1130</v>
      </c>
      <c r="E865" s="4" t="s">
        <v>833</v>
      </c>
      <c r="F865" s="6">
        <v>6.0</v>
      </c>
      <c r="G865" s="4" t="s">
        <v>663</v>
      </c>
    </row>
    <row r="866">
      <c r="A866" s="18" t="str">
        <f t="shared" si="3"/>
        <v>#N/A</v>
      </c>
      <c r="B866" s="4" t="s">
        <v>1851</v>
      </c>
      <c r="C866" s="6">
        <v>6.0</v>
      </c>
      <c r="D866" s="4" t="s">
        <v>1131</v>
      </c>
      <c r="E866" s="4" t="s">
        <v>833</v>
      </c>
      <c r="F866" s="6">
        <v>7.0</v>
      </c>
      <c r="G866" s="4" t="s">
        <v>663</v>
      </c>
    </row>
    <row r="867">
      <c r="A867" s="18" t="str">
        <f t="shared" si="3"/>
        <v>#N/A</v>
      </c>
      <c r="B867" s="4" t="s">
        <v>1851</v>
      </c>
      <c r="C867" s="6">
        <v>7.0</v>
      </c>
      <c r="D867" s="4" t="s">
        <v>1132</v>
      </c>
      <c r="E867" s="4" t="s">
        <v>833</v>
      </c>
      <c r="F867" s="6">
        <v>8.0</v>
      </c>
      <c r="G867" s="4" t="s">
        <v>663</v>
      </c>
    </row>
    <row r="868">
      <c r="A868" s="18" t="str">
        <f t="shared" si="3"/>
        <v>#N/A</v>
      </c>
      <c r="B868" s="4" t="s">
        <v>1851</v>
      </c>
      <c r="C868" s="6">
        <v>8.0</v>
      </c>
      <c r="D868" s="4" t="s">
        <v>1133</v>
      </c>
      <c r="E868" s="4" t="s">
        <v>833</v>
      </c>
      <c r="F868" s="6">
        <v>9.0</v>
      </c>
      <c r="G868" s="4" t="s">
        <v>663</v>
      </c>
    </row>
    <row r="869">
      <c r="A869" s="18" t="str">
        <f t="shared" si="3"/>
        <v>#N/A</v>
      </c>
      <c r="B869" s="4" t="s">
        <v>1851</v>
      </c>
      <c r="C869" s="6">
        <v>9.0</v>
      </c>
      <c r="D869" s="4" t="s">
        <v>1134</v>
      </c>
      <c r="E869" s="4" t="s">
        <v>833</v>
      </c>
      <c r="F869" s="6">
        <v>10.0</v>
      </c>
      <c r="G869" s="4" t="s">
        <v>663</v>
      </c>
    </row>
    <row r="870">
      <c r="A870" s="18" t="str">
        <f t="shared" si="3"/>
        <v>#N/A</v>
      </c>
      <c r="B870" s="4" t="s">
        <v>1851</v>
      </c>
      <c r="C870" s="6">
        <v>10.0</v>
      </c>
      <c r="D870" s="4" t="s">
        <v>1135</v>
      </c>
      <c r="E870" s="4" t="s">
        <v>833</v>
      </c>
      <c r="F870" s="6">
        <v>11.0</v>
      </c>
      <c r="G870" s="4" t="s">
        <v>663</v>
      </c>
    </row>
    <row r="871">
      <c r="A871" s="18" t="str">
        <f t="shared" si="3"/>
        <v>#N/A</v>
      </c>
      <c r="B871" s="4" t="s">
        <v>1851</v>
      </c>
      <c r="C871" s="6">
        <v>11.0</v>
      </c>
      <c r="D871" s="4" t="s">
        <v>1136</v>
      </c>
      <c r="E871" s="4" t="s">
        <v>833</v>
      </c>
      <c r="F871" s="6">
        <v>12.0</v>
      </c>
      <c r="G871" s="4" t="s">
        <v>663</v>
      </c>
    </row>
    <row r="872">
      <c r="A872" s="18" t="str">
        <f t="shared" si="3"/>
        <v>#N/A</v>
      </c>
      <c r="B872" s="4" t="s">
        <v>1851</v>
      </c>
      <c r="C872" s="6">
        <v>12.0</v>
      </c>
      <c r="D872" s="4" t="s">
        <v>1137</v>
      </c>
      <c r="E872" s="4" t="s">
        <v>833</v>
      </c>
      <c r="F872" s="6">
        <v>13.0</v>
      </c>
      <c r="G872" s="4" t="s">
        <v>663</v>
      </c>
    </row>
    <row r="873">
      <c r="A873" s="18" t="str">
        <f t="shared" si="3"/>
        <v>#N/A</v>
      </c>
      <c r="B873" s="4" t="s">
        <v>1851</v>
      </c>
      <c r="C873" s="6">
        <v>13.0</v>
      </c>
      <c r="D873" s="4" t="s">
        <v>1138</v>
      </c>
      <c r="E873" s="4" t="s">
        <v>833</v>
      </c>
      <c r="F873" s="6">
        <v>14.0</v>
      </c>
      <c r="G873" s="4" t="s">
        <v>663</v>
      </c>
    </row>
    <row r="874">
      <c r="A874" s="18" t="str">
        <f t="shared" si="3"/>
        <v>#N/A</v>
      </c>
      <c r="B874" s="4" t="s">
        <v>1851</v>
      </c>
      <c r="C874" s="6">
        <v>14.0</v>
      </c>
      <c r="D874" s="4" t="s">
        <v>1141</v>
      </c>
      <c r="E874" s="4" t="s">
        <v>833</v>
      </c>
      <c r="F874" s="6">
        <v>15.0</v>
      </c>
      <c r="G874" s="4" t="s">
        <v>663</v>
      </c>
    </row>
    <row r="875">
      <c r="A875" s="18" t="str">
        <f t="shared" si="3"/>
        <v>#N/A</v>
      </c>
      <c r="B875" s="4" t="s">
        <v>1851</v>
      </c>
      <c r="C875" s="6">
        <v>15.0</v>
      </c>
      <c r="D875" s="4" t="s">
        <v>1142</v>
      </c>
      <c r="E875" s="4" t="s">
        <v>833</v>
      </c>
      <c r="F875" s="6">
        <v>0.0</v>
      </c>
      <c r="G875" s="4" t="s">
        <v>663</v>
      </c>
    </row>
    <row r="876">
      <c r="A876" s="18" t="str">
        <f t="shared" si="3"/>
        <v>#N/A</v>
      </c>
      <c r="B876" s="4" t="s">
        <v>1851</v>
      </c>
      <c r="C876" s="6">
        <v>16.0</v>
      </c>
      <c r="D876" s="4" t="s">
        <v>1140</v>
      </c>
      <c r="E876" s="4" t="s">
        <v>833</v>
      </c>
      <c r="F876" s="6">
        <v>16.0</v>
      </c>
      <c r="G876" s="4" t="s">
        <v>663</v>
      </c>
    </row>
    <row r="877">
      <c r="A877" s="18" t="str">
        <f t="shared" si="3"/>
        <v>#N/A</v>
      </c>
      <c r="B877" s="4" t="s">
        <v>1852</v>
      </c>
      <c r="C877" s="6">
        <v>0.0</v>
      </c>
      <c r="D877" s="4" t="s">
        <v>1142</v>
      </c>
      <c r="E877" s="4" t="s">
        <v>836</v>
      </c>
      <c r="F877" s="6">
        <v>0.0</v>
      </c>
      <c r="G877" s="4" t="s">
        <v>663</v>
      </c>
    </row>
    <row r="878">
      <c r="A878" s="18" t="str">
        <f t="shared" si="3"/>
        <v>#N/A</v>
      </c>
      <c r="B878" s="4" t="s">
        <v>1852</v>
      </c>
      <c r="C878" s="6">
        <v>1.0</v>
      </c>
      <c r="D878" s="4" t="s">
        <v>1143</v>
      </c>
      <c r="E878" s="4" t="s">
        <v>836</v>
      </c>
      <c r="F878" s="6">
        <v>1.0</v>
      </c>
      <c r="G878" s="4" t="s">
        <v>663</v>
      </c>
    </row>
    <row r="879">
      <c r="A879" s="18" t="str">
        <f t="shared" si="3"/>
        <v>#N/A</v>
      </c>
      <c r="B879" s="4" t="s">
        <v>1852</v>
      </c>
      <c r="C879" s="6">
        <v>2.0</v>
      </c>
      <c r="D879" s="4" t="s">
        <v>1144</v>
      </c>
      <c r="E879" s="4" t="s">
        <v>836</v>
      </c>
      <c r="F879" s="6">
        <v>2.0</v>
      </c>
      <c r="G879" s="4" t="s">
        <v>663</v>
      </c>
    </row>
    <row r="880">
      <c r="A880" s="18" t="str">
        <f t="shared" si="3"/>
        <v>#N/A</v>
      </c>
      <c r="B880" s="4" t="s">
        <v>1852</v>
      </c>
      <c r="C880" s="6">
        <v>3.0</v>
      </c>
      <c r="D880" s="4" t="s">
        <v>1145</v>
      </c>
      <c r="E880" s="4" t="s">
        <v>836</v>
      </c>
      <c r="F880" s="6">
        <v>3.0</v>
      </c>
      <c r="G880" s="4" t="s">
        <v>663</v>
      </c>
    </row>
    <row r="881">
      <c r="A881" s="18" t="str">
        <f t="shared" si="3"/>
        <v>#N/A</v>
      </c>
      <c r="B881" s="4" t="s">
        <v>1852</v>
      </c>
      <c r="C881" s="6">
        <v>4.0</v>
      </c>
      <c r="D881" s="4" t="s">
        <v>1140</v>
      </c>
      <c r="E881" s="4" t="s">
        <v>836</v>
      </c>
      <c r="F881" s="6">
        <v>4.0</v>
      </c>
      <c r="G881" s="4" t="s">
        <v>663</v>
      </c>
    </row>
    <row r="882">
      <c r="A882" s="18" t="str">
        <f t="shared" si="3"/>
        <v>#N/A</v>
      </c>
      <c r="B882" s="4" t="s">
        <v>1853</v>
      </c>
      <c r="C882" s="6">
        <v>0.0</v>
      </c>
      <c r="D882" s="4" t="s">
        <v>1146</v>
      </c>
      <c r="E882" s="4" t="s">
        <v>840</v>
      </c>
      <c r="F882" s="6">
        <v>1.0</v>
      </c>
      <c r="G882" s="4" t="s">
        <v>663</v>
      </c>
    </row>
    <row r="883">
      <c r="A883" s="18" t="str">
        <f t="shared" si="3"/>
        <v>#N/A</v>
      </c>
      <c r="B883" s="4" t="s">
        <v>1853</v>
      </c>
      <c r="C883" s="6">
        <v>1.0</v>
      </c>
      <c r="D883" s="4" t="s">
        <v>1147</v>
      </c>
      <c r="E883" s="4" t="s">
        <v>840</v>
      </c>
      <c r="F883" s="6">
        <v>2.0</v>
      </c>
      <c r="G883" s="4" t="s">
        <v>663</v>
      </c>
    </row>
    <row r="884">
      <c r="A884" s="18" t="str">
        <f t="shared" si="3"/>
        <v>#N/A</v>
      </c>
      <c r="B884" s="4" t="s">
        <v>1853</v>
      </c>
      <c r="C884" s="6">
        <v>2.0</v>
      </c>
      <c r="D884" s="4" t="s">
        <v>1148</v>
      </c>
      <c r="E884" s="4" t="s">
        <v>840</v>
      </c>
      <c r="F884" s="6">
        <v>3.0</v>
      </c>
      <c r="G884" s="4" t="s">
        <v>663</v>
      </c>
    </row>
    <row r="885">
      <c r="A885" s="18" t="str">
        <f t="shared" si="3"/>
        <v>#N/A</v>
      </c>
      <c r="B885" s="4" t="s">
        <v>1853</v>
      </c>
      <c r="C885" s="6">
        <v>3.0</v>
      </c>
      <c r="D885" s="4" t="s">
        <v>1149</v>
      </c>
      <c r="E885" s="4" t="s">
        <v>840</v>
      </c>
      <c r="F885" s="6">
        <v>4.0</v>
      </c>
      <c r="G885" s="4" t="s">
        <v>663</v>
      </c>
    </row>
    <row r="886">
      <c r="A886" s="18" t="str">
        <f t="shared" si="3"/>
        <v>#N/A</v>
      </c>
      <c r="B886" s="4" t="s">
        <v>1853</v>
      </c>
      <c r="C886" s="6">
        <v>4.0</v>
      </c>
      <c r="D886" s="4" t="s">
        <v>1150</v>
      </c>
      <c r="E886" s="4" t="s">
        <v>840</v>
      </c>
      <c r="F886" s="6">
        <v>5.0</v>
      </c>
      <c r="G886" s="4" t="s">
        <v>663</v>
      </c>
    </row>
    <row r="887">
      <c r="A887" s="18" t="str">
        <f t="shared" si="3"/>
        <v>#N/A</v>
      </c>
      <c r="B887" s="4" t="s">
        <v>1853</v>
      </c>
      <c r="C887" s="6">
        <v>5.0</v>
      </c>
      <c r="D887" s="4" t="s">
        <v>1151</v>
      </c>
      <c r="E887" s="4" t="s">
        <v>840</v>
      </c>
      <c r="F887" s="6">
        <v>6.0</v>
      </c>
      <c r="G887" s="4" t="s">
        <v>663</v>
      </c>
    </row>
    <row r="888">
      <c r="A888" s="18" t="str">
        <f t="shared" si="3"/>
        <v>#N/A</v>
      </c>
      <c r="B888" s="4" t="s">
        <v>1853</v>
      </c>
      <c r="C888" s="6">
        <v>6.0</v>
      </c>
      <c r="D888" s="4" t="s">
        <v>1152</v>
      </c>
      <c r="E888" s="4" t="s">
        <v>840</v>
      </c>
      <c r="F888" s="6">
        <v>7.0</v>
      </c>
      <c r="G888" s="4" t="s">
        <v>663</v>
      </c>
    </row>
    <row r="889">
      <c r="A889" s="18" t="str">
        <f t="shared" si="3"/>
        <v>#N/A</v>
      </c>
      <c r="B889" s="4" t="s">
        <v>1853</v>
      </c>
      <c r="C889" s="6">
        <v>7.0</v>
      </c>
      <c r="D889" s="4" t="s">
        <v>1153</v>
      </c>
      <c r="E889" s="4" t="s">
        <v>840</v>
      </c>
      <c r="F889" s="6">
        <v>8.0</v>
      </c>
      <c r="G889" s="4" t="s">
        <v>663</v>
      </c>
    </row>
    <row r="890">
      <c r="A890" s="18" t="str">
        <f t="shared" si="3"/>
        <v>#N/A</v>
      </c>
      <c r="B890" s="4" t="s">
        <v>1853</v>
      </c>
      <c r="C890" s="6">
        <v>8.0</v>
      </c>
      <c r="D890" s="4" t="s">
        <v>1154</v>
      </c>
      <c r="E890" s="4" t="s">
        <v>840</v>
      </c>
      <c r="F890" s="6">
        <v>9.0</v>
      </c>
      <c r="G890" s="4" t="s">
        <v>663</v>
      </c>
    </row>
    <row r="891">
      <c r="A891" s="18" t="str">
        <f t="shared" si="3"/>
        <v>#N/A</v>
      </c>
      <c r="B891" s="4" t="s">
        <v>1853</v>
      </c>
      <c r="C891" s="6">
        <v>9.0</v>
      </c>
      <c r="D891" s="4" t="s">
        <v>1155</v>
      </c>
      <c r="E891" s="4" t="s">
        <v>840</v>
      </c>
      <c r="F891" s="6">
        <v>10.0</v>
      </c>
      <c r="G891" s="4" t="s">
        <v>663</v>
      </c>
    </row>
    <row r="892">
      <c r="A892" s="18" t="str">
        <f t="shared" si="3"/>
        <v>#N/A</v>
      </c>
      <c r="B892" s="4" t="s">
        <v>1853</v>
      </c>
      <c r="C892" s="6">
        <v>10.0</v>
      </c>
      <c r="D892" s="4" t="s">
        <v>1156</v>
      </c>
      <c r="E892" s="4" t="s">
        <v>840</v>
      </c>
      <c r="F892" s="6">
        <v>11.0</v>
      </c>
      <c r="G892" s="4" t="s">
        <v>663</v>
      </c>
    </row>
    <row r="893">
      <c r="A893" s="18" t="str">
        <f t="shared" si="3"/>
        <v>#N/A</v>
      </c>
      <c r="B893" s="4" t="s">
        <v>1853</v>
      </c>
      <c r="C893" s="6">
        <v>11.0</v>
      </c>
      <c r="D893" s="4" t="s">
        <v>1157</v>
      </c>
      <c r="E893" s="4" t="s">
        <v>840</v>
      </c>
      <c r="F893" s="6">
        <v>12.0</v>
      </c>
      <c r="G893" s="4" t="s">
        <v>663</v>
      </c>
    </row>
    <row r="894">
      <c r="A894" s="18" t="str">
        <f t="shared" si="3"/>
        <v>#N/A</v>
      </c>
      <c r="B894" s="4" t="s">
        <v>1853</v>
      </c>
      <c r="C894" s="6">
        <v>12.0</v>
      </c>
      <c r="D894" s="4" t="s">
        <v>1158</v>
      </c>
      <c r="E894" s="4" t="s">
        <v>840</v>
      </c>
      <c r="F894" s="6">
        <v>13.0</v>
      </c>
      <c r="G894" s="4" t="s">
        <v>663</v>
      </c>
    </row>
    <row r="895">
      <c r="A895" s="18" t="str">
        <f t="shared" si="3"/>
        <v>#N/A</v>
      </c>
      <c r="B895" s="4" t="s">
        <v>1853</v>
      </c>
      <c r="C895" s="6">
        <v>13.0</v>
      </c>
      <c r="D895" s="4" t="s">
        <v>1159</v>
      </c>
      <c r="E895" s="4" t="s">
        <v>840</v>
      </c>
      <c r="F895" s="6">
        <v>14.0</v>
      </c>
      <c r="G895" s="4" t="s">
        <v>663</v>
      </c>
    </row>
    <row r="896">
      <c r="A896" s="18" t="str">
        <f t="shared" si="3"/>
        <v>#N/A</v>
      </c>
      <c r="B896" s="4" t="s">
        <v>1853</v>
      </c>
      <c r="C896" s="6">
        <v>14.0</v>
      </c>
      <c r="D896" s="4" t="s">
        <v>1160</v>
      </c>
      <c r="E896" s="4" t="s">
        <v>840</v>
      </c>
      <c r="F896" s="6">
        <v>15.0</v>
      </c>
      <c r="G896" s="4" t="s">
        <v>663</v>
      </c>
    </row>
    <row r="897">
      <c r="A897" s="18" t="str">
        <f t="shared" si="3"/>
        <v>#N/A</v>
      </c>
      <c r="B897" s="4" t="s">
        <v>1853</v>
      </c>
      <c r="C897" s="6">
        <v>15.0</v>
      </c>
      <c r="D897" s="4" t="s">
        <v>1161</v>
      </c>
      <c r="E897" s="4" t="s">
        <v>840</v>
      </c>
      <c r="F897" s="6">
        <v>16.0</v>
      </c>
      <c r="G897" s="4" t="s">
        <v>663</v>
      </c>
    </row>
    <row r="898">
      <c r="A898" s="18" t="str">
        <f t="shared" si="3"/>
        <v>#N/A</v>
      </c>
      <c r="B898" s="4" t="s">
        <v>1853</v>
      </c>
      <c r="C898" s="6">
        <v>16.0</v>
      </c>
      <c r="D898" s="4" t="s">
        <v>1162</v>
      </c>
      <c r="E898" s="4" t="s">
        <v>840</v>
      </c>
      <c r="F898" s="6">
        <v>17.0</v>
      </c>
      <c r="G898" s="4" t="s">
        <v>663</v>
      </c>
    </row>
    <row r="899">
      <c r="A899" s="18" t="str">
        <f t="shared" si="3"/>
        <v>#N/A</v>
      </c>
      <c r="B899" s="4" t="s">
        <v>1853</v>
      </c>
      <c r="C899" s="6">
        <v>17.0</v>
      </c>
      <c r="D899" s="4" t="s">
        <v>1163</v>
      </c>
      <c r="E899" s="4" t="s">
        <v>840</v>
      </c>
      <c r="F899" s="6">
        <v>18.0</v>
      </c>
      <c r="G899" s="4" t="s">
        <v>663</v>
      </c>
    </row>
    <row r="900">
      <c r="A900" s="18" t="str">
        <f t="shared" si="3"/>
        <v>#N/A</v>
      </c>
      <c r="B900" s="4" t="s">
        <v>1853</v>
      </c>
      <c r="C900" s="6">
        <v>18.0</v>
      </c>
      <c r="D900" s="4" t="s">
        <v>1164</v>
      </c>
      <c r="E900" s="4" t="s">
        <v>840</v>
      </c>
      <c r="F900" s="6">
        <v>19.0</v>
      </c>
      <c r="G900" s="4" t="s">
        <v>663</v>
      </c>
    </row>
    <row r="901">
      <c r="A901" s="18" t="str">
        <f t="shared" si="3"/>
        <v>#N/A</v>
      </c>
      <c r="B901" s="4" t="s">
        <v>1853</v>
      </c>
      <c r="C901" s="6">
        <v>19.0</v>
      </c>
      <c r="D901" s="4" t="s">
        <v>1017</v>
      </c>
      <c r="E901" s="4" t="s">
        <v>840</v>
      </c>
      <c r="F901" s="6">
        <v>20.0</v>
      </c>
      <c r="G901" s="4" t="s">
        <v>663</v>
      </c>
    </row>
    <row r="902">
      <c r="A902" s="18" t="str">
        <f t="shared" si="3"/>
        <v>#N/A</v>
      </c>
      <c r="B902" s="4" t="s">
        <v>1853</v>
      </c>
      <c r="C902" s="6">
        <v>20.0</v>
      </c>
      <c r="D902" s="4" t="s">
        <v>1165</v>
      </c>
      <c r="E902" s="4" t="s">
        <v>840</v>
      </c>
      <c r="F902" s="6">
        <v>21.0</v>
      </c>
      <c r="G902" s="4" t="s">
        <v>663</v>
      </c>
    </row>
    <row r="903">
      <c r="A903" s="18" t="str">
        <f t="shared" si="3"/>
        <v>#N/A</v>
      </c>
      <c r="B903" s="4" t="s">
        <v>1853</v>
      </c>
      <c r="C903" s="6">
        <v>21.0</v>
      </c>
      <c r="D903" s="4" t="s">
        <v>1166</v>
      </c>
      <c r="E903" s="4" t="s">
        <v>840</v>
      </c>
      <c r="F903" s="6">
        <v>22.0</v>
      </c>
      <c r="G903" s="4" t="s">
        <v>663</v>
      </c>
    </row>
    <row r="904">
      <c r="A904" s="18" t="str">
        <f t="shared" si="3"/>
        <v>#N/A</v>
      </c>
      <c r="B904" s="4" t="s">
        <v>1853</v>
      </c>
      <c r="C904" s="6">
        <v>22.0</v>
      </c>
      <c r="D904" s="4" t="s">
        <v>1018</v>
      </c>
      <c r="E904" s="4" t="s">
        <v>840</v>
      </c>
      <c r="F904" s="6">
        <v>23.0</v>
      </c>
      <c r="G904" s="4" t="s">
        <v>663</v>
      </c>
    </row>
    <row r="905">
      <c r="A905" s="18" t="str">
        <f t="shared" si="3"/>
        <v>#N/A</v>
      </c>
      <c r="B905" s="4" t="s">
        <v>1853</v>
      </c>
      <c r="C905" s="6">
        <v>23.0</v>
      </c>
      <c r="D905" s="4" t="s">
        <v>1167</v>
      </c>
      <c r="E905" s="4" t="s">
        <v>840</v>
      </c>
      <c r="F905" s="6">
        <v>24.0</v>
      </c>
      <c r="G905" s="4" t="s">
        <v>663</v>
      </c>
    </row>
    <row r="906">
      <c r="A906" s="18" t="str">
        <f t="shared" si="3"/>
        <v>#N/A</v>
      </c>
      <c r="B906" s="4" t="s">
        <v>1853</v>
      </c>
      <c r="C906" s="6">
        <v>24.0</v>
      </c>
      <c r="D906" s="4" t="s">
        <v>584</v>
      </c>
      <c r="E906" s="4" t="s">
        <v>840</v>
      </c>
      <c r="F906" s="6">
        <v>25.0</v>
      </c>
      <c r="G906" s="4" t="s">
        <v>663</v>
      </c>
    </row>
    <row r="907">
      <c r="A907" s="18" t="str">
        <f t="shared" si="3"/>
        <v>#N/A</v>
      </c>
      <c r="B907" s="4" t="s">
        <v>1853</v>
      </c>
      <c r="C907" s="6">
        <v>25.0</v>
      </c>
      <c r="D907" s="4" t="s">
        <v>1168</v>
      </c>
      <c r="E907" s="4" t="s">
        <v>840</v>
      </c>
      <c r="F907" s="6">
        <v>26.0</v>
      </c>
      <c r="G907" s="4" t="s">
        <v>663</v>
      </c>
    </row>
    <row r="908">
      <c r="A908" s="18" t="str">
        <f t="shared" si="3"/>
        <v>#N/A</v>
      </c>
      <c r="B908" s="4" t="s">
        <v>1853</v>
      </c>
      <c r="C908" s="6">
        <v>26.0</v>
      </c>
      <c r="D908" s="4" t="s">
        <v>1169</v>
      </c>
      <c r="E908" s="4" t="s">
        <v>840</v>
      </c>
      <c r="F908" s="6">
        <v>27.0</v>
      </c>
      <c r="G908" s="4" t="s">
        <v>663</v>
      </c>
    </row>
    <row r="909">
      <c r="A909" s="18" t="str">
        <f t="shared" si="3"/>
        <v>#N/A</v>
      </c>
      <c r="B909" s="4" t="s">
        <v>1853</v>
      </c>
      <c r="C909" s="6">
        <v>27.0</v>
      </c>
      <c r="D909" s="4" t="s">
        <v>1170</v>
      </c>
      <c r="E909" s="4" t="s">
        <v>840</v>
      </c>
      <c r="F909" s="6">
        <v>28.0</v>
      </c>
      <c r="G909" s="4" t="s">
        <v>663</v>
      </c>
    </row>
    <row r="910">
      <c r="A910" s="18" t="str">
        <f t="shared" si="3"/>
        <v>#N/A</v>
      </c>
      <c r="B910" s="4" t="s">
        <v>1853</v>
      </c>
      <c r="C910" s="6">
        <v>28.0</v>
      </c>
      <c r="D910" s="4" t="s">
        <v>1171</v>
      </c>
      <c r="E910" s="4" t="s">
        <v>840</v>
      </c>
      <c r="F910" s="6">
        <v>29.0</v>
      </c>
      <c r="G910" s="4" t="s">
        <v>663</v>
      </c>
    </row>
    <row r="911">
      <c r="A911" s="18" t="str">
        <f t="shared" si="3"/>
        <v>#N/A</v>
      </c>
      <c r="B911" s="4" t="s">
        <v>1853</v>
      </c>
      <c r="C911" s="6">
        <v>29.0</v>
      </c>
      <c r="D911" s="4" t="s">
        <v>1172</v>
      </c>
      <c r="E911" s="4" t="s">
        <v>840</v>
      </c>
      <c r="F911" s="6">
        <v>30.0</v>
      </c>
      <c r="G911" s="4" t="s">
        <v>663</v>
      </c>
    </row>
    <row r="912">
      <c r="A912" s="18" t="str">
        <f t="shared" si="3"/>
        <v>#N/A</v>
      </c>
      <c r="B912" s="4" t="s">
        <v>1853</v>
      </c>
      <c r="C912" s="6">
        <v>30.0</v>
      </c>
      <c r="D912" s="4" t="s">
        <v>1173</v>
      </c>
      <c r="E912" s="4" t="s">
        <v>840</v>
      </c>
      <c r="F912" s="6">
        <v>31.0</v>
      </c>
      <c r="G912" s="4" t="s">
        <v>663</v>
      </c>
    </row>
    <row r="913">
      <c r="A913" s="18" t="str">
        <f t="shared" si="3"/>
        <v>#N/A</v>
      </c>
      <c r="B913" s="4" t="s">
        <v>1853</v>
      </c>
      <c r="C913" s="6">
        <v>31.0</v>
      </c>
      <c r="D913" s="4" t="s">
        <v>1174</v>
      </c>
      <c r="E913" s="4" t="s">
        <v>840</v>
      </c>
      <c r="F913" s="6">
        <v>32.0</v>
      </c>
      <c r="G913" s="4" t="s">
        <v>663</v>
      </c>
    </row>
    <row r="914">
      <c r="A914" s="18" t="str">
        <f t="shared" si="3"/>
        <v>#N/A</v>
      </c>
      <c r="B914" s="4" t="s">
        <v>1853</v>
      </c>
      <c r="C914" s="6">
        <v>32.0</v>
      </c>
      <c r="D914" s="4" t="s">
        <v>1071</v>
      </c>
      <c r="E914" s="4" t="s">
        <v>840</v>
      </c>
      <c r="F914" s="6">
        <v>33.0</v>
      </c>
      <c r="G914" s="4" t="s">
        <v>663</v>
      </c>
    </row>
    <row r="915">
      <c r="A915" s="18" t="str">
        <f t="shared" si="3"/>
        <v>#N/A</v>
      </c>
      <c r="B915" s="4" t="s">
        <v>1853</v>
      </c>
      <c r="C915" s="6">
        <v>33.0</v>
      </c>
      <c r="D915" s="4" t="s">
        <v>1175</v>
      </c>
      <c r="E915" s="4" t="s">
        <v>840</v>
      </c>
      <c r="F915" s="6">
        <v>34.0</v>
      </c>
      <c r="G915" s="4" t="s">
        <v>663</v>
      </c>
    </row>
    <row r="916">
      <c r="A916" s="18" t="str">
        <f t="shared" si="3"/>
        <v>#N/A</v>
      </c>
      <c r="B916" s="4" t="s">
        <v>1853</v>
      </c>
      <c r="C916" s="6">
        <v>34.0</v>
      </c>
      <c r="D916" s="4" t="s">
        <v>1176</v>
      </c>
      <c r="E916" s="4" t="s">
        <v>840</v>
      </c>
      <c r="F916" s="6">
        <v>35.0</v>
      </c>
      <c r="G916" s="4" t="s">
        <v>663</v>
      </c>
    </row>
    <row r="917">
      <c r="A917" s="18" t="str">
        <f t="shared" si="3"/>
        <v>#N/A</v>
      </c>
      <c r="B917" s="4" t="s">
        <v>1853</v>
      </c>
      <c r="C917" s="6">
        <v>35.0</v>
      </c>
      <c r="D917" s="4" t="s">
        <v>1177</v>
      </c>
      <c r="E917" s="4" t="s">
        <v>840</v>
      </c>
      <c r="F917" s="6">
        <v>36.0</v>
      </c>
      <c r="G917" s="4" t="s">
        <v>663</v>
      </c>
    </row>
    <row r="918">
      <c r="A918" s="18" t="str">
        <f t="shared" si="3"/>
        <v>#N/A</v>
      </c>
      <c r="B918" s="4" t="s">
        <v>1853</v>
      </c>
      <c r="C918" s="6">
        <v>36.0</v>
      </c>
      <c r="D918" s="4" t="s">
        <v>1178</v>
      </c>
      <c r="E918" s="4" t="s">
        <v>840</v>
      </c>
      <c r="F918" s="6">
        <v>37.0</v>
      </c>
      <c r="G918" s="4" t="s">
        <v>663</v>
      </c>
    </row>
    <row r="919">
      <c r="A919" s="18" t="str">
        <f t="shared" si="3"/>
        <v>#N/A</v>
      </c>
      <c r="B919" s="4" t="s">
        <v>1853</v>
      </c>
      <c r="C919" s="6">
        <v>37.0</v>
      </c>
      <c r="D919" s="4" t="s">
        <v>1179</v>
      </c>
      <c r="E919" s="4" t="s">
        <v>840</v>
      </c>
      <c r="F919" s="6">
        <v>38.0</v>
      </c>
      <c r="G919" s="4" t="s">
        <v>663</v>
      </c>
    </row>
    <row r="920">
      <c r="A920" s="18" t="str">
        <f t="shared" si="3"/>
        <v>#N/A</v>
      </c>
      <c r="B920" s="4" t="s">
        <v>1853</v>
      </c>
      <c r="C920" s="6">
        <v>38.0</v>
      </c>
      <c r="D920" s="4" t="s">
        <v>1180</v>
      </c>
      <c r="E920" s="4" t="s">
        <v>840</v>
      </c>
      <c r="F920" s="6">
        <v>39.0</v>
      </c>
      <c r="G920" s="4" t="s">
        <v>663</v>
      </c>
    </row>
    <row r="921">
      <c r="A921" s="18" t="str">
        <f t="shared" si="3"/>
        <v>#N/A</v>
      </c>
      <c r="B921" s="4" t="s">
        <v>1853</v>
      </c>
      <c r="C921" s="6">
        <v>39.0</v>
      </c>
      <c r="D921" s="4" t="s">
        <v>1181</v>
      </c>
      <c r="E921" s="4" t="s">
        <v>840</v>
      </c>
      <c r="F921" s="6">
        <v>40.0</v>
      </c>
      <c r="G921" s="4" t="s">
        <v>663</v>
      </c>
    </row>
    <row r="922">
      <c r="A922" s="18" t="str">
        <f t="shared" si="3"/>
        <v>#N/A</v>
      </c>
      <c r="B922" s="4" t="s">
        <v>1853</v>
      </c>
      <c r="C922" s="6">
        <v>40.0</v>
      </c>
      <c r="D922" s="4" t="s">
        <v>1182</v>
      </c>
      <c r="E922" s="4" t="s">
        <v>840</v>
      </c>
      <c r="F922" s="6">
        <v>41.0</v>
      </c>
      <c r="G922" s="4" t="s">
        <v>663</v>
      </c>
    </row>
    <row r="923">
      <c r="A923" s="18" t="str">
        <f t="shared" si="3"/>
        <v>#N/A</v>
      </c>
      <c r="B923" s="4" t="s">
        <v>1853</v>
      </c>
      <c r="C923" s="6">
        <v>41.0</v>
      </c>
      <c r="D923" s="4" t="s">
        <v>1183</v>
      </c>
      <c r="E923" s="4" t="s">
        <v>840</v>
      </c>
      <c r="F923" s="6">
        <v>42.0</v>
      </c>
      <c r="G923" s="4" t="s">
        <v>663</v>
      </c>
    </row>
    <row r="924">
      <c r="A924" s="18" t="str">
        <f t="shared" si="3"/>
        <v>#N/A</v>
      </c>
      <c r="B924" s="4" t="s">
        <v>1853</v>
      </c>
      <c r="C924" s="6">
        <v>42.0</v>
      </c>
      <c r="D924" s="4" t="s">
        <v>1184</v>
      </c>
      <c r="E924" s="4" t="s">
        <v>840</v>
      </c>
      <c r="F924" s="6">
        <v>43.0</v>
      </c>
      <c r="G924" s="4" t="s">
        <v>663</v>
      </c>
    </row>
    <row r="925">
      <c r="A925" s="18" t="str">
        <f t="shared" si="3"/>
        <v>#N/A</v>
      </c>
      <c r="B925" s="4" t="s">
        <v>1853</v>
      </c>
      <c r="C925" s="6">
        <v>43.0</v>
      </c>
      <c r="D925" s="4" t="s">
        <v>1185</v>
      </c>
      <c r="E925" s="4" t="s">
        <v>840</v>
      </c>
      <c r="F925" s="6">
        <v>44.0</v>
      </c>
      <c r="G925" s="4" t="s">
        <v>663</v>
      </c>
    </row>
    <row r="926">
      <c r="A926" s="18" t="str">
        <f t="shared" si="3"/>
        <v>#N/A</v>
      </c>
      <c r="B926" s="4" t="s">
        <v>1853</v>
      </c>
      <c r="C926" s="6">
        <v>44.0</v>
      </c>
      <c r="D926" s="4" t="s">
        <v>1186</v>
      </c>
      <c r="E926" s="4" t="s">
        <v>840</v>
      </c>
      <c r="F926" s="6">
        <v>45.0</v>
      </c>
      <c r="G926" s="4" t="s">
        <v>663</v>
      </c>
    </row>
    <row r="927">
      <c r="A927" s="18" t="str">
        <f t="shared" si="3"/>
        <v>#N/A</v>
      </c>
      <c r="B927" s="4" t="s">
        <v>1853</v>
      </c>
      <c r="C927" s="6">
        <v>45.0</v>
      </c>
      <c r="D927" s="4" t="s">
        <v>1187</v>
      </c>
      <c r="E927" s="4" t="s">
        <v>840</v>
      </c>
      <c r="F927" s="6">
        <v>46.0</v>
      </c>
      <c r="G927" s="4" t="s">
        <v>663</v>
      </c>
    </row>
    <row r="928">
      <c r="A928" s="18" t="str">
        <f t="shared" si="3"/>
        <v>#N/A</v>
      </c>
      <c r="B928" s="4" t="s">
        <v>1853</v>
      </c>
      <c r="C928" s="6">
        <v>46.0</v>
      </c>
      <c r="D928" s="4" t="s">
        <v>1188</v>
      </c>
      <c r="E928" s="4" t="s">
        <v>840</v>
      </c>
      <c r="F928" s="6">
        <v>47.0</v>
      </c>
      <c r="G928" s="4" t="s">
        <v>663</v>
      </c>
    </row>
    <row r="929">
      <c r="A929" s="18" t="str">
        <f t="shared" si="3"/>
        <v>#N/A</v>
      </c>
      <c r="B929" s="4" t="s">
        <v>1853</v>
      </c>
      <c r="C929" s="6">
        <v>47.0</v>
      </c>
      <c r="D929" s="4" t="s">
        <v>1189</v>
      </c>
      <c r="E929" s="4" t="s">
        <v>840</v>
      </c>
      <c r="F929" s="6">
        <v>48.0</v>
      </c>
      <c r="G929" s="4" t="s">
        <v>663</v>
      </c>
    </row>
    <row r="930">
      <c r="A930" s="18" t="str">
        <f t="shared" si="3"/>
        <v>#N/A</v>
      </c>
      <c r="B930" s="4" t="s">
        <v>1853</v>
      </c>
      <c r="C930" s="6">
        <v>48.0</v>
      </c>
      <c r="D930" s="4" t="s">
        <v>1190</v>
      </c>
      <c r="E930" s="4" t="s">
        <v>840</v>
      </c>
      <c r="F930" s="6">
        <v>49.0</v>
      </c>
      <c r="G930" s="4" t="s">
        <v>663</v>
      </c>
    </row>
    <row r="931">
      <c r="A931" s="18" t="str">
        <f t="shared" si="3"/>
        <v>#N/A</v>
      </c>
      <c r="B931" s="4" t="s">
        <v>1853</v>
      </c>
      <c r="C931" s="6">
        <v>49.0</v>
      </c>
      <c r="D931" s="4" t="s">
        <v>1191</v>
      </c>
      <c r="E931" s="4" t="s">
        <v>840</v>
      </c>
      <c r="F931" s="6">
        <v>50.0</v>
      </c>
      <c r="G931" s="4" t="s">
        <v>663</v>
      </c>
    </row>
    <row r="932">
      <c r="A932" s="18" t="str">
        <f t="shared" si="3"/>
        <v>#N/A</v>
      </c>
      <c r="B932" s="4" t="s">
        <v>1853</v>
      </c>
      <c r="C932" s="6">
        <v>50.0</v>
      </c>
      <c r="D932" s="4" t="s">
        <v>1192</v>
      </c>
      <c r="E932" s="4" t="s">
        <v>840</v>
      </c>
      <c r="F932" s="6">
        <v>51.0</v>
      </c>
      <c r="G932" s="4" t="s">
        <v>663</v>
      </c>
    </row>
    <row r="933">
      <c r="A933" s="18" t="str">
        <f t="shared" si="3"/>
        <v>#N/A</v>
      </c>
      <c r="B933" s="4" t="s">
        <v>1854</v>
      </c>
      <c r="C933" s="6">
        <v>0.0</v>
      </c>
      <c r="D933" s="4" t="s">
        <v>1156</v>
      </c>
      <c r="E933" s="4" t="s">
        <v>843</v>
      </c>
      <c r="F933" s="6">
        <v>1.0</v>
      </c>
      <c r="G933" s="4" t="s">
        <v>663</v>
      </c>
    </row>
    <row r="934">
      <c r="A934" s="18" t="str">
        <f t="shared" si="3"/>
        <v>#N/A</v>
      </c>
      <c r="B934" s="4" t="s">
        <v>1854</v>
      </c>
      <c r="C934" s="6">
        <v>1.0</v>
      </c>
      <c r="D934" s="4" t="s">
        <v>1157</v>
      </c>
      <c r="E934" s="4" t="s">
        <v>843</v>
      </c>
      <c r="F934" s="6">
        <v>2.0</v>
      </c>
      <c r="G934" s="4" t="s">
        <v>663</v>
      </c>
    </row>
    <row r="935">
      <c r="A935" s="18" t="str">
        <f t="shared" si="3"/>
        <v>#N/A</v>
      </c>
      <c r="B935" s="4" t="s">
        <v>1854</v>
      </c>
      <c r="C935" s="6">
        <v>2.0</v>
      </c>
      <c r="D935" s="4" t="s">
        <v>1158</v>
      </c>
      <c r="E935" s="4" t="s">
        <v>843</v>
      </c>
      <c r="F935" s="6">
        <v>3.0</v>
      </c>
      <c r="G935" s="4" t="s">
        <v>663</v>
      </c>
    </row>
    <row r="936">
      <c r="A936" s="18" t="str">
        <f t="shared" si="3"/>
        <v>#N/A</v>
      </c>
      <c r="B936" s="4" t="s">
        <v>1854</v>
      </c>
      <c r="C936" s="6">
        <v>3.0</v>
      </c>
      <c r="D936" s="4" t="s">
        <v>1159</v>
      </c>
      <c r="E936" s="4" t="s">
        <v>843</v>
      </c>
      <c r="F936" s="6">
        <v>4.0</v>
      </c>
      <c r="G936" s="4" t="s">
        <v>663</v>
      </c>
    </row>
    <row r="937">
      <c r="A937" s="18" t="str">
        <f t="shared" si="3"/>
        <v>#N/A</v>
      </c>
      <c r="B937" s="4" t="s">
        <v>1854</v>
      </c>
      <c r="C937" s="6">
        <v>4.0</v>
      </c>
      <c r="D937" s="4" t="s">
        <v>1160</v>
      </c>
      <c r="E937" s="4" t="s">
        <v>843</v>
      </c>
      <c r="F937" s="6">
        <v>5.0</v>
      </c>
      <c r="G937" s="4" t="s">
        <v>663</v>
      </c>
    </row>
    <row r="938">
      <c r="A938" s="18" t="str">
        <f t="shared" si="3"/>
        <v>#N/A</v>
      </c>
      <c r="B938" s="4" t="s">
        <v>1854</v>
      </c>
      <c r="C938" s="6">
        <v>5.0</v>
      </c>
      <c r="D938" s="4" t="s">
        <v>1161</v>
      </c>
      <c r="E938" s="4" t="s">
        <v>843</v>
      </c>
      <c r="F938" s="6">
        <v>6.0</v>
      </c>
      <c r="G938" s="4" t="s">
        <v>663</v>
      </c>
    </row>
    <row r="939">
      <c r="A939" s="18" t="str">
        <f t="shared" si="3"/>
        <v>#N/A</v>
      </c>
      <c r="B939" s="4" t="s">
        <v>1854</v>
      </c>
      <c r="C939" s="6">
        <v>6.0</v>
      </c>
      <c r="D939" s="4" t="s">
        <v>1162</v>
      </c>
      <c r="E939" s="4" t="s">
        <v>843</v>
      </c>
      <c r="F939" s="6">
        <v>7.0</v>
      </c>
      <c r="G939" s="4" t="s">
        <v>663</v>
      </c>
    </row>
    <row r="940">
      <c r="A940" s="18" t="str">
        <f t="shared" si="3"/>
        <v>#N/A</v>
      </c>
      <c r="B940" s="4" t="s">
        <v>1854</v>
      </c>
      <c r="C940" s="6">
        <v>7.0</v>
      </c>
      <c r="D940" s="4" t="s">
        <v>1163</v>
      </c>
      <c r="E940" s="4" t="s">
        <v>843</v>
      </c>
      <c r="F940" s="6">
        <v>8.0</v>
      </c>
      <c r="G940" s="4" t="s">
        <v>663</v>
      </c>
    </row>
    <row r="941">
      <c r="A941" s="18" t="str">
        <f t="shared" si="3"/>
        <v>#N/A</v>
      </c>
      <c r="B941" s="4" t="s">
        <v>1854</v>
      </c>
      <c r="C941" s="6">
        <v>8.0</v>
      </c>
      <c r="D941" s="4" t="s">
        <v>1164</v>
      </c>
      <c r="E941" s="4" t="s">
        <v>843</v>
      </c>
      <c r="F941" s="6">
        <v>9.0</v>
      </c>
      <c r="G941" s="4" t="s">
        <v>663</v>
      </c>
    </row>
    <row r="942">
      <c r="A942" s="18" t="str">
        <f t="shared" si="3"/>
        <v>#N/A</v>
      </c>
      <c r="B942" s="4" t="s">
        <v>1854</v>
      </c>
      <c r="C942" s="6">
        <v>9.0</v>
      </c>
      <c r="D942" s="4" t="s">
        <v>1017</v>
      </c>
      <c r="E942" s="4" t="s">
        <v>843</v>
      </c>
      <c r="F942" s="6">
        <v>10.0</v>
      </c>
      <c r="G942" s="4" t="s">
        <v>663</v>
      </c>
    </row>
    <row r="943">
      <c r="A943" s="18" t="str">
        <f t="shared" si="3"/>
        <v>#N/A</v>
      </c>
      <c r="B943" s="4" t="s">
        <v>1854</v>
      </c>
      <c r="C943" s="6">
        <v>10.0</v>
      </c>
      <c r="D943" s="4" t="s">
        <v>1165</v>
      </c>
      <c r="E943" s="4" t="s">
        <v>843</v>
      </c>
      <c r="F943" s="6">
        <v>11.0</v>
      </c>
      <c r="G943" s="4" t="s">
        <v>663</v>
      </c>
    </row>
    <row r="944">
      <c r="A944" s="18" t="str">
        <f t="shared" si="3"/>
        <v>#N/A</v>
      </c>
      <c r="B944" s="4" t="s">
        <v>1854</v>
      </c>
      <c r="C944" s="6">
        <v>11.0</v>
      </c>
      <c r="D944" s="4" t="s">
        <v>1166</v>
      </c>
      <c r="E944" s="4" t="s">
        <v>843</v>
      </c>
      <c r="F944" s="6">
        <v>12.0</v>
      </c>
      <c r="G944" s="4" t="s">
        <v>663</v>
      </c>
    </row>
    <row r="945">
      <c r="A945" s="18" t="str">
        <f t="shared" si="3"/>
        <v>#N/A</v>
      </c>
      <c r="B945" s="4" t="s">
        <v>1854</v>
      </c>
      <c r="C945" s="6">
        <v>12.0</v>
      </c>
      <c r="D945" s="4" t="s">
        <v>1018</v>
      </c>
      <c r="E945" s="4" t="s">
        <v>843</v>
      </c>
      <c r="F945" s="6">
        <v>13.0</v>
      </c>
      <c r="G945" s="4" t="s">
        <v>663</v>
      </c>
    </row>
    <row r="946">
      <c r="A946" s="18" t="str">
        <f t="shared" si="3"/>
        <v>#N/A</v>
      </c>
      <c r="B946" s="4" t="s">
        <v>1854</v>
      </c>
      <c r="C946" s="6">
        <v>13.0</v>
      </c>
      <c r="D946" s="4" t="s">
        <v>1167</v>
      </c>
      <c r="E946" s="4" t="s">
        <v>843</v>
      </c>
      <c r="F946" s="6">
        <v>14.0</v>
      </c>
      <c r="G946" s="4" t="s">
        <v>663</v>
      </c>
    </row>
    <row r="947">
      <c r="A947" s="18" t="str">
        <f t="shared" si="3"/>
        <v>#N/A</v>
      </c>
      <c r="B947" s="4" t="s">
        <v>1854</v>
      </c>
      <c r="C947" s="6">
        <v>14.0</v>
      </c>
      <c r="D947" s="4" t="s">
        <v>584</v>
      </c>
      <c r="E947" s="4" t="s">
        <v>843</v>
      </c>
      <c r="F947" s="6">
        <v>15.0</v>
      </c>
      <c r="G947" s="4" t="s">
        <v>663</v>
      </c>
    </row>
    <row r="948">
      <c r="A948" s="18" t="str">
        <f t="shared" si="3"/>
        <v>#N/A</v>
      </c>
      <c r="B948" s="4" t="s">
        <v>1854</v>
      </c>
      <c r="C948" s="6">
        <v>15.0</v>
      </c>
      <c r="D948" s="4" t="s">
        <v>1168</v>
      </c>
      <c r="E948" s="4" t="s">
        <v>843</v>
      </c>
      <c r="F948" s="6">
        <v>16.0</v>
      </c>
      <c r="G948" s="4" t="s">
        <v>663</v>
      </c>
    </row>
    <row r="949">
      <c r="A949" s="18" t="str">
        <f t="shared" si="3"/>
        <v>#N/A</v>
      </c>
      <c r="B949" s="4" t="s">
        <v>1854</v>
      </c>
      <c r="C949" s="6">
        <v>16.0</v>
      </c>
      <c r="D949" s="4" t="s">
        <v>1169</v>
      </c>
      <c r="E949" s="4" t="s">
        <v>843</v>
      </c>
      <c r="F949" s="6">
        <v>17.0</v>
      </c>
      <c r="G949" s="4" t="s">
        <v>663</v>
      </c>
    </row>
    <row r="950">
      <c r="A950" s="18" t="str">
        <f t="shared" si="3"/>
        <v>#N/A</v>
      </c>
      <c r="B950" s="4" t="s">
        <v>1854</v>
      </c>
      <c r="C950" s="6">
        <v>17.0</v>
      </c>
      <c r="D950" s="4" t="s">
        <v>1170</v>
      </c>
      <c r="E950" s="4" t="s">
        <v>843</v>
      </c>
      <c r="F950" s="6">
        <v>18.0</v>
      </c>
      <c r="G950" s="4" t="s">
        <v>663</v>
      </c>
    </row>
    <row r="951">
      <c r="A951" s="18" t="str">
        <f t="shared" si="3"/>
        <v>#N/A</v>
      </c>
      <c r="B951" s="4" t="s">
        <v>1854</v>
      </c>
      <c r="C951" s="6">
        <v>18.0</v>
      </c>
      <c r="D951" s="4" t="s">
        <v>1193</v>
      </c>
      <c r="E951" s="4" t="s">
        <v>843</v>
      </c>
      <c r="F951" s="6">
        <v>19.0</v>
      </c>
      <c r="G951" s="4" t="s">
        <v>663</v>
      </c>
    </row>
    <row r="952">
      <c r="A952" s="18" t="str">
        <f t="shared" si="3"/>
        <v>#N/A</v>
      </c>
      <c r="B952" s="4" t="s">
        <v>1854</v>
      </c>
      <c r="C952" s="6">
        <v>19.0</v>
      </c>
      <c r="D952" s="4" t="s">
        <v>1172</v>
      </c>
      <c r="E952" s="4" t="s">
        <v>843</v>
      </c>
      <c r="F952" s="6">
        <v>20.0</v>
      </c>
      <c r="G952" s="4" t="s">
        <v>663</v>
      </c>
    </row>
    <row r="953">
      <c r="A953" s="18" t="str">
        <f t="shared" si="3"/>
        <v>#N/A</v>
      </c>
      <c r="B953" s="4" t="s">
        <v>1854</v>
      </c>
      <c r="C953" s="6">
        <v>20.0</v>
      </c>
      <c r="D953" s="4" t="s">
        <v>1173</v>
      </c>
      <c r="E953" s="4" t="s">
        <v>843</v>
      </c>
      <c r="F953" s="6">
        <v>21.0</v>
      </c>
      <c r="G953" s="4" t="s">
        <v>663</v>
      </c>
    </row>
    <row r="954">
      <c r="A954" s="18" t="str">
        <f t="shared" si="3"/>
        <v>#N/A</v>
      </c>
      <c r="B954" s="4" t="s">
        <v>1854</v>
      </c>
      <c r="C954" s="6">
        <v>21.0</v>
      </c>
      <c r="D954" s="4" t="s">
        <v>1174</v>
      </c>
      <c r="E954" s="4" t="s">
        <v>843</v>
      </c>
      <c r="F954" s="6">
        <v>22.0</v>
      </c>
      <c r="G954" s="4" t="s">
        <v>663</v>
      </c>
    </row>
    <row r="955">
      <c r="A955" s="18" t="str">
        <f t="shared" si="3"/>
        <v>#N/A</v>
      </c>
      <c r="B955" s="4" t="s">
        <v>1854</v>
      </c>
      <c r="C955" s="6">
        <v>22.0</v>
      </c>
      <c r="D955" s="4" t="s">
        <v>1071</v>
      </c>
      <c r="E955" s="4" t="s">
        <v>843</v>
      </c>
      <c r="F955" s="6">
        <v>23.0</v>
      </c>
      <c r="G955" s="4" t="s">
        <v>663</v>
      </c>
    </row>
    <row r="956">
      <c r="A956" s="18" t="str">
        <f t="shared" si="3"/>
        <v>#N/A</v>
      </c>
      <c r="B956" s="4" t="s">
        <v>1854</v>
      </c>
      <c r="C956" s="6">
        <v>23.0</v>
      </c>
      <c r="D956" s="4" t="s">
        <v>1175</v>
      </c>
      <c r="E956" s="4" t="s">
        <v>843</v>
      </c>
      <c r="F956" s="6">
        <v>24.0</v>
      </c>
      <c r="G956" s="4" t="s">
        <v>663</v>
      </c>
    </row>
    <row r="957">
      <c r="A957" s="18" t="str">
        <f t="shared" si="3"/>
        <v>#N/A</v>
      </c>
      <c r="B957" s="4" t="s">
        <v>1854</v>
      </c>
      <c r="C957" s="6">
        <v>24.0</v>
      </c>
      <c r="D957" s="4" t="s">
        <v>1176</v>
      </c>
      <c r="E957" s="4" t="s">
        <v>843</v>
      </c>
      <c r="F957" s="6">
        <v>25.0</v>
      </c>
      <c r="G957" s="4" t="s">
        <v>663</v>
      </c>
    </row>
    <row r="958">
      <c r="A958" s="18" t="str">
        <f t="shared" si="3"/>
        <v>#N/A</v>
      </c>
      <c r="B958" s="4" t="s">
        <v>1854</v>
      </c>
      <c r="C958" s="6">
        <v>25.0</v>
      </c>
      <c r="D958" s="4" t="s">
        <v>1177</v>
      </c>
      <c r="E958" s="4" t="s">
        <v>843</v>
      </c>
      <c r="F958" s="6">
        <v>26.0</v>
      </c>
      <c r="G958" s="4" t="s">
        <v>663</v>
      </c>
    </row>
    <row r="959">
      <c r="A959" s="18" t="str">
        <f t="shared" si="3"/>
        <v>#N/A</v>
      </c>
      <c r="B959" s="4" t="s">
        <v>1854</v>
      </c>
      <c r="C959" s="6">
        <v>26.0</v>
      </c>
      <c r="D959" s="4" t="s">
        <v>1178</v>
      </c>
      <c r="E959" s="4" t="s">
        <v>843</v>
      </c>
      <c r="F959" s="6">
        <v>27.0</v>
      </c>
      <c r="G959" s="4" t="s">
        <v>663</v>
      </c>
    </row>
    <row r="960">
      <c r="A960" s="18" t="str">
        <f t="shared" si="3"/>
        <v>#N/A</v>
      </c>
      <c r="B960" s="4" t="s">
        <v>1854</v>
      </c>
      <c r="C960" s="6">
        <v>27.0</v>
      </c>
      <c r="D960" s="4" t="s">
        <v>1179</v>
      </c>
      <c r="E960" s="4" t="s">
        <v>843</v>
      </c>
      <c r="F960" s="6">
        <v>28.0</v>
      </c>
      <c r="G960" s="4" t="s">
        <v>663</v>
      </c>
    </row>
    <row r="961">
      <c r="A961" s="18" t="str">
        <f t="shared" si="3"/>
        <v>#N/A</v>
      </c>
      <c r="B961" s="4" t="s">
        <v>1854</v>
      </c>
      <c r="C961" s="6">
        <v>28.0</v>
      </c>
      <c r="D961" s="4" t="s">
        <v>1180</v>
      </c>
      <c r="E961" s="4" t="s">
        <v>843</v>
      </c>
      <c r="F961" s="6">
        <v>29.0</v>
      </c>
      <c r="G961" s="4" t="s">
        <v>663</v>
      </c>
    </row>
    <row r="962">
      <c r="A962" s="18" t="str">
        <f t="shared" si="3"/>
        <v>#N/A</v>
      </c>
      <c r="B962" s="4" t="s">
        <v>1854</v>
      </c>
      <c r="C962" s="6">
        <v>29.0</v>
      </c>
      <c r="D962" s="4" t="s">
        <v>1181</v>
      </c>
      <c r="E962" s="4" t="s">
        <v>843</v>
      </c>
      <c r="F962" s="6">
        <v>30.0</v>
      </c>
      <c r="G962" s="4" t="s">
        <v>663</v>
      </c>
    </row>
    <row r="963">
      <c r="A963" s="18" t="str">
        <f t="shared" si="3"/>
        <v>#N/A</v>
      </c>
      <c r="B963" s="4" t="s">
        <v>1854</v>
      </c>
      <c r="C963" s="6">
        <v>30.0</v>
      </c>
      <c r="D963" s="4" t="s">
        <v>1182</v>
      </c>
      <c r="E963" s="4" t="s">
        <v>843</v>
      </c>
      <c r="F963" s="6">
        <v>31.0</v>
      </c>
      <c r="G963" s="4" t="s">
        <v>663</v>
      </c>
    </row>
    <row r="964">
      <c r="A964" s="18" t="str">
        <f t="shared" si="3"/>
        <v>#N/A</v>
      </c>
      <c r="B964" s="4" t="s">
        <v>1854</v>
      </c>
      <c r="C964" s="6">
        <v>31.0</v>
      </c>
      <c r="D964" s="4" t="s">
        <v>1183</v>
      </c>
      <c r="E964" s="4" t="s">
        <v>843</v>
      </c>
      <c r="F964" s="6">
        <v>32.0</v>
      </c>
      <c r="G964" s="4" t="s">
        <v>663</v>
      </c>
    </row>
    <row r="965">
      <c r="A965" s="18" t="str">
        <f t="shared" si="3"/>
        <v>#N/A</v>
      </c>
      <c r="B965" s="4" t="s">
        <v>1854</v>
      </c>
      <c r="C965" s="6">
        <v>32.0</v>
      </c>
      <c r="D965" s="4" t="s">
        <v>1184</v>
      </c>
      <c r="E965" s="4" t="s">
        <v>843</v>
      </c>
      <c r="F965" s="6">
        <v>33.0</v>
      </c>
      <c r="G965" s="4" t="s">
        <v>663</v>
      </c>
    </row>
    <row r="966">
      <c r="A966" s="18" t="str">
        <f t="shared" si="3"/>
        <v>#N/A</v>
      </c>
      <c r="B966" s="4" t="s">
        <v>1854</v>
      </c>
      <c r="C966" s="6">
        <v>33.0</v>
      </c>
      <c r="D966" s="4" t="s">
        <v>1185</v>
      </c>
      <c r="E966" s="4" t="s">
        <v>843</v>
      </c>
      <c r="F966" s="6">
        <v>34.0</v>
      </c>
      <c r="G966" s="4" t="s">
        <v>663</v>
      </c>
    </row>
    <row r="967">
      <c r="A967" s="18" t="str">
        <f t="shared" si="3"/>
        <v>#N/A</v>
      </c>
      <c r="B967" s="4" t="s">
        <v>1854</v>
      </c>
      <c r="C967" s="6">
        <v>34.0</v>
      </c>
      <c r="D967" s="4" t="s">
        <v>1186</v>
      </c>
      <c r="E967" s="4" t="s">
        <v>843</v>
      </c>
      <c r="F967" s="6">
        <v>35.0</v>
      </c>
      <c r="G967" s="4" t="s">
        <v>663</v>
      </c>
    </row>
    <row r="968">
      <c r="A968" s="18" t="str">
        <f t="shared" si="3"/>
        <v>#N/A</v>
      </c>
      <c r="B968" s="4" t="s">
        <v>1854</v>
      </c>
      <c r="C968" s="6">
        <v>35.0</v>
      </c>
      <c r="D968" s="4" t="s">
        <v>1187</v>
      </c>
      <c r="E968" s="4" t="s">
        <v>843</v>
      </c>
      <c r="F968" s="6">
        <v>36.0</v>
      </c>
      <c r="G968" s="4" t="s">
        <v>663</v>
      </c>
    </row>
    <row r="969">
      <c r="A969" s="18" t="str">
        <f t="shared" si="3"/>
        <v>#N/A</v>
      </c>
      <c r="B969" s="4" t="s">
        <v>1854</v>
      </c>
      <c r="C969" s="6">
        <v>36.0</v>
      </c>
      <c r="D969" s="4" t="s">
        <v>1188</v>
      </c>
      <c r="E969" s="4" t="s">
        <v>843</v>
      </c>
      <c r="F969" s="6">
        <v>37.0</v>
      </c>
      <c r="G969" s="4" t="s">
        <v>663</v>
      </c>
    </row>
    <row r="970">
      <c r="A970" s="18" t="str">
        <f t="shared" si="3"/>
        <v>#N/A</v>
      </c>
      <c r="B970" s="4" t="s">
        <v>1854</v>
      </c>
      <c r="C970" s="6">
        <v>37.0</v>
      </c>
      <c r="D970" s="4" t="s">
        <v>1189</v>
      </c>
      <c r="E970" s="4" t="s">
        <v>843</v>
      </c>
      <c r="F970" s="6">
        <v>38.0</v>
      </c>
      <c r="G970" s="4" t="s">
        <v>663</v>
      </c>
    </row>
    <row r="971">
      <c r="A971" s="18" t="str">
        <f t="shared" si="3"/>
        <v>#N/A</v>
      </c>
      <c r="B971" s="4" t="s">
        <v>1854</v>
      </c>
      <c r="C971" s="6">
        <v>38.0</v>
      </c>
      <c r="D971" s="4" t="s">
        <v>1190</v>
      </c>
      <c r="E971" s="4" t="s">
        <v>843</v>
      </c>
      <c r="F971" s="6">
        <v>39.0</v>
      </c>
      <c r="G971" s="4" t="s">
        <v>663</v>
      </c>
    </row>
    <row r="972">
      <c r="A972" s="18" t="str">
        <f t="shared" si="3"/>
        <v>#N/A</v>
      </c>
      <c r="B972" s="4" t="s">
        <v>1854</v>
      </c>
      <c r="C972" s="6">
        <v>39.0</v>
      </c>
      <c r="D972" s="4" t="s">
        <v>1191</v>
      </c>
      <c r="E972" s="4" t="s">
        <v>843</v>
      </c>
      <c r="F972" s="6">
        <v>40.0</v>
      </c>
      <c r="G972" s="4" t="s">
        <v>663</v>
      </c>
    </row>
    <row r="973">
      <c r="A973" s="18" t="str">
        <f t="shared" si="3"/>
        <v>#N/A</v>
      </c>
      <c r="B973" s="4" t="s">
        <v>1854</v>
      </c>
      <c r="C973" s="6">
        <v>40.0</v>
      </c>
      <c r="D973" s="4" t="s">
        <v>1194</v>
      </c>
      <c r="E973" s="4" t="s">
        <v>843</v>
      </c>
      <c r="F973" s="6">
        <v>41.0</v>
      </c>
      <c r="G973" s="4" t="s">
        <v>663</v>
      </c>
    </row>
    <row r="974">
      <c r="A974" s="18" t="str">
        <f t="shared" si="3"/>
        <v>#N/A</v>
      </c>
      <c r="B974" s="4" t="s">
        <v>1855</v>
      </c>
      <c r="C974" s="6">
        <v>0.0</v>
      </c>
      <c r="D974" s="4" t="s">
        <v>1195</v>
      </c>
      <c r="E974" s="4" t="s">
        <v>847</v>
      </c>
      <c r="F974" s="6">
        <v>1.0</v>
      </c>
      <c r="G974" s="4" t="s">
        <v>663</v>
      </c>
    </row>
    <row r="975">
      <c r="A975" s="18" t="str">
        <f t="shared" si="3"/>
        <v>#N/A</v>
      </c>
      <c r="B975" s="4" t="s">
        <v>1855</v>
      </c>
      <c r="C975" s="6">
        <v>1.0</v>
      </c>
      <c r="D975" s="4" t="s">
        <v>1196</v>
      </c>
      <c r="E975" s="4" t="s">
        <v>847</v>
      </c>
      <c r="F975" s="6">
        <v>2.0</v>
      </c>
      <c r="G975" s="4" t="s">
        <v>663</v>
      </c>
    </row>
    <row r="976">
      <c r="A976" s="18" t="str">
        <f t="shared" si="3"/>
        <v>#N/A</v>
      </c>
      <c r="B976" s="4" t="s">
        <v>1856</v>
      </c>
      <c r="C976" s="6">
        <v>0.0</v>
      </c>
      <c r="D976" s="4" t="s">
        <v>1197</v>
      </c>
      <c r="E976" s="4" t="s">
        <v>851</v>
      </c>
      <c r="F976" s="6">
        <v>0.0</v>
      </c>
      <c r="G976" s="4" t="s">
        <v>663</v>
      </c>
    </row>
    <row r="977">
      <c r="A977" s="18" t="str">
        <f t="shared" si="3"/>
        <v>#N/A</v>
      </c>
      <c r="B977" s="4" t="s">
        <v>1856</v>
      </c>
      <c r="C977" s="6">
        <v>1.0</v>
      </c>
      <c r="D977" s="4" t="s">
        <v>1198</v>
      </c>
      <c r="E977" s="4" t="s">
        <v>851</v>
      </c>
      <c r="F977" s="6">
        <v>1.0</v>
      </c>
      <c r="G977" s="4" t="s">
        <v>663</v>
      </c>
    </row>
    <row r="978">
      <c r="A978" s="18" t="str">
        <f t="shared" si="3"/>
        <v>#N/A</v>
      </c>
      <c r="B978" s="4" t="s">
        <v>1856</v>
      </c>
      <c r="C978" s="6">
        <v>2.0</v>
      </c>
      <c r="D978" s="4" t="s">
        <v>849</v>
      </c>
      <c r="E978" s="4" t="s">
        <v>851</v>
      </c>
      <c r="F978" s="6">
        <v>2.0</v>
      </c>
      <c r="G978" s="4" t="s">
        <v>663</v>
      </c>
    </row>
    <row r="979">
      <c r="A979" s="18" t="str">
        <f t="shared" si="3"/>
        <v>#N/A</v>
      </c>
      <c r="B979" s="4" t="s">
        <v>1857</v>
      </c>
      <c r="C979" s="6">
        <v>0.0</v>
      </c>
      <c r="D979" s="4" t="s">
        <v>279</v>
      </c>
      <c r="E979" s="4" t="s">
        <v>855</v>
      </c>
      <c r="F979" s="6">
        <v>0.0</v>
      </c>
      <c r="G979" s="4" t="s">
        <v>663</v>
      </c>
    </row>
    <row r="980">
      <c r="A980" s="18" t="str">
        <f t="shared" si="3"/>
        <v>#N/A</v>
      </c>
      <c r="B980" s="4" t="s">
        <v>1857</v>
      </c>
      <c r="C980" s="6">
        <v>1.0</v>
      </c>
      <c r="D980" s="4" t="s">
        <v>1199</v>
      </c>
      <c r="E980" s="4" t="s">
        <v>855</v>
      </c>
      <c r="F980" s="6">
        <v>1.0</v>
      </c>
      <c r="G980" s="4" t="s">
        <v>663</v>
      </c>
    </row>
    <row r="981">
      <c r="A981" s="18" t="str">
        <f t="shared" si="3"/>
        <v>#N/A</v>
      </c>
      <c r="B981" s="4" t="s">
        <v>1857</v>
      </c>
      <c r="C981" s="6">
        <v>2.0</v>
      </c>
      <c r="D981" s="4" t="s">
        <v>1200</v>
      </c>
      <c r="E981" s="4" t="s">
        <v>855</v>
      </c>
      <c r="F981" s="6">
        <v>2.0</v>
      </c>
      <c r="G981" s="4" t="s">
        <v>663</v>
      </c>
    </row>
    <row r="982">
      <c r="A982" s="18" t="str">
        <f t="shared" si="3"/>
        <v>#N/A</v>
      </c>
      <c r="B982" s="4" t="s">
        <v>1857</v>
      </c>
      <c r="C982" s="6">
        <v>3.0</v>
      </c>
      <c r="D982" s="4" t="s">
        <v>1201</v>
      </c>
      <c r="E982" s="4" t="s">
        <v>855</v>
      </c>
      <c r="F982" s="6">
        <v>3.0</v>
      </c>
      <c r="G982" s="4" t="s">
        <v>663</v>
      </c>
    </row>
    <row r="983">
      <c r="A983" s="18" t="str">
        <f t="shared" si="3"/>
        <v>#N/A</v>
      </c>
      <c r="B983" s="4" t="s">
        <v>1857</v>
      </c>
      <c r="C983" s="6">
        <v>4.0</v>
      </c>
      <c r="D983" s="4" t="s">
        <v>1202</v>
      </c>
      <c r="E983" s="4" t="s">
        <v>855</v>
      </c>
      <c r="F983" s="6">
        <v>4.0</v>
      </c>
      <c r="G983" s="4" t="s">
        <v>663</v>
      </c>
    </row>
    <row r="984">
      <c r="A984" s="18" t="str">
        <f t="shared" si="3"/>
        <v>#N/A</v>
      </c>
      <c r="B984" s="4" t="s">
        <v>1857</v>
      </c>
      <c r="C984" s="6">
        <v>5.0</v>
      </c>
      <c r="D984" s="4" t="s">
        <v>1203</v>
      </c>
      <c r="E984" s="4" t="s">
        <v>855</v>
      </c>
      <c r="F984" s="6">
        <v>5.0</v>
      </c>
      <c r="G984" s="4" t="s">
        <v>663</v>
      </c>
    </row>
    <row r="985">
      <c r="A985" s="18" t="str">
        <f t="shared" si="3"/>
        <v>#N/A</v>
      </c>
      <c r="B985" s="4" t="s">
        <v>1857</v>
      </c>
      <c r="C985" s="6">
        <v>6.0</v>
      </c>
      <c r="D985" s="4" t="s">
        <v>1204</v>
      </c>
      <c r="E985" s="4" t="s">
        <v>855</v>
      </c>
      <c r="F985" s="6">
        <v>6.0</v>
      </c>
      <c r="G985" s="4" t="s">
        <v>663</v>
      </c>
    </row>
    <row r="986">
      <c r="A986" s="18" t="str">
        <f t="shared" si="3"/>
        <v>#N/A</v>
      </c>
      <c r="B986" s="4" t="s">
        <v>1857</v>
      </c>
      <c r="C986" s="6">
        <v>7.0</v>
      </c>
      <c r="D986" s="4" t="s">
        <v>1205</v>
      </c>
      <c r="E986" s="4" t="s">
        <v>855</v>
      </c>
      <c r="F986" s="6">
        <v>7.0</v>
      </c>
      <c r="G986" s="4" t="s">
        <v>663</v>
      </c>
    </row>
    <row r="987">
      <c r="A987" s="18" t="str">
        <f t="shared" si="3"/>
        <v>#N/A</v>
      </c>
      <c r="B987" s="4" t="s">
        <v>1857</v>
      </c>
      <c r="C987" s="6">
        <v>8.0</v>
      </c>
      <c r="D987" s="4" t="s">
        <v>1206</v>
      </c>
      <c r="E987" s="4" t="s">
        <v>855</v>
      </c>
      <c r="F987" s="6">
        <v>8.0</v>
      </c>
      <c r="G987" s="4" t="s">
        <v>663</v>
      </c>
    </row>
    <row r="988">
      <c r="A988" s="18" t="str">
        <f t="shared" si="3"/>
        <v>#N/A</v>
      </c>
      <c r="B988" s="4" t="s">
        <v>1857</v>
      </c>
      <c r="C988" s="6">
        <v>9.0</v>
      </c>
      <c r="D988" s="4" t="s">
        <v>1207</v>
      </c>
      <c r="E988" s="4" t="s">
        <v>855</v>
      </c>
      <c r="F988" s="6">
        <v>9.0</v>
      </c>
      <c r="G988" s="4" t="s">
        <v>663</v>
      </c>
    </row>
    <row r="989">
      <c r="A989" s="18" t="str">
        <f t="shared" si="3"/>
        <v>#N/A</v>
      </c>
      <c r="B989" s="4" t="s">
        <v>1857</v>
      </c>
      <c r="C989" s="6">
        <v>10.0</v>
      </c>
      <c r="D989" s="4" t="s">
        <v>1208</v>
      </c>
      <c r="E989" s="4" t="s">
        <v>855</v>
      </c>
      <c r="F989" s="6">
        <v>10.0</v>
      </c>
      <c r="G989" s="4" t="s">
        <v>663</v>
      </c>
    </row>
    <row r="990">
      <c r="A990" s="18" t="str">
        <f t="shared" si="3"/>
        <v>#N/A</v>
      </c>
      <c r="B990" s="4" t="s">
        <v>1857</v>
      </c>
      <c r="C990" s="6">
        <v>11.0</v>
      </c>
      <c r="D990" s="4" t="s">
        <v>1209</v>
      </c>
      <c r="E990" s="4" t="s">
        <v>855</v>
      </c>
      <c r="F990" s="6">
        <v>11.0</v>
      </c>
      <c r="G990" s="4" t="s">
        <v>663</v>
      </c>
    </row>
    <row r="991">
      <c r="A991" s="18" t="str">
        <f t="shared" si="3"/>
        <v>#N/A</v>
      </c>
      <c r="B991" s="4" t="s">
        <v>1857</v>
      </c>
      <c r="C991" s="6">
        <v>12.0</v>
      </c>
      <c r="D991" s="4" t="s">
        <v>1210</v>
      </c>
      <c r="E991" s="4" t="s">
        <v>855</v>
      </c>
      <c r="F991" s="6">
        <v>12.0</v>
      </c>
      <c r="G991" s="4" t="s">
        <v>663</v>
      </c>
    </row>
    <row r="992">
      <c r="A992" s="18" t="str">
        <f t="shared" si="3"/>
        <v>#N/A</v>
      </c>
      <c r="B992" s="4" t="s">
        <v>1857</v>
      </c>
      <c r="C992" s="6">
        <v>13.0</v>
      </c>
      <c r="D992" s="4" t="s">
        <v>1211</v>
      </c>
      <c r="E992" s="4" t="s">
        <v>855</v>
      </c>
      <c r="F992" s="6">
        <v>13.0</v>
      </c>
      <c r="G992" s="4" t="s">
        <v>663</v>
      </c>
    </row>
    <row r="993">
      <c r="A993" s="18" t="str">
        <f t="shared" si="3"/>
        <v>#N/A</v>
      </c>
      <c r="B993" s="4" t="s">
        <v>1857</v>
      </c>
      <c r="C993" s="6">
        <v>14.0</v>
      </c>
      <c r="D993" s="4" t="s">
        <v>312</v>
      </c>
      <c r="E993" s="4" t="s">
        <v>855</v>
      </c>
      <c r="F993" s="6">
        <v>98.0</v>
      </c>
      <c r="G993" s="4" t="s">
        <v>663</v>
      </c>
    </row>
    <row r="994">
      <c r="A994" s="18" t="str">
        <f t="shared" si="3"/>
        <v>#N/A</v>
      </c>
      <c r="B994" s="4" t="s">
        <v>1857</v>
      </c>
      <c r="C994" s="6">
        <v>15.0</v>
      </c>
      <c r="D994" s="4" t="s">
        <v>271</v>
      </c>
      <c r="E994" s="4" t="s">
        <v>855</v>
      </c>
      <c r="F994" s="6">
        <v>99.0</v>
      </c>
      <c r="G994" s="4" t="s">
        <v>663</v>
      </c>
    </row>
    <row r="995">
      <c r="A995" s="18" t="str">
        <f t="shared" si="3"/>
        <v>#N/A</v>
      </c>
      <c r="B995" s="4" t="s">
        <v>1858</v>
      </c>
      <c r="C995" s="6">
        <v>0.0</v>
      </c>
      <c r="D995" s="72" t="s">
        <v>1859</v>
      </c>
      <c r="E995" s="4" t="s">
        <v>742</v>
      </c>
      <c r="F995" s="4">
        <v>1.0</v>
      </c>
      <c r="G995" s="4" t="s">
        <v>663</v>
      </c>
    </row>
    <row r="996">
      <c r="A996" s="18" t="str">
        <f t="shared" si="3"/>
        <v>#N/A</v>
      </c>
      <c r="B996" s="4" t="s">
        <v>1858</v>
      </c>
      <c r="C996" s="6">
        <v>1.0</v>
      </c>
      <c r="D996" s="72" t="s">
        <v>1860</v>
      </c>
      <c r="E996" s="4" t="s">
        <v>742</v>
      </c>
      <c r="F996" s="4">
        <v>2.0</v>
      </c>
      <c r="G996" s="4" t="s">
        <v>663</v>
      </c>
    </row>
    <row r="997">
      <c r="A997" s="18" t="str">
        <f t="shared" si="3"/>
        <v>#N/A</v>
      </c>
      <c r="B997" s="4" t="s">
        <v>1858</v>
      </c>
      <c r="C997" s="6">
        <v>2.0</v>
      </c>
      <c r="D997" s="72" t="s">
        <v>1861</v>
      </c>
      <c r="E997" s="4" t="s">
        <v>742</v>
      </c>
      <c r="F997" s="4">
        <v>3.0</v>
      </c>
      <c r="G997" s="4" t="s">
        <v>663</v>
      </c>
    </row>
    <row r="998">
      <c r="A998" s="18" t="str">
        <f t="shared" si="3"/>
        <v>#N/A</v>
      </c>
      <c r="B998" s="4" t="s">
        <v>1858</v>
      </c>
      <c r="C998" s="6">
        <v>3.0</v>
      </c>
      <c r="D998" s="4" t="s">
        <v>278</v>
      </c>
      <c r="E998" s="4" t="s">
        <v>742</v>
      </c>
      <c r="F998" s="4">
        <v>97.0</v>
      </c>
      <c r="G998" s="4" t="s">
        <v>663</v>
      </c>
    </row>
    <row r="999">
      <c r="A999" s="18" t="str">
        <f t="shared" si="3"/>
        <v>#N/A</v>
      </c>
      <c r="B999" s="4" t="s">
        <v>1862</v>
      </c>
      <c r="C999" s="6">
        <v>0.0</v>
      </c>
      <c r="D999" s="4" t="s">
        <v>285</v>
      </c>
      <c r="E999" s="4" t="s">
        <v>861</v>
      </c>
      <c r="F999" s="6">
        <v>1.0</v>
      </c>
      <c r="G999" s="4" t="s">
        <v>663</v>
      </c>
    </row>
    <row r="1000">
      <c r="A1000" s="18" t="str">
        <f t="shared" si="3"/>
        <v>#N/A</v>
      </c>
      <c r="B1000" s="4" t="s">
        <v>1862</v>
      </c>
      <c r="C1000" s="6">
        <v>1.0</v>
      </c>
      <c r="D1000" s="4" t="s">
        <v>286</v>
      </c>
      <c r="E1000" s="4" t="s">
        <v>861</v>
      </c>
      <c r="F1000" s="6">
        <v>2.0</v>
      </c>
      <c r="G1000" s="4" t="s">
        <v>663</v>
      </c>
    </row>
    <row r="1001">
      <c r="A1001" s="18" t="str">
        <f t="shared" si="3"/>
        <v>#N/A</v>
      </c>
      <c r="B1001" s="4" t="s">
        <v>1862</v>
      </c>
      <c r="C1001" s="6">
        <v>2.0</v>
      </c>
      <c r="D1001" s="4" t="s">
        <v>271</v>
      </c>
      <c r="E1001" s="4" t="s">
        <v>861</v>
      </c>
      <c r="F1001" s="6">
        <v>99.0</v>
      </c>
      <c r="G1001" s="4" t="s">
        <v>663</v>
      </c>
    </row>
    <row r="1002">
      <c r="A1002" s="18" t="str">
        <f t="shared" si="3"/>
        <v>#N/A</v>
      </c>
      <c r="B1002" s="4" t="s">
        <v>1863</v>
      </c>
      <c r="C1002" s="6">
        <v>0.0</v>
      </c>
      <c r="D1002" s="4" t="s">
        <v>1252</v>
      </c>
      <c r="E1002" s="4" t="s">
        <v>867</v>
      </c>
      <c r="F1002" s="6">
        <v>0.0</v>
      </c>
      <c r="G1002" s="4" t="s">
        <v>663</v>
      </c>
    </row>
    <row r="1003">
      <c r="A1003" s="18" t="str">
        <f t="shared" si="3"/>
        <v>#N/A</v>
      </c>
      <c r="B1003" s="4" t="s">
        <v>1863</v>
      </c>
      <c r="C1003" s="6">
        <v>1.0</v>
      </c>
      <c r="D1003" s="4" t="s">
        <v>1253</v>
      </c>
      <c r="E1003" s="4" t="s">
        <v>867</v>
      </c>
      <c r="F1003" s="6">
        <v>1.0</v>
      </c>
      <c r="G1003" s="4" t="s">
        <v>663</v>
      </c>
    </row>
    <row r="1004">
      <c r="A1004" s="18" t="str">
        <f t="shared" si="3"/>
        <v>#N/A</v>
      </c>
      <c r="B1004" s="4" t="s">
        <v>1863</v>
      </c>
      <c r="C1004" s="6">
        <v>2.0</v>
      </c>
      <c r="D1004" s="4" t="s">
        <v>1254</v>
      </c>
      <c r="E1004" s="4" t="s">
        <v>867</v>
      </c>
      <c r="F1004" s="6">
        <v>2.0</v>
      </c>
      <c r="G1004" s="4" t="s">
        <v>663</v>
      </c>
    </row>
    <row r="1005">
      <c r="A1005" s="18" t="str">
        <f t="shared" si="3"/>
        <v>#N/A</v>
      </c>
      <c r="B1005" s="4" t="s">
        <v>1863</v>
      </c>
      <c r="C1005" s="6">
        <v>3.0</v>
      </c>
      <c r="D1005" s="4" t="s">
        <v>1255</v>
      </c>
      <c r="E1005" s="4" t="s">
        <v>867</v>
      </c>
      <c r="F1005" s="6">
        <v>3.0</v>
      </c>
      <c r="G1005" s="4" t="s">
        <v>663</v>
      </c>
    </row>
    <row r="1006">
      <c r="A1006" s="18" t="str">
        <f t="shared" si="3"/>
        <v>#N/A</v>
      </c>
      <c r="B1006" s="4" t="s">
        <v>1863</v>
      </c>
      <c r="C1006" s="6">
        <v>4.0</v>
      </c>
      <c r="D1006" s="4" t="s">
        <v>1256</v>
      </c>
      <c r="E1006" s="4" t="s">
        <v>867</v>
      </c>
      <c r="F1006" s="6">
        <v>4.0</v>
      </c>
      <c r="G1006" s="4" t="s">
        <v>663</v>
      </c>
    </row>
    <row r="1007">
      <c r="A1007" s="18" t="str">
        <f t="shared" si="3"/>
        <v>#N/A</v>
      </c>
      <c r="B1007" s="4" t="s">
        <v>1863</v>
      </c>
      <c r="C1007" s="6">
        <v>5.0</v>
      </c>
      <c r="D1007" s="4" t="s">
        <v>1257</v>
      </c>
      <c r="E1007" s="4" t="s">
        <v>867</v>
      </c>
      <c r="F1007" s="6">
        <v>5.0</v>
      </c>
      <c r="G1007" s="4" t="s">
        <v>663</v>
      </c>
    </row>
    <row r="1008">
      <c r="A1008" s="18" t="str">
        <f t="shared" si="3"/>
        <v>#N/A</v>
      </c>
      <c r="B1008" s="4" t="s">
        <v>1863</v>
      </c>
      <c r="C1008" s="6">
        <v>6.0</v>
      </c>
      <c r="D1008" s="4" t="s">
        <v>1258</v>
      </c>
      <c r="E1008" s="4" t="s">
        <v>867</v>
      </c>
      <c r="F1008" s="6">
        <v>6.0</v>
      </c>
      <c r="G1008" s="4" t="s">
        <v>663</v>
      </c>
    </row>
    <row r="1009">
      <c r="A1009" s="18" t="str">
        <f t="shared" si="3"/>
        <v>#N/A</v>
      </c>
      <c r="B1009" s="4" t="s">
        <v>1863</v>
      </c>
      <c r="C1009" s="6">
        <v>7.0</v>
      </c>
      <c r="D1009" s="4" t="s">
        <v>271</v>
      </c>
      <c r="E1009" s="4" t="s">
        <v>867</v>
      </c>
      <c r="F1009" s="6">
        <v>99.0</v>
      </c>
      <c r="G1009" s="4" t="s">
        <v>663</v>
      </c>
    </row>
    <row r="1010">
      <c r="A1010" s="18" t="str">
        <f t="shared" si="3"/>
        <v>#N/A</v>
      </c>
      <c r="B1010" s="4" t="s">
        <v>1864</v>
      </c>
      <c r="C1010" s="6">
        <v>0.0</v>
      </c>
      <c r="D1010" s="4" t="s">
        <v>1252</v>
      </c>
      <c r="E1010" s="4" t="s">
        <v>870</v>
      </c>
      <c r="F1010" s="6">
        <v>0.0</v>
      </c>
      <c r="G1010" s="4" t="s">
        <v>663</v>
      </c>
    </row>
    <row r="1011">
      <c r="A1011" s="18" t="str">
        <f t="shared" si="3"/>
        <v>#N/A</v>
      </c>
      <c r="B1011" s="4" t="s">
        <v>1864</v>
      </c>
      <c r="C1011" s="6">
        <v>1.0</v>
      </c>
      <c r="D1011" s="4" t="s">
        <v>1253</v>
      </c>
      <c r="E1011" s="4" t="s">
        <v>870</v>
      </c>
      <c r="F1011" s="6">
        <v>1.0</v>
      </c>
      <c r="G1011" s="4" t="s">
        <v>663</v>
      </c>
    </row>
    <row r="1012">
      <c r="A1012" s="18" t="str">
        <f t="shared" si="3"/>
        <v>#N/A</v>
      </c>
      <c r="B1012" s="4" t="s">
        <v>1864</v>
      </c>
      <c r="C1012" s="6">
        <v>2.0</v>
      </c>
      <c r="D1012" s="4" t="s">
        <v>1254</v>
      </c>
      <c r="E1012" s="4" t="s">
        <v>870</v>
      </c>
      <c r="F1012" s="6">
        <v>2.0</v>
      </c>
      <c r="G1012" s="4" t="s">
        <v>663</v>
      </c>
    </row>
    <row r="1013">
      <c r="A1013" s="18" t="str">
        <f t="shared" si="3"/>
        <v>#N/A</v>
      </c>
      <c r="B1013" s="4" t="s">
        <v>1864</v>
      </c>
      <c r="C1013" s="6">
        <v>3.0</v>
      </c>
      <c r="D1013" s="4" t="s">
        <v>1255</v>
      </c>
      <c r="E1013" s="4" t="s">
        <v>870</v>
      </c>
      <c r="F1013" s="6">
        <v>3.0</v>
      </c>
      <c r="G1013" s="4" t="s">
        <v>663</v>
      </c>
    </row>
    <row r="1014">
      <c r="A1014" s="18" t="str">
        <f t="shared" si="3"/>
        <v>#N/A</v>
      </c>
      <c r="B1014" s="4" t="s">
        <v>1864</v>
      </c>
      <c r="C1014" s="6">
        <v>4.0</v>
      </c>
      <c r="D1014" s="4" t="s">
        <v>1256</v>
      </c>
      <c r="E1014" s="4" t="s">
        <v>870</v>
      </c>
      <c r="F1014" s="6">
        <v>4.0</v>
      </c>
      <c r="G1014" s="4" t="s">
        <v>663</v>
      </c>
    </row>
    <row r="1015">
      <c r="A1015" s="18" t="str">
        <f t="shared" si="3"/>
        <v>#N/A</v>
      </c>
      <c r="B1015" s="4" t="s">
        <v>1864</v>
      </c>
      <c r="C1015" s="6">
        <v>5.0</v>
      </c>
      <c r="D1015" s="4" t="s">
        <v>1257</v>
      </c>
      <c r="E1015" s="4" t="s">
        <v>870</v>
      </c>
      <c r="F1015" s="6">
        <v>5.0</v>
      </c>
      <c r="G1015" s="4" t="s">
        <v>663</v>
      </c>
    </row>
    <row r="1016">
      <c r="A1016" s="18" t="str">
        <f t="shared" si="3"/>
        <v>#N/A</v>
      </c>
      <c r="B1016" s="4" t="s">
        <v>1864</v>
      </c>
      <c r="C1016" s="6">
        <v>6.0</v>
      </c>
      <c r="D1016" s="4" t="s">
        <v>1258</v>
      </c>
      <c r="E1016" s="4" t="s">
        <v>870</v>
      </c>
      <c r="F1016" s="6">
        <v>6.0</v>
      </c>
      <c r="G1016" s="4" t="s">
        <v>663</v>
      </c>
    </row>
    <row r="1017">
      <c r="A1017" s="18" t="str">
        <f t="shared" si="3"/>
        <v>#N/A</v>
      </c>
      <c r="B1017" s="4" t="s">
        <v>1864</v>
      </c>
      <c r="C1017" s="6">
        <v>7.0</v>
      </c>
      <c r="D1017" s="4" t="s">
        <v>271</v>
      </c>
      <c r="E1017" s="4" t="s">
        <v>870</v>
      </c>
      <c r="F1017" s="6">
        <v>99.0</v>
      </c>
      <c r="G1017" s="4" t="s">
        <v>663</v>
      </c>
    </row>
    <row r="1018">
      <c r="A1018" s="18" t="str">
        <f t="shared" si="3"/>
        <v>#N/A</v>
      </c>
      <c r="B1018" s="4" t="s">
        <v>1865</v>
      </c>
      <c r="C1018" s="6">
        <v>0.0</v>
      </c>
      <c r="D1018" s="4" t="s">
        <v>1866</v>
      </c>
      <c r="E1018" s="4" t="s">
        <v>687</v>
      </c>
      <c r="F1018" s="6">
        <v>1.0</v>
      </c>
      <c r="G1018" s="4" t="s">
        <v>663</v>
      </c>
    </row>
    <row r="1019">
      <c r="A1019" s="18" t="str">
        <f t="shared" si="3"/>
        <v>#N/A</v>
      </c>
      <c r="B1019" s="4" t="s">
        <v>1867</v>
      </c>
      <c r="C1019" s="6">
        <v>0.0</v>
      </c>
      <c r="D1019" s="4" t="s">
        <v>271</v>
      </c>
      <c r="E1019" s="4" t="s">
        <v>690</v>
      </c>
      <c r="F1019" s="6">
        <v>1.0</v>
      </c>
      <c r="G1019" s="4" t="s">
        <v>663</v>
      </c>
    </row>
    <row r="1020">
      <c r="A1020" s="18" t="str">
        <f t="shared" si="3"/>
        <v>#N/A</v>
      </c>
      <c r="B1020" s="4" t="s">
        <v>1868</v>
      </c>
      <c r="C1020" s="6">
        <v>0.0</v>
      </c>
      <c r="D1020" s="4" t="s">
        <v>1212</v>
      </c>
      <c r="E1020" s="4" t="s">
        <v>957</v>
      </c>
      <c r="F1020" s="6">
        <v>1.0</v>
      </c>
      <c r="G1020" s="4" t="s">
        <v>663</v>
      </c>
      <c r="H1020" s="4"/>
    </row>
    <row r="1021">
      <c r="A1021" s="18" t="str">
        <f t="shared" si="3"/>
        <v>#N/A</v>
      </c>
      <c r="B1021" s="4" t="s">
        <v>1868</v>
      </c>
      <c r="C1021" s="6">
        <v>1.0</v>
      </c>
      <c r="D1021" s="4" t="s">
        <v>1213</v>
      </c>
      <c r="E1021" s="4" t="s">
        <v>957</v>
      </c>
      <c r="F1021" s="6">
        <v>2.0</v>
      </c>
      <c r="G1021" s="4" t="s">
        <v>663</v>
      </c>
      <c r="H1021" s="4"/>
    </row>
    <row r="1022">
      <c r="A1022" s="18" t="str">
        <f t="shared" si="3"/>
        <v>#N/A</v>
      </c>
      <c r="B1022" s="4" t="s">
        <v>1868</v>
      </c>
      <c r="C1022" s="6">
        <v>2.0</v>
      </c>
      <c r="D1022" s="4" t="s">
        <v>278</v>
      </c>
      <c r="E1022" s="4" t="s">
        <v>957</v>
      </c>
      <c r="F1022" s="6">
        <v>97.0</v>
      </c>
      <c r="G1022" s="4" t="s">
        <v>663</v>
      </c>
      <c r="H1022" s="4"/>
    </row>
    <row r="1023">
      <c r="A1023" s="18" t="str">
        <f t="shared" si="3"/>
        <v>#N/A</v>
      </c>
      <c r="B1023" s="4" t="s">
        <v>1868</v>
      </c>
      <c r="C1023" s="6">
        <v>3.0</v>
      </c>
      <c r="D1023" s="4" t="s">
        <v>1214</v>
      </c>
      <c r="E1023" s="4" t="s">
        <v>957</v>
      </c>
      <c r="F1023" s="6">
        <v>99.0</v>
      </c>
      <c r="G1023" s="4" t="s">
        <v>663</v>
      </c>
      <c r="H1023" s="4"/>
    </row>
    <row r="1024">
      <c r="A1024" s="18" t="str">
        <f t="shared" si="3"/>
        <v>#N/A</v>
      </c>
      <c r="B1024" s="4" t="s">
        <v>1869</v>
      </c>
      <c r="C1024" s="6">
        <v>0.0</v>
      </c>
      <c r="D1024" s="4" t="s">
        <v>1215</v>
      </c>
      <c r="E1024" s="4" t="s">
        <v>984</v>
      </c>
      <c r="F1024" s="6">
        <v>1.0</v>
      </c>
      <c r="G1024" s="4" t="s">
        <v>663</v>
      </c>
      <c r="H1024" s="4"/>
    </row>
    <row r="1025">
      <c r="A1025" s="18" t="str">
        <f t="shared" si="3"/>
        <v>#N/A</v>
      </c>
      <c r="B1025" s="4" t="s">
        <v>1869</v>
      </c>
      <c r="C1025" s="6">
        <v>1.0</v>
      </c>
      <c r="D1025" s="4" t="s">
        <v>1216</v>
      </c>
      <c r="E1025" s="4" t="s">
        <v>984</v>
      </c>
      <c r="F1025" s="6">
        <v>2.0</v>
      </c>
      <c r="G1025" s="4" t="s">
        <v>663</v>
      </c>
      <c r="H1025" s="4"/>
    </row>
    <row r="1026">
      <c r="A1026" s="18" t="str">
        <f t="shared" si="3"/>
        <v>#N/A</v>
      </c>
      <c r="B1026" s="4" t="s">
        <v>1869</v>
      </c>
      <c r="C1026" s="6">
        <v>2.0</v>
      </c>
      <c r="D1026" s="4" t="s">
        <v>1217</v>
      </c>
      <c r="E1026" s="4" t="s">
        <v>984</v>
      </c>
      <c r="F1026" s="6">
        <v>3.0</v>
      </c>
      <c r="G1026" s="4" t="s">
        <v>663</v>
      </c>
      <c r="H1026" s="4"/>
    </row>
    <row r="1027">
      <c r="A1027" s="18" t="str">
        <f t="shared" si="3"/>
        <v>#N/A</v>
      </c>
      <c r="B1027" s="4" t="s">
        <v>1869</v>
      </c>
      <c r="C1027" s="6">
        <v>3.0</v>
      </c>
      <c r="D1027" s="4" t="s">
        <v>1218</v>
      </c>
      <c r="E1027" s="4" t="s">
        <v>984</v>
      </c>
      <c r="F1027" s="6">
        <v>4.0</v>
      </c>
      <c r="G1027" s="4" t="s">
        <v>663</v>
      </c>
      <c r="H1027" s="4"/>
    </row>
    <row r="1028">
      <c r="A1028" s="18" t="str">
        <f t="shared" si="3"/>
        <v>#N/A</v>
      </c>
      <c r="B1028" s="4" t="s">
        <v>1870</v>
      </c>
      <c r="C1028" s="6">
        <v>0.0</v>
      </c>
      <c r="D1028" s="4" t="s">
        <v>1219</v>
      </c>
      <c r="E1028" s="4" t="s">
        <v>990</v>
      </c>
      <c r="F1028" s="6">
        <v>1.0</v>
      </c>
      <c r="G1028" s="4" t="s">
        <v>663</v>
      </c>
      <c r="H1028" s="4"/>
    </row>
    <row r="1029">
      <c r="A1029" s="18" t="str">
        <f t="shared" si="3"/>
        <v>#N/A</v>
      </c>
      <c r="B1029" s="4" t="s">
        <v>1870</v>
      </c>
      <c r="C1029" s="6">
        <v>1.0</v>
      </c>
      <c r="D1029" s="4" t="s">
        <v>1220</v>
      </c>
      <c r="E1029" s="4" t="s">
        <v>990</v>
      </c>
      <c r="F1029" s="6">
        <v>2.0</v>
      </c>
      <c r="G1029" s="4" t="s">
        <v>663</v>
      </c>
      <c r="H1029" s="4"/>
    </row>
    <row r="1030">
      <c r="A1030" s="18" t="str">
        <f t="shared" si="3"/>
        <v>#N/A</v>
      </c>
      <c r="B1030" s="4" t="s">
        <v>1870</v>
      </c>
      <c r="C1030" s="6">
        <v>2.0</v>
      </c>
      <c r="D1030" s="4" t="s">
        <v>1221</v>
      </c>
      <c r="E1030" s="4" t="s">
        <v>990</v>
      </c>
      <c r="F1030" s="6">
        <v>3.0</v>
      </c>
      <c r="G1030" s="4" t="s">
        <v>663</v>
      </c>
      <c r="H1030" s="4"/>
    </row>
    <row r="1031">
      <c r="A1031" s="18" t="str">
        <f t="shared" si="3"/>
        <v>#N/A</v>
      </c>
      <c r="B1031" s="4" t="s">
        <v>1870</v>
      </c>
      <c r="C1031" s="6">
        <v>3.0</v>
      </c>
      <c r="D1031" s="4" t="s">
        <v>1222</v>
      </c>
      <c r="E1031" s="4" t="s">
        <v>990</v>
      </c>
      <c r="F1031" s="6">
        <v>4.0</v>
      </c>
      <c r="G1031" s="4" t="s">
        <v>663</v>
      </c>
      <c r="H1031" s="4"/>
    </row>
    <row r="1032">
      <c r="A1032" s="18" t="str">
        <f t="shared" si="3"/>
        <v>#N/A</v>
      </c>
      <c r="B1032" s="4" t="s">
        <v>1870</v>
      </c>
      <c r="C1032" s="6">
        <v>4.0</v>
      </c>
      <c r="D1032" s="4" t="s">
        <v>1223</v>
      </c>
      <c r="E1032" s="4" t="s">
        <v>990</v>
      </c>
      <c r="F1032" s="6">
        <v>5.0</v>
      </c>
      <c r="G1032" s="4" t="s">
        <v>663</v>
      </c>
      <c r="H1032" s="4"/>
    </row>
    <row r="1033">
      <c r="A1033" s="18" t="str">
        <f t="shared" si="3"/>
        <v>#N/A</v>
      </c>
      <c r="B1033" s="4" t="s">
        <v>1870</v>
      </c>
      <c r="C1033" s="6">
        <v>5.0</v>
      </c>
      <c r="D1033" s="4" t="s">
        <v>1224</v>
      </c>
      <c r="E1033" s="4" t="s">
        <v>990</v>
      </c>
      <c r="F1033" s="6">
        <v>6.0</v>
      </c>
      <c r="G1033" s="4" t="s">
        <v>663</v>
      </c>
      <c r="H1033" s="4"/>
    </row>
    <row r="1034">
      <c r="A1034" s="18" t="str">
        <f t="shared" si="3"/>
        <v>#N/A</v>
      </c>
      <c r="B1034" s="4" t="s">
        <v>1870</v>
      </c>
      <c r="C1034" s="6">
        <v>6.0</v>
      </c>
      <c r="D1034" s="4" t="s">
        <v>1039</v>
      </c>
      <c r="E1034" s="4" t="s">
        <v>990</v>
      </c>
      <c r="F1034" s="6">
        <v>7.0</v>
      </c>
      <c r="G1034" s="4" t="s">
        <v>663</v>
      </c>
      <c r="H1034" s="4"/>
    </row>
    <row r="1035">
      <c r="A1035" s="18" t="str">
        <f t="shared" si="3"/>
        <v>#N/A</v>
      </c>
      <c r="B1035" s="4" t="s">
        <v>1870</v>
      </c>
      <c r="C1035" s="6">
        <v>7.0</v>
      </c>
      <c r="D1035" s="4" t="s">
        <v>1225</v>
      </c>
      <c r="E1035" s="4" t="s">
        <v>990</v>
      </c>
      <c r="F1035" s="6">
        <v>8.0</v>
      </c>
      <c r="G1035" s="4" t="s">
        <v>663</v>
      </c>
      <c r="H1035" s="4"/>
    </row>
    <row r="1036">
      <c r="A1036" s="18" t="str">
        <f t="shared" si="3"/>
        <v>#N/A</v>
      </c>
      <c r="B1036" s="4" t="s">
        <v>1870</v>
      </c>
      <c r="C1036" s="6">
        <v>8.0</v>
      </c>
      <c r="D1036" s="4" t="s">
        <v>1226</v>
      </c>
      <c r="E1036" s="4" t="s">
        <v>990</v>
      </c>
      <c r="F1036" s="6">
        <v>9.0</v>
      </c>
      <c r="G1036" s="4" t="s">
        <v>663</v>
      </c>
      <c r="H1036" s="4"/>
    </row>
    <row r="1037">
      <c r="A1037" s="18" t="str">
        <f t="shared" si="3"/>
        <v>#N/A</v>
      </c>
      <c r="B1037" s="4" t="s">
        <v>1870</v>
      </c>
      <c r="C1037" s="6">
        <v>9.0</v>
      </c>
      <c r="D1037" s="4" t="s">
        <v>1227</v>
      </c>
      <c r="E1037" s="4" t="s">
        <v>990</v>
      </c>
      <c r="F1037" s="6">
        <v>10.0</v>
      </c>
      <c r="G1037" s="4" t="s">
        <v>663</v>
      </c>
      <c r="H1037" s="4"/>
    </row>
    <row r="1038">
      <c r="A1038" s="18" t="str">
        <f t="shared" si="3"/>
        <v>#N/A</v>
      </c>
      <c r="B1038" s="4" t="s">
        <v>1870</v>
      </c>
      <c r="C1038" s="6">
        <v>10.0</v>
      </c>
      <c r="D1038" s="4" t="s">
        <v>1228</v>
      </c>
      <c r="E1038" s="4" t="s">
        <v>990</v>
      </c>
      <c r="F1038" s="6">
        <v>11.0</v>
      </c>
      <c r="G1038" s="4" t="s">
        <v>663</v>
      </c>
      <c r="H1038" s="4"/>
    </row>
    <row r="1039">
      <c r="A1039" s="18" t="str">
        <f t="shared" si="3"/>
        <v>#N/A</v>
      </c>
      <c r="B1039" s="4" t="s">
        <v>1870</v>
      </c>
      <c r="C1039" s="6">
        <v>11.0</v>
      </c>
      <c r="D1039" s="4" t="s">
        <v>271</v>
      </c>
      <c r="E1039" s="4" t="s">
        <v>990</v>
      </c>
      <c r="F1039" s="6">
        <v>99.0</v>
      </c>
      <c r="G1039" s="4" t="s">
        <v>663</v>
      </c>
      <c r="H1039" s="4"/>
    </row>
    <row r="1040">
      <c r="A1040" s="18" t="str">
        <f t="shared" si="3"/>
        <v>#N/A</v>
      </c>
      <c r="B1040" s="4" t="s">
        <v>1871</v>
      </c>
      <c r="C1040" s="6">
        <v>0.0</v>
      </c>
      <c r="D1040" s="4" t="s">
        <v>1229</v>
      </c>
      <c r="E1040" s="4" t="s">
        <v>993</v>
      </c>
      <c r="F1040" s="6">
        <v>0.0</v>
      </c>
      <c r="G1040" s="4" t="s">
        <v>663</v>
      </c>
      <c r="H1040" s="4"/>
    </row>
    <row r="1041">
      <c r="A1041" s="18" t="str">
        <f t="shared" si="3"/>
        <v>#N/A</v>
      </c>
      <c r="B1041" s="4" t="s">
        <v>1871</v>
      </c>
      <c r="C1041" s="6">
        <v>1.0</v>
      </c>
      <c r="D1041" s="4" t="s">
        <v>1230</v>
      </c>
      <c r="E1041" s="4" t="s">
        <v>993</v>
      </c>
      <c r="F1041" s="6">
        <v>1.0</v>
      </c>
      <c r="G1041" s="4" t="s">
        <v>663</v>
      </c>
      <c r="H1041" s="4"/>
    </row>
    <row r="1042">
      <c r="A1042" s="18" t="str">
        <f t="shared" si="3"/>
        <v>#N/A</v>
      </c>
      <c r="B1042" s="4" t="s">
        <v>1871</v>
      </c>
      <c r="C1042" s="6">
        <v>2.0</v>
      </c>
      <c r="D1042" s="4" t="s">
        <v>1231</v>
      </c>
      <c r="E1042" s="4" t="s">
        <v>993</v>
      </c>
      <c r="F1042" s="6">
        <v>2.0</v>
      </c>
      <c r="G1042" s="4" t="s">
        <v>663</v>
      </c>
      <c r="H1042" s="4"/>
    </row>
    <row r="1043">
      <c r="A1043" s="18" t="str">
        <f t="shared" si="3"/>
        <v>#N/A</v>
      </c>
      <c r="B1043" s="4" t="s">
        <v>1871</v>
      </c>
      <c r="C1043" s="6">
        <v>3.0</v>
      </c>
      <c r="D1043" s="4" t="s">
        <v>1232</v>
      </c>
      <c r="E1043" s="4" t="s">
        <v>993</v>
      </c>
      <c r="F1043" s="6">
        <v>3.0</v>
      </c>
      <c r="G1043" s="4" t="s">
        <v>663</v>
      </c>
      <c r="H1043" s="4"/>
    </row>
    <row r="1044">
      <c r="A1044" s="18" t="str">
        <f t="shared" si="3"/>
        <v>#N/A</v>
      </c>
      <c r="B1044" s="4" t="s">
        <v>1871</v>
      </c>
      <c r="C1044" s="6">
        <v>4.0</v>
      </c>
      <c r="D1044" s="4" t="s">
        <v>1233</v>
      </c>
      <c r="E1044" s="4" t="s">
        <v>993</v>
      </c>
      <c r="F1044" s="6">
        <v>4.0</v>
      </c>
      <c r="G1044" s="4" t="s">
        <v>663</v>
      </c>
      <c r="H1044" s="4"/>
    </row>
    <row r="1045">
      <c r="A1045" s="18" t="str">
        <f t="shared" si="3"/>
        <v>#N/A</v>
      </c>
      <c r="B1045" s="4" t="s">
        <v>1872</v>
      </c>
      <c r="C1045" s="6">
        <v>0.0</v>
      </c>
      <c r="D1045" s="4" t="s">
        <v>1234</v>
      </c>
      <c r="E1045" s="4" t="s">
        <v>996</v>
      </c>
      <c r="F1045" s="6">
        <v>1.0</v>
      </c>
      <c r="G1045" s="4" t="s">
        <v>663</v>
      </c>
      <c r="H1045" s="4"/>
    </row>
    <row r="1046">
      <c r="A1046" s="18" t="str">
        <f t="shared" si="3"/>
        <v>#N/A</v>
      </c>
      <c r="B1046" s="4" t="s">
        <v>1872</v>
      </c>
      <c r="C1046" s="6">
        <v>1.0</v>
      </c>
      <c r="D1046" s="4" t="s">
        <v>1235</v>
      </c>
      <c r="E1046" s="4" t="s">
        <v>996</v>
      </c>
      <c r="F1046" s="6">
        <v>2.0</v>
      </c>
      <c r="G1046" s="4" t="s">
        <v>663</v>
      </c>
      <c r="H1046" s="4"/>
    </row>
    <row r="1047">
      <c r="A1047" s="18" t="str">
        <f t="shared" si="3"/>
        <v>#N/A</v>
      </c>
      <c r="B1047" s="4" t="s">
        <v>1873</v>
      </c>
      <c r="C1047" s="6">
        <v>0.0</v>
      </c>
      <c r="D1047" s="4" t="s">
        <v>1236</v>
      </c>
      <c r="E1047" s="4" t="s">
        <v>1001</v>
      </c>
      <c r="F1047" s="6">
        <v>0.0</v>
      </c>
      <c r="G1047" s="4" t="s">
        <v>663</v>
      </c>
      <c r="H1047" s="4"/>
    </row>
    <row r="1048">
      <c r="A1048" s="18" t="str">
        <f t="shared" si="3"/>
        <v>#N/A</v>
      </c>
      <c r="B1048" s="4" t="s">
        <v>1873</v>
      </c>
      <c r="C1048" s="6">
        <v>1.0</v>
      </c>
      <c r="D1048" s="4" t="s">
        <v>1237</v>
      </c>
      <c r="E1048" s="4" t="s">
        <v>1001</v>
      </c>
      <c r="F1048" s="6">
        <v>1.0</v>
      </c>
      <c r="G1048" s="4" t="s">
        <v>663</v>
      </c>
      <c r="H1048" s="4"/>
    </row>
    <row r="1049">
      <c r="A1049" s="18" t="str">
        <f t="shared" si="3"/>
        <v>#N/A</v>
      </c>
      <c r="B1049" s="4" t="s">
        <v>1873</v>
      </c>
      <c r="C1049" s="6">
        <v>2.0</v>
      </c>
      <c r="D1049" s="4" t="s">
        <v>1238</v>
      </c>
      <c r="E1049" s="4" t="s">
        <v>1001</v>
      </c>
      <c r="F1049" s="6">
        <v>2.0</v>
      </c>
      <c r="G1049" s="4" t="s">
        <v>663</v>
      </c>
      <c r="H1049" s="4"/>
    </row>
    <row r="1050">
      <c r="A1050" s="18" t="str">
        <f t="shared" si="3"/>
        <v>#N/A</v>
      </c>
      <c r="B1050" s="4" t="s">
        <v>1873</v>
      </c>
      <c r="C1050" s="6">
        <v>3.0</v>
      </c>
      <c r="D1050" s="4" t="s">
        <v>1239</v>
      </c>
      <c r="E1050" s="4" t="s">
        <v>1001</v>
      </c>
      <c r="F1050" s="6">
        <v>3.0</v>
      </c>
      <c r="G1050" s="4" t="s">
        <v>663</v>
      </c>
      <c r="H1050" s="4"/>
    </row>
    <row r="1051">
      <c r="A1051" s="18" t="str">
        <f t="shared" si="3"/>
        <v>#N/A</v>
      </c>
      <c r="B1051" s="4" t="s">
        <v>1873</v>
      </c>
      <c r="C1051" s="6">
        <v>4.0</v>
      </c>
      <c r="D1051" s="4" t="s">
        <v>1240</v>
      </c>
      <c r="E1051" s="4" t="s">
        <v>1001</v>
      </c>
      <c r="F1051" s="6">
        <v>4.0</v>
      </c>
      <c r="G1051" s="4" t="s">
        <v>663</v>
      </c>
      <c r="H1051" s="4"/>
    </row>
    <row r="1052">
      <c r="A1052" s="18" t="str">
        <f t="shared" si="3"/>
        <v>#N/A</v>
      </c>
      <c r="B1052" s="4" t="s">
        <v>1873</v>
      </c>
      <c r="C1052" s="6">
        <v>5.0</v>
      </c>
      <c r="D1052" s="4" t="s">
        <v>1241</v>
      </c>
      <c r="E1052" s="4" t="s">
        <v>1001</v>
      </c>
      <c r="F1052" s="6">
        <v>5.0</v>
      </c>
      <c r="G1052" s="4" t="s">
        <v>663</v>
      </c>
      <c r="H1052" s="4"/>
    </row>
    <row r="1053">
      <c r="A1053" s="18" t="str">
        <f t="shared" si="3"/>
        <v>#N/A</v>
      </c>
      <c r="B1053" s="4" t="s">
        <v>1873</v>
      </c>
      <c r="C1053" s="6">
        <v>6.0</v>
      </c>
      <c r="D1053" s="4" t="s">
        <v>1242</v>
      </c>
      <c r="E1053" s="4" t="s">
        <v>1001</v>
      </c>
      <c r="F1053" s="6">
        <v>6.0</v>
      </c>
      <c r="G1053" s="4" t="s">
        <v>663</v>
      </c>
      <c r="H1053" s="4"/>
    </row>
    <row r="1054">
      <c r="A1054" s="18" t="str">
        <f t="shared" si="3"/>
        <v>#N/A</v>
      </c>
      <c r="B1054" s="4" t="s">
        <v>1873</v>
      </c>
      <c r="C1054" s="6">
        <v>7.0</v>
      </c>
      <c r="D1054" s="4" t="s">
        <v>1243</v>
      </c>
      <c r="E1054" s="4" t="s">
        <v>1001</v>
      </c>
      <c r="F1054" s="6">
        <v>7.0</v>
      </c>
      <c r="G1054" s="4" t="s">
        <v>663</v>
      </c>
      <c r="H1054" s="4"/>
    </row>
    <row r="1055">
      <c r="A1055" s="18" t="str">
        <f t="shared" si="3"/>
        <v>#N/A</v>
      </c>
      <c r="B1055" s="4" t="s">
        <v>1873</v>
      </c>
      <c r="C1055" s="6">
        <v>8.0</v>
      </c>
      <c r="D1055" s="4" t="s">
        <v>1244</v>
      </c>
      <c r="E1055" s="4" t="s">
        <v>1001</v>
      </c>
      <c r="F1055" s="6">
        <v>8.0</v>
      </c>
      <c r="G1055" s="4" t="s">
        <v>663</v>
      </c>
      <c r="H1055" s="4"/>
    </row>
    <row r="1056">
      <c r="A1056" s="18" t="str">
        <f t="shared" si="3"/>
        <v>#N/A</v>
      </c>
      <c r="B1056" s="4" t="s">
        <v>1873</v>
      </c>
      <c r="C1056" s="6">
        <v>9.0</v>
      </c>
      <c r="D1056" s="4" t="s">
        <v>1245</v>
      </c>
      <c r="E1056" s="4" t="s">
        <v>1001</v>
      </c>
      <c r="F1056" s="6">
        <v>9.0</v>
      </c>
      <c r="G1056" s="4" t="s">
        <v>663</v>
      </c>
      <c r="H1056" s="4"/>
    </row>
    <row r="1057">
      <c r="A1057" s="18" t="str">
        <f t="shared" si="3"/>
        <v>#N/A</v>
      </c>
      <c r="B1057" s="4" t="s">
        <v>1873</v>
      </c>
      <c r="C1057" s="6">
        <v>10.0</v>
      </c>
      <c r="D1057" s="4" t="s">
        <v>1246</v>
      </c>
      <c r="E1057" s="4" t="s">
        <v>1001</v>
      </c>
      <c r="F1057" s="6">
        <v>10.0</v>
      </c>
      <c r="G1057" s="4" t="s">
        <v>663</v>
      </c>
      <c r="H1057" s="4"/>
    </row>
    <row r="1058">
      <c r="A1058" s="18" t="str">
        <f t="shared" si="3"/>
        <v>#N/A</v>
      </c>
      <c r="B1058" s="4" t="s">
        <v>1873</v>
      </c>
      <c r="C1058" s="6">
        <v>11.0</v>
      </c>
      <c r="D1058" s="4" t="s">
        <v>1247</v>
      </c>
      <c r="E1058" s="4" t="s">
        <v>1001</v>
      </c>
      <c r="F1058" s="6">
        <v>11.0</v>
      </c>
      <c r="G1058" s="4" t="s">
        <v>663</v>
      </c>
      <c r="H1058" s="4"/>
    </row>
    <row r="1059">
      <c r="A1059" s="18" t="str">
        <f t="shared" si="3"/>
        <v>#N/A</v>
      </c>
      <c r="B1059" s="4" t="s">
        <v>1873</v>
      </c>
      <c r="C1059" s="6">
        <v>12.0</v>
      </c>
      <c r="D1059" s="4" t="s">
        <v>1248</v>
      </c>
      <c r="E1059" s="4" t="s">
        <v>1001</v>
      </c>
      <c r="F1059" s="6">
        <v>12.0</v>
      </c>
      <c r="G1059" s="4" t="s">
        <v>663</v>
      </c>
      <c r="H1059" s="4"/>
    </row>
    <row r="1060">
      <c r="A1060" s="18" t="str">
        <f t="shared" si="3"/>
        <v>#N/A</v>
      </c>
      <c r="B1060" s="4" t="s">
        <v>1873</v>
      </c>
      <c r="C1060" s="6">
        <v>13.0</v>
      </c>
      <c r="D1060" s="4" t="s">
        <v>1249</v>
      </c>
      <c r="E1060" s="4" t="s">
        <v>1001</v>
      </c>
      <c r="F1060" s="6">
        <v>13.0</v>
      </c>
      <c r="G1060" s="4" t="s">
        <v>663</v>
      </c>
      <c r="H1060" s="4"/>
    </row>
    <row r="1061">
      <c r="A1061" s="18" t="str">
        <f t="shared" si="3"/>
        <v>#N/A</v>
      </c>
      <c r="B1061" s="4" t="s">
        <v>1873</v>
      </c>
      <c r="C1061" s="6">
        <v>14.0</v>
      </c>
      <c r="D1061" s="4" t="s">
        <v>1250</v>
      </c>
      <c r="E1061" s="4" t="s">
        <v>1001</v>
      </c>
      <c r="F1061" s="6">
        <v>97.0</v>
      </c>
      <c r="G1061" s="4" t="s">
        <v>663</v>
      </c>
      <c r="H1061" s="4"/>
    </row>
    <row r="1062">
      <c r="A1062" s="18" t="str">
        <f t="shared" si="3"/>
        <v>#N/A</v>
      </c>
      <c r="B1062" s="4" t="s">
        <v>1873</v>
      </c>
      <c r="C1062" s="6">
        <v>15.0</v>
      </c>
      <c r="D1062" s="4" t="s">
        <v>312</v>
      </c>
      <c r="E1062" s="4" t="s">
        <v>1001</v>
      </c>
      <c r="F1062" s="6">
        <v>98.0</v>
      </c>
      <c r="G1062" s="4" t="s">
        <v>663</v>
      </c>
      <c r="H1062" s="4"/>
    </row>
    <row r="1063">
      <c r="A1063" s="18" t="str">
        <f t="shared" si="3"/>
        <v>#N/A</v>
      </c>
      <c r="B1063" s="4" t="s">
        <v>1873</v>
      </c>
      <c r="C1063" s="6">
        <v>16.0</v>
      </c>
      <c r="D1063" s="4" t="s">
        <v>271</v>
      </c>
      <c r="E1063" s="4" t="s">
        <v>1001</v>
      </c>
      <c r="F1063" s="6">
        <v>99.0</v>
      </c>
      <c r="G1063" s="4" t="s">
        <v>663</v>
      </c>
      <c r="H1063" s="4"/>
    </row>
    <row r="1064">
      <c r="A1064" s="18" t="str">
        <f t="shared" si="3"/>
        <v>#N/A</v>
      </c>
      <c r="B1064" s="4" t="s">
        <v>1874</v>
      </c>
      <c r="C1064" s="6">
        <v>0.0</v>
      </c>
      <c r="D1064" s="4" t="s">
        <v>285</v>
      </c>
      <c r="E1064" s="4" t="s">
        <v>1015</v>
      </c>
      <c r="F1064" s="6">
        <v>1.0</v>
      </c>
      <c r="G1064" s="4" t="s">
        <v>663</v>
      </c>
      <c r="H1064" s="41"/>
    </row>
    <row r="1065">
      <c r="A1065" s="18" t="str">
        <f t="shared" si="3"/>
        <v>#N/A</v>
      </c>
      <c r="B1065" s="4" t="s">
        <v>1874</v>
      </c>
      <c r="C1065" s="6">
        <v>1.0</v>
      </c>
      <c r="D1065" s="4" t="s">
        <v>286</v>
      </c>
      <c r="E1065" s="4" t="s">
        <v>1015</v>
      </c>
      <c r="F1065" s="6">
        <v>2.0</v>
      </c>
      <c r="G1065" s="4" t="s">
        <v>663</v>
      </c>
      <c r="H1065" s="41"/>
    </row>
    <row r="1066">
      <c r="A1066" s="18" t="str">
        <f t="shared" si="3"/>
        <v>#N/A</v>
      </c>
      <c r="B1066" s="4" t="s">
        <v>1874</v>
      </c>
      <c r="C1066" s="6">
        <v>2.0</v>
      </c>
      <c r="D1066" s="4" t="s">
        <v>278</v>
      </c>
      <c r="E1066" s="4" t="s">
        <v>1015</v>
      </c>
      <c r="F1066" s="6">
        <v>97.0</v>
      </c>
      <c r="G1066" s="4" t="s">
        <v>663</v>
      </c>
      <c r="H1066" s="41"/>
    </row>
    <row r="1067">
      <c r="A1067" s="61" t="str">
        <f t="shared" si="3"/>
        <v>#N/A</v>
      </c>
      <c r="B1067" s="55" t="s">
        <v>1874</v>
      </c>
      <c r="C1067" s="56">
        <v>3.0</v>
      </c>
      <c r="D1067" s="55" t="s">
        <v>1251</v>
      </c>
      <c r="E1067" s="55" t="s">
        <v>1015</v>
      </c>
      <c r="F1067" s="56">
        <v>99.0</v>
      </c>
      <c r="G1067" s="55" t="s">
        <v>663</v>
      </c>
      <c r="H1067" s="73"/>
      <c r="I1067" s="57"/>
      <c r="J1067" s="57"/>
      <c r="K1067" s="57"/>
      <c r="L1067" s="57"/>
      <c r="M1067" s="57"/>
      <c r="N1067" s="57"/>
      <c r="O1067" s="57"/>
      <c r="P1067" s="57"/>
      <c r="Q1067" s="57"/>
      <c r="R1067" s="57"/>
      <c r="S1067" s="57"/>
      <c r="T1067" s="57"/>
      <c r="U1067" s="57"/>
      <c r="V1067" s="57"/>
      <c r="W1067" s="57"/>
      <c r="X1067" s="57"/>
      <c r="Y1067" s="57"/>
      <c r="Z1067" s="57"/>
      <c r="AA1067" s="57"/>
    </row>
    <row r="1068">
      <c r="A1068" s="4"/>
      <c r="B1068" s="6"/>
      <c r="C1068" s="6"/>
      <c r="D1068" s="4"/>
      <c r="E1068" s="4"/>
      <c r="F1068" s="6"/>
      <c r="G1068" s="4"/>
      <c r="H1068" s="4"/>
    </row>
    <row r="1069">
      <c r="A1069" s="4"/>
      <c r="B1069" s="6"/>
      <c r="C1069" s="6"/>
      <c r="D1069" s="4"/>
      <c r="E1069" s="4"/>
      <c r="F1069" s="6"/>
      <c r="G1069" s="4"/>
      <c r="H1069" s="4"/>
    </row>
    <row r="1070">
      <c r="A1070" s="4"/>
      <c r="B1070" s="6"/>
      <c r="C1070" s="6"/>
      <c r="D1070" s="4"/>
      <c r="E1070" s="4"/>
      <c r="F1070" s="6"/>
      <c r="G1070" s="4"/>
      <c r="H1070" s="4"/>
    </row>
    <row r="1071">
      <c r="A1071" s="4"/>
      <c r="B1071" s="6"/>
      <c r="C1071" s="6"/>
      <c r="D1071" s="4"/>
      <c r="E1071" s="4"/>
      <c r="F1071" s="6"/>
      <c r="G1071" s="4"/>
      <c r="H1071" s="4"/>
    </row>
    <row r="1072">
      <c r="A1072" s="4"/>
      <c r="B1072" s="6"/>
      <c r="C1072" s="6"/>
      <c r="D1072" s="4"/>
      <c r="E1072" s="4"/>
      <c r="F1072" s="6"/>
      <c r="G1072" s="4"/>
      <c r="H1072" s="4"/>
    </row>
  </sheetData>
  <dataValidations>
    <dataValidation type="list" allowBlank="1" showErrorMessage="1" sqref="G2:G1072">
      <formula1>"construction,driver,fatalityDriver,fatalityNonmotorist,info,injured,lvhm,lvhmDriver,nonmotorist,passenger,road,setup,vehicle"</formula1>
    </dataValidation>
  </dataValidations>
  <drawing r:id="rId1"/>
</worksheet>
</file>