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M costs" sheetId="1" state="visible" r:id="rId2"/>
    <sheet name="Missions" sheetId="2" state="visible" r:id="rId3"/>
    <sheet name="Subcontracting" sheetId="3" state="visible" r:id="rId4"/>
    <sheet name="In-kinds" sheetId="4" state="visible" r:id="rId5"/>
    <sheet name="Submiss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<sst xmlns="http://schemas.openxmlformats.org/spreadsheetml/2006/main" count="503" uniqueCount="100">
  <si>
    <t xml:space="preserve">Inria</t>
  </si>
  <si>
    <t xml:space="preserve">Unistra</t>
  </si>
  <si>
    <t xml:space="preserve">INPT</t>
  </si>
  <si>
    <t xml:space="preserve">UIBK</t>
  </si>
  <si>
    <t xml:space="preserve">Uliege</t>
  </si>
  <si>
    <t xml:space="preserve">Unibo</t>
  </si>
  <si>
    <t xml:space="preserve">Ubel</t>
  </si>
  <si>
    <t xml:space="preserve">TUM</t>
  </si>
  <si>
    <t xml:space="preserve">TUDelft</t>
  </si>
  <si>
    <t xml:space="preserve">Usaclay</t>
  </si>
  <si>
    <t xml:space="preserve">FAU</t>
  </si>
  <si>
    <t xml:space="preserve">Uleeds</t>
  </si>
  <si>
    <t xml:space="preserve">Ugot</t>
  </si>
  <si>
    <t xml:space="preserve">Chalmers</t>
  </si>
  <si>
    <t xml:space="preserve">LMU</t>
  </si>
  <si>
    <t xml:space="preserve">IMT</t>
  </si>
  <si>
    <t xml:space="preserve">Ubia</t>
  </si>
  <si>
    <t xml:space="preserve">OcamlPro</t>
  </si>
  <si>
    <t xml:space="preserve">ClearSy</t>
  </si>
  <si>
    <t xml:space="preserve">UoB</t>
  </si>
  <si>
    <t xml:space="preserve">CEA</t>
  </si>
  <si>
    <t xml:space="preserve">DHBW</t>
  </si>
  <si>
    <t xml:space="preserve">Edukera</t>
  </si>
  <si>
    <t xml:space="preserve">MED-EL</t>
  </si>
  <si>
    <t xml:space="preserve">Prove&amp;Run</t>
  </si>
  <si>
    <t xml:space="preserve">ZIB</t>
  </si>
  <si>
    <t xml:space="preserve">UAIC</t>
  </si>
  <si>
    <t xml:space="preserve">RV</t>
  </si>
  <si>
    <t xml:space="preserve">pm costs</t>
  </si>
  <si>
    <t xml:space="preserve">missions</t>
  </si>
  <si>
    <t xml:space="preserve">overhead</t>
  </si>
  <si>
    <t xml:space="preserve">subcontracting</t>
  </si>
  <si>
    <t xml:space="preserve">total</t>
  </si>
  <si>
    <t xml:space="preserve">%WP</t>
  </si>
  <si>
    <t xml:space="preserve">%projet</t>
  </si>
  <si>
    <t xml:space="preserve">planned</t>
  </si>
  <si>
    <t xml:space="preserve">WP1</t>
  </si>
  <si>
    <t xml:space="preserve">T1</t>
  </si>
  <si>
    <t xml:space="preserve">T2</t>
  </si>
  <si>
    <t xml:space="preserve">Makarius</t>
  </si>
  <si>
    <t xml:space="preserve">T3</t>
  </si>
  <si>
    <t xml:space="preserve">T4</t>
  </si>
  <si>
    <t xml:space="preserve">T5</t>
  </si>
  <si>
    <t xml:space="preserve">T6</t>
  </si>
  <si>
    <t xml:space="preserve">WP1 total</t>
  </si>
  <si>
    <t xml:space="preserve">WP2</t>
  </si>
  <si>
    <t xml:space="preserve">WP2 total</t>
  </si>
  <si>
    <t xml:space="preserve">WP3</t>
  </si>
  <si>
    <t xml:space="preserve">Emilie</t>
  </si>
  <si>
    <t xml:space="preserve">WP3 total</t>
  </si>
  <si>
    <t xml:space="preserve">WP4</t>
  </si>
  <si>
    <t xml:space="preserve">WP4 total</t>
  </si>
  <si>
    <t xml:space="preserve">WP5 </t>
  </si>
  <si>
    <t xml:space="preserve">WP5 total</t>
  </si>
  <si>
    <t xml:space="preserve">WP6</t>
  </si>
  <si>
    <t xml:space="preserve">Gabriel</t>
  </si>
  <si>
    <t xml:space="preserve">T7</t>
  </si>
  <si>
    <t xml:space="preserve">WP6 total</t>
  </si>
  <si>
    <t xml:space="preserve">WP7</t>
  </si>
  <si>
    <t xml:space="preserve">WP7 total</t>
  </si>
  <si>
    <t xml:space="preserve">WP8</t>
  </si>
  <si>
    <t xml:space="preserve">T8</t>
  </si>
  <si>
    <t xml:space="preserve">T9</t>
  </si>
  <si>
    <t xml:space="preserve">T10</t>
  </si>
  <si>
    <t xml:space="preserve">WP 8 total</t>
  </si>
  <si>
    <t xml:space="preserve">WP9</t>
  </si>
  <si>
    <t xml:space="preserve">WP9 total</t>
  </si>
  <si>
    <t xml:space="preserve">%</t>
  </si>
  <si>
    <t xml:space="preserve">FR</t>
  </si>
  <si>
    <t xml:space="preserve">DE</t>
  </si>
  <si>
    <t xml:space="preserve">UK</t>
  </si>
  <si>
    <t xml:space="preserve">SE</t>
  </si>
  <si>
    <t xml:space="preserve">BE</t>
  </si>
  <si>
    <t xml:space="preserve">RS</t>
  </si>
  <si>
    <t xml:space="preserve">PL</t>
  </si>
  <si>
    <t xml:space="preserve">AT</t>
  </si>
  <si>
    <t xml:space="preserve">IT</t>
  </si>
  <si>
    <t xml:space="preserve">NL</t>
  </si>
  <si>
    <t xml:space="preserve">RO</t>
  </si>
  <si>
    <t xml:space="preserve">(Pierre-Yves)</t>
  </si>
  <si>
    <t xml:space="preserve">WP4,9</t>
  </si>
  <si>
    <t xml:space="preserve">WP5</t>
  </si>
  <si>
    <t xml:space="preserve">Enrico + Bruno</t>
  </si>
  <si>
    <t xml:space="preserve">Valentin</t>
  </si>
  <si>
    <t xml:space="preserve">No</t>
  </si>
  <si>
    <t xml:space="preserve">Participant</t>
  </si>
  <si>
    <t xml:space="preserve">Country</t>
  </si>
  <si>
    <t xml:space="preserve">(A) Direct personnel costs/€</t>
  </si>
  <si>
    <t xml:space="preserve">(B) Other direct costs/€</t>
  </si>
  <si>
    <t xml:space="preserve">(C) Direct costs of sub-contracting/€</t>
  </si>
  <si>
    <t xml:space="preserve">(D) Direct costs of providing  financial support to third parties/€</t>
  </si>
  <si>
    <t xml:space="preserve">(E) Costs of inkind contributions not used on the beneficiary's premises/€</t>
  </si>
  <si>
    <t xml:space="preserve">(F) Indirect Costs /€  (=0.25(A+B-E))</t>
  </si>
  <si>
    <t xml:space="preserve">(G) Special unit costs covering direct &amp; indirect costs /€</t>
  </si>
  <si>
    <t xml:space="preserve">(H) Total estimated eligible costs /€  (=A+B+C+D+F+G)</t>
  </si>
  <si>
    <t xml:space="preserve">(I) Reimburse-ment rate (%)</t>
  </si>
  <si>
    <t xml:space="preserve">(J) Max.EU Contribution /€  (=H*I)</t>
  </si>
  <si>
    <t xml:space="preserve">(K) Requested EU Contribution/€</t>
  </si>
  <si>
    <t xml:space="preserve">If (B) &gt; 15 % of (A) then (B) must be justified in table 4.3b</t>
  </si>
  <si>
    <t xml:space="preserve">TOTAL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</si>
</sst>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\ %"/>
    <numFmt numFmtId="167" formatCode="0.0%"/>
    <numFmt numFmtId="168" formatCode="@"/>
    <numFmt numFmtId="169" formatCode="0"/>
    <numFmt numFmtId="170" formatCode="0;[RED]\-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FE7F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FE7F5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1" activePane="bottomLeft" state="frozen"/>
      <selection pane="topLeft" activeCell="A1" activeCellId="0" sqref="A1"/>
      <selection pane="bottomLeft" activeCell="D77" activeCellId="0" sqref="D77"/>
    </sheetView>
  </sheetViews>
  <sheetFormatPr defaultRowHeight="12.8" zeroHeight="false" outlineLevelRow="0" outlineLevelCol="0"/>
  <cols>
    <col collapsed="false" customWidth="true" hidden="false" outlineLevel="0" max="1" min="1" style="0" width="9.03"/>
    <col collapsed="false" customWidth="true" hidden="false" outlineLevel="0" max="2" min="2" style="0" width="3.64"/>
    <col collapsed="false" customWidth="true" hidden="false" outlineLevel="0" max="3" min="3" style="0" width="7.08"/>
    <col collapsed="false" customWidth="true" hidden="false" outlineLevel="0" max="30" min="4" style="0" width="6.12"/>
    <col collapsed="false" customWidth="true" hidden="false" outlineLevel="0" max="31" min="31" style="0" width="7.95"/>
    <col collapsed="false" customWidth="true" hidden="false" outlineLevel="0" max="34" min="32" style="1" width="7.15"/>
    <col collapsed="false" customWidth="true" hidden="false" outlineLevel="0" max="35" min="35" style="2" width="7.15"/>
    <col collapsed="false" customWidth="true" hidden="false" outlineLevel="0" max="36" min="36" style="3" width="6.67"/>
    <col collapsed="false" customWidth="true" hidden="false" outlineLevel="0" max="37" min="37" style="0" width="6.81"/>
    <col collapsed="false" customWidth="true" hidden="false" outlineLevel="0" max="38" min="38" style="0" width="7.49"/>
    <col collapsed="false" customWidth="false" hidden="false" outlineLevel="0" max="1025" min="39" style="0" width="11.52"/>
  </cols>
  <sheetData>
    <row r="1" s="4" customFormat="true" ht="12.8" hidden="false" customHeight="false" outlineLevel="0" collapsed="false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3" t="s">
        <v>33</v>
      </c>
      <c r="AK1" s="4" t="s">
        <v>34</v>
      </c>
      <c r="AL1" s="4" t="s">
        <v>35</v>
      </c>
      <c r="AMJ1" s="0"/>
    </row>
    <row r="2" customFormat="false" ht="12.8" hidden="false" customHeight="false" outlineLevel="0" collapsed="false">
      <c r="A2" s="0" t="s">
        <v>36</v>
      </c>
      <c r="B2" s="0" t="s">
        <v>37</v>
      </c>
      <c r="C2" s="1"/>
      <c r="D2" s="1"/>
      <c r="E2" s="1"/>
      <c r="F2" s="1"/>
      <c r="G2" s="1"/>
      <c r="H2" s="1"/>
      <c r="I2" s="1"/>
      <c r="J2" s="1"/>
      <c r="K2" s="1" t="n">
        <f aca="false">2*7.093+12*7.093+2*7.093</f>
        <v>113.488</v>
      </c>
      <c r="L2" s="1"/>
      <c r="M2" s="1"/>
      <c r="N2" s="1"/>
      <c r="O2" s="1" t="n">
        <f aca="false">4*7.8</f>
        <v>31.2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 t="n">
        <f aca="false">SUM(C2:AD2)</f>
        <v>144.688</v>
      </c>
      <c r="AF2" s="1" t="n">
        <f aca="false">Missions!AE2</f>
        <v>15.65</v>
      </c>
      <c r="AG2" s="1" t="n">
        <f aca="false">(AE2+AF2)*1.25</f>
        <v>200.4225</v>
      </c>
      <c r="AH2" s="1" t="n">
        <f aca="false">Subcontracting!AE2</f>
        <v>0</v>
      </c>
      <c r="AI2" s="2" t="n">
        <f aca="false">AG2+AH2</f>
        <v>200.4225</v>
      </c>
      <c r="AJ2" s="3" t="n">
        <f aca="false">AI2/$AI$8</f>
        <v>0.244352497428277</v>
      </c>
      <c r="AK2" s="5" t="n">
        <f aca="false">AI2/$AI$70</f>
        <v>0.040087598771385</v>
      </c>
    </row>
    <row r="3" customFormat="false" ht="12.8" hidden="false" customHeight="false" outlineLevel="0" collapsed="false">
      <c r="B3" s="0" t="s">
        <v>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 t="n">
        <f aca="false">SUM(C3:AD3)</f>
        <v>0</v>
      </c>
      <c r="AF3" s="1" t="n">
        <f aca="false">Missions!AE3</f>
        <v>0</v>
      </c>
      <c r="AG3" s="1" t="n">
        <f aca="false">(AE3+AF3)*1.25</f>
        <v>0</v>
      </c>
      <c r="AH3" s="1" t="n">
        <f aca="false">Subcontracting!AE3</f>
        <v>37.5</v>
      </c>
      <c r="AI3" s="2" t="n">
        <f aca="false">AG3+AH3</f>
        <v>37.5</v>
      </c>
      <c r="AJ3" s="3" t="n">
        <f aca="false">AI3/$AI$8</f>
        <v>0.0457195108012344</v>
      </c>
      <c r="AK3" s="5" t="n">
        <f aca="false">AI3/$AI$70</f>
        <v>0.00750057979481814</v>
      </c>
      <c r="AM3" s="0" t="s">
        <v>39</v>
      </c>
    </row>
    <row r="4" customFormat="false" ht="12.8" hidden="false" customHeight="false" outlineLevel="0" collapsed="false">
      <c r="B4" s="0" t="s">
        <v>40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n">
        <f aca="false">16*7.351</f>
        <v>117.616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2" t="n">
        <f aca="false">SUM(C4:AD4)</f>
        <v>117.616</v>
      </c>
      <c r="AF4" s="1" t="n">
        <f aca="false">Missions!AE4</f>
        <v>12</v>
      </c>
      <c r="AG4" s="1" t="n">
        <f aca="false">(AE4+AF4)*1.25</f>
        <v>162.02</v>
      </c>
      <c r="AH4" s="1" t="n">
        <f aca="false">Subcontracting!AE4</f>
        <v>0</v>
      </c>
      <c r="AI4" s="2" t="n">
        <f aca="false">AG4+AH4</f>
        <v>162.02</v>
      </c>
      <c r="AJ4" s="3" t="n">
        <f aca="false">AI4/$AI$8</f>
        <v>0.197532670400427</v>
      </c>
      <c r="AK4" s="5" t="n">
        <f aca="false">AI4/$AI$70</f>
        <v>0.0324065050228383</v>
      </c>
    </row>
    <row r="5" customFormat="false" ht="12.8" hidden="false" customHeight="false" outlineLevel="0" collapsed="false">
      <c r="B5" s="0" t="s">
        <v>41</v>
      </c>
      <c r="C5" s="1"/>
      <c r="D5" s="1"/>
      <c r="E5" s="1" t="n">
        <f aca="false">6*10+3*10+2*10</f>
        <v>110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 t="n">
        <f aca="false">1*4.8</f>
        <v>4.8</v>
      </c>
      <c r="S5" s="1"/>
      <c r="T5" s="1"/>
      <c r="U5" s="1" t="n">
        <f aca="false">14*7.609</f>
        <v>106.526</v>
      </c>
      <c r="V5" s="1"/>
      <c r="W5" s="1"/>
      <c r="X5" s="1"/>
      <c r="Y5" s="1"/>
      <c r="Z5" s="1"/>
      <c r="AA5" s="1"/>
      <c r="AB5" s="1"/>
      <c r="AC5" s="1"/>
      <c r="AD5" s="1"/>
      <c r="AE5" s="2" t="n">
        <f aca="false">SUM(C5:AD5)</f>
        <v>221.326</v>
      </c>
      <c r="AF5" s="1" t="n">
        <f aca="false">Missions!AE5</f>
        <v>22.674</v>
      </c>
      <c r="AG5" s="1" t="n">
        <f aca="false">(AE5+AF5)*1.25</f>
        <v>305</v>
      </c>
      <c r="AH5" s="1" t="n">
        <f aca="false">Subcontracting!AE5</f>
        <v>0</v>
      </c>
      <c r="AI5" s="2" t="n">
        <f aca="false">AG5+AH5</f>
        <v>305</v>
      </c>
      <c r="AJ5" s="3" t="n">
        <f aca="false">AI5/$AI$8</f>
        <v>0.371852021183373</v>
      </c>
      <c r="AK5" s="5" t="n">
        <f aca="false">AI5/$AI$70</f>
        <v>0.0610047156645209</v>
      </c>
    </row>
    <row r="6" customFormat="false" ht="12.8" hidden="false" customHeight="false" outlineLevel="0" collapsed="false">
      <c r="B6" s="0" t="s">
        <v>42</v>
      </c>
      <c r="C6" s="1"/>
      <c r="D6" s="1"/>
      <c r="E6" s="1"/>
      <c r="F6" s="1"/>
      <c r="G6" s="1"/>
      <c r="H6" s="1" t="n">
        <f aca="false">5*3.437</f>
        <v>17.185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2" t="n">
        <f aca="false">SUM(C6:AD6)</f>
        <v>17.185</v>
      </c>
      <c r="AF6" s="1" t="n">
        <f aca="false">Missions!AE6</f>
        <v>1.756</v>
      </c>
      <c r="AG6" s="1" t="n">
        <f aca="false">(AE6+AF6)*1.25</f>
        <v>23.67625</v>
      </c>
      <c r="AH6" s="1" t="n">
        <f aca="false">Subcontracting!AE6</f>
        <v>0</v>
      </c>
      <c r="AI6" s="2" t="n">
        <f aca="false">AG6+AH6</f>
        <v>23.67625</v>
      </c>
      <c r="AJ6" s="3" t="n">
        <f aca="false">AI6/$AI$8</f>
        <v>0.028865775136206</v>
      </c>
      <c r="AK6" s="5" t="n">
        <f aca="false">AI6/$AI$70</f>
        <v>0.00473561606312168</v>
      </c>
    </row>
    <row r="7" customFormat="false" ht="12.8" hidden="false" customHeight="false" outlineLevel="0" collapsed="false">
      <c r="B7" s="0" t="s">
        <v>43</v>
      </c>
      <c r="C7" s="1" t="n">
        <f aca="false">6*7.5</f>
        <v>45</v>
      </c>
      <c r="D7" s="1"/>
      <c r="E7" s="1"/>
      <c r="F7" s="1"/>
      <c r="G7" s="1"/>
      <c r="H7" s="1" t="n">
        <f aca="false">6*3.437</f>
        <v>20.622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" t="n">
        <f aca="false">SUM(C7:AD7)</f>
        <v>65.622</v>
      </c>
      <c r="AF7" s="1" t="n">
        <f aca="false">Missions!AE7</f>
        <v>7.658</v>
      </c>
      <c r="AG7" s="1" t="n">
        <f aca="false">(AE7+AF7)*1.25</f>
        <v>91.6</v>
      </c>
      <c r="AH7" s="1" t="n">
        <f aca="false">Subcontracting!AE7</f>
        <v>0</v>
      </c>
      <c r="AI7" s="2" t="n">
        <f aca="false">AG7+AH7</f>
        <v>91.6</v>
      </c>
      <c r="AJ7" s="3" t="n">
        <f aca="false">AI7/$AI$8</f>
        <v>0.111677525050482</v>
      </c>
      <c r="AK7" s="5" t="n">
        <f aca="false">AI7/$AI$70</f>
        <v>0.0183214162454758</v>
      </c>
    </row>
    <row r="8" s="4" customFormat="true" ht="12.8" hidden="false" customHeight="false" outlineLevel="0" collapsed="false">
      <c r="A8" s="4" t="s">
        <v>44</v>
      </c>
      <c r="C8" s="2" t="n">
        <f aca="false">SUM(C2:C7)</f>
        <v>45</v>
      </c>
      <c r="D8" s="2" t="n">
        <f aca="false">SUM(D2:D7)</f>
        <v>0</v>
      </c>
      <c r="E8" s="2" t="n">
        <f aca="false">SUM(E2:E7)</f>
        <v>110</v>
      </c>
      <c r="F8" s="2" t="n">
        <f aca="false">SUM(F2:F7)</f>
        <v>0</v>
      </c>
      <c r="G8" s="2" t="n">
        <f aca="false">SUM(G2:G7)</f>
        <v>0</v>
      </c>
      <c r="H8" s="2" t="n">
        <f aca="false">SUM(H2:H7)</f>
        <v>37.807</v>
      </c>
      <c r="I8" s="2" t="n">
        <f aca="false">SUM(I2:I7)</f>
        <v>0</v>
      </c>
      <c r="J8" s="2" t="n">
        <f aca="false">SUM(J2:J7)</f>
        <v>0</v>
      </c>
      <c r="K8" s="2" t="n">
        <f aca="false">SUM(K2:K7)</f>
        <v>113.488</v>
      </c>
      <c r="L8" s="2" t="n">
        <f aca="false">SUM(L2:L7)</f>
        <v>0</v>
      </c>
      <c r="M8" s="2" t="n">
        <f aca="false">SUM(M2:M7)</f>
        <v>0</v>
      </c>
      <c r="N8" s="2" t="n">
        <f aca="false">SUM(N2:N7)</f>
        <v>0</v>
      </c>
      <c r="O8" s="2" t="n">
        <f aca="false">SUM(O2:O7)</f>
        <v>31.2</v>
      </c>
      <c r="P8" s="2" t="n">
        <f aca="false">SUM(P2:P7)</f>
        <v>117.616</v>
      </c>
      <c r="Q8" s="2" t="n">
        <f aca="false">SUM(Q2:Q7)</f>
        <v>0</v>
      </c>
      <c r="R8" s="2" t="n">
        <f aca="false">SUM(R2:R7)</f>
        <v>4.8</v>
      </c>
      <c r="S8" s="2" t="n">
        <f aca="false">SUM(S2:S7)</f>
        <v>0</v>
      </c>
      <c r="T8" s="2" t="n">
        <f aca="false">SUM(T2:T7)</f>
        <v>0</v>
      </c>
      <c r="U8" s="2" t="n">
        <f aca="false">SUM(U2:U7)</f>
        <v>106.526</v>
      </c>
      <c r="V8" s="2" t="n">
        <f aca="false">SUM(V2:V7)</f>
        <v>0</v>
      </c>
      <c r="W8" s="2" t="n">
        <f aca="false">SUM(W2:W7)</f>
        <v>0</v>
      </c>
      <c r="X8" s="2" t="n">
        <f aca="false">SUM(X2:X7)</f>
        <v>0</v>
      </c>
      <c r="Y8" s="2" t="n">
        <f aca="false">SUM(Y2:Y7)</f>
        <v>0</v>
      </c>
      <c r="Z8" s="2" t="n">
        <f aca="false">SUM(Z2:Z7)</f>
        <v>0</v>
      </c>
      <c r="AA8" s="2" t="n">
        <f aca="false">SUM(AA2:AA7)</f>
        <v>0</v>
      </c>
      <c r="AB8" s="2" t="n">
        <f aca="false">SUM(AB2:AB7)</f>
        <v>0</v>
      </c>
      <c r="AC8" s="2" t="n">
        <f aca="false">SUM(AC2:AC7)</f>
        <v>0</v>
      </c>
      <c r="AD8" s="2" t="n">
        <f aca="false">SUM(AD2:AD7)</f>
        <v>0</v>
      </c>
      <c r="AE8" s="2" t="n">
        <f aca="false">SUM(C8:AD8)</f>
        <v>566.437</v>
      </c>
      <c r="AF8" s="2" t="n">
        <f aca="false">Missions!AE8</f>
        <v>59.738</v>
      </c>
      <c r="AG8" s="2" t="n">
        <f aca="false">(AE8+AF8)*1.25</f>
        <v>782.71875</v>
      </c>
      <c r="AH8" s="2" t="n">
        <f aca="false">Subcontracting!AE8</f>
        <v>37.5</v>
      </c>
      <c r="AI8" s="2" t="n">
        <f aca="false">AG8+AH8</f>
        <v>820.21875</v>
      </c>
      <c r="AJ8" s="3" t="n">
        <f aca="false">AI8/$AI$8</f>
        <v>1</v>
      </c>
      <c r="AK8" s="6" t="n">
        <f aca="false">AI8/$AI$70</f>
        <v>0.16405643156216</v>
      </c>
      <c r="AL8" s="4" t="n">
        <v>770</v>
      </c>
      <c r="AMJ8" s="0"/>
    </row>
    <row r="9" customFormat="false" ht="12.8" hidden="false" customHeight="false" outlineLevel="0" collapsed="false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K9" s="5"/>
    </row>
    <row r="10" customFormat="false" ht="12.8" hidden="false" customHeight="false" outlineLevel="0" collapsed="false">
      <c r="A10" s="0" t="s">
        <v>45</v>
      </c>
      <c r="B10" s="0" t="s">
        <v>37</v>
      </c>
      <c r="C10" s="1"/>
      <c r="D10" s="1"/>
      <c r="E10" s="1"/>
      <c r="F10" s="1"/>
      <c r="G10" s="1" t="n">
        <f aca="false">28*3.333</f>
        <v>93.324</v>
      </c>
      <c r="H10" s="1"/>
      <c r="I10" s="1" t="n">
        <f aca="false">6*1.1</f>
        <v>6.6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 t="n">
        <f aca="false">12*8.333</f>
        <v>99.996</v>
      </c>
      <c r="U10" s="1"/>
      <c r="V10" s="1"/>
      <c r="W10" s="1"/>
      <c r="X10" s="1" t="n">
        <f aca="false">1*10.66</f>
        <v>10.66</v>
      </c>
      <c r="Y10" s="1"/>
      <c r="Z10" s="1"/>
      <c r="AA10" s="1"/>
      <c r="AB10" s="1"/>
      <c r="AC10" s="1"/>
      <c r="AD10" s="1"/>
      <c r="AE10" s="2" t="n">
        <f aca="false">SUM(C10:AD10)</f>
        <v>210.58</v>
      </c>
      <c r="AF10" s="1" t="n">
        <f aca="false">Missions!AE10</f>
        <v>0</v>
      </c>
      <c r="AG10" s="1" t="n">
        <f aca="false">(AE10+AF10)*1.25</f>
        <v>263.225</v>
      </c>
      <c r="AH10" s="1" t="n">
        <f aca="false">Subcontracting!AE10</f>
        <v>0</v>
      </c>
      <c r="AI10" s="2" t="n">
        <f aca="false">AG10+AH10</f>
        <v>263.225</v>
      </c>
      <c r="AJ10" s="3" t="n">
        <f aca="false">AI10/$AI$15</f>
        <v>0.375497947582213</v>
      </c>
      <c r="AK10" s="5" t="n">
        <f aca="false">AI10/$AI$70</f>
        <v>0.0526490697730935</v>
      </c>
    </row>
    <row r="11" customFormat="false" ht="12.8" hidden="false" customHeight="false" outlineLevel="0" collapsed="false">
      <c r="B11" s="0" t="s">
        <v>38</v>
      </c>
      <c r="C11" s="1"/>
      <c r="D11" s="1"/>
      <c r="E11" s="1"/>
      <c r="F11" s="1"/>
      <c r="G11" s="1" t="n">
        <f aca="false">12*3.333</f>
        <v>39.996</v>
      </c>
      <c r="H11" s="1"/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 t="n">
        <f aca="false">SUM(C11:AD11)</f>
        <v>39.996</v>
      </c>
      <c r="AF11" s="1" t="n">
        <f aca="false">Missions!AE11</f>
        <v>0</v>
      </c>
      <c r="AG11" s="1" t="n">
        <f aca="false">(AE11+AF11)*1.25</f>
        <v>49.995</v>
      </c>
      <c r="AH11" s="1" t="n">
        <f aca="false">Subcontracting!AE11</f>
        <v>0</v>
      </c>
      <c r="AI11" s="2" t="n">
        <f aca="false">AG11+AH11</f>
        <v>49.995</v>
      </c>
      <c r="AJ11" s="3" t="n">
        <f aca="false">AI11/$AI$15</f>
        <v>0.0713192891608803</v>
      </c>
      <c r="AK11" s="5" t="n">
        <f aca="false">AI11/$AI$70</f>
        <v>0.00999977298245154</v>
      </c>
    </row>
    <row r="12" customFormat="false" ht="12.8" hidden="false" customHeight="false" outlineLevel="0" collapsed="false">
      <c r="B12" s="0" t="s">
        <v>40</v>
      </c>
      <c r="C12" s="1"/>
      <c r="D12" s="1"/>
      <c r="E12" s="1"/>
      <c r="F12" s="1"/>
      <c r="G12" s="1" t="n">
        <f aca="false">8*3.333</f>
        <v>26.664</v>
      </c>
      <c r="H12" s="1"/>
      <c r="I12" s="1" t="n">
        <f aca="false">3*1.1</f>
        <v>3.3</v>
      </c>
      <c r="J12" s="1"/>
      <c r="K12" s="1"/>
      <c r="M12" s="1"/>
      <c r="N12" s="1"/>
      <c r="O12" s="1"/>
      <c r="P12" s="1"/>
      <c r="Q12" s="1"/>
      <c r="R12" s="1"/>
      <c r="S12" s="1"/>
      <c r="T12" s="1" t="n">
        <f aca="false">2*8.333</f>
        <v>16.666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2" t="n">
        <f aca="false">SUM(C12:AD12)</f>
        <v>46.63</v>
      </c>
      <c r="AF12" s="1" t="n">
        <f aca="false">Missions!AE12</f>
        <v>0</v>
      </c>
      <c r="AG12" s="1" t="n">
        <f aca="false">(AE12+AF12)*1.25</f>
        <v>58.2875</v>
      </c>
      <c r="AH12" s="1" t="n">
        <f aca="false">Subcontracting!AE12</f>
        <v>0</v>
      </c>
      <c r="AI12" s="2" t="n">
        <f aca="false">AG12+AH12</f>
        <v>58.2875</v>
      </c>
      <c r="AJ12" s="3" t="n">
        <f aca="false">AI12/$AI$15</f>
        <v>0.0831487762169179</v>
      </c>
      <c r="AK12" s="5" t="n">
        <f aca="false">AI12/$AI$70</f>
        <v>0.0116584011944123</v>
      </c>
    </row>
    <row r="13" customFormat="false" ht="12.8" hidden="false" customHeight="false" outlineLevel="0" collapsed="false">
      <c r="B13" s="0" t="s">
        <v>41</v>
      </c>
      <c r="C13" s="1"/>
      <c r="D13" s="1"/>
      <c r="E13" s="1"/>
      <c r="F13" s="1" t="n">
        <f aca="false">6*5.667</f>
        <v>34.002</v>
      </c>
      <c r="G13" s="1"/>
      <c r="H13" s="1"/>
      <c r="I13" s="1" t="n">
        <f aca="false">3*1.1</f>
        <v>3.3</v>
      </c>
      <c r="J13" s="1"/>
      <c r="K13" s="1"/>
      <c r="L13" s="1" t="n">
        <f aca="false">2*6.397</f>
        <v>12.794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2" t="n">
        <f aca="false">SUM(C13:AD13)</f>
        <v>50.096</v>
      </c>
      <c r="AF13" s="1" t="n">
        <f aca="false">Missions!AE13</f>
        <v>0</v>
      </c>
      <c r="AG13" s="1" t="n">
        <f aca="false">(AE13+AF13)*1.25</f>
        <v>62.62</v>
      </c>
      <c r="AH13" s="1" t="n">
        <f aca="false">Subcontracting!AE13</f>
        <v>0</v>
      </c>
      <c r="AI13" s="2" t="n">
        <f aca="false">AG13+AH13</f>
        <v>62.62</v>
      </c>
      <c r="AJ13" s="3" t="n">
        <f aca="false">AI13/$AI$15</f>
        <v>0.0893292106661531</v>
      </c>
      <c r="AK13" s="5" t="n">
        <f aca="false">AI13/$AI$70</f>
        <v>0.0125249681800403</v>
      </c>
    </row>
    <row r="14" customFormat="false" ht="12.8" hidden="false" customHeight="false" outlineLevel="0" collapsed="false">
      <c r="B14" s="0" t="s">
        <v>42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n">
        <f aca="false">18*8.2</f>
        <v>147.6</v>
      </c>
      <c r="X14" s="1"/>
      <c r="Y14" s="1"/>
      <c r="Z14" s="1"/>
      <c r="AA14" s="1"/>
      <c r="AB14" s="1"/>
      <c r="AC14" s="1"/>
      <c r="AD14" s="1"/>
      <c r="AE14" s="2" t="n">
        <f aca="false">SUM(C14:AD14)</f>
        <v>147.6</v>
      </c>
      <c r="AF14" s="1" t="n">
        <f aca="false">Missions!AE14</f>
        <v>0</v>
      </c>
      <c r="AG14" s="1" t="n">
        <f aca="false">(AE14+AF14)*1.25</f>
        <v>184.5</v>
      </c>
      <c r="AH14" s="1" t="n">
        <f aca="false">Subcontracting!AE14</f>
        <v>0</v>
      </c>
      <c r="AI14" s="2" t="n">
        <f aca="false">AG14+AH14</f>
        <v>184.5</v>
      </c>
      <c r="AJ14" s="3" t="n">
        <f aca="false">AI14/$AI$15</f>
        <v>0.263194496453294</v>
      </c>
      <c r="AK14" s="5" t="n">
        <f aca="false">AI14/$AI$70</f>
        <v>0.0369028525905052</v>
      </c>
    </row>
    <row r="15" s="4" customFormat="true" ht="12.8" hidden="false" customHeight="false" outlineLevel="0" collapsed="false">
      <c r="A15" s="4" t="s">
        <v>46</v>
      </c>
      <c r="C15" s="2" t="n">
        <f aca="false">SUM(C10:C14)</f>
        <v>0</v>
      </c>
      <c r="D15" s="2" t="n">
        <f aca="false">SUM(D10:D14)</f>
        <v>0</v>
      </c>
      <c r="E15" s="2" t="n">
        <f aca="false">SUM(E10:E14)</f>
        <v>0</v>
      </c>
      <c r="F15" s="2" t="n">
        <f aca="false">SUM(F10:F14)</f>
        <v>34.002</v>
      </c>
      <c r="G15" s="2" t="n">
        <f aca="false">SUM(G10:G14)</f>
        <v>159.984</v>
      </c>
      <c r="H15" s="2" t="n">
        <f aca="false">SUM(H10:H14)</f>
        <v>0</v>
      </c>
      <c r="I15" s="2" t="n">
        <f aca="false">SUM(I10:I14)</f>
        <v>13.2</v>
      </c>
      <c r="J15" s="2" t="n">
        <f aca="false">SUM(J10:J14)</f>
        <v>0</v>
      </c>
      <c r="K15" s="2" t="n">
        <f aca="false">SUM(K10:K14)</f>
        <v>0</v>
      </c>
      <c r="L15" s="2" t="n">
        <f aca="false">SUM(L10:L14)</f>
        <v>12.794</v>
      </c>
      <c r="M15" s="2" t="n">
        <f aca="false">SUM(M10:M14)</f>
        <v>0</v>
      </c>
      <c r="N15" s="2" t="n">
        <f aca="false">SUM(N10:N14)</f>
        <v>0</v>
      </c>
      <c r="O15" s="2" t="n">
        <f aca="false">SUM(O10:O14)</f>
        <v>0</v>
      </c>
      <c r="P15" s="2" t="n">
        <f aca="false">SUM(P10:P14)</f>
        <v>0</v>
      </c>
      <c r="Q15" s="2" t="n">
        <f aca="false">SUM(Q10:Q14)</f>
        <v>0</v>
      </c>
      <c r="R15" s="2" t="n">
        <f aca="false">SUM(R10:R14)</f>
        <v>0</v>
      </c>
      <c r="S15" s="2" t="n">
        <f aca="false">SUM(S10:S14)</f>
        <v>0</v>
      </c>
      <c r="T15" s="2" t="n">
        <f aca="false">SUM(T10:T14)</f>
        <v>116.662</v>
      </c>
      <c r="U15" s="2" t="n">
        <f aca="false">SUM(U10:U14)</f>
        <v>0</v>
      </c>
      <c r="V15" s="2" t="n">
        <f aca="false">SUM(V10:V14)</f>
        <v>0</v>
      </c>
      <c r="W15" s="2" t="n">
        <f aca="false">SUM(W10:W14)</f>
        <v>147.6</v>
      </c>
      <c r="X15" s="2" t="n">
        <f aca="false">SUM(X10:X14)</f>
        <v>10.66</v>
      </c>
      <c r="Y15" s="2" t="n">
        <f aca="false">SUM(Y10:Y14)</f>
        <v>0</v>
      </c>
      <c r="Z15" s="2" t="n">
        <f aca="false">SUM(Z10:Z14)</f>
        <v>0</v>
      </c>
      <c r="AA15" s="2" t="n">
        <f aca="false">SUM(AA10:AA14)</f>
        <v>0</v>
      </c>
      <c r="AB15" s="2" t="n">
        <f aca="false">SUM(AB10:AB14)</f>
        <v>0</v>
      </c>
      <c r="AC15" s="2" t="n">
        <f aca="false">SUM(AC10:AC14)</f>
        <v>0</v>
      </c>
      <c r="AD15" s="2" t="n">
        <f aca="false">SUM(AD10:AD14)</f>
        <v>0</v>
      </c>
      <c r="AE15" s="2" t="n">
        <f aca="false">SUM(C15:AD15)</f>
        <v>494.902</v>
      </c>
      <c r="AF15" s="2" t="n">
        <f aca="false">Missions!AE15</f>
        <v>65.9</v>
      </c>
      <c r="AG15" s="2" t="n">
        <f aca="false">(AE15+AF15)*1.25</f>
        <v>701.0025</v>
      </c>
      <c r="AH15" s="2" t="n">
        <f aca="false">Subcontracting!AE15</f>
        <v>0</v>
      </c>
      <c r="AI15" s="2" t="n">
        <f aca="false">AG15+AH15</f>
        <v>701.0025</v>
      </c>
      <c r="AJ15" s="3" t="n">
        <f aca="false">AI15/$AI$15</f>
        <v>1</v>
      </c>
      <c r="AK15" s="6" t="n">
        <f aca="false">AI15/$AI$70</f>
        <v>0.140211338336453</v>
      </c>
      <c r="AL15" s="4" t="n">
        <v>650</v>
      </c>
      <c r="AMJ15" s="0"/>
    </row>
    <row r="16" customFormat="false" ht="12.8" hidden="false" customHeight="false" outlineLevel="0" collapsed="false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2"/>
      <c r="AK16" s="5"/>
    </row>
    <row r="17" customFormat="false" ht="12.8" hidden="false" customHeight="false" outlineLevel="0" collapsed="false">
      <c r="A17" s="0" t="s">
        <v>47</v>
      </c>
      <c r="B17" s="0" t="s">
        <v>37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2" t="n">
        <f aca="false">SUM(C17:AD17)</f>
        <v>0</v>
      </c>
      <c r="AF17" s="1" t="n">
        <f aca="false">Missions!AE17</f>
        <v>0</v>
      </c>
      <c r="AG17" s="1" t="n">
        <f aca="false">(AE17+AF17)*1.25</f>
        <v>0</v>
      </c>
      <c r="AH17" s="1" t="n">
        <f aca="false">Subcontracting!AE17</f>
        <v>25</v>
      </c>
      <c r="AI17" s="2" t="n">
        <f aca="false">AG17+AH17</f>
        <v>25</v>
      </c>
      <c r="AJ17" s="3" t="n">
        <f aca="false">AI17/$AI$22</f>
        <v>0.0564911111236647</v>
      </c>
      <c r="AK17" s="5" t="n">
        <f aca="false">AI17/$AI$70</f>
        <v>0.00500038652987876</v>
      </c>
      <c r="AM17" s="0" t="s">
        <v>39</v>
      </c>
    </row>
    <row r="18" customFormat="false" ht="12.8" hidden="false" customHeight="false" outlineLevel="0" collapsed="false">
      <c r="B18" s="0" t="s">
        <v>38</v>
      </c>
      <c r="C18" s="1"/>
      <c r="D18" s="1"/>
      <c r="E18" s="1"/>
      <c r="F18" s="1"/>
      <c r="G18" s="1"/>
      <c r="H18" s="1"/>
      <c r="I18" s="1"/>
      <c r="J18" s="1" t="n">
        <f aca="false">26*6.963</f>
        <v>181.038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2" t="n">
        <f aca="false">SUM(C18:AD18)</f>
        <v>181.038</v>
      </c>
      <c r="AF18" s="1" t="n">
        <f aca="false">Missions!AE18</f>
        <v>11</v>
      </c>
      <c r="AG18" s="1" t="n">
        <f aca="false">(AE18+AF18)*1.25</f>
        <v>240.0475</v>
      </c>
      <c r="AH18" s="1" t="n">
        <f aca="false">Subcontracting!AE18</f>
        <v>0</v>
      </c>
      <c r="AI18" s="2" t="n">
        <f aca="false">AG18+AH18</f>
        <v>240.0475</v>
      </c>
      <c r="AJ18" s="3" t="n">
        <f aca="false">AI18/$AI$22</f>
        <v>0.542421999898316</v>
      </c>
      <c r="AK18" s="5" t="n">
        <f aca="false">AI18/$AI$70</f>
        <v>0.0480132114212429</v>
      </c>
    </row>
    <row r="19" customFormat="false" ht="12.8" hidden="false" customHeight="false" outlineLevel="0" collapsed="false">
      <c r="B19" s="0" t="s">
        <v>40</v>
      </c>
      <c r="C19" s="1"/>
      <c r="D19" s="1" t="n">
        <f aca="false">18*2.8</f>
        <v>50.4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2" t="n">
        <f aca="false">SUM(C19:AD19)</f>
        <v>50.4</v>
      </c>
      <c r="AF19" s="1" t="n">
        <f aca="false">Missions!AE19</f>
        <v>0</v>
      </c>
      <c r="AG19" s="1" t="n">
        <f aca="false">(AE19+AF19)*1.25</f>
        <v>63</v>
      </c>
      <c r="AH19" s="1" t="n">
        <f aca="false">Subcontracting!AE19</f>
        <v>0</v>
      </c>
      <c r="AI19" s="2" t="n">
        <f aca="false">AG19+AH19</f>
        <v>63</v>
      </c>
      <c r="AJ19" s="3" t="n">
        <f aca="false">AI19/$AI$22</f>
        <v>0.142357600031635</v>
      </c>
      <c r="AK19" s="5" t="n">
        <f aca="false">AI19/$AI$70</f>
        <v>0.0126009740552945</v>
      </c>
    </row>
    <row r="20" customFormat="false" ht="12.8" hidden="false" customHeight="false" outlineLevel="0" collapsed="false">
      <c r="B20" s="0" t="s">
        <v>41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" t="n">
        <f aca="false">SUM(C20:AD20)</f>
        <v>0</v>
      </c>
      <c r="AF20" s="1" t="n">
        <f aca="false">Missions!AE20</f>
        <v>0</v>
      </c>
      <c r="AG20" s="1" t="n">
        <f aca="false">(AE20+AF20)*1.25</f>
        <v>0</v>
      </c>
      <c r="AH20" s="1" t="n">
        <f aca="false">Subcontracting!AE20</f>
        <v>0</v>
      </c>
      <c r="AI20" s="2" t="n">
        <f aca="false">AG20+AH20</f>
        <v>0</v>
      </c>
      <c r="AJ20" s="3" t="n">
        <f aca="false">AI20/$AI$22</f>
        <v>0</v>
      </c>
      <c r="AK20" s="5" t="n">
        <f aca="false">AI20/$AI$70</f>
        <v>0</v>
      </c>
      <c r="AM20" s="0" t="s">
        <v>48</v>
      </c>
    </row>
    <row r="21" customFormat="false" ht="12.8" hidden="false" customHeight="false" outlineLevel="0" collapsed="false">
      <c r="B21" s="0" t="s">
        <v>42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 t="n">
        <f aca="false">12*6.8</f>
        <v>81.6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2" t="n">
        <f aca="false">SUM(C21:AD21)</f>
        <v>81.6</v>
      </c>
      <c r="AF21" s="1" t="n">
        <f aca="false">Missions!AE21</f>
        <v>0</v>
      </c>
      <c r="AG21" s="1" t="n">
        <f aca="false">(AE21+AF21)*1.25</f>
        <v>102</v>
      </c>
      <c r="AH21" s="1" t="n">
        <f aca="false">Subcontracting!AE21</f>
        <v>0</v>
      </c>
      <c r="AI21" s="2" t="n">
        <f aca="false">AG21+AH21</f>
        <v>102</v>
      </c>
      <c r="AJ21" s="3" t="n">
        <f aca="false">AI21/$AI$22</f>
        <v>0.230483733384552</v>
      </c>
      <c r="AK21" s="5" t="n">
        <f aca="false">AI21/$AI$70</f>
        <v>0.0204015770419053</v>
      </c>
    </row>
    <row r="22" s="4" customFormat="true" ht="12.8" hidden="false" customHeight="false" outlineLevel="0" collapsed="false">
      <c r="A22" s="4" t="s">
        <v>49</v>
      </c>
      <c r="C22" s="2" t="n">
        <f aca="false">SUM(C17:C21)</f>
        <v>0</v>
      </c>
      <c r="D22" s="2" t="n">
        <f aca="false">SUM(D17:D21)</f>
        <v>50.4</v>
      </c>
      <c r="E22" s="2" t="n">
        <f aca="false">SUM(E17:E21)</f>
        <v>0</v>
      </c>
      <c r="F22" s="2" t="n">
        <f aca="false">SUM(F17:F21)</f>
        <v>0</v>
      </c>
      <c r="G22" s="2" t="n">
        <f aca="false">SUM(G17:G21)</f>
        <v>0</v>
      </c>
      <c r="H22" s="2" t="n">
        <f aca="false">SUM(H17:H21)</f>
        <v>0</v>
      </c>
      <c r="I22" s="2" t="n">
        <f aca="false">SUM(I17:I21)</f>
        <v>0</v>
      </c>
      <c r="J22" s="2" t="n">
        <f aca="false">SUM(J17:J21)</f>
        <v>181.038</v>
      </c>
      <c r="K22" s="2" t="n">
        <f aca="false">SUM(K17:K21)</f>
        <v>0</v>
      </c>
      <c r="L22" s="2" t="n">
        <f aca="false">SUM(L17:L21)</f>
        <v>0</v>
      </c>
      <c r="M22" s="2" t="n">
        <f aca="false">SUM(M17:M21)</f>
        <v>0</v>
      </c>
      <c r="N22" s="2" t="n">
        <f aca="false">SUM(N17:N21)</f>
        <v>0</v>
      </c>
      <c r="O22" s="2" t="n">
        <f aca="false">SUM(O17:O21)</f>
        <v>0</v>
      </c>
      <c r="P22" s="2" t="n">
        <f aca="false">SUM(P17:P21)</f>
        <v>81.6</v>
      </c>
      <c r="Q22" s="2" t="n">
        <f aca="false">SUM(Q17:Q21)</f>
        <v>0</v>
      </c>
      <c r="R22" s="2" t="n">
        <f aca="false">SUM(R17:R21)</f>
        <v>0</v>
      </c>
      <c r="S22" s="2" t="n">
        <f aca="false">SUM(S17:S21)</f>
        <v>0</v>
      </c>
      <c r="T22" s="2" t="n">
        <f aca="false">SUM(T17:T21)</f>
        <v>0</v>
      </c>
      <c r="U22" s="2" t="n">
        <f aca="false">SUM(U17:U21)</f>
        <v>0</v>
      </c>
      <c r="V22" s="2" t="n">
        <f aca="false">SUM(V17:V21)</f>
        <v>0</v>
      </c>
      <c r="W22" s="2" t="n">
        <f aca="false">SUM(W17:W21)</f>
        <v>0</v>
      </c>
      <c r="X22" s="2" t="n">
        <f aca="false">SUM(X17:X21)</f>
        <v>0</v>
      </c>
      <c r="Y22" s="2" t="n">
        <f aca="false">SUM(Y17:Y21)</f>
        <v>0</v>
      </c>
      <c r="Z22" s="2" t="n">
        <f aca="false">SUM(Z17:Z21)</f>
        <v>0</v>
      </c>
      <c r="AA22" s="2" t="n">
        <f aca="false">SUM(AA17:AA21)</f>
        <v>0</v>
      </c>
      <c r="AB22" s="2" t="n">
        <f aca="false">SUM(AB17:AB21)</f>
        <v>0</v>
      </c>
      <c r="AC22" s="2" t="n">
        <f aca="false">SUM(AC17:AC21)</f>
        <v>0</v>
      </c>
      <c r="AD22" s="2" t="n">
        <f aca="false">SUM(AD17:AD21)</f>
        <v>0</v>
      </c>
      <c r="AE22" s="2" t="n">
        <f aca="false">SUM(C22:AD22)</f>
        <v>313.038</v>
      </c>
      <c r="AF22" s="2" t="n">
        <f aca="false">Missions!AE22</f>
        <v>21</v>
      </c>
      <c r="AG22" s="2" t="n">
        <f aca="false">(AE22+AF22)*1.25</f>
        <v>417.5475</v>
      </c>
      <c r="AH22" s="2" t="n">
        <f aca="false">Subcontracting!AE22</f>
        <v>25</v>
      </c>
      <c r="AI22" s="2" t="n">
        <f aca="false">AG22+AH22</f>
        <v>442.5475</v>
      </c>
      <c r="AJ22" s="3" t="n">
        <f aca="false">AI22/$AI$22</f>
        <v>1</v>
      </c>
      <c r="AK22" s="6" t="n">
        <f aca="false">AI22/$AI$70</f>
        <v>0.0885163423132608</v>
      </c>
      <c r="AL22" s="4" t="n">
        <v>400</v>
      </c>
      <c r="AMJ22" s="0"/>
    </row>
    <row r="23" customFormat="false" ht="12.8" hidden="false" customHeight="false" outlineLevel="0" collapsed="false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"/>
      <c r="AK23" s="5"/>
    </row>
    <row r="24" customFormat="false" ht="12.8" hidden="false" customHeight="false" outlineLevel="0" collapsed="false">
      <c r="A24" s="0" t="s">
        <v>50</v>
      </c>
      <c r="B24" s="0" t="s">
        <v>37</v>
      </c>
      <c r="C24" s="1" t="n">
        <f aca="false">6*3.961</f>
        <v>23.766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2" t="n">
        <f aca="false">SUM(C24:AD24)</f>
        <v>23.766</v>
      </c>
      <c r="AF24" s="1" t="n">
        <f aca="false">Missions!AE24</f>
        <v>0</v>
      </c>
      <c r="AG24" s="1" t="n">
        <f aca="false">(AE24+AF24)*1.25</f>
        <v>29.7075</v>
      </c>
      <c r="AH24" s="1" t="n">
        <f aca="false">Subcontracting!AE24</f>
        <v>0</v>
      </c>
      <c r="AI24" s="2" t="n">
        <f aca="false">AG24+AH24</f>
        <v>29.7075</v>
      </c>
      <c r="AJ24" s="3" t="n">
        <f aca="false">AI24/$AI$29</f>
        <v>0.0833526230508617</v>
      </c>
      <c r="AK24" s="5" t="n">
        <f aca="false">AI24/$AI$70</f>
        <v>0.00594195931345493</v>
      </c>
    </row>
    <row r="25" customFormat="false" ht="12.8" hidden="false" customHeight="false" outlineLevel="0" collapsed="false">
      <c r="B25" s="0" t="s">
        <v>38</v>
      </c>
      <c r="C25" s="1" t="n">
        <f aca="false">12*3.961</f>
        <v>47.532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" t="n">
        <f aca="false">SUM(C25:AD25)</f>
        <v>47.532</v>
      </c>
      <c r="AF25" s="1" t="n">
        <f aca="false">Missions!AE25</f>
        <v>0</v>
      </c>
      <c r="AG25" s="1" t="n">
        <f aca="false">(AE25+AF25)*1.25</f>
        <v>59.415</v>
      </c>
      <c r="AH25" s="1" t="n">
        <f aca="false">Subcontracting!AE25</f>
        <v>0</v>
      </c>
      <c r="AI25" s="2" t="n">
        <f aca="false">AG25+AH25</f>
        <v>59.415</v>
      </c>
      <c r="AJ25" s="3" t="n">
        <f aca="false">AI25/$AI$29</f>
        <v>0.166705246101723</v>
      </c>
      <c r="AK25" s="5" t="n">
        <f aca="false">AI25/$AI$70</f>
        <v>0.0118839186269099</v>
      </c>
    </row>
    <row r="26" customFormat="false" ht="12.8" hidden="false" customHeight="false" outlineLevel="0" collapsed="false">
      <c r="B26" s="0" t="s">
        <v>40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 t="n">
        <f aca="false">6*8.333</f>
        <v>49.998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2" t="n">
        <f aca="false">SUM(C26:AD26)</f>
        <v>49.998</v>
      </c>
      <c r="AF26" s="1" t="n">
        <f aca="false">Missions!AE26</f>
        <v>0</v>
      </c>
      <c r="AG26" s="1" t="n">
        <f aca="false">(AE26+AF26)*1.25</f>
        <v>62.4975</v>
      </c>
      <c r="AH26" s="1" t="n">
        <f aca="false">Subcontracting!AE26</f>
        <v>0</v>
      </c>
      <c r="AI26" s="2" t="n">
        <f aca="false">AG26+AH26</f>
        <v>62.4975</v>
      </c>
      <c r="AJ26" s="3" t="n">
        <f aca="false">AI26/$AI$29</f>
        <v>0.17535405399718</v>
      </c>
      <c r="AK26" s="5" t="n">
        <f aca="false">AI26/$AI$70</f>
        <v>0.0125004662860439</v>
      </c>
    </row>
    <row r="27" customFormat="false" ht="12.8" hidden="false" customHeight="false" outlineLevel="0" collapsed="false">
      <c r="B27" s="0" t="s">
        <v>41</v>
      </c>
      <c r="C27" s="1" t="n">
        <f aca="false">12*3.961+6*7.5</f>
        <v>92.532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" t="n">
        <f aca="false">SUM(C27:AD27)</f>
        <v>92.532</v>
      </c>
      <c r="AF27" s="1" t="n">
        <f aca="false">Missions!AE27</f>
        <v>0</v>
      </c>
      <c r="AG27" s="1" t="n">
        <f aca="false">(AE27+AF27)*1.25</f>
        <v>115.665</v>
      </c>
      <c r="AH27" s="1" t="n">
        <f aca="false">Subcontracting!AE27</f>
        <v>0</v>
      </c>
      <c r="AI27" s="2" t="n">
        <f aca="false">AG27+AH27</f>
        <v>115.665</v>
      </c>
      <c r="AJ27" s="3" t="n">
        <f aca="false">AI27/$AI$29</f>
        <v>0.324530207697649</v>
      </c>
      <c r="AK27" s="5" t="n">
        <f aca="false">AI27/$AI$70</f>
        <v>0.0231347883191371</v>
      </c>
    </row>
    <row r="28" customFormat="false" ht="12.8" hidden="false" customHeight="false" outlineLevel="0" collapsed="false">
      <c r="B28" s="0" t="s">
        <v>42</v>
      </c>
      <c r="C28" s="1" t="n">
        <f aca="false">18*3.961</f>
        <v>71.298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2" t="n">
        <f aca="false">SUM(C28:AD28)</f>
        <v>71.298</v>
      </c>
      <c r="AF28" s="1" t="n">
        <f aca="false">Missions!AE28</f>
        <v>0</v>
      </c>
      <c r="AG28" s="1" t="n">
        <f aca="false">(AE28+AF28)*1.25</f>
        <v>89.1225</v>
      </c>
      <c r="AH28" s="1" t="n">
        <f aca="false">Subcontracting!AE28</f>
        <v>0</v>
      </c>
      <c r="AI28" s="2" t="n">
        <f aca="false">AG28+AH28</f>
        <v>89.1225</v>
      </c>
      <c r="AJ28" s="3" t="n">
        <f aca="false">AI28/$AI$29</f>
        <v>0.250057869152585</v>
      </c>
      <c r="AK28" s="5" t="n">
        <f aca="false">AI28/$AI$70</f>
        <v>0.0178258779403648</v>
      </c>
    </row>
    <row r="29" s="4" customFormat="true" ht="12.8" hidden="false" customHeight="false" outlineLevel="0" collapsed="false">
      <c r="A29" s="4" t="s">
        <v>51</v>
      </c>
      <c r="C29" s="2" t="n">
        <f aca="false">SUM(C24:C28)</f>
        <v>235.128</v>
      </c>
      <c r="D29" s="2" t="n">
        <f aca="false">SUM(D24:D28)</f>
        <v>0</v>
      </c>
      <c r="E29" s="2" t="n">
        <f aca="false">SUM(E24:E28)</f>
        <v>0</v>
      </c>
      <c r="F29" s="2" t="n">
        <f aca="false">SUM(F24:F28)</f>
        <v>0</v>
      </c>
      <c r="G29" s="2" t="n">
        <f aca="false">SUM(G24:G28)</f>
        <v>0</v>
      </c>
      <c r="H29" s="2" t="n">
        <f aca="false">SUM(H24:H28)</f>
        <v>0</v>
      </c>
      <c r="I29" s="2" t="n">
        <f aca="false">SUM(I24:I28)</f>
        <v>0</v>
      </c>
      <c r="J29" s="2" t="n">
        <f aca="false">SUM(J24:J28)</f>
        <v>0</v>
      </c>
      <c r="K29" s="2" t="n">
        <f aca="false">SUM(K24:K28)</f>
        <v>0</v>
      </c>
      <c r="L29" s="2" t="n">
        <f aca="false">SUM(L24:L28)</f>
        <v>0</v>
      </c>
      <c r="M29" s="2" t="n">
        <f aca="false">SUM(M24:M28)</f>
        <v>0</v>
      </c>
      <c r="N29" s="2" t="n">
        <f aca="false">SUM(N24:N28)</f>
        <v>0</v>
      </c>
      <c r="O29" s="2" t="n">
        <f aca="false">SUM(O24:O28)</f>
        <v>0</v>
      </c>
      <c r="P29" s="2" t="n">
        <f aca="false">SUM(P24:P28)</f>
        <v>0</v>
      </c>
      <c r="Q29" s="2" t="n">
        <f aca="false">SUM(Q24:Q28)</f>
        <v>0</v>
      </c>
      <c r="R29" s="2" t="n">
        <f aca="false">SUM(R24:R28)</f>
        <v>0</v>
      </c>
      <c r="S29" s="2" t="n">
        <f aca="false">SUM(S24:S28)</f>
        <v>0</v>
      </c>
      <c r="T29" s="2" t="n">
        <f aca="false">SUM(T24:T28)</f>
        <v>49.998</v>
      </c>
      <c r="U29" s="2" t="n">
        <f aca="false">SUM(U24:U28)</f>
        <v>0</v>
      </c>
      <c r="V29" s="2" t="n">
        <f aca="false">SUM(V24:V28)</f>
        <v>0</v>
      </c>
      <c r="W29" s="2" t="n">
        <f aca="false">SUM(W24:W28)</f>
        <v>0</v>
      </c>
      <c r="X29" s="2" t="n">
        <f aca="false">SUM(X24:X28)</f>
        <v>0</v>
      </c>
      <c r="Y29" s="2" t="n">
        <f aca="false">SUM(Y24:Y28)</f>
        <v>0</v>
      </c>
      <c r="Z29" s="2" t="n">
        <f aca="false">SUM(Z24:Z28)</f>
        <v>0</v>
      </c>
      <c r="AA29" s="2" t="n">
        <f aca="false">SUM(AA24:AA28)</f>
        <v>0</v>
      </c>
      <c r="AB29" s="2" t="n">
        <f aca="false">SUM(AB24:AB28)</f>
        <v>0</v>
      </c>
      <c r="AC29" s="2" t="n">
        <f aca="false">SUM(AC24:AC28)</f>
        <v>0</v>
      </c>
      <c r="AD29" s="2" t="n">
        <f aca="false">SUM(AD24:AD28)</f>
        <v>0</v>
      </c>
      <c r="AE29" s="2" t="n">
        <f aca="false">SUM(C29:AD29)</f>
        <v>285.126</v>
      </c>
      <c r="AF29" s="2" t="n">
        <f aca="false">Missions!AE29</f>
        <v>0</v>
      </c>
      <c r="AG29" s="2" t="n">
        <f aca="false">(AE29+AF29)*1.25</f>
        <v>356.4075</v>
      </c>
      <c r="AH29" s="2" t="n">
        <f aca="false">Subcontracting!AE29</f>
        <v>0</v>
      </c>
      <c r="AI29" s="2" t="n">
        <f aca="false">AG29+AH29</f>
        <v>356.4075</v>
      </c>
      <c r="AJ29" s="3" t="n">
        <f aca="false">AI29/$AI$29</f>
        <v>1</v>
      </c>
      <c r="AK29" s="6" t="n">
        <f aca="false">AI29/$AI$70</f>
        <v>0.0712870104859106</v>
      </c>
      <c r="AL29" s="4" t="n">
        <v>400</v>
      </c>
      <c r="AMJ29" s="0"/>
    </row>
    <row r="30" customFormat="false" ht="12.8" hidden="false" customHeight="false" outlineLevel="0" collapsed="false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2"/>
      <c r="AK30" s="5"/>
    </row>
    <row r="31" customFormat="false" ht="12.8" hidden="false" customHeight="false" outlineLevel="0" collapsed="false">
      <c r="A31" s="0" t="s">
        <v>52</v>
      </c>
      <c r="B31" s="0" t="s">
        <v>37</v>
      </c>
      <c r="C31" s="1"/>
      <c r="D31" s="1"/>
      <c r="E31" s="1"/>
      <c r="F31" s="1"/>
      <c r="G31" s="1"/>
      <c r="H31" s="1"/>
      <c r="I31" s="1"/>
      <c r="J31" s="1"/>
      <c r="K31" s="1"/>
      <c r="L31" s="1" t="n">
        <f aca="false">6*3.372</f>
        <v>20.232</v>
      </c>
      <c r="M31" s="1" t="n">
        <f aca="false">8*6.616</f>
        <v>52.928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2" t="n">
        <f aca="false">SUM(C31:AD31)</f>
        <v>73.16</v>
      </c>
      <c r="AF31" s="1" t="n">
        <f aca="false">Missions!AE31</f>
        <v>0</v>
      </c>
      <c r="AG31" s="1" t="n">
        <f aca="false">(AE31+AF31)*1.25</f>
        <v>91.45</v>
      </c>
      <c r="AH31" s="1" t="n">
        <f aca="false">Subcontracting!AE31</f>
        <v>0</v>
      </c>
      <c r="AI31" s="2" t="n">
        <f aca="false">AG31+AH31</f>
        <v>91.45</v>
      </c>
      <c r="AJ31" s="3" t="n">
        <f aca="false">AI31/$AI$35</f>
        <v>0.216895687878923</v>
      </c>
      <c r="AK31" s="5" t="n">
        <f aca="false">AI31/$AI$70</f>
        <v>0.0182914139262965</v>
      </c>
    </row>
    <row r="32" customFormat="false" ht="12.8" hidden="false" customHeight="false" outlineLevel="0" collapsed="false">
      <c r="B32" s="0" t="s">
        <v>38</v>
      </c>
      <c r="C32" s="1"/>
      <c r="D32" s="1"/>
      <c r="E32" s="1"/>
      <c r="F32" s="1"/>
      <c r="G32" s="1"/>
      <c r="H32" s="1"/>
      <c r="I32" s="1"/>
      <c r="J32" s="1"/>
      <c r="K32" s="1"/>
      <c r="L32" s="1" t="n">
        <f aca="false">24*3.372</f>
        <v>80.928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2" t="n">
        <f aca="false">SUM(C32:AD32)</f>
        <v>80.928</v>
      </c>
      <c r="AF32" s="1" t="n">
        <f aca="false">Missions!AE32</f>
        <v>0</v>
      </c>
      <c r="AG32" s="1" t="n">
        <f aca="false">(AE32+AF32)*1.25</f>
        <v>101.16</v>
      </c>
      <c r="AH32" s="1" t="n">
        <f aca="false">Subcontracting!AE32</f>
        <v>0</v>
      </c>
      <c r="AI32" s="2" t="n">
        <f aca="false">AG32+AH32</f>
        <v>101.16</v>
      </c>
      <c r="AJ32" s="3" t="n">
        <f aca="false">AI32/$AI$35</f>
        <v>0.239925290167652</v>
      </c>
      <c r="AK32" s="5" t="n">
        <f aca="false">AI32/$AI$70</f>
        <v>0.0202335640545014</v>
      </c>
    </row>
    <row r="33" customFormat="false" ht="12.8" hidden="false" customHeight="false" outlineLevel="0" collapsed="false">
      <c r="B33" s="0" t="s">
        <v>40</v>
      </c>
      <c r="C33" s="1"/>
      <c r="D33" s="1"/>
      <c r="E33" s="1"/>
      <c r="F33" s="1"/>
      <c r="G33" s="1"/>
      <c r="H33" s="1"/>
      <c r="I33" s="1"/>
      <c r="J33" s="1"/>
      <c r="K33" s="1"/>
      <c r="L33" s="1" t="n">
        <f aca="false">6*3.372</f>
        <v>20.232</v>
      </c>
      <c r="M33" s="1" t="n">
        <f aca="false">6*6.616</f>
        <v>39.696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2" t="n">
        <f aca="false">SUM(C33:AD33)</f>
        <v>59.928</v>
      </c>
      <c r="AF33" s="1" t="n">
        <f aca="false">Missions!AE33</f>
        <v>0</v>
      </c>
      <c r="AG33" s="1" t="n">
        <f aca="false">(AE33+AF33)*1.25</f>
        <v>74.91</v>
      </c>
      <c r="AH33" s="1" t="n">
        <f aca="false">Subcontracting!AE33</f>
        <v>0</v>
      </c>
      <c r="AI33" s="2" t="n">
        <f aca="false">AG33+AH33</f>
        <v>74.91</v>
      </c>
      <c r="AJ33" s="3" t="n">
        <f aca="false">AI33/$AI$35</f>
        <v>0.17766709654467</v>
      </c>
      <c r="AK33" s="5" t="n">
        <f aca="false">AI33/$AI$70</f>
        <v>0.0149831581981287</v>
      </c>
    </row>
    <row r="34" customFormat="false" ht="12.8" hidden="false" customHeight="false" outlineLevel="0" collapsed="false">
      <c r="B34" s="0" t="s">
        <v>41</v>
      </c>
      <c r="C34" s="1"/>
      <c r="D34" s="1"/>
      <c r="E34" s="1"/>
      <c r="F34" s="1"/>
      <c r="G34" s="1"/>
      <c r="H34" s="1" t="n">
        <f aca="false">5*3.437</f>
        <v>17.185</v>
      </c>
      <c r="I34" s="1"/>
      <c r="J34" s="1"/>
      <c r="K34" s="1"/>
      <c r="L34" s="1" t="n">
        <f aca="false">4*3.372</f>
        <v>13.488</v>
      </c>
      <c r="M34" s="1" t="n">
        <f aca="false">6*6.616+2*6.616</f>
        <v>52.928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2" t="n">
        <f aca="false">SUM(C34:AD34)</f>
        <v>83.601</v>
      </c>
      <c r="AF34" s="1" t="n">
        <f aca="false">Missions!AE34</f>
        <v>2.876</v>
      </c>
      <c r="AG34" s="1" t="n">
        <f aca="false">(AE34+AF34)*1.25</f>
        <v>108.09625</v>
      </c>
      <c r="AH34" s="1" t="n">
        <f aca="false">Subcontracting!AE34</f>
        <v>20</v>
      </c>
      <c r="AI34" s="2" t="n">
        <f aca="false">AG34+AH34</f>
        <v>128.09625</v>
      </c>
      <c r="AJ34" s="3" t="n">
        <f aca="false">AI34/$AI$35</f>
        <v>0.303811090852493</v>
      </c>
      <c r="AK34" s="5" t="n">
        <f aca="false">AI34/$AI$70</f>
        <v>0.0256212305211193</v>
      </c>
      <c r="AM34" s="0" t="s">
        <v>39</v>
      </c>
    </row>
    <row r="35" s="4" customFormat="true" ht="12.8" hidden="false" customHeight="false" outlineLevel="0" collapsed="false">
      <c r="A35" s="4" t="s">
        <v>53</v>
      </c>
      <c r="C35" s="2" t="n">
        <f aca="false">SUM(C31:C34)</f>
        <v>0</v>
      </c>
      <c r="D35" s="2" t="n">
        <f aca="false">SUM(D31:D34)</f>
        <v>0</v>
      </c>
      <c r="E35" s="2" t="n">
        <f aca="false">SUM(E31:E34)</f>
        <v>0</v>
      </c>
      <c r="F35" s="2" t="n">
        <f aca="false">SUM(F31:F34)</f>
        <v>0</v>
      </c>
      <c r="G35" s="2" t="n">
        <f aca="false">SUM(G31:G34)</f>
        <v>0</v>
      </c>
      <c r="H35" s="2" t="n">
        <f aca="false">SUM(H31:H34)</f>
        <v>17.185</v>
      </c>
      <c r="I35" s="2" t="n">
        <f aca="false">SUM(I31:I34)</f>
        <v>0</v>
      </c>
      <c r="J35" s="2" t="n">
        <f aca="false">SUM(J31:J34)</f>
        <v>0</v>
      </c>
      <c r="K35" s="2" t="n">
        <f aca="false">SUM(K31:K34)</f>
        <v>0</v>
      </c>
      <c r="L35" s="2" t="n">
        <f aca="false">SUM(L31:L34)</f>
        <v>134.88</v>
      </c>
      <c r="M35" s="2" t="n">
        <f aca="false">SUM(M31:M34)</f>
        <v>145.552</v>
      </c>
      <c r="N35" s="2" t="n">
        <f aca="false">SUM(N31:N34)</f>
        <v>0</v>
      </c>
      <c r="O35" s="2" t="n">
        <f aca="false">SUM(O31:O34)</f>
        <v>0</v>
      </c>
      <c r="P35" s="2" t="n">
        <f aca="false">SUM(P31:P34)</f>
        <v>0</v>
      </c>
      <c r="Q35" s="2" t="n">
        <f aca="false">SUM(Q31:Q34)</f>
        <v>0</v>
      </c>
      <c r="R35" s="2" t="n">
        <f aca="false">SUM(R31:R34)</f>
        <v>0</v>
      </c>
      <c r="S35" s="2" t="n">
        <f aca="false">SUM(S31:S34)</f>
        <v>0</v>
      </c>
      <c r="T35" s="2" t="n">
        <f aca="false">SUM(T31:T34)</f>
        <v>0</v>
      </c>
      <c r="U35" s="2" t="n">
        <f aca="false">SUM(U31:U34)</f>
        <v>0</v>
      </c>
      <c r="V35" s="2" t="n">
        <f aca="false">SUM(V31:V34)</f>
        <v>0</v>
      </c>
      <c r="W35" s="2" t="n">
        <f aca="false">SUM(W31:W34)</f>
        <v>0</v>
      </c>
      <c r="X35" s="2" t="n">
        <f aca="false">SUM(X31:X34)</f>
        <v>0</v>
      </c>
      <c r="Y35" s="2" t="n">
        <f aca="false">SUM(Y31:Y34)</f>
        <v>0</v>
      </c>
      <c r="Z35" s="2" t="n">
        <f aca="false">SUM(Z31:Z34)</f>
        <v>0</v>
      </c>
      <c r="AA35" s="2" t="n">
        <f aca="false">SUM(AA31:AA34)</f>
        <v>0</v>
      </c>
      <c r="AB35" s="2" t="n">
        <f aca="false">SUM(AB31:AB34)</f>
        <v>0</v>
      </c>
      <c r="AC35" s="2" t="n">
        <f aca="false">SUM(AC31:AC34)</f>
        <v>0</v>
      </c>
      <c r="AD35" s="2" t="n">
        <f aca="false">SUM(AD31:AD34)</f>
        <v>0</v>
      </c>
      <c r="AE35" s="2" t="n">
        <f aca="false">SUM(C35:AD35)</f>
        <v>297.617</v>
      </c>
      <c r="AF35" s="2" t="n">
        <f aca="false">Missions!AE35</f>
        <v>23.688</v>
      </c>
      <c r="AG35" s="2" t="n">
        <f aca="false">(AE35+AF35)*1.25</f>
        <v>401.63125</v>
      </c>
      <c r="AH35" s="2" t="n">
        <f aca="false">Subcontracting!AE35</f>
        <v>20</v>
      </c>
      <c r="AI35" s="2" t="n">
        <f aca="false">AG35+AH35</f>
        <v>421.63125</v>
      </c>
      <c r="AJ35" s="3" t="n">
        <f aca="false">AI35/$AI$35</f>
        <v>1</v>
      </c>
      <c r="AK35" s="6" t="n">
        <f aca="false">AI35/$AI$70</f>
        <v>0.0843327689230378</v>
      </c>
      <c r="AL35" s="4" t="n">
        <v>400</v>
      </c>
      <c r="AMJ35" s="0"/>
    </row>
    <row r="36" customFormat="false" ht="12.8" hidden="false" customHeight="false" outlineLevel="0" collapsed="false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2"/>
      <c r="AK36" s="5"/>
    </row>
    <row r="37" customFormat="false" ht="12.8" hidden="false" customHeight="false" outlineLevel="0" collapsed="false">
      <c r="A37" s="0" t="s">
        <v>54</v>
      </c>
      <c r="B37" s="0" t="s">
        <v>37</v>
      </c>
      <c r="C37" s="1" t="n">
        <f aca="false">36*3</f>
        <v>108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2" t="n">
        <f aca="false">SUM(C37:AD37)</f>
        <v>108</v>
      </c>
      <c r="AF37" s="1" t="n">
        <f aca="false">Missions!AE37</f>
        <v>26.5</v>
      </c>
      <c r="AG37" s="1" t="n">
        <f aca="false">(AE37+AF37)*1.25</f>
        <v>168.125</v>
      </c>
      <c r="AH37" s="1" t="n">
        <f aca="false">Subcontracting!AE37</f>
        <v>0</v>
      </c>
      <c r="AI37" s="2" t="n">
        <f aca="false">AG37+AH37</f>
        <v>168.125</v>
      </c>
      <c r="AJ37" s="3" t="n">
        <f aca="false">AI37/$AI$44</f>
        <v>0.202133447149242</v>
      </c>
      <c r="AK37" s="5" t="n">
        <f aca="false">AI37/$AI$70</f>
        <v>0.0336275994134347</v>
      </c>
    </row>
    <row r="38" customFormat="false" ht="12.8" hidden="false" customHeight="false" outlineLevel="0" collapsed="false">
      <c r="B38" s="0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n">
        <f aca="false">6*5.13</f>
        <v>30.78</v>
      </c>
      <c r="AD38" s="1" t="n">
        <f aca="false">7*4.4</f>
        <v>30.8</v>
      </c>
      <c r="AE38" s="2" t="n">
        <f aca="false">SUM(C38:AD38)</f>
        <v>61.58</v>
      </c>
      <c r="AF38" s="1" t="n">
        <f aca="false">Missions!AE38</f>
        <v>11.2</v>
      </c>
      <c r="AG38" s="1" t="n">
        <f aca="false">(AE38+AF38)*1.25</f>
        <v>90.975</v>
      </c>
      <c r="AH38" s="1" t="n">
        <f aca="false">Subcontracting!AE38</f>
        <v>0</v>
      </c>
      <c r="AI38" s="2" t="n">
        <f aca="false">AG38+AH38</f>
        <v>90.975</v>
      </c>
      <c r="AJ38" s="3" t="n">
        <f aca="false">AI38/$AI$44</f>
        <v>0.109377489096817</v>
      </c>
      <c r="AK38" s="5" t="n">
        <f aca="false">AI38/$AI$70</f>
        <v>0.0181964065822288</v>
      </c>
    </row>
    <row r="39" customFormat="false" ht="12.8" hidden="false" customHeight="false" outlineLevel="0" collapsed="false">
      <c r="B39" s="0" t="s">
        <v>40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n">
        <f aca="false">10*6</f>
        <v>60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2" t="n">
        <f aca="false">SUM(C39:AD39)</f>
        <v>60</v>
      </c>
      <c r="AF39" s="1" t="n">
        <f aca="false">Missions!AE39</f>
        <v>5</v>
      </c>
      <c r="AG39" s="1" t="n">
        <f aca="false">(AE39+AF39)*1.25</f>
        <v>81.25</v>
      </c>
      <c r="AH39" s="1" t="n">
        <f aca="false">Subcontracting!AE39</f>
        <v>0</v>
      </c>
      <c r="AI39" s="2" t="n">
        <f aca="false">AG39+AH39</f>
        <v>81.25</v>
      </c>
      <c r="AJ39" s="3" t="n">
        <f aca="false">AI39/$AI$44</f>
        <v>0.0976853090312322</v>
      </c>
      <c r="AK39" s="5" t="n">
        <f aca="false">AI39/$AI$70</f>
        <v>0.016251256222106</v>
      </c>
    </row>
    <row r="40" customFormat="false" ht="12.8" hidden="false" customHeight="false" outlineLevel="0" collapsed="false">
      <c r="B40" s="0" t="s">
        <v>41</v>
      </c>
      <c r="C40" s="1"/>
      <c r="D40" s="1"/>
      <c r="E40" s="1"/>
      <c r="F40" s="1" t="n">
        <f aca="false">9*6+2*7.564</f>
        <v>69.128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 t="n">
        <f aca="false">48*2</f>
        <v>96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2" t="n">
        <f aca="false">SUM(C40:AD40)</f>
        <v>165.128</v>
      </c>
      <c r="AF40" s="1" t="n">
        <f aca="false">Missions!AE40</f>
        <v>12</v>
      </c>
      <c r="AG40" s="1" t="n">
        <f aca="false">(AE40+AF40)*1.25</f>
        <v>221.41</v>
      </c>
      <c r="AH40" s="1" t="n">
        <f aca="false">Subcontracting!AE40</f>
        <v>0</v>
      </c>
      <c r="AI40" s="2" t="n">
        <f aca="false">AG40+AH40</f>
        <v>221.41</v>
      </c>
      <c r="AJ40" s="3" t="n">
        <f aca="false">AI40/$AI$44</f>
        <v>0.266196975662832</v>
      </c>
      <c r="AK40" s="5" t="n">
        <f aca="false">AI40/$AI$70</f>
        <v>0.0442854232632182</v>
      </c>
    </row>
    <row r="41" customFormat="false" ht="12.8" hidden="false" customHeight="false" outlineLevel="0" collapsed="false">
      <c r="B41" s="0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2" t="n">
        <f aca="false">SUM(C41:AD41)</f>
        <v>0</v>
      </c>
      <c r="AF41" s="1" t="n">
        <f aca="false">Missions!AE41</f>
        <v>0</v>
      </c>
      <c r="AG41" s="1" t="n">
        <f aca="false">(AE41+AF41)*1.25</f>
        <v>0</v>
      </c>
      <c r="AH41" s="1" t="n">
        <f aca="false">Subcontracting!AE41</f>
        <v>0</v>
      </c>
      <c r="AI41" s="2" t="n">
        <f aca="false">AG41+AH41</f>
        <v>0</v>
      </c>
      <c r="AJ41" s="3" t="n">
        <f aca="false">AI41/$AI$44</f>
        <v>0</v>
      </c>
      <c r="AK41" s="5" t="n">
        <f aca="false">AI41/$AI$70</f>
        <v>0</v>
      </c>
      <c r="AM41" s="0" t="s">
        <v>55</v>
      </c>
    </row>
    <row r="42" customFormat="false" ht="12.8" hidden="false" customHeight="false" outlineLevel="0" collapsed="false">
      <c r="B42" s="0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n">
        <f aca="false">11*7.369</f>
        <v>81.059</v>
      </c>
      <c r="AB42" s="1"/>
      <c r="AC42" s="1"/>
      <c r="AD42" s="1"/>
      <c r="AE42" s="2" t="n">
        <f aca="false">SUM(C42:AD42)</f>
        <v>81.059</v>
      </c>
      <c r="AF42" s="1" t="n">
        <f aca="false">Missions!AE42</f>
        <v>2.941</v>
      </c>
      <c r="AG42" s="1" t="n">
        <f aca="false">(AE42+AF42)*1.25</f>
        <v>105</v>
      </c>
      <c r="AH42" s="1" t="n">
        <f aca="false">Subcontracting!AE42</f>
        <v>0</v>
      </c>
      <c r="AI42" s="2" t="n">
        <f aca="false">AG42+AH42</f>
        <v>105</v>
      </c>
      <c r="AJ42" s="3" t="n">
        <f aca="false">AI42/$AI$44</f>
        <v>0.126239476286516</v>
      </c>
      <c r="AK42" s="5" t="n">
        <f aca="false">AI42/$AI$70</f>
        <v>0.0210016234254908</v>
      </c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</row>
    <row r="43" customFormat="false" ht="12.8" hidden="false" customHeight="false" outlineLevel="0" collapsed="false">
      <c r="B43" s="0" t="s">
        <v>56</v>
      </c>
      <c r="C43" s="1" t="n">
        <f aca="false">18*4.833</f>
        <v>86.994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n">
        <f aca="false">5*7.848</f>
        <v>39.24</v>
      </c>
      <c r="AA43" s="1"/>
      <c r="AB43" s="1"/>
      <c r="AC43" s="1"/>
      <c r="AD43" s="1"/>
      <c r="AE43" s="2" t="n">
        <f aca="false">SUM(C43:AD43)</f>
        <v>126.234</v>
      </c>
      <c r="AF43" s="1" t="n">
        <f aca="false">Missions!AE43</f>
        <v>5</v>
      </c>
      <c r="AG43" s="1" t="n">
        <f aca="false">(AE43+AF43)*1.25</f>
        <v>164.0425</v>
      </c>
      <c r="AH43" s="1" t="n">
        <f aca="false">Subcontracting!AE43</f>
        <v>0</v>
      </c>
      <c r="AI43" s="2" t="n">
        <f aca="false">AG43+AH43</f>
        <v>164.0425</v>
      </c>
      <c r="AJ43" s="3" t="n">
        <f aca="false">AI43/$AI$44</f>
        <v>0.19722513608315</v>
      </c>
      <c r="AK43" s="5" t="n">
        <f aca="false">AI43/$AI$70</f>
        <v>0.0328110362931054</v>
      </c>
    </row>
    <row r="44" s="4" customFormat="true" ht="12.8" hidden="false" customHeight="false" outlineLevel="0" collapsed="false">
      <c r="A44" s="4" t="s">
        <v>57</v>
      </c>
      <c r="C44" s="2" t="n">
        <f aca="false">SUM(C37:C43)</f>
        <v>194.994</v>
      </c>
      <c r="D44" s="2" t="n">
        <f aca="false">SUM(D37:D43)</f>
        <v>0</v>
      </c>
      <c r="E44" s="2" t="n">
        <f aca="false">SUM(E37:E43)</f>
        <v>0</v>
      </c>
      <c r="F44" s="2" t="n">
        <f aca="false">SUM(F37:F43)</f>
        <v>69.128</v>
      </c>
      <c r="G44" s="2" t="n">
        <f aca="false">SUM(G37:G43)</f>
        <v>0</v>
      </c>
      <c r="H44" s="2" t="n">
        <f aca="false">SUM(H37:H43)</f>
        <v>0</v>
      </c>
      <c r="I44" s="2" t="n">
        <f aca="false">SUM(I37:I43)</f>
        <v>0</v>
      </c>
      <c r="J44" s="2" t="n">
        <f aca="false">SUM(J37:J43)</f>
        <v>0</v>
      </c>
      <c r="K44" s="2" t="n">
        <f aca="false">SUM(K37:K43)</f>
        <v>0</v>
      </c>
      <c r="L44" s="2" t="n">
        <f aca="false">SUM(L37:L43)</f>
        <v>0</v>
      </c>
      <c r="M44" s="2" t="n">
        <f aca="false">SUM(M37:M43)</f>
        <v>0</v>
      </c>
      <c r="N44" s="2" t="n">
        <f aca="false">SUM(N37:N43)</f>
        <v>0</v>
      </c>
      <c r="O44" s="2" t="n">
        <f aca="false">SUM(O37:O43)</f>
        <v>0</v>
      </c>
      <c r="P44" s="2" t="n">
        <f aca="false">SUM(P37:P43)</f>
        <v>0</v>
      </c>
      <c r="Q44" s="2" t="n">
        <f aca="false">SUM(Q37:Q43)</f>
        <v>60</v>
      </c>
      <c r="R44" s="2" t="n">
        <f aca="false">SUM(R37:R43)</f>
        <v>0</v>
      </c>
      <c r="S44" s="2" t="n">
        <f aca="false">SUM(S37:S43)</f>
        <v>96</v>
      </c>
      <c r="T44" s="2" t="n">
        <f aca="false">SUM(T37:T43)</f>
        <v>0</v>
      </c>
      <c r="U44" s="2" t="n">
        <f aca="false">SUM(U37:U43)</f>
        <v>0</v>
      </c>
      <c r="V44" s="2" t="n">
        <f aca="false">SUM(V37:V43)</f>
        <v>0</v>
      </c>
      <c r="W44" s="2" t="n">
        <f aca="false">SUM(W37:W43)</f>
        <v>0</v>
      </c>
      <c r="X44" s="2" t="n">
        <f aca="false">SUM(X37:X43)</f>
        <v>0</v>
      </c>
      <c r="Y44" s="2" t="n">
        <f aca="false">SUM(Y37:Y43)</f>
        <v>0</v>
      </c>
      <c r="Z44" s="2" t="n">
        <f aca="false">SUM(Z37:Z43)</f>
        <v>39.24</v>
      </c>
      <c r="AA44" s="2" t="n">
        <f aca="false">SUM(AA37:AA43)</f>
        <v>81.059</v>
      </c>
      <c r="AB44" s="2" t="n">
        <f aca="false">SUM(AB37:AB43)</f>
        <v>0</v>
      </c>
      <c r="AC44" s="2" t="n">
        <f aca="false">SUM(AC37:AC43)</f>
        <v>30.78</v>
      </c>
      <c r="AD44" s="2" t="n">
        <f aca="false">SUM(AD37:AD43)</f>
        <v>30.8</v>
      </c>
      <c r="AE44" s="2" t="n">
        <f aca="false">SUM(C44:AD44)</f>
        <v>602.001</v>
      </c>
      <c r="AF44" s="2" t="n">
        <f aca="false">Missions!AE44</f>
        <v>63.401</v>
      </c>
      <c r="AG44" s="2" t="n">
        <f aca="false">(AE44+AF44)*1.25</f>
        <v>831.7525</v>
      </c>
      <c r="AH44" s="2" t="n">
        <f aca="false">Subcontracting!AE44</f>
        <v>0</v>
      </c>
      <c r="AI44" s="2" t="n">
        <f aca="false">AG44+AH44</f>
        <v>831.7525</v>
      </c>
      <c r="AJ44" s="3" t="n">
        <f aca="false">AI44/$AI$44</f>
        <v>1</v>
      </c>
      <c r="AK44" s="6" t="n">
        <f aca="false">AI44/$AI$70</f>
        <v>0.166363359887719</v>
      </c>
      <c r="AL44" s="4" t="n">
        <v>780</v>
      </c>
      <c r="AMJ44" s="0"/>
    </row>
    <row r="45" customFormat="false" ht="12.8" hidden="false" customHeight="false" outlineLevel="0" collapsed="false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2"/>
      <c r="AK45" s="5"/>
    </row>
    <row r="46" customFormat="false" ht="12.8" hidden="false" customHeight="false" outlineLevel="0" collapsed="false">
      <c r="A46" s="0" t="s">
        <v>58</v>
      </c>
      <c r="B46" s="0" t="s">
        <v>37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 t="n">
        <f aca="false">12*5.2</f>
        <v>62.4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2" t="n">
        <f aca="false">SUM(C46:AD46)</f>
        <v>62.4</v>
      </c>
      <c r="AF46" s="1" t="n">
        <f aca="false">Missions!AE46</f>
        <v>12.5</v>
      </c>
      <c r="AG46" s="1" t="n">
        <f aca="false">(AE46+AF46)*1.25</f>
        <v>93.625</v>
      </c>
      <c r="AH46" s="1" t="n">
        <f aca="false">Subcontracting!AE46</f>
        <v>0</v>
      </c>
      <c r="AI46" s="2" t="n">
        <f aca="false">AG46+AH46</f>
        <v>93.625</v>
      </c>
      <c r="AJ46" s="3" t="n">
        <f aca="false">AI46/$AI$51</f>
        <v>0.176944738433626</v>
      </c>
      <c r="AK46" s="5" t="n">
        <f aca="false">AI46/$AI$70</f>
        <v>0.018726447554396</v>
      </c>
    </row>
    <row r="47" customFormat="false" ht="12.8" hidden="false" customHeight="false" outlineLevel="0" collapsed="false">
      <c r="B47" s="0" t="s">
        <v>38</v>
      </c>
      <c r="C47" s="1"/>
      <c r="D47" s="1" t="n">
        <f aca="false">18*2.8</f>
        <v>50.4</v>
      </c>
      <c r="E47" s="1"/>
      <c r="F47" s="1"/>
      <c r="G47" s="1"/>
      <c r="H47" s="1"/>
      <c r="I47" s="1" t="n">
        <f aca="false">6*1.1+6*0.99+6*0.99+2*1.2</f>
        <v>20.88</v>
      </c>
      <c r="J47" s="1"/>
      <c r="K47" s="1"/>
      <c r="L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2" t="n">
        <f aca="false">SUM(C47:AD47)</f>
        <v>71.28</v>
      </c>
      <c r="AF47" s="1" t="n">
        <f aca="false">Missions!AE47</f>
        <v>9.5</v>
      </c>
      <c r="AG47" s="1" t="n">
        <f aca="false">(AE47+AF47)*1.25</f>
        <v>100.975</v>
      </c>
      <c r="AH47" s="1" t="n">
        <f aca="false">Subcontracting!AE47</f>
        <v>0</v>
      </c>
      <c r="AI47" s="2" t="n">
        <f aca="false">AG47+AH47</f>
        <v>100.975</v>
      </c>
      <c r="AJ47" s="3" t="n">
        <f aca="false">AI47/$AI$51</f>
        <v>0.190835727245237</v>
      </c>
      <c r="AK47" s="5" t="n">
        <f aca="false">AI47/$AI$70</f>
        <v>0.0201965611941803</v>
      </c>
    </row>
    <row r="48" customFormat="false" ht="12.8" hidden="false" customHeight="false" outlineLevel="0" collapsed="false">
      <c r="B48" s="0" t="s">
        <v>40</v>
      </c>
      <c r="C48" s="1"/>
      <c r="D48" s="1"/>
      <c r="E48" s="1"/>
      <c r="F48" s="1" t="n">
        <f aca="false">6*5.733</f>
        <v>34.398</v>
      </c>
      <c r="G48" s="1"/>
      <c r="H48" s="1"/>
      <c r="I48" s="1"/>
      <c r="J48" s="1"/>
      <c r="K48" s="1"/>
      <c r="L48" s="1" t="n">
        <f aca="false">6*4.8</f>
        <v>28.8</v>
      </c>
      <c r="M48" s="1"/>
      <c r="N48" s="1"/>
      <c r="O48" s="1"/>
      <c r="P48" s="1"/>
      <c r="Q48" s="1"/>
      <c r="R48" s="1" t="n">
        <f aca="false">6*4.8</f>
        <v>28.8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2" t="n">
        <f aca="false">SUM(C48:AD48)</f>
        <v>91.998</v>
      </c>
      <c r="AF48" s="1" t="n">
        <f aca="false">Missions!AE48</f>
        <v>7</v>
      </c>
      <c r="AG48" s="1" t="n">
        <f aca="false">(AE48+AF48)*1.25</f>
        <v>123.7475</v>
      </c>
      <c r="AH48" s="1" t="n">
        <f aca="false">Subcontracting!AE48</f>
        <v>0</v>
      </c>
      <c r="AI48" s="2" t="n">
        <f aca="false">AG48+AH48</f>
        <v>123.7475</v>
      </c>
      <c r="AJ48" s="3" t="n">
        <f aca="false">AI48/$AI$51</f>
        <v>0.233874168430602</v>
      </c>
      <c r="AK48" s="5" t="n">
        <f aca="false">AI48/$AI$70</f>
        <v>0.0247514132842469</v>
      </c>
    </row>
    <row r="49" customFormat="false" ht="12.8" hidden="false" customHeight="false" outlineLevel="0" collapsed="false">
      <c r="B49" s="0" t="s">
        <v>41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 t="n">
        <f aca="false">11*6.75</f>
        <v>74.25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2" t="n">
        <f aca="false">SUM(C49:AD49)</f>
        <v>74.25</v>
      </c>
      <c r="AF49" s="1" t="n">
        <f aca="false">Missions!AE49</f>
        <v>4</v>
      </c>
      <c r="AG49" s="1" t="n">
        <f aca="false">(AE49+AF49)*1.25</f>
        <v>97.8125</v>
      </c>
      <c r="AH49" s="1" t="n">
        <f aca="false">Subcontracting!AE49</f>
        <v>0</v>
      </c>
      <c r="AI49" s="2" t="n">
        <f aca="false">AG49+AH49</f>
        <v>97.8125</v>
      </c>
      <c r="AJ49" s="3" t="n">
        <f aca="false">AI49/$AI$51</f>
        <v>0.184858822195343</v>
      </c>
      <c r="AK49" s="5" t="n">
        <f aca="false">AI49/$AI$70</f>
        <v>0.0195640122981506</v>
      </c>
    </row>
    <row r="50" customFormat="false" ht="12.8" hidden="false" customHeight="false" outlineLevel="0" collapsed="false">
      <c r="B50" s="0" t="s">
        <v>42</v>
      </c>
      <c r="C50" s="1" t="n">
        <f aca="false">5*7.5</f>
        <v>37.5</v>
      </c>
      <c r="D50" s="1"/>
      <c r="E50" s="1"/>
      <c r="F50" s="1"/>
      <c r="G50" s="1"/>
      <c r="H50" s="1" t="n">
        <f aca="false">2*3.437+12*3.437</f>
        <v>48.118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2" t="n">
        <f aca="false">SUM(C50:AD50)</f>
        <v>85.618</v>
      </c>
      <c r="AF50" s="1" t="n">
        <f aca="false">Missions!AE50</f>
        <v>4.75</v>
      </c>
      <c r="AG50" s="1" t="n">
        <f aca="false">(AE50+AF50)*1.25</f>
        <v>112.96</v>
      </c>
      <c r="AH50" s="1" t="n">
        <f aca="false">Subcontracting!AE50</f>
        <v>0</v>
      </c>
      <c r="AI50" s="2" t="n">
        <f aca="false">AG50+AH50</f>
        <v>112.96</v>
      </c>
      <c r="AJ50" s="3" t="n">
        <f aca="false">AI50/$AI$51</f>
        <v>0.213486543695192</v>
      </c>
      <c r="AK50" s="5" t="n">
        <f aca="false">AI50/$AI$70</f>
        <v>0.0225937464966042</v>
      </c>
    </row>
    <row r="51" s="4" customFormat="true" ht="12.8" hidden="false" customHeight="false" outlineLevel="0" collapsed="false">
      <c r="A51" s="4" t="s">
        <v>59</v>
      </c>
      <c r="C51" s="2" t="n">
        <f aca="false">SUM(C46:C50)</f>
        <v>37.5</v>
      </c>
      <c r="D51" s="2" t="n">
        <f aca="false">SUM(D46:D50)</f>
        <v>50.4</v>
      </c>
      <c r="E51" s="2" t="n">
        <f aca="false">SUM(E46:E50)</f>
        <v>0</v>
      </c>
      <c r="F51" s="2" t="n">
        <f aca="false">SUM(F46:F50)</f>
        <v>34.398</v>
      </c>
      <c r="G51" s="2" t="n">
        <f aca="false">SUM(G46:G50)</f>
        <v>0</v>
      </c>
      <c r="H51" s="2" t="n">
        <f aca="false">SUM(H46:H50)</f>
        <v>48.118</v>
      </c>
      <c r="I51" s="2" t="n">
        <f aca="false">SUM(I46:I50)</f>
        <v>20.88</v>
      </c>
      <c r="J51" s="2" t="n">
        <f aca="false">SUM(J46:J50)</f>
        <v>0</v>
      </c>
      <c r="K51" s="2" t="n">
        <f aca="false">SUM(K46:K50)</f>
        <v>0</v>
      </c>
      <c r="L51" s="2" t="n">
        <f aca="false">SUM(L46:L50)</f>
        <v>28.8</v>
      </c>
      <c r="M51" s="2" t="n">
        <f aca="false">SUM(M46:M50)</f>
        <v>74.25</v>
      </c>
      <c r="N51" s="2" t="n">
        <f aca="false">SUM(N46:N50)</f>
        <v>62.4</v>
      </c>
      <c r="O51" s="2" t="n">
        <f aca="false">SUM(O46:O50)</f>
        <v>0</v>
      </c>
      <c r="P51" s="2" t="n">
        <f aca="false">SUM(P46:P50)</f>
        <v>0</v>
      </c>
      <c r="Q51" s="2" t="n">
        <f aca="false">SUM(Q46:Q50)</f>
        <v>0</v>
      </c>
      <c r="R51" s="2" t="n">
        <f aca="false">SUM(R46:R50)</f>
        <v>28.8</v>
      </c>
      <c r="S51" s="2" t="n">
        <f aca="false">SUM(S46:S50)</f>
        <v>0</v>
      </c>
      <c r="T51" s="2" t="n">
        <f aca="false">SUM(T46:T50)</f>
        <v>0</v>
      </c>
      <c r="U51" s="2" t="n">
        <f aca="false">SUM(U46:U50)</f>
        <v>0</v>
      </c>
      <c r="V51" s="2" t="n">
        <f aca="false">SUM(V46:V50)</f>
        <v>0</v>
      </c>
      <c r="W51" s="2" t="n">
        <f aca="false">SUM(W46:W50)</f>
        <v>0</v>
      </c>
      <c r="X51" s="2" t="n">
        <f aca="false">SUM(X46:X50)</f>
        <v>0</v>
      </c>
      <c r="Y51" s="2" t="n">
        <f aca="false">SUM(Y46:Y50)</f>
        <v>0</v>
      </c>
      <c r="Z51" s="2" t="n">
        <f aca="false">SUM(Z46:Z50)</f>
        <v>0</v>
      </c>
      <c r="AA51" s="2" t="n">
        <f aca="false">SUM(AA46:AA50)</f>
        <v>0</v>
      </c>
      <c r="AB51" s="2" t="n">
        <f aca="false">SUM(AB46:AB50)</f>
        <v>0</v>
      </c>
      <c r="AC51" s="2" t="n">
        <f aca="false">SUM(AC46:AC50)</f>
        <v>0</v>
      </c>
      <c r="AD51" s="2" t="n">
        <f aca="false">SUM(AD46:AD50)</f>
        <v>0</v>
      </c>
      <c r="AE51" s="2" t="n">
        <f aca="false">SUM(C51:AD51)</f>
        <v>385.546</v>
      </c>
      <c r="AF51" s="2" t="n">
        <f aca="false">Missions!AE51</f>
        <v>37.75</v>
      </c>
      <c r="AG51" s="2" t="n">
        <f aca="false">(AE51+AF51)*1.25</f>
        <v>529.12</v>
      </c>
      <c r="AH51" s="2" t="n">
        <f aca="false">Subcontracting!AE51</f>
        <v>0</v>
      </c>
      <c r="AI51" s="2" t="n">
        <f aca="false">AG51+AH51</f>
        <v>529.12</v>
      </c>
      <c r="AJ51" s="3" t="n">
        <f aca="false">AI51/$AI$51</f>
        <v>1</v>
      </c>
      <c r="AK51" s="6" t="n">
        <f aca="false">AI51/$AI$70</f>
        <v>0.105832180827578</v>
      </c>
      <c r="AL51" s="4" t="n">
        <v>500</v>
      </c>
      <c r="AMJ51" s="0"/>
    </row>
    <row r="52" customFormat="false" ht="12.8" hidden="false" customHeight="false" outlineLevel="0" collapsed="false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2"/>
      <c r="AK52" s="5"/>
    </row>
    <row r="53" customFormat="false" ht="12.8" hidden="false" customHeight="false" outlineLevel="0" collapsed="false">
      <c r="A53" s="0" t="s">
        <v>60</v>
      </c>
      <c r="B53" s="0" t="s">
        <v>37</v>
      </c>
      <c r="C53" s="1" t="n">
        <f aca="false">6*3.88</f>
        <v>23.28</v>
      </c>
      <c r="D53" s="1"/>
      <c r="E53" s="1"/>
      <c r="F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2" t="n">
        <f aca="false">SUM(C53:AD53)</f>
        <v>23.28</v>
      </c>
      <c r="AF53" s="1" t="n">
        <f aca="false">Missions!AE53</f>
        <v>0</v>
      </c>
      <c r="AG53" s="1" t="n">
        <f aca="false">(AE53+AF53)*1.25</f>
        <v>29.1</v>
      </c>
      <c r="AH53" s="1" t="n">
        <f aca="false">Subcontracting!AE53</f>
        <v>0</v>
      </c>
      <c r="AI53" s="2" t="n">
        <f aca="false">AG53+AH53</f>
        <v>29.1</v>
      </c>
      <c r="AJ53" s="3" t="n">
        <f aca="false">AI53/$AI$63</f>
        <v>0.0493694369254547</v>
      </c>
      <c r="AK53" s="5" t="n">
        <f aca="false">AI53/$AI$70</f>
        <v>0.00582044992077888</v>
      </c>
    </row>
    <row r="54" customFormat="false" ht="12.8" hidden="false" customHeight="false" outlineLevel="0" collapsed="false">
      <c r="B54" s="0" t="s">
        <v>38</v>
      </c>
      <c r="C54" s="1"/>
      <c r="D54" s="1"/>
      <c r="E54" s="1"/>
      <c r="F54" s="1"/>
      <c r="G54" s="1" t="n">
        <f aca="false">3*7.7+2*7.7</f>
        <v>38.5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2" t="n">
        <f aca="false">SUM(C54:AD54)</f>
        <v>38.5</v>
      </c>
      <c r="AF54" s="1" t="n">
        <f aca="false">Missions!AE54</f>
        <v>89.6</v>
      </c>
      <c r="AG54" s="1" t="n">
        <f aca="false">(AE54+AF54)*1.25</f>
        <v>160.125</v>
      </c>
      <c r="AH54" s="1" t="n">
        <f aca="false">Subcontracting!AE54</f>
        <v>0</v>
      </c>
      <c r="AI54" s="2" t="n">
        <f aca="false">AG54+AH54</f>
        <v>160.125</v>
      </c>
      <c r="AJ54" s="3" t="n">
        <f aca="false">AI54/$AI$63</f>
        <v>0.271659143906819</v>
      </c>
      <c r="AK54" s="5" t="n">
        <f aca="false">AI54/$AI$70</f>
        <v>0.0320274757238735</v>
      </c>
    </row>
    <row r="55" customFormat="false" ht="12.8" hidden="false" customHeight="false" outlineLevel="0" collapsed="false">
      <c r="B55" s="0" t="s">
        <v>40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 t="n">
        <f aca="false">2*7.586</f>
        <v>15.172</v>
      </c>
      <c r="W55" s="1"/>
      <c r="X55" s="1"/>
      <c r="Y55" s="1"/>
      <c r="Z55" s="1"/>
      <c r="AA55" s="1"/>
      <c r="AB55" s="1"/>
      <c r="AC55" s="1"/>
      <c r="AD55" s="1"/>
      <c r="AE55" s="2" t="n">
        <f aca="false">SUM(C55:AD55)</f>
        <v>15.172</v>
      </c>
      <c r="AF55" s="1" t="n">
        <f aca="false">Missions!AE55</f>
        <v>5</v>
      </c>
      <c r="AG55" s="1" t="n">
        <f aca="false">(AE55+AF55)*1.25</f>
        <v>25.215</v>
      </c>
      <c r="AH55" s="1" t="n">
        <f aca="false">Subcontracting!AE55</f>
        <v>0</v>
      </c>
      <c r="AI55" s="2" t="n">
        <f aca="false">AG55+AH55</f>
        <v>25.215</v>
      </c>
      <c r="AJ55" s="3" t="n">
        <f aca="false">AI55/$AI$63</f>
        <v>0.0427783626142729</v>
      </c>
      <c r="AK55" s="5" t="n">
        <f aca="false">AI55/$AI$70</f>
        <v>0.00504338985403572</v>
      </c>
    </row>
    <row r="56" customFormat="false" ht="12.8" hidden="false" customHeight="false" outlineLevel="0" collapsed="false">
      <c r="B56" s="0" t="s">
        <v>41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 t="n">
        <f aca="false">2*7.586</f>
        <v>15.172</v>
      </c>
      <c r="W56" s="1"/>
      <c r="X56" s="1"/>
      <c r="Y56" s="1"/>
      <c r="Z56" s="1"/>
      <c r="AA56" s="1"/>
      <c r="AB56" s="1"/>
      <c r="AC56" s="1"/>
      <c r="AD56" s="1"/>
      <c r="AE56" s="2" t="n">
        <f aca="false">SUM(C56:AD56)</f>
        <v>15.172</v>
      </c>
      <c r="AF56" s="1" t="n">
        <f aca="false">Missions!AE56</f>
        <v>5</v>
      </c>
      <c r="AG56" s="1" t="n">
        <f aca="false">(AE56+AF56)*1.25</f>
        <v>25.215</v>
      </c>
      <c r="AH56" s="1" t="n">
        <f aca="false">Subcontracting!AE56</f>
        <v>0</v>
      </c>
      <c r="AI56" s="2" t="n">
        <f aca="false">AG56+AH56</f>
        <v>25.215</v>
      </c>
      <c r="AJ56" s="3" t="n">
        <f aca="false">AI56/$AI$63</f>
        <v>0.0427783626142729</v>
      </c>
      <c r="AK56" s="5" t="n">
        <f aca="false">AI56/$AI$70</f>
        <v>0.00504338985403572</v>
      </c>
    </row>
    <row r="57" customFormat="false" ht="12.8" hidden="false" customHeight="false" outlineLevel="0" collapsed="false">
      <c r="B57" s="0" t="s">
        <v>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f aca="false">2*7.609</f>
        <v>15.218</v>
      </c>
      <c r="V57" s="1"/>
      <c r="W57" s="1"/>
      <c r="X57" s="1"/>
      <c r="Y57" s="1"/>
      <c r="Z57" s="1"/>
      <c r="AA57" s="1"/>
      <c r="AB57" s="1"/>
      <c r="AC57" s="1"/>
      <c r="AD57" s="1"/>
      <c r="AE57" s="2" t="n">
        <f aca="false">SUM(C57:AD57)</f>
        <v>15.218</v>
      </c>
      <c r="AF57" s="1" t="n">
        <f aca="false">Missions!AE57</f>
        <v>5</v>
      </c>
      <c r="AG57" s="1" t="n">
        <f aca="false">(AE57+AF57)*1.25</f>
        <v>25.2725</v>
      </c>
      <c r="AH57" s="1" t="n">
        <f aca="false">Subcontracting!AE57</f>
        <v>0</v>
      </c>
      <c r="AI57" s="2" t="n">
        <f aca="false">AG57+AH57</f>
        <v>25.2725</v>
      </c>
      <c r="AJ57" s="3" t="n">
        <f aca="false">AI57/$AI$63</f>
        <v>0.0428759139071668</v>
      </c>
      <c r="AK57" s="5" t="n">
        <f aca="false">AI57/$AI$70</f>
        <v>0.00505489074305444</v>
      </c>
    </row>
    <row r="58" customFormat="false" ht="12.8" hidden="false" customHeight="false" outlineLevel="0" collapsed="false">
      <c r="B58" s="0" t="s">
        <v>43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n">
        <f aca="false">2*6</f>
        <v>12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2" t="n">
        <f aca="false">SUM(C58:AD58)</f>
        <v>12</v>
      </c>
      <c r="AF58" s="1" t="n">
        <f aca="false">Missions!AE58</f>
        <v>5</v>
      </c>
      <c r="AG58" s="1" t="n">
        <f aca="false">(AE58+AF58)*1.25</f>
        <v>21.25</v>
      </c>
      <c r="AH58" s="1" t="n">
        <f aca="false">Subcontracting!AE58</f>
        <v>0</v>
      </c>
      <c r="AI58" s="2" t="n">
        <f aca="false">AG58+AH58</f>
        <v>21.25</v>
      </c>
      <c r="AJ58" s="3" t="n">
        <f aca="false">AI58/$AI$63</f>
        <v>0.0360515647651516</v>
      </c>
      <c r="AK58" s="5" t="n">
        <f aca="false">AI58/$AI$70</f>
        <v>0.00425032855039695</v>
      </c>
    </row>
    <row r="59" customFormat="false" ht="12.8" hidden="false" customHeight="false" outlineLevel="0" collapsed="false">
      <c r="B59" s="0" t="s">
        <v>56</v>
      </c>
      <c r="C59" s="1"/>
      <c r="D59" s="1" t="n">
        <f aca="false">2*7.454</f>
        <v>14.908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2" t="n">
        <f aca="false">SUM(C59:AD59)</f>
        <v>14.908</v>
      </c>
      <c r="AF59" s="1" t="n">
        <f aca="false">Missions!AE59</f>
        <v>5</v>
      </c>
      <c r="AG59" s="1" t="n">
        <f aca="false">(AE59+AF59)*1.25</f>
        <v>24.885</v>
      </c>
      <c r="AH59" s="1" t="n">
        <f aca="false">Subcontracting!AE59</f>
        <v>0</v>
      </c>
      <c r="AI59" s="2" t="n">
        <f aca="false">AG59+AH59</f>
        <v>24.885</v>
      </c>
      <c r="AJ59" s="3" t="n">
        <f aca="false">AI59/$AI$63</f>
        <v>0.0422185030202729</v>
      </c>
      <c r="AK59" s="5" t="n">
        <f aca="false">AI59/$AI$70</f>
        <v>0.00497738475184132</v>
      </c>
    </row>
    <row r="60" customFormat="false" ht="12.8" hidden="false" customHeight="false" outlineLevel="0" collapsed="false">
      <c r="B60" s="0" t="s">
        <v>61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n">
        <f aca="false">2*7.5</f>
        <v>15</v>
      </c>
      <c r="AC60" s="1"/>
      <c r="AD60" s="1"/>
      <c r="AE60" s="2" t="n">
        <f aca="false">SUM(C60:AD60)</f>
        <v>15</v>
      </c>
      <c r="AF60" s="1" t="n">
        <f aca="false">Missions!AE60</f>
        <v>5</v>
      </c>
      <c r="AG60" s="1" t="n">
        <f aca="false">(AE60+AF60)*1.25</f>
        <v>25</v>
      </c>
      <c r="AH60" s="1" t="n">
        <f aca="false">Subcontracting!AE60</f>
        <v>0</v>
      </c>
      <c r="AI60" s="2" t="n">
        <f aca="false">AG60+AH60</f>
        <v>25</v>
      </c>
      <c r="AJ60" s="3" t="n">
        <f aca="false">AI60/$AI$63</f>
        <v>0.0424136056060607</v>
      </c>
      <c r="AK60" s="5" t="n">
        <f aca="false">AI60/$AI$70</f>
        <v>0.00500038652987876</v>
      </c>
    </row>
    <row r="61" customFormat="false" ht="12.8" hidden="false" customHeight="false" outlineLevel="0" collapsed="false">
      <c r="B61" s="0" t="s">
        <v>62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n">
        <f aca="false">12*8.333/1.25</f>
        <v>79.9968</v>
      </c>
      <c r="AC61" s="1"/>
      <c r="AD61" s="1"/>
      <c r="AE61" s="2" t="n">
        <f aca="false">SUM(C61:AD61)</f>
        <v>79.9968</v>
      </c>
      <c r="AF61" s="1" t="n">
        <f aca="false">Missions!AE61</f>
        <v>2.5</v>
      </c>
      <c r="AG61" s="1" t="n">
        <f aca="false">(AE61+AF61)*1.25</f>
        <v>103.121</v>
      </c>
      <c r="AH61" s="1" t="n">
        <f aca="false">Subcontracting!AE61</f>
        <v>0</v>
      </c>
      <c r="AI61" s="2" t="n">
        <f aca="false">AG61+AH61</f>
        <v>103.121</v>
      </c>
      <c r="AJ61" s="3" t="n">
        <f aca="false">AI61/$AI$63</f>
        <v>0.174949336948104</v>
      </c>
      <c r="AK61" s="5" t="n">
        <f aca="false">AI61/$AI$70</f>
        <v>0.0206257943739051</v>
      </c>
    </row>
    <row r="62" customFormat="false" ht="12.8" hidden="false" customHeight="false" outlineLevel="0" collapsed="false">
      <c r="B62" s="0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 t="n">
        <f aca="false">12*12/1.25</f>
        <v>115.2</v>
      </c>
      <c r="Z62" s="1"/>
      <c r="AA62" s="1"/>
      <c r="AB62" s="1"/>
      <c r="AC62" s="1"/>
      <c r="AD62" s="1"/>
      <c r="AE62" s="2" t="n">
        <f aca="false">SUM(C62:AD62)</f>
        <v>115.2</v>
      </c>
      <c r="AF62" s="1" t="n">
        <f aca="false">Missions!AE62</f>
        <v>5</v>
      </c>
      <c r="AG62" s="1" t="n">
        <f aca="false">(AE62+AF62)*1.25</f>
        <v>150.25</v>
      </c>
      <c r="AH62" s="1" t="n">
        <f aca="false">Subcontracting!AE62</f>
        <v>0</v>
      </c>
      <c r="AI62" s="2" t="n">
        <f aca="false">AG62+AH62</f>
        <v>150.25</v>
      </c>
      <c r="AJ62" s="3" t="n">
        <f aca="false">AI62/$AI$63</f>
        <v>0.254905769692425</v>
      </c>
      <c r="AK62" s="5" t="n">
        <f aca="false">AI62/$AI$70</f>
        <v>0.0300523230445713</v>
      </c>
    </row>
    <row r="63" s="4" customFormat="true" ht="12.8" hidden="false" customHeight="false" outlineLevel="0" collapsed="false">
      <c r="A63" s="4" t="s">
        <v>64</v>
      </c>
      <c r="C63" s="2" t="n">
        <f aca="false">SUM(C53:C62)</f>
        <v>23.28</v>
      </c>
      <c r="D63" s="2" t="n">
        <f aca="false">SUM(D53:D62)</f>
        <v>14.908</v>
      </c>
      <c r="E63" s="2" t="n">
        <f aca="false">SUM(E53:E62)</f>
        <v>0</v>
      </c>
      <c r="F63" s="2" t="n">
        <f aca="false">SUM(F53:F62)</f>
        <v>0</v>
      </c>
      <c r="G63" s="2" t="n">
        <f aca="false">SUM(G53:G62)</f>
        <v>38.5</v>
      </c>
      <c r="H63" s="2" t="n">
        <f aca="false">SUM(H53:H62)</f>
        <v>0</v>
      </c>
      <c r="I63" s="2" t="n">
        <f aca="false">SUM(I53:I62)</f>
        <v>0</v>
      </c>
      <c r="J63" s="2" t="n">
        <f aca="false">SUM(J53:J62)</f>
        <v>0</v>
      </c>
      <c r="K63" s="2" t="n">
        <f aca="false">SUM(K53:K62)</f>
        <v>0</v>
      </c>
      <c r="L63" s="2" t="n">
        <f aca="false">SUM(L53:L62)</f>
        <v>0</v>
      </c>
      <c r="M63" s="2" t="n">
        <f aca="false">SUM(M53:M62)</f>
        <v>0</v>
      </c>
      <c r="N63" s="2" t="n">
        <f aca="false">SUM(N53:N62)</f>
        <v>0</v>
      </c>
      <c r="O63" s="2" t="n">
        <f aca="false">SUM(O53:O62)</f>
        <v>0</v>
      </c>
      <c r="P63" s="2" t="n">
        <f aca="false">SUM(P53:P62)</f>
        <v>0</v>
      </c>
      <c r="Q63" s="2" t="n">
        <f aca="false">SUM(Q53:Q62)</f>
        <v>0</v>
      </c>
      <c r="R63" s="2" t="n">
        <f aca="false">SUM(R53:R62)</f>
        <v>12</v>
      </c>
      <c r="S63" s="2" t="n">
        <f aca="false">SUM(S53:S62)</f>
        <v>0</v>
      </c>
      <c r="T63" s="2" t="n">
        <f aca="false">SUM(T53:T62)</f>
        <v>0</v>
      </c>
      <c r="U63" s="2" t="n">
        <f aca="false">SUM(U53:U62)</f>
        <v>15.218</v>
      </c>
      <c r="V63" s="2" t="n">
        <f aca="false">SUM(V53:V62)</f>
        <v>30.344</v>
      </c>
      <c r="W63" s="2" t="n">
        <f aca="false">SUM(W53:W62)</f>
        <v>0</v>
      </c>
      <c r="X63" s="2" t="n">
        <f aca="false">SUM(X53:X62)</f>
        <v>0</v>
      </c>
      <c r="Y63" s="2" t="n">
        <f aca="false">SUM(Y53:Y62)</f>
        <v>115.2</v>
      </c>
      <c r="Z63" s="2" t="n">
        <f aca="false">SUM(Z53:Z62)</f>
        <v>0</v>
      </c>
      <c r="AA63" s="2" t="n">
        <f aca="false">SUM(AA53:AA62)</f>
        <v>0</v>
      </c>
      <c r="AB63" s="2" t="n">
        <f aca="false">SUM(AB53:AB62)</f>
        <v>94.9968</v>
      </c>
      <c r="AC63" s="2" t="n">
        <f aca="false">SUM(AC53:AC62)</f>
        <v>0</v>
      </c>
      <c r="AD63" s="2" t="n">
        <f aca="false">SUM(AD53:AD62)</f>
        <v>0</v>
      </c>
      <c r="AE63" s="2" t="n">
        <f aca="false">SUM(C63:AD63)</f>
        <v>344.4468</v>
      </c>
      <c r="AF63" s="2" t="n">
        <f aca="false">Missions!AE63</f>
        <v>127.1</v>
      </c>
      <c r="AG63" s="2" t="n">
        <f aca="false">(AE63+AF63)*1.25</f>
        <v>589.4335</v>
      </c>
      <c r="AH63" s="2" t="n">
        <f aca="false">Subcontracting!AE63</f>
        <v>0</v>
      </c>
      <c r="AI63" s="2" t="n">
        <f aca="false">AG63+AH63</f>
        <v>589.4335</v>
      </c>
      <c r="AJ63" s="3" t="n">
        <f aca="false">AI63/$AI$63</f>
        <v>1</v>
      </c>
      <c r="AK63" s="6" t="n">
        <f aca="false">AI63/$AI$70</f>
        <v>0.117895813346372</v>
      </c>
      <c r="AL63" s="4" t="n">
        <v>510</v>
      </c>
      <c r="AMJ63" s="0"/>
    </row>
    <row r="64" customFormat="false" ht="12.8" hidden="false" customHeight="false" outlineLevel="0" collapsed="false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2"/>
      <c r="AK64" s="5"/>
    </row>
    <row r="65" customFormat="false" ht="12.8" hidden="false" customHeight="false" outlineLevel="0" collapsed="false">
      <c r="A65" s="0" t="s">
        <v>65</v>
      </c>
      <c r="B65" s="0" t="s">
        <v>37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2" t="n">
        <f aca="false">SUM(C65:AD65)</f>
        <v>0</v>
      </c>
      <c r="AF65" s="1" t="n">
        <f aca="false">Missions!AE65</f>
        <v>40</v>
      </c>
      <c r="AG65" s="1" t="n">
        <f aca="false">(AE65+AF65)*1.25</f>
        <v>50</v>
      </c>
      <c r="AH65" s="1" t="n">
        <f aca="false">Subcontracting!AE65</f>
        <v>0</v>
      </c>
      <c r="AI65" s="2" t="n">
        <f aca="false">AG65+AH65</f>
        <v>50</v>
      </c>
      <c r="AJ65" s="3" t="n">
        <f aca="false">AI65/$AI$68</f>
        <v>0.16260162601626</v>
      </c>
      <c r="AK65" s="5" t="n">
        <f aca="false">AI65/$AI$70</f>
        <v>0.0100007730597575</v>
      </c>
    </row>
    <row r="66" customFormat="false" ht="12.8" hidden="false" customHeight="false" outlineLevel="0" collapsed="false">
      <c r="B66" s="0" t="s">
        <v>38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2" t="n">
        <f aca="false">SUM(C66:AD66)</f>
        <v>0</v>
      </c>
      <c r="AF66" s="1" t="n">
        <f aca="false">Missions!AE66</f>
        <v>23</v>
      </c>
      <c r="AG66" s="1" t="n">
        <f aca="false">(AE66+AF66)*1.25</f>
        <v>28.75</v>
      </c>
      <c r="AH66" s="1" t="n">
        <f aca="false">Subcontracting!AE66</f>
        <v>0</v>
      </c>
      <c r="AI66" s="2" t="n">
        <f aca="false">AG66+AH66</f>
        <v>28.75</v>
      </c>
      <c r="AJ66" s="3" t="n">
        <f aca="false">AI66/$AI$68</f>
        <v>0.0934959349593496</v>
      </c>
      <c r="AK66" s="5" t="n">
        <f aca="false">AI66/$AI$70</f>
        <v>0.00575044450936057</v>
      </c>
    </row>
    <row r="67" customFormat="false" ht="12.8" hidden="false" customHeight="false" outlineLevel="0" collapsed="false">
      <c r="B67" s="0" t="s">
        <v>40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2" t="n">
        <f aca="false">SUM(C67:AD67)</f>
        <v>0</v>
      </c>
      <c r="AF67" s="1" t="n">
        <f aca="false">Missions!AE67</f>
        <v>0</v>
      </c>
      <c r="AG67" s="1" t="n">
        <f aca="false">(AE67+AF67)*1.25</f>
        <v>0</v>
      </c>
      <c r="AH67" s="1" t="n">
        <f aca="false">Subcontracting!AE67</f>
        <v>0</v>
      </c>
      <c r="AI67" s="2" t="n">
        <f aca="false">AG67+AH67</f>
        <v>0</v>
      </c>
      <c r="AJ67" s="3" t="n">
        <f aca="false">AI67/$AI$68</f>
        <v>0</v>
      </c>
      <c r="AK67" s="5" t="n">
        <f aca="false">AI67/$AI$70</f>
        <v>0</v>
      </c>
    </row>
    <row r="68" s="4" customFormat="true" ht="12.8" hidden="false" customHeight="false" outlineLevel="0" collapsed="false">
      <c r="A68" s="4" t="s">
        <v>66</v>
      </c>
      <c r="C68" s="2" t="n">
        <f aca="false">48*4.5*0.5+6*7.5+4*7.5</f>
        <v>183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 t="n">
        <f aca="false">SUM(C68:AD68)</f>
        <v>183</v>
      </c>
      <c r="AF68" s="2" t="n">
        <f aca="false">Missions!AE68</f>
        <v>63</v>
      </c>
      <c r="AG68" s="2" t="n">
        <f aca="false">(AE68+AF68)*1.25</f>
        <v>307.5</v>
      </c>
      <c r="AH68" s="2" t="n">
        <f aca="false">Subcontracting!AE68</f>
        <v>0</v>
      </c>
      <c r="AI68" s="2" t="n">
        <f aca="false">AG68+AH68</f>
        <v>307.5</v>
      </c>
      <c r="AJ68" s="3" t="n">
        <f aca="false">AI68/$AI$68</f>
        <v>1</v>
      </c>
      <c r="AK68" s="6" t="n">
        <f aca="false">AI68/$AI$70</f>
        <v>0.0615047543175087</v>
      </c>
      <c r="AL68" s="4" t="n">
        <v>590</v>
      </c>
      <c r="AMJ68" s="0"/>
    </row>
    <row r="69" customFormat="false" ht="12.8" hidden="false" customHeight="false" outlineLevel="0" collapsed="false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="4" customFormat="true" ht="12.8" hidden="false" customHeight="false" outlineLevel="0" collapsed="false">
      <c r="A70" s="4" t="s">
        <v>28</v>
      </c>
      <c r="C70" s="2" t="n">
        <f aca="false">SUM(C68,C63,C51,C44,C35,C29,C22,C15,C8)</f>
        <v>718.902</v>
      </c>
      <c r="D70" s="2" t="n">
        <f aca="false">SUM(D68,D63,D51,D44,D35,D29,D22,D15,D8)</f>
        <v>115.708</v>
      </c>
      <c r="E70" s="2" t="n">
        <f aca="false">SUM(E68,E63,E51,E44,E35,E29,E22,E15,E8)</f>
        <v>110</v>
      </c>
      <c r="F70" s="2" t="n">
        <f aca="false">SUM(F68,F63,F51,F44,F35,F29,F22,F15,F8)</f>
        <v>137.528</v>
      </c>
      <c r="G70" s="2" t="n">
        <f aca="false">SUM(G68,G63,G51,G44,G35,G29,G22,G15,G8)</f>
        <v>198.484</v>
      </c>
      <c r="H70" s="2" t="n">
        <f aca="false">SUM(H68,H63,H51,H44,H35,H29,H22,H15,H8)</f>
        <v>103.11</v>
      </c>
      <c r="I70" s="2" t="n">
        <f aca="false">SUM(I68,I63,I51,I44,I35,I29,I22,I15,I8)</f>
        <v>34.08</v>
      </c>
      <c r="J70" s="2" t="n">
        <f aca="false">SUM(J68,J63,J51,J44,J35,J29,J22,J15,J8)</f>
        <v>181.038</v>
      </c>
      <c r="K70" s="2" t="n">
        <f aca="false">SUM(K68,K63,K51,K44,K35,K29,K22,K15,K8)</f>
        <v>113.488</v>
      </c>
      <c r="L70" s="2" t="n">
        <f aca="false">SUM(L68,L63,L51,L44,L35,L29,L22,L15,L8)</f>
        <v>176.474</v>
      </c>
      <c r="M70" s="2" t="n">
        <f aca="false">SUM(M68,M63,M51,M44,M35,M29,M22,M15,M8)</f>
        <v>219.802</v>
      </c>
      <c r="N70" s="2" t="n">
        <f aca="false">SUM(N68,N63,N51,N44,N35,N29,N22,N15,N8)</f>
        <v>62.4</v>
      </c>
      <c r="O70" s="2" t="n">
        <f aca="false">SUM(O68,O63,O51,O44,O35,O29,O22,O15,O8)</f>
        <v>31.2</v>
      </c>
      <c r="P70" s="2" t="n">
        <f aca="false">SUM(P68,P63,P51,P44,P35,P29,P22,P15,P8)</f>
        <v>199.216</v>
      </c>
      <c r="Q70" s="2" t="n">
        <f aca="false">SUM(Q68,Q63,Q51,Q44,Q35,Q29,Q22,Q15,Q8)</f>
        <v>60</v>
      </c>
      <c r="R70" s="2" t="n">
        <f aca="false">SUM(R68,R63,R51,R44,R35,R29,R22,R15,R8)</f>
        <v>45.6</v>
      </c>
      <c r="S70" s="2" t="n">
        <f aca="false">SUM(S68,S63,S51,S44,S35,S29,S22,S15,S8)</f>
        <v>96</v>
      </c>
      <c r="T70" s="2" t="n">
        <f aca="false">SUM(T68,T63,T51,T44,T35,T29,T22,T15,T8)</f>
        <v>166.66</v>
      </c>
      <c r="U70" s="2" t="n">
        <f aca="false">SUM(U68,U63,U51,U44,U35,U29,U22,U15,U8)</f>
        <v>121.744</v>
      </c>
      <c r="V70" s="2" t="n">
        <f aca="false">SUM(V68,V63,V51,V44,V35,V29,V22,V15,V8)</f>
        <v>30.344</v>
      </c>
      <c r="W70" s="2" t="n">
        <f aca="false">SUM(W68,W63,W51,W44,W35,W29,W22,W15,W8)</f>
        <v>147.6</v>
      </c>
      <c r="X70" s="2" t="n">
        <f aca="false">SUM(X68,X63,X51,X44,X35,X29,X22,X15,X8)</f>
        <v>10.66</v>
      </c>
      <c r="Y70" s="2" t="n">
        <f aca="false">SUM(Y68,Y63,Y51,Y44,Y35,Y29,Y22,Y15,Y8)</f>
        <v>115.2</v>
      </c>
      <c r="Z70" s="2" t="n">
        <f aca="false">SUM(Z68,Z63,Z51,Z44,Z35,Z29,Z22,Z15,Z8)</f>
        <v>39.24</v>
      </c>
      <c r="AA70" s="2" t="n">
        <f aca="false">SUM(AA68,AA63,AA51,AA44,AA35,AA29,AA22,AA15,AA8)</f>
        <v>81.059</v>
      </c>
      <c r="AB70" s="2" t="n">
        <f aca="false">SUM(AB68,AB63,AB51,AB44,AB35,AB29,AB22,AB15,AB8)</f>
        <v>94.9968</v>
      </c>
      <c r="AC70" s="2" t="n">
        <f aca="false">SUM(AC68,AC63,AC51,AC44,AC35,AC29,AC22,AC15,AC8)</f>
        <v>30.78</v>
      </c>
      <c r="AD70" s="2" t="n">
        <f aca="false">SUM(AD68,AD63,AD51,AD44,AD35,AD29,AD22,AD15,AD8)</f>
        <v>30.8</v>
      </c>
      <c r="AE70" s="2" t="n">
        <f aca="false">SUM(AE68,AE63,AE51,AE44,AE35,AE29,AE22,AE15,AE8)</f>
        <v>3472.1138</v>
      </c>
      <c r="AF70" s="2" t="n">
        <f aca="false">Missions!AE70</f>
        <v>461.577</v>
      </c>
      <c r="AG70" s="2" t="n">
        <f aca="false">(AE70+AF70)*1.25</f>
        <v>4917.1135</v>
      </c>
      <c r="AH70" s="2" t="n">
        <f aca="false">Subcontracting!AE70</f>
        <v>82.5</v>
      </c>
      <c r="AI70" s="2" t="n">
        <f aca="false">AG70+AH70</f>
        <v>4999.6135</v>
      </c>
      <c r="AJ70" s="3"/>
      <c r="AL70" s="4" t="n">
        <f aca="false">SUM(AL2:AL68)</f>
        <v>5000</v>
      </c>
      <c r="AMJ70" s="0"/>
    </row>
    <row r="71" customFormat="false" ht="12.8" hidden="false" customHeight="false" outlineLevel="0" collapsed="false">
      <c r="A71" s="0" t="s">
        <v>29</v>
      </c>
      <c r="C71" s="1" t="n">
        <f aca="false">Missions!C70</f>
        <v>40.4</v>
      </c>
      <c r="D71" s="1" t="n">
        <f aca="false">Missions!D70</f>
        <v>14.75</v>
      </c>
      <c r="E71" s="1" t="n">
        <f aca="false">Missions!E70</f>
        <v>14</v>
      </c>
      <c r="F71" s="1" t="n">
        <f aca="false">Missions!F70</f>
        <v>10</v>
      </c>
      <c r="G71" s="1" t="n">
        <f aca="false">Missions!G70</f>
        <v>99.6</v>
      </c>
      <c r="H71" s="1" t="n">
        <f aca="false">Missions!H70</f>
        <v>14.64</v>
      </c>
      <c r="I71" s="1" t="n">
        <f aca="false">Missions!I70</f>
        <v>17.15</v>
      </c>
      <c r="J71" s="1" t="n">
        <f aca="false">Missions!J70</f>
        <v>16</v>
      </c>
      <c r="K71" s="1" t="n">
        <f aca="false">Missions!K70</f>
        <v>16</v>
      </c>
      <c r="L71" s="1" t="n">
        <f aca="false">Missions!L70</f>
        <v>21.132</v>
      </c>
      <c r="M71" s="1" t="n">
        <f aca="false">Missions!M70</f>
        <v>20.68</v>
      </c>
      <c r="N71" s="1" t="n">
        <f aca="false">Missions!N70</f>
        <v>10</v>
      </c>
      <c r="O71" s="1" t="n">
        <f aca="false">Missions!O70</f>
        <v>4.65</v>
      </c>
      <c r="P71" s="1" t="n">
        <f aca="false">Missions!P70</f>
        <v>17</v>
      </c>
      <c r="Q71" s="1" t="n">
        <f aca="false">Missions!Q70</f>
        <v>10</v>
      </c>
      <c r="R71" s="1" t="n">
        <f aca="false">Missions!R70</f>
        <v>21.7</v>
      </c>
      <c r="S71" s="1" t="n">
        <f aca="false">Missions!S70</f>
        <v>10</v>
      </c>
      <c r="T71" s="1" t="n">
        <f aca="false">Missions!T70</f>
        <v>0</v>
      </c>
      <c r="U71" s="1" t="n">
        <f aca="false">Missions!U70</f>
        <v>10.474</v>
      </c>
      <c r="V71" s="1" t="n">
        <f aca="false">Missions!V70</f>
        <v>39</v>
      </c>
      <c r="W71" s="1" t="n">
        <f aca="false">Missions!W70</f>
        <v>15</v>
      </c>
      <c r="X71" s="1" t="n">
        <f aca="false">Missions!X70</f>
        <v>17</v>
      </c>
      <c r="Y71" s="1" t="n">
        <f aca="false">Missions!Y70</f>
        <v>0</v>
      </c>
      <c r="Z71" s="1" t="n">
        <f aca="false">Missions!Z70</f>
        <v>0.76</v>
      </c>
      <c r="AA71" s="1" t="n">
        <f aca="false">Missions!AA70</f>
        <v>2.941</v>
      </c>
      <c r="AB71" s="1" t="n">
        <f aca="false">Missions!AB70</f>
        <v>7.5</v>
      </c>
      <c r="AC71" s="1" t="n">
        <f aca="false">Missions!AC70</f>
        <v>10</v>
      </c>
      <c r="AD71" s="1" t="n">
        <f aca="false">Missions!AD70</f>
        <v>1.2</v>
      </c>
      <c r="AE71" s="1" t="n">
        <f aca="false">Missions!AE70</f>
        <v>461.577</v>
      </c>
    </row>
    <row r="72" customFormat="false" ht="12.8" hidden="false" customHeight="false" outlineLevel="0" collapsed="false">
      <c r="A72" s="0" t="s">
        <v>30</v>
      </c>
      <c r="C72" s="1" t="n">
        <f aca="false">(C70+C71)*1.25</f>
        <v>949.1275</v>
      </c>
      <c r="D72" s="1" t="n">
        <f aca="false">(D70+D71)*1.25</f>
        <v>163.0725</v>
      </c>
      <c r="E72" s="1" t="n">
        <f aca="false">(E70+E71)*1.25</f>
        <v>155</v>
      </c>
      <c r="F72" s="1" t="n">
        <f aca="false">(F70+F71)*1.25</f>
        <v>184.41</v>
      </c>
      <c r="G72" s="1" t="n">
        <f aca="false">(G70+G71)*1.25</f>
        <v>372.605</v>
      </c>
      <c r="H72" s="1" t="n">
        <f aca="false">(H70+H71)*1.25</f>
        <v>147.1875</v>
      </c>
      <c r="I72" s="1" t="n">
        <f aca="false">(I70+I71)*1.25</f>
        <v>64.0375</v>
      </c>
      <c r="J72" s="1" t="n">
        <f aca="false">(J70+J71)*1.25</f>
        <v>246.2975</v>
      </c>
      <c r="K72" s="1" t="n">
        <f aca="false">(K70+K71)*1.25</f>
        <v>161.86</v>
      </c>
      <c r="L72" s="1" t="n">
        <f aca="false">(L70+L71)*1.25</f>
        <v>247.0075</v>
      </c>
      <c r="M72" s="1" t="n">
        <f aca="false">(M70+M71)*1.25</f>
        <v>300.6025</v>
      </c>
      <c r="N72" s="1" t="n">
        <f aca="false">(N70+N71)*1.25</f>
        <v>90.5</v>
      </c>
      <c r="O72" s="1" t="n">
        <f aca="false">(O70+O71)*1.25</f>
        <v>44.8125</v>
      </c>
      <c r="P72" s="1" t="n">
        <f aca="false">(P70+P71)*1.25</f>
        <v>270.27</v>
      </c>
      <c r="Q72" s="1" t="n">
        <f aca="false">(Q70+Q71)*1.25</f>
        <v>87.5</v>
      </c>
      <c r="R72" s="1" t="n">
        <f aca="false">(R70+R71)*1.25</f>
        <v>84.125</v>
      </c>
      <c r="S72" s="1" t="n">
        <f aca="false">(S70+S71)*1.25</f>
        <v>132.5</v>
      </c>
      <c r="T72" s="1" t="n">
        <f aca="false">(T70+T71)*1.25</f>
        <v>208.325</v>
      </c>
      <c r="U72" s="1" t="n">
        <f aca="false">(U70+U71)*1.25</f>
        <v>165.2725</v>
      </c>
      <c r="V72" s="1" t="n">
        <f aca="false">(V70+V71)*1.25</f>
        <v>86.68</v>
      </c>
      <c r="W72" s="1" t="n">
        <f aca="false">(W70+W71)*1.25</f>
        <v>203.25</v>
      </c>
      <c r="X72" s="1" t="n">
        <f aca="false">(X70+X71)*1.25</f>
        <v>34.575</v>
      </c>
      <c r="Y72" s="1" t="n">
        <f aca="false">(Y70+Y71)*1.25</f>
        <v>144</v>
      </c>
      <c r="Z72" s="1" t="n">
        <f aca="false">(Z70+Z71)*1.25</f>
        <v>50</v>
      </c>
      <c r="AA72" s="1" t="n">
        <f aca="false">(AA70+AA71)*1.25</f>
        <v>105</v>
      </c>
      <c r="AB72" s="1" t="n">
        <f aca="false">(AB70+AB71)*1.25</f>
        <v>128.121</v>
      </c>
      <c r="AC72" s="1" t="n">
        <f aca="false">(AC70+AC71)*1.25</f>
        <v>50.975</v>
      </c>
      <c r="AD72" s="1" t="n">
        <f aca="false">(AD70+AD71)*1.25</f>
        <v>40</v>
      </c>
      <c r="AE72" s="1" t="n">
        <f aca="false">(AE70+AE71)*1.25</f>
        <v>4917.1135</v>
      </c>
      <c r="AF72" s="0"/>
      <c r="AG72" s="0"/>
      <c r="AH72" s="0"/>
      <c r="AI72" s="4"/>
    </row>
    <row r="73" customFormat="false" ht="12.8" hidden="false" customHeight="false" outlineLevel="0" collapsed="false">
      <c r="A73" s="0" t="s">
        <v>31</v>
      </c>
      <c r="C73" s="1" t="n">
        <f aca="false">Subcontracting!C70</f>
        <v>0</v>
      </c>
      <c r="D73" s="1" t="n">
        <f aca="false">Subcontracting!D70</f>
        <v>0</v>
      </c>
      <c r="E73" s="1" t="n">
        <f aca="false">Subcontracting!E70</f>
        <v>0</v>
      </c>
      <c r="F73" s="1" t="n">
        <f aca="false">Subcontracting!F70</f>
        <v>0</v>
      </c>
      <c r="G73" s="1" t="n">
        <f aca="false">Subcontracting!G70</f>
        <v>0</v>
      </c>
      <c r="H73" s="1" t="n">
        <f aca="false">Subcontracting!H70</f>
        <v>0</v>
      </c>
      <c r="I73" s="1" t="n">
        <f aca="false">Subcontracting!I70</f>
        <v>0</v>
      </c>
      <c r="J73" s="1" t="n">
        <f aca="false">Subcontracting!J70</f>
        <v>62.5</v>
      </c>
      <c r="K73" s="1" t="n">
        <f aca="false">Subcontracting!K70</f>
        <v>0</v>
      </c>
      <c r="L73" s="1" t="n">
        <f aca="false">Subcontracting!L70</f>
        <v>0</v>
      </c>
      <c r="M73" s="1" t="n">
        <f aca="false">Subcontracting!M70</f>
        <v>20</v>
      </c>
      <c r="N73" s="1" t="n">
        <f aca="false">Subcontracting!N70</f>
        <v>0</v>
      </c>
      <c r="O73" s="1" t="n">
        <f aca="false">Subcontracting!O70</f>
        <v>0</v>
      </c>
      <c r="P73" s="1" t="n">
        <f aca="false">Subcontracting!P70</f>
        <v>0</v>
      </c>
      <c r="Q73" s="1" t="n">
        <f aca="false">Subcontracting!Q70</f>
        <v>0</v>
      </c>
      <c r="R73" s="1" t="n">
        <f aca="false">Subcontracting!R70</f>
        <v>0</v>
      </c>
      <c r="S73" s="1" t="n">
        <f aca="false">Subcontracting!S70</f>
        <v>0</v>
      </c>
      <c r="T73" s="1" t="n">
        <f aca="false">Subcontracting!T70</f>
        <v>0</v>
      </c>
      <c r="U73" s="1" t="n">
        <f aca="false">Subcontracting!U70</f>
        <v>0</v>
      </c>
      <c r="V73" s="1" t="n">
        <f aca="false">Subcontracting!V70</f>
        <v>0</v>
      </c>
      <c r="W73" s="1" t="n">
        <f aca="false">Subcontracting!W70</f>
        <v>0</v>
      </c>
      <c r="X73" s="1" t="n">
        <f aca="false">Subcontracting!X70</f>
        <v>0</v>
      </c>
      <c r="Y73" s="1" t="n">
        <f aca="false">Subcontracting!Y70</f>
        <v>0</v>
      </c>
      <c r="Z73" s="1" t="n">
        <f aca="false">Subcontracting!Z70</f>
        <v>0</v>
      </c>
      <c r="AA73" s="1" t="n">
        <f aca="false">Subcontracting!AA70</f>
        <v>0</v>
      </c>
      <c r="AB73" s="1" t="n">
        <f aca="false">Subcontracting!AB70</f>
        <v>0</v>
      </c>
      <c r="AC73" s="1" t="n">
        <f aca="false">Subcontracting!AC70</f>
        <v>0</v>
      </c>
      <c r="AD73" s="1" t="n">
        <f aca="false">Subcontracting!AD70</f>
        <v>0</v>
      </c>
      <c r="AE73" s="1" t="n">
        <f aca="false">Subcontracting!AE70</f>
        <v>82.5</v>
      </c>
    </row>
    <row r="74" s="4" customFormat="true" ht="12.8" hidden="false" customHeight="false" outlineLevel="0" collapsed="false">
      <c r="A74" s="4" t="s">
        <v>32</v>
      </c>
      <c r="C74" s="2" t="n">
        <f aca="false">C72+C73</f>
        <v>949.1275</v>
      </c>
      <c r="D74" s="2" t="n">
        <f aca="false">D72+D73</f>
        <v>163.0725</v>
      </c>
      <c r="E74" s="2" t="n">
        <f aca="false">E72+E73</f>
        <v>155</v>
      </c>
      <c r="F74" s="2" t="n">
        <f aca="false">F72+F73</f>
        <v>184.41</v>
      </c>
      <c r="G74" s="2" t="n">
        <f aca="false">G72+G73</f>
        <v>372.605</v>
      </c>
      <c r="H74" s="2" t="n">
        <f aca="false">H72+H73</f>
        <v>147.1875</v>
      </c>
      <c r="I74" s="2" t="n">
        <f aca="false">I72+I73</f>
        <v>64.0375</v>
      </c>
      <c r="J74" s="2" t="n">
        <f aca="false">J72+J73</f>
        <v>308.7975</v>
      </c>
      <c r="K74" s="2" t="n">
        <f aca="false">K72+K73</f>
        <v>161.86</v>
      </c>
      <c r="L74" s="2" t="n">
        <f aca="false">L72+L73</f>
        <v>247.0075</v>
      </c>
      <c r="M74" s="2" t="n">
        <f aca="false">M72+M73</f>
        <v>320.6025</v>
      </c>
      <c r="N74" s="2" t="n">
        <f aca="false">N72+N73</f>
        <v>90.5</v>
      </c>
      <c r="O74" s="2" t="n">
        <f aca="false">O72+O73</f>
        <v>44.8125</v>
      </c>
      <c r="P74" s="2" t="n">
        <f aca="false">P72+P73</f>
        <v>270.27</v>
      </c>
      <c r="Q74" s="2" t="n">
        <f aca="false">Q72+Q73</f>
        <v>87.5</v>
      </c>
      <c r="R74" s="2" t="n">
        <f aca="false">R72+R73</f>
        <v>84.125</v>
      </c>
      <c r="S74" s="2" t="n">
        <f aca="false">S72+S73</f>
        <v>132.5</v>
      </c>
      <c r="T74" s="2" t="n">
        <f aca="false">T72+T73</f>
        <v>208.325</v>
      </c>
      <c r="U74" s="2" t="n">
        <f aca="false">U72+U73</f>
        <v>165.2725</v>
      </c>
      <c r="V74" s="2" t="n">
        <f aca="false">V72+V73</f>
        <v>86.68</v>
      </c>
      <c r="W74" s="2" t="n">
        <f aca="false">W72+W73</f>
        <v>203.25</v>
      </c>
      <c r="X74" s="2" t="n">
        <f aca="false">X72+X73</f>
        <v>34.575</v>
      </c>
      <c r="Y74" s="2" t="n">
        <f aca="false">Y72+Y73</f>
        <v>144</v>
      </c>
      <c r="Z74" s="2" t="n">
        <f aca="false">Z72+Z73</f>
        <v>50</v>
      </c>
      <c r="AA74" s="2" t="n">
        <f aca="false">AA72+AA73</f>
        <v>105</v>
      </c>
      <c r="AB74" s="2" t="n">
        <f aca="false">AB72+AB73</f>
        <v>128.121</v>
      </c>
      <c r="AC74" s="2" t="n">
        <f aca="false">AC72+AC73</f>
        <v>50.975</v>
      </c>
      <c r="AD74" s="2" t="n">
        <f aca="false">AD72+AD73</f>
        <v>40</v>
      </c>
      <c r="AE74" s="2" t="n">
        <f aca="false">AE72+AE73</f>
        <v>4999.6135</v>
      </c>
      <c r="AF74" s="2"/>
      <c r="AG74" s="2"/>
      <c r="AH74" s="2"/>
      <c r="AI74" s="2"/>
      <c r="AJ74" s="3"/>
      <c r="AMJ74" s="0"/>
    </row>
    <row r="75" s="4" customFormat="true" ht="12.8" hidden="false" customHeight="false" outlineLevel="0" collapsed="false">
      <c r="A75" s="4" t="s">
        <v>67</v>
      </c>
      <c r="C75" s="3" t="n">
        <f aca="false">C74/$AE$74</f>
        <v>0.1898401746455</v>
      </c>
      <c r="D75" s="3" t="n">
        <f aca="false">D74/$AE$74</f>
        <v>0.0326170212957462</v>
      </c>
      <c r="E75" s="3" t="n">
        <f aca="false">E74/$AE$74</f>
        <v>0.0310023964852483</v>
      </c>
      <c r="F75" s="3" t="n">
        <f aca="false">F74/$AE$74</f>
        <v>0.0368848511989977</v>
      </c>
      <c r="G75" s="3" t="n">
        <f aca="false">G74/$AE$74</f>
        <v>0.074526760918619</v>
      </c>
      <c r="H75" s="3" t="n">
        <f aca="false">H74/$AE$74</f>
        <v>0.0294397756946612</v>
      </c>
      <c r="I75" s="3" t="n">
        <f aca="false">I74/$AE$74</f>
        <v>0.0128084900962844</v>
      </c>
      <c r="J75" s="3" t="n">
        <f aca="false">J74/$AE$74</f>
        <v>0.0617642743784095</v>
      </c>
      <c r="K75" s="3" t="n">
        <f aca="false">K74/$AE$74</f>
        <v>0.032374502549047</v>
      </c>
      <c r="L75" s="3" t="n">
        <f aca="false">L74/$AE$74</f>
        <v>0.0494053190311611</v>
      </c>
      <c r="M75" s="3" t="n">
        <f aca="false">M74/$AE$74</f>
        <v>0.0641254568978182</v>
      </c>
      <c r="N75" s="3" t="n">
        <f aca="false">N74/$AE$74</f>
        <v>0.0181013992381611</v>
      </c>
      <c r="O75" s="3" t="n">
        <f aca="false">O74/$AE$74</f>
        <v>0.00896319285480768</v>
      </c>
      <c r="P75" s="3" t="n">
        <f aca="false">P74/$AE$74</f>
        <v>0.0540581786972133</v>
      </c>
      <c r="Q75" s="3" t="n">
        <f aca="false">Q74/$AE$74</f>
        <v>0.0175013528545757</v>
      </c>
      <c r="R75" s="3" t="n">
        <f aca="false">R74/$AE$74</f>
        <v>0.016826300673042</v>
      </c>
      <c r="S75" s="3" t="n">
        <f aca="false">S74/$AE$74</f>
        <v>0.0265020486083574</v>
      </c>
      <c r="T75" s="3" t="n">
        <f aca="false">T74/$AE$74</f>
        <v>0.0416682209534797</v>
      </c>
      <c r="U75" s="3" t="n">
        <f aca="false">U74/$AE$74</f>
        <v>0.0330570553103755</v>
      </c>
      <c r="V75" s="3" t="n">
        <f aca="false">V74/$AE$74</f>
        <v>0.0173373401763956</v>
      </c>
      <c r="W75" s="3" t="n">
        <f aca="false">W74/$AE$74</f>
        <v>0.0406531424879143</v>
      </c>
      <c r="X75" s="3" t="n">
        <f aca="false">X74/$AE$74</f>
        <v>0.00691553457082232</v>
      </c>
      <c r="Y75" s="3" t="n">
        <f aca="false">Y74/$AE$74</f>
        <v>0.0288022264121017</v>
      </c>
      <c r="Z75" s="3" t="n">
        <f aca="false">Z74/$AE$74</f>
        <v>0.0100007730597575</v>
      </c>
      <c r="AA75" s="3" t="n">
        <f aca="false">AA74/$AE$74</f>
        <v>0.0210016234254908</v>
      </c>
      <c r="AB75" s="3" t="n">
        <f aca="false">AB74/$AE$74</f>
        <v>0.0256261809037839</v>
      </c>
      <c r="AC75" s="3" t="n">
        <f aca="false">AC74/$AE$74</f>
        <v>0.0101957881344228</v>
      </c>
      <c r="AD75" s="3" t="n">
        <f aca="false">AD74/$AE$74</f>
        <v>0.00800061844780602</v>
      </c>
      <c r="AE75" s="3" t="n">
        <f aca="false">AE74/$AE$74</f>
        <v>1</v>
      </c>
      <c r="AF75" s="2"/>
      <c r="AG75" s="2"/>
      <c r="AH75" s="2"/>
      <c r="AI75" s="2"/>
      <c r="AJ75" s="3"/>
      <c r="AMJ75" s="0"/>
    </row>
    <row r="77" customFormat="false" ht="12.8" hidden="false" customHeight="false" outlineLevel="0" collapsed="false">
      <c r="A77" s="0" t="s">
        <v>68</v>
      </c>
      <c r="C77" s="1" t="n">
        <f aca="false">C74+D74+E74+L74+R74+T74+U74+W74+Y74+AA74</f>
        <v>2424.18</v>
      </c>
      <c r="D77" s="5" t="n">
        <f aca="false">C77/$AE$74</f>
        <v>0.48487348072006</v>
      </c>
    </row>
    <row r="78" customFormat="false" ht="12.8" hidden="false" customHeight="false" outlineLevel="0" collapsed="false">
      <c r="A78" s="0" t="s">
        <v>69</v>
      </c>
      <c r="C78" s="1" t="n">
        <f aca="false">J74+M74+Q74+X74+AB74</f>
        <v>879.596</v>
      </c>
      <c r="D78" s="5" t="n">
        <f aca="false">C78/$AE$74</f>
        <v>0.175932799605409</v>
      </c>
    </row>
    <row r="79" customFormat="false" ht="12.8" hidden="false" customHeight="false" outlineLevel="0" collapsed="false">
      <c r="A79" s="0" t="s">
        <v>70</v>
      </c>
      <c r="C79" s="1" t="n">
        <f aca="false">N74+V74</f>
        <v>177.18</v>
      </c>
      <c r="D79" s="5" t="n">
        <f aca="false">C79/$AE$74</f>
        <v>0.0354387394145567</v>
      </c>
    </row>
    <row r="80" customFormat="false" ht="12.8" hidden="false" customHeight="false" outlineLevel="0" collapsed="false">
      <c r="A80" s="0" t="s">
        <v>71</v>
      </c>
      <c r="C80" s="0" t="n">
        <f aca="false">O74+P74</f>
        <v>315.0825</v>
      </c>
      <c r="D80" s="5" t="n">
        <f aca="false">C80/$AE$74</f>
        <v>0.063021371552021</v>
      </c>
    </row>
    <row r="81" customFormat="false" ht="12.8" hidden="false" customHeight="false" outlineLevel="0" collapsed="false">
      <c r="A81" s="0" t="s">
        <v>72</v>
      </c>
      <c r="C81" s="1" t="n">
        <f aca="false">G74</f>
        <v>372.605</v>
      </c>
      <c r="D81" s="5" t="n">
        <f aca="false">C81/$AE$74</f>
        <v>0.074526760918619</v>
      </c>
    </row>
    <row r="82" customFormat="false" ht="12.8" hidden="false" customHeight="false" outlineLevel="0" collapsed="false">
      <c r="A82" s="0" t="s">
        <v>73</v>
      </c>
      <c r="C82" s="1" t="n">
        <f aca="false">I74</f>
        <v>64.0375</v>
      </c>
      <c r="D82" s="5" t="n">
        <f aca="false">C82/$AE$74</f>
        <v>0.0128084900962844</v>
      </c>
    </row>
    <row r="83" customFormat="false" ht="12.8" hidden="false" customHeight="false" outlineLevel="0" collapsed="false">
      <c r="A83" s="0" t="s">
        <v>74</v>
      </c>
      <c r="C83" s="1" t="n">
        <f aca="false">S74</f>
        <v>132.5</v>
      </c>
      <c r="D83" s="5" t="n">
        <f aca="false">C83/$AE$74</f>
        <v>0.0265020486083574</v>
      </c>
    </row>
    <row r="84" customFormat="false" ht="12.8" hidden="false" customHeight="false" outlineLevel="0" collapsed="false">
      <c r="A84" s="0" t="s">
        <v>75</v>
      </c>
      <c r="C84" s="0" t="n">
        <f aca="false">F74+Z74</f>
        <v>234.41</v>
      </c>
      <c r="D84" s="5" t="n">
        <f aca="false">C84/$AE$74</f>
        <v>0.0468856242587552</v>
      </c>
    </row>
    <row r="85" customFormat="false" ht="12.8" hidden="false" customHeight="false" outlineLevel="0" collapsed="false">
      <c r="A85" s="0" t="s">
        <v>76</v>
      </c>
      <c r="C85" s="1" t="n">
        <f aca="false">H74</f>
        <v>147.1875</v>
      </c>
      <c r="D85" s="5" t="n">
        <f aca="false">C85/$AE$74</f>
        <v>0.0294397756946612</v>
      </c>
    </row>
    <row r="86" customFormat="false" ht="12.8" hidden="false" customHeight="false" outlineLevel="0" collapsed="false">
      <c r="A86" s="0" t="s">
        <v>77</v>
      </c>
      <c r="C86" s="1" t="n">
        <f aca="false">K74</f>
        <v>161.86</v>
      </c>
      <c r="D86" s="5" t="n">
        <f aca="false">C86/$AE$74</f>
        <v>0.032374502549047</v>
      </c>
    </row>
    <row r="87" customFormat="false" ht="12.8" hidden="false" customHeight="false" outlineLevel="0" collapsed="false">
      <c r="A87" s="0" t="s">
        <v>78</v>
      </c>
      <c r="C87" s="1" t="n">
        <f aca="false">AC74+AD74</f>
        <v>90.975</v>
      </c>
      <c r="D87" s="5" t="n">
        <f aca="false">C87/$AE$74</f>
        <v>0.0181964065822288</v>
      </c>
    </row>
    <row r="88" customFormat="false" ht="12.8" hidden="false" customHeight="false" outlineLevel="0" collapsed="false">
      <c r="C88" s="0" t="n">
        <f aca="false">SUM(C77:C87)</f>
        <v>4999.6135</v>
      </c>
      <c r="D88" s="7" t="n">
        <f aca="false">C88/$AE$74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6" activePane="bottomLeft" state="frozen"/>
      <selection pane="topLeft" activeCell="A1" activeCellId="0" sqref="A1"/>
      <selection pane="bottomLeft" activeCell="AB62" activeCellId="0" sqref="AB62"/>
    </sheetView>
  </sheetViews>
  <sheetFormatPr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3.64"/>
    <col collapsed="false" customWidth="true" hidden="false" outlineLevel="0" max="30" min="3" style="0" width="7.15"/>
    <col collapsed="false" customWidth="true" hidden="false" outlineLevel="0" max="31" min="31" style="4" width="7.15"/>
    <col collapsed="false" customWidth="false" hidden="false" outlineLevel="0" max="1025" min="32" style="0" width="11.52"/>
  </cols>
  <sheetData>
    <row r="1" s="4" customFormat="true" ht="12.8" hidden="false" customHeight="false" outlineLevel="0" collapsed="false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MJ1" s="0"/>
    </row>
    <row r="2" customFormat="false" ht="12.8" hidden="false" customHeight="false" outlineLevel="0" collapsed="false">
      <c r="A2" s="0" t="s">
        <v>36</v>
      </c>
      <c r="B2" s="0" t="s">
        <v>37</v>
      </c>
      <c r="C2" s="1"/>
      <c r="D2" s="1"/>
      <c r="E2" s="1"/>
      <c r="F2" s="1"/>
      <c r="G2" s="1"/>
      <c r="H2" s="1"/>
      <c r="I2" s="1"/>
      <c r="J2" s="1"/>
      <c r="K2" s="1" t="n">
        <v>11</v>
      </c>
      <c r="L2" s="1"/>
      <c r="M2" s="1"/>
      <c r="N2" s="1"/>
      <c r="O2" s="1" t="n">
        <v>4.65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 t="n">
        <f aca="false">SUM(C2:AD2)</f>
        <v>15.65</v>
      </c>
    </row>
    <row r="3" customFormat="false" ht="12.8" hidden="false" customHeight="false" outlineLevel="0" collapsed="false">
      <c r="B3" s="0" t="s">
        <v>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 t="n">
        <f aca="false">SUM(C3:AD3)</f>
        <v>0</v>
      </c>
    </row>
    <row r="4" customFormat="false" ht="12.8" hidden="false" customHeight="false" outlineLevel="0" collapsed="false">
      <c r="B4" s="0" t="s">
        <v>40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n">
        <v>12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2" t="n">
        <f aca="false">SUM(C4:AD4)</f>
        <v>12</v>
      </c>
    </row>
    <row r="5" customFormat="false" ht="12.8" hidden="false" customHeight="false" outlineLevel="0" collapsed="false">
      <c r="B5" s="0" t="s">
        <v>41</v>
      </c>
      <c r="C5" s="1"/>
      <c r="D5" s="1"/>
      <c r="E5" s="1" t="n">
        <f aca="false">6+4+4</f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 t="n">
        <v>3.2</v>
      </c>
      <c r="S5" s="1"/>
      <c r="T5" s="1"/>
      <c r="U5" s="1" t="n">
        <v>5.474</v>
      </c>
      <c r="V5" s="1"/>
      <c r="W5" s="1"/>
      <c r="X5" s="1"/>
      <c r="Y5" s="1"/>
      <c r="Z5" s="1"/>
      <c r="AA5" s="1"/>
      <c r="AB5" s="1"/>
      <c r="AC5" s="1"/>
      <c r="AD5" s="1"/>
      <c r="AE5" s="2" t="n">
        <f aca="false">SUM(C5:AD5)</f>
        <v>22.674</v>
      </c>
    </row>
    <row r="6" customFormat="false" ht="12.8" hidden="false" customHeight="false" outlineLevel="0" collapsed="false">
      <c r="B6" s="0" t="s">
        <v>42</v>
      </c>
      <c r="C6" s="1"/>
      <c r="D6" s="1"/>
      <c r="E6" s="1"/>
      <c r="F6" s="1"/>
      <c r="G6" s="1"/>
      <c r="H6" s="1" t="n">
        <v>1.756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2" t="n">
        <f aca="false">SUM(C6:AD6)</f>
        <v>1.756</v>
      </c>
    </row>
    <row r="7" customFormat="false" ht="12.8" hidden="false" customHeight="false" outlineLevel="0" collapsed="false">
      <c r="B7" s="0" t="s">
        <v>43</v>
      </c>
      <c r="C7" s="1" t="n">
        <v>2.4</v>
      </c>
      <c r="D7" s="1"/>
      <c r="E7" s="1"/>
      <c r="F7" s="1"/>
      <c r="G7" s="1"/>
      <c r="H7" s="1" t="n">
        <v>5.258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" t="n">
        <f aca="false">SUM(C7:AD7)</f>
        <v>7.658</v>
      </c>
    </row>
    <row r="8" customFormat="false" ht="12.8" hidden="false" customHeight="false" outlineLevel="0" collapsed="false">
      <c r="A8" s="4" t="s">
        <v>44</v>
      </c>
      <c r="B8" s="4"/>
      <c r="C8" s="2" t="n">
        <f aca="false">SUM(C2:C7)</f>
        <v>2.4</v>
      </c>
      <c r="D8" s="2" t="n">
        <f aca="false">SUM(D2:D7)</f>
        <v>0</v>
      </c>
      <c r="E8" s="2" t="n">
        <f aca="false">SUM(E2:E7)</f>
        <v>14</v>
      </c>
      <c r="F8" s="2" t="n">
        <f aca="false">SUM(F2:F7)</f>
        <v>0</v>
      </c>
      <c r="G8" s="2" t="n">
        <f aca="false">SUM(G2:G7)</f>
        <v>0</v>
      </c>
      <c r="H8" s="2" t="n">
        <f aca="false">SUM(H2:H7)</f>
        <v>7.014</v>
      </c>
      <c r="I8" s="2" t="n">
        <f aca="false">SUM(I2:I7)</f>
        <v>0</v>
      </c>
      <c r="J8" s="2" t="n">
        <f aca="false">SUM(J2:J7)</f>
        <v>0</v>
      </c>
      <c r="K8" s="2" t="n">
        <f aca="false">SUM(K2:K7)</f>
        <v>11</v>
      </c>
      <c r="L8" s="2" t="n">
        <f aca="false">SUM(L2:L7)</f>
        <v>0</v>
      </c>
      <c r="M8" s="2" t="n">
        <f aca="false">SUM(M2:M7)</f>
        <v>0</v>
      </c>
      <c r="N8" s="2" t="n">
        <f aca="false">SUM(N2:N7)</f>
        <v>0</v>
      </c>
      <c r="O8" s="2" t="n">
        <f aca="false">SUM(O2:O7)</f>
        <v>4.65</v>
      </c>
      <c r="P8" s="2" t="n">
        <f aca="false">SUM(P2:P7)</f>
        <v>12</v>
      </c>
      <c r="Q8" s="2" t="n">
        <f aca="false">SUM(Q2:Q7)</f>
        <v>0</v>
      </c>
      <c r="R8" s="2" t="n">
        <f aca="false">SUM(R2:R7)</f>
        <v>3.2</v>
      </c>
      <c r="S8" s="2" t="n">
        <f aca="false">SUM(S2:S7)</f>
        <v>0</v>
      </c>
      <c r="T8" s="2" t="n">
        <f aca="false">SUM(T2:T7)</f>
        <v>0</v>
      </c>
      <c r="U8" s="2" t="n">
        <f aca="false">SUM(U2:U7)</f>
        <v>5.474</v>
      </c>
      <c r="V8" s="2" t="n">
        <f aca="false">SUM(V2:V7)</f>
        <v>0</v>
      </c>
      <c r="W8" s="2" t="n">
        <f aca="false">SUM(W2:W7)</f>
        <v>0</v>
      </c>
      <c r="X8" s="2" t="n">
        <f aca="false">SUM(X2:X7)</f>
        <v>0</v>
      </c>
      <c r="Y8" s="2" t="n">
        <f aca="false">SUM(Y2:Y7)</f>
        <v>0</v>
      </c>
      <c r="Z8" s="2" t="n">
        <f aca="false">SUM(Z2:Z7)</f>
        <v>0</v>
      </c>
      <c r="AA8" s="2" t="n">
        <f aca="false">SUM(AA2:AA7)</f>
        <v>0</v>
      </c>
      <c r="AB8" s="2" t="n">
        <f aca="false">SUM(AB2:AB7)</f>
        <v>0</v>
      </c>
      <c r="AC8" s="2" t="n">
        <f aca="false">SUM(AC2:AC7)</f>
        <v>0</v>
      </c>
      <c r="AD8" s="2" t="n">
        <f aca="false">SUM(AD2:AD7)</f>
        <v>0</v>
      </c>
      <c r="AE8" s="2" t="n">
        <f aca="false">SUM(C8:AD8)</f>
        <v>59.738</v>
      </c>
    </row>
    <row r="9" customFormat="false" ht="12.8" hidden="false" customHeight="false" outlineLevel="0" collapsed="false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</row>
    <row r="10" customFormat="false" ht="12.8" hidden="false" customHeight="false" outlineLevel="0" collapsed="false">
      <c r="A10" s="0" t="s">
        <v>45</v>
      </c>
      <c r="B10" s="0" t="s">
        <v>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 t="n">
        <f aca="false">SUM(C10:AD10)</f>
        <v>0</v>
      </c>
    </row>
    <row r="11" customFormat="false" ht="12.8" hidden="false" customHeight="false" outlineLevel="0" collapsed="false">
      <c r="B11" s="0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 t="n">
        <f aca="false">SUM(C11:AD11)</f>
        <v>0</v>
      </c>
    </row>
    <row r="12" customFormat="false" ht="12.8" hidden="false" customHeight="false" outlineLevel="0" collapsed="false">
      <c r="B12" s="0" t="s">
        <v>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 t="n">
        <f aca="false">SUM(C12:AD12)</f>
        <v>0</v>
      </c>
    </row>
    <row r="13" customFormat="false" ht="12.8" hidden="false" customHeight="false" outlineLevel="0" collapsed="false">
      <c r="B13" s="0" t="s">
        <v>41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2" t="n">
        <f aca="false">SUM(C13:AD13)</f>
        <v>0</v>
      </c>
    </row>
    <row r="14" customFormat="false" ht="12.8" hidden="false" customHeight="false" outlineLevel="0" collapsed="false">
      <c r="B14" s="0" t="s">
        <v>42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2" t="n">
        <f aca="false">SUM(C14:AD14)</f>
        <v>0</v>
      </c>
    </row>
    <row r="15" customFormat="false" ht="12.8" hidden="false" customHeight="false" outlineLevel="0" collapsed="false">
      <c r="A15" s="4" t="s">
        <v>46</v>
      </c>
      <c r="B15" s="4"/>
      <c r="C15" s="2" t="n">
        <f aca="false">SUM(C10:C14)</f>
        <v>0</v>
      </c>
      <c r="D15" s="2" t="n">
        <f aca="false">SUM(D10:D14)</f>
        <v>0</v>
      </c>
      <c r="E15" s="2" t="n">
        <f aca="false">SUM(E10:E14)</f>
        <v>0</v>
      </c>
      <c r="F15" s="2" t="n">
        <f aca="false">SUM(F10:F14)</f>
        <v>0</v>
      </c>
      <c r="G15" s="2" t="n">
        <v>10</v>
      </c>
      <c r="H15" s="2" t="n">
        <f aca="false">SUM(H10:H14)</f>
        <v>0</v>
      </c>
      <c r="I15" s="2" t="n">
        <v>7.4</v>
      </c>
      <c r="J15" s="2" t="n">
        <f aca="false">SUM(J10:J14)</f>
        <v>0</v>
      </c>
      <c r="K15" s="2" t="n">
        <f aca="false">SUM(K10:K14)</f>
        <v>0</v>
      </c>
      <c r="L15" s="2" t="n">
        <v>5</v>
      </c>
      <c r="M15" s="2" t="n">
        <f aca="false">SUM(M10:M14)</f>
        <v>0</v>
      </c>
      <c r="N15" s="2" t="n">
        <f aca="false">SUM(N10:N14)</f>
        <v>0</v>
      </c>
      <c r="O15" s="2" t="n">
        <f aca="false">SUM(O10:O14)</f>
        <v>0</v>
      </c>
      <c r="P15" s="2" t="n">
        <f aca="false">SUM(P10:P14)</f>
        <v>0</v>
      </c>
      <c r="Q15" s="2" t="n">
        <f aca="false">SUM(Q10:Q14)</f>
        <v>0</v>
      </c>
      <c r="R15" s="2" t="n">
        <v>11.5</v>
      </c>
      <c r="S15" s="2" t="n">
        <f aca="false">SUM(S10:S14)</f>
        <v>0</v>
      </c>
      <c r="T15" s="2" t="n">
        <f aca="false">SUM(T10:T14)</f>
        <v>0</v>
      </c>
      <c r="U15" s="2" t="n">
        <f aca="false">SUM(U10:U14)</f>
        <v>0</v>
      </c>
      <c r="V15" s="2" t="n">
        <f aca="false">SUM(V10:V14)</f>
        <v>0</v>
      </c>
      <c r="W15" s="2" t="n">
        <v>15</v>
      </c>
      <c r="X15" s="2" t="n">
        <v>17</v>
      </c>
      <c r="Y15" s="2" t="n">
        <f aca="false">SUM(Y10:Y14)</f>
        <v>0</v>
      </c>
      <c r="Z15" s="2" t="n">
        <f aca="false">SUM(Z10:Z14)</f>
        <v>0</v>
      </c>
      <c r="AA15" s="2" t="n">
        <f aca="false">SUM(AA9:AA14)</f>
        <v>0</v>
      </c>
      <c r="AB15" s="2" t="n">
        <f aca="false">SUM(AB9:AB14)</f>
        <v>0</v>
      </c>
      <c r="AC15" s="2" t="n">
        <f aca="false">SUM(AC9:AC14)</f>
        <v>0</v>
      </c>
      <c r="AD15" s="2" t="n">
        <f aca="false">SUM(AD9:AD14)</f>
        <v>0</v>
      </c>
      <c r="AE15" s="2" t="n">
        <f aca="false">SUM(C15:AD15)</f>
        <v>65.9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  <row r="16" customFormat="false" ht="12.8" hidden="false" customHeight="false" outlineLevel="0" collapsed="false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2"/>
    </row>
    <row r="17" customFormat="false" ht="12.8" hidden="false" customHeight="false" outlineLevel="0" collapsed="false">
      <c r="A17" s="0" t="s">
        <v>47</v>
      </c>
      <c r="B17" s="0" t="s">
        <v>37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2" t="n">
        <f aca="false">SUM(C17:AD17)</f>
        <v>0</v>
      </c>
    </row>
    <row r="18" customFormat="false" ht="12.8" hidden="false" customHeight="false" outlineLevel="0" collapsed="false">
      <c r="B18" s="0" t="s">
        <v>38</v>
      </c>
      <c r="C18" s="1"/>
      <c r="D18" s="1"/>
      <c r="E18" s="1"/>
      <c r="F18" s="1"/>
      <c r="G18" s="1"/>
      <c r="H18" s="1"/>
      <c r="I18" s="1"/>
      <c r="J18" s="1" t="n">
        <v>11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2" t="n">
        <f aca="false">SUM(C18:AD18)</f>
        <v>11</v>
      </c>
    </row>
    <row r="19" customFormat="false" ht="12.8" hidden="false" customHeight="false" outlineLevel="0" collapsed="false">
      <c r="B19" s="0" t="s">
        <v>40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2" t="n">
        <f aca="false">SUM(C19:AD19)</f>
        <v>0</v>
      </c>
    </row>
    <row r="20" customFormat="false" ht="12.8" hidden="false" customHeight="false" outlineLevel="0" collapsed="false">
      <c r="B20" s="0" t="s">
        <v>41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" t="n">
        <f aca="false">SUM(C20:AD20)</f>
        <v>0</v>
      </c>
    </row>
    <row r="21" customFormat="false" ht="12.8" hidden="false" customHeight="false" outlineLevel="0" collapsed="false">
      <c r="B21" s="0" t="s">
        <v>42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2" t="n">
        <f aca="false">SUM(C21:AD21)</f>
        <v>0</v>
      </c>
    </row>
    <row r="22" s="4" customFormat="true" ht="12.8" hidden="false" customHeight="false" outlineLevel="0" collapsed="false">
      <c r="A22" s="4" t="s">
        <v>49</v>
      </c>
      <c r="C22" s="2" t="n">
        <f aca="false">SUM(C17:C21)</f>
        <v>0</v>
      </c>
      <c r="D22" s="2" t="n">
        <v>5</v>
      </c>
      <c r="E22" s="2" t="n">
        <f aca="false">SUM(E17:E21)</f>
        <v>0</v>
      </c>
      <c r="F22" s="2" t="n">
        <f aca="false">SUM(F17:F21)</f>
        <v>0</v>
      </c>
      <c r="G22" s="2" t="n">
        <f aca="false">SUM(G17:G21)</f>
        <v>0</v>
      </c>
      <c r="H22" s="2" t="n">
        <f aca="false">SUM(H17:H21)</f>
        <v>0</v>
      </c>
      <c r="I22" s="2" t="n">
        <f aca="false">SUM(I17:I21)</f>
        <v>0</v>
      </c>
      <c r="J22" s="2" t="n">
        <f aca="false">SUM(J17:J21)</f>
        <v>11</v>
      </c>
      <c r="K22" s="2" t="n">
        <f aca="false">SUM(K17:K21)</f>
        <v>0</v>
      </c>
      <c r="L22" s="2" t="n">
        <f aca="false">SUM(L17:L21)</f>
        <v>0</v>
      </c>
      <c r="M22" s="2" t="n">
        <f aca="false">SUM(M17:M21)</f>
        <v>0</v>
      </c>
      <c r="N22" s="2" t="n">
        <f aca="false">SUM(N17:N21)</f>
        <v>0</v>
      </c>
      <c r="O22" s="2" t="n">
        <f aca="false">SUM(O17:O21)</f>
        <v>0</v>
      </c>
      <c r="P22" s="2" t="n">
        <v>5</v>
      </c>
      <c r="Q22" s="2" t="n">
        <f aca="false">SUM(Q17:Q21)</f>
        <v>0</v>
      </c>
      <c r="R22" s="2" t="n">
        <f aca="false">SUM(R17:R21)</f>
        <v>0</v>
      </c>
      <c r="S22" s="2" t="n">
        <f aca="false">SUM(S17:S21)</f>
        <v>0</v>
      </c>
      <c r="T22" s="2" t="n">
        <f aca="false">SUM(T17:T21)</f>
        <v>0</v>
      </c>
      <c r="U22" s="2" t="n">
        <f aca="false">SUM(U17:U21)</f>
        <v>0</v>
      </c>
      <c r="V22" s="2" t="n">
        <f aca="false">SUM(V17:V21)</f>
        <v>0</v>
      </c>
      <c r="W22" s="2" t="n">
        <f aca="false">SUM(W17:W21)</f>
        <v>0</v>
      </c>
      <c r="X22" s="2" t="n">
        <f aca="false">SUM(X17:X21)</f>
        <v>0</v>
      </c>
      <c r="Y22" s="2" t="n">
        <f aca="false">SUM(Y17:Y21)</f>
        <v>0</v>
      </c>
      <c r="Z22" s="2" t="n">
        <f aca="false">SUM(Z17:Z21)</f>
        <v>0</v>
      </c>
      <c r="AA22" s="2" t="n">
        <f aca="false">SUM(AA16:AA21)</f>
        <v>0</v>
      </c>
      <c r="AB22" s="2" t="n">
        <f aca="false">SUM(AB16:AB21)</f>
        <v>0</v>
      </c>
      <c r="AC22" s="2" t="n">
        <f aca="false">SUM(AC16:AC21)</f>
        <v>0</v>
      </c>
      <c r="AD22" s="2" t="n">
        <f aca="false">SUM(AD16:AD21)</f>
        <v>0</v>
      </c>
      <c r="AE22" s="2" t="n">
        <f aca="false">SUM(C22:AD22)</f>
        <v>21</v>
      </c>
      <c r="AMJ22" s="0"/>
    </row>
    <row r="23" customFormat="false" ht="12.8" hidden="false" customHeight="false" outlineLevel="0" collapsed="false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"/>
    </row>
    <row r="24" customFormat="false" ht="12.8" hidden="false" customHeight="false" outlineLevel="0" collapsed="false">
      <c r="A24" s="0" t="s">
        <v>50</v>
      </c>
      <c r="B24" s="0" t="s">
        <v>37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2" t="n">
        <f aca="false">SUM(C24:AD24)</f>
        <v>0</v>
      </c>
    </row>
    <row r="25" customFormat="false" ht="12.8" hidden="false" customHeight="false" outlineLevel="0" collapsed="false">
      <c r="B25" s="0" t="s">
        <v>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" t="n">
        <f aca="false">SUM(C25:AD25)</f>
        <v>0</v>
      </c>
    </row>
    <row r="26" customFormat="false" ht="12.8" hidden="false" customHeight="false" outlineLevel="0" collapsed="false">
      <c r="B26" s="0" t="s">
        <v>40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2" t="n">
        <f aca="false">SUM(C26:AD26)</f>
        <v>0</v>
      </c>
    </row>
    <row r="27" customFormat="false" ht="12.8" hidden="false" customHeight="false" outlineLevel="0" collapsed="false">
      <c r="B27" s="0" t="s">
        <v>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" t="n">
        <f aca="false">SUM(C27:AD27)</f>
        <v>0</v>
      </c>
    </row>
    <row r="28" customFormat="false" ht="12.8" hidden="false" customHeight="false" outlineLevel="0" collapsed="false">
      <c r="B28" s="0" t="s">
        <v>42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2" t="n">
        <f aca="false">SUM(C28:AD28)</f>
        <v>0</v>
      </c>
    </row>
    <row r="29" s="4" customFormat="true" ht="12.8" hidden="false" customHeight="false" outlineLevel="0" collapsed="false">
      <c r="A29" s="4" t="s">
        <v>51</v>
      </c>
      <c r="C29" s="2" t="n">
        <f aca="false">SUM(C24:C28)</f>
        <v>0</v>
      </c>
      <c r="D29" s="2" t="n">
        <f aca="false">SUM(D24:D28)</f>
        <v>0</v>
      </c>
      <c r="E29" s="2" t="n">
        <f aca="false">SUM(E24:E28)</f>
        <v>0</v>
      </c>
      <c r="F29" s="2" t="n">
        <f aca="false">SUM(F24:F28)</f>
        <v>0</v>
      </c>
      <c r="G29" s="2" t="n">
        <f aca="false">SUM(G24:G28)</f>
        <v>0</v>
      </c>
      <c r="H29" s="2" t="n">
        <f aca="false">SUM(H24:H28)</f>
        <v>0</v>
      </c>
      <c r="I29" s="2" t="n">
        <f aca="false">SUM(I24:I28)</f>
        <v>0</v>
      </c>
      <c r="J29" s="2" t="n">
        <f aca="false">SUM(J24:J28)</f>
        <v>0</v>
      </c>
      <c r="K29" s="2" t="n">
        <f aca="false">SUM(K24:K28)</f>
        <v>0</v>
      </c>
      <c r="L29" s="2" t="n">
        <f aca="false">SUM(L24:L28)</f>
        <v>0</v>
      </c>
      <c r="M29" s="2" t="n">
        <f aca="false">SUM(M24:M28)</f>
        <v>0</v>
      </c>
      <c r="N29" s="2" t="n">
        <f aca="false">SUM(N24:N28)</f>
        <v>0</v>
      </c>
      <c r="O29" s="2" t="n">
        <f aca="false">SUM(O24:O28)</f>
        <v>0</v>
      </c>
      <c r="P29" s="2" t="n">
        <f aca="false">SUM(P24:P28)</f>
        <v>0</v>
      </c>
      <c r="Q29" s="2" t="n">
        <f aca="false">SUM(Q24:Q28)</f>
        <v>0</v>
      </c>
      <c r="R29" s="2" t="n">
        <f aca="false">SUM(R24:R28)</f>
        <v>0</v>
      </c>
      <c r="S29" s="2" t="n">
        <f aca="false">SUM(S24:S28)</f>
        <v>0</v>
      </c>
      <c r="T29" s="2" t="n">
        <f aca="false">SUM(T24:T28)</f>
        <v>0</v>
      </c>
      <c r="U29" s="2" t="n">
        <f aca="false">SUM(U24:U28)</f>
        <v>0</v>
      </c>
      <c r="V29" s="2" t="n">
        <f aca="false">SUM(V24:V28)</f>
        <v>0</v>
      </c>
      <c r="W29" s="2" t="n">
        <f aca="false">SUM(W24:W28)</f>
        <v>0</v>
      </c>
      <c r="X29" s="2" t="n">
        <f aca="false">SUM(X24:X28)</f>
        <v>0</v>
      </c>
      <c r="Y29" s="2" t="n">
        <f aca="false">SUM(Y24:Y28)</f>
        <v>0</v>
      </c>
      <c r="Z29" s="2" t="n">
        <f aca="false">SUM(Z24:Z28)</f>
        <v>0</v>
      </c>
      <c r="AA29" s="2" t="n">
        <f aca="false">SUM(AA25:AA28)</f>
        <v>0</v>
      </c>
      <c r="AB29" s="2" t="n">
        <f aca="false">SUM(AB25:AB28)</f>
        <v>0</v>
      </c>
      <c r="AC29" s="2" t="n">
        <f aca="false">SUM(AC25:AC28)</f>
        <v>0</v>
      </c>
      <c r="AD29" s="2" t="n">
        <f aca="false">SUM(AD25:AD28)</f>
        <v>0</v>
      </c>
      <c r="AE29" s="2" t="n">
        <f aca="false">SUM(C29:AD29)</f>
        <v>0</v>
      </c>
      <c r="AMJ29" s="0"/>
    </row>
    <row r="30" customFormat="false" ht="12.8" hidden="false" customHeight="false" outlineLevel="0" collapsed="false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2"/>
    </row>
    <row r="31" customFormat="false" ht="12.8" hidden="false" customHeight="false" outlineLevel="0" collapsed="false">
      <c r="A31" s="0" t="s">
        <v>52</v>
      </c>
      <c r="B31" s="0" t="s">
        <v>37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2" t="n">
        <f aca="false">SUM(C31:AD31)</f>
        <v>0</v>
      </c>
    </row>
    <row r="32" customFormat="false" ht="12.8" hidden="false" customHeight="false" outlineLevel="0" collapsed="false">
      <c r="B32" s="0" t="s">
        <v>38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2" t="n">
        <f aca="false">SUM(C32:AD32)</f>
        <v>0</v>
      </c>
    </row>
    <row r="33" customFormat="false" ht="12.8" hidden="false" customHeight="false" outlineLevel="0" collapsed="false">
      <c r="B33" s="0" t="s">
        <v>40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2" t="n">
        <f aca="false">SUM(C33:AD33)</f>
        <v>0</v>
      </c>
    </row>
    <row r="34" customFormat="false" ht="12.8" hidden="false" customHeight="false" outlineLevel="0" collapsed="false">
      <c r="B34" s="0" t="s">
        <v>41</v>
      </c>
      <c r="C34" s="1"/>
      <c r="D34" s="1"/>
      <c r="E34" s="1"/>
      <c r="F34" s="1"/>
      <c r="G34" s="1"/>
      <c r="H34" s="8" t="n">
        <v>2.876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2" t="n">
        <f aca="false">SUM(C34:AD34)</f>
        <v>2.876</v>
      </c>
    </row>
    <row r="35" s="4" customFormat="true" ht="12.8" hidden="false" customHeight="false" outlineLevel="0" collapsed="false">
      <c r="A35" s="4" t="s">
        <v>53</v>
      </c>
      <c r="C35" s="2" t="n">
        <f aca="false">SUM(C31:C34)</f>
        <v>0</v>
      </c>
      <c r="D35" s="2" t="n">
        <f aca="false">SUM(D31:D34)</f>
        <v>0</v>
      </c>
      <c r="E35" s="2" t="n">
        <f aca="false">SUM(E31:E34)</f>
        <v>0</v>
      </c>
      <c r="F35" s="2" t="n">
        <f aca="false">SUM(F31:F34)</f>
        <v>0</v>
      </c>
      <c r="G35" s="2" t="n">
        <f aca="false">SUM(G31:G34)</f>
        <v>0</v>
      </c>
      <c r="H35" s="2" t="n">
        <f aca="false">SUM(H31:H34)</f>
        <v>2.876</v>
      </c>
      <c r="I35" s="2" t="n">
        <f aca="false">SUM(I31:I34)</f>
        <v>0</v>
      </c>
      <c r="J35" s="2" t="n">
        <f aca="false">SUM(J31:J34)</f>
        <v>0</v>
      </c>
      <c r="K35" s="2" t="n">
        <f aca="false">SUM(K31:K34)</f>
        <v>0</v>
      </c>
      <c r="L35" s="2" t="n">
        <v>9.132</v>
      </c>
      <c r="M35" s="2" t="n">
        <v>11.68</v>
      </c>
      <c r="N35" s="2" t="n">
        <f aca="false">SUM(N31:N34)</f>
        <v>0</v>
      </c>
      <c r="O35" s="2" t="n">
        <f aca="false">SUM(O31:O34)</f>
        <v>0</v>
      </c>
      <c r="P35" s="2" t="n">
        <f aca="false">SUM(P31:P34)</f>
        <v>0</v>
      </c>
      <c r="Q35" s="2" t="n">
        <f aca="false">SUM(Q31:Q34)</f>
        <v>0</v>
      </c>
      <c r="R35" s="2" t="n">
        <f aca="false">SUM(R31:R34)</f>
        <v>0</v>
      </c>
      <c r="S35" s="2" t="n">
        <f aca="false">SUM(S31:S34)</f>
        <v>0</v>
      </c>
      <c r="T35" s="2" t="n">
        <f aca="false">SUM(T31:T34)</f>
        <v>0</v>
      </c>
      <c r="U35" s="2" t="n">
        <f aca="false">SUM(U31:U34)</f>
        <v>0</v>
      </c>
      <c r="V35" s="2" t="n">
        <f aca="false">SUM(V31:V34)</f>
        <v>0</v>
      </c>
      <c r="W35" s="2" t="n">
        <f aca="false">SUM(W31:W34)</f>
        <v>0</v>
      </c>
      <c r="X35" s="2" t="n">
        <f aca="false">SUM(X31:X34)</f>
        <v>0</v>
      </c>
      <c r="Y35" s="2" t="n">
        <f aca="false">SUM(Y31:Y34)</f>
        <v>0</v>
      </c>
      <c r="Z35" s="2" t="n">
        <f aca="false">SUM(Z31:Z34)</f>
        <v>0</v>
      </c>
      <c r="AA35" s="2" t="n">
        <f aca="false">SUM(AA29:AA34)</f>
        <v>0</v>
      </c>
      <c r="AB35" s="2" t="n">
        <f aca="false">SUM(AB29:AB34)</f>
        <v>0</v>
      </c>
      <c r="AC35" s="2" t="n">
        <f aca="false">SUM(AC29:AC34)</f>
        <v>0</v>
      </c>
      <c r="AD35" s="2" t="n">
        <f aca="false">SUM(AD29:AD34)</f>
        <v>0</v>
      </c>
      <c r="AE35" s="2" t="n">
        <f aca="false">SUM(C35:AD35)</f>
        <v>23.688</v>
      </c>
      <c r="AMJ35" s="0"/>
    </row>
    <row r="36" customFormat="false" ht="12.8" hidden="false" customHeight="false" outlineLevel="0" collapsed="false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2"/>
    </row>
    <row r="37" customFormat="false" ht="12.8" hidden="false" customHeight="false" outlineLevel="0" collapsed="false">
      <c r="A37" s="0" t="s">
        <v>54</v>
      </c>
      <c r="B37" s="0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0" t="n">
        <v>2.5</v>
      </c>
      <c r="O37" s="1"/>
      <c r="P37" s="1"/>
      <c r="Q37" s="1"/>
      <c r="R37" s="1"/>
      <c r="S37" s="1"/>
      <c r="T37" s="1"/>
      <c r="U37" s="1"/>
      <c r="V37" s="1" t="n">
        <v>24</v>
      </c>
      <c r="W37" s="1"/>
      <c r="X37" s="1"/>
      <c r="Y37" s="1"/>
      <c r="Z37" s="1"/>
      <c r="AA37" s="1"/>
      <c r="AB37" s="1"/>
      <c r="AC37" s="1"/>
      <c r="AD37" s="1"/>
      <c r="AE37" s="2" t="n">
        <f aca="false">SUM(C37:AD37)</f>
        <v>26.5</v>
      </c>
    </row>
    <row r="38" customFormat="false" ht="12.8" hidden="false" customHeight="false" outlineLevel="0" collapsed="false">
      <c r="B38" s="0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n">
        <v>10</v>
      </c>
      <c r="AD38" s="1" t="n">
        <v>1.2</v>
      </c>
      <c r="AE38" s="2" t="n">
        <f aca="false">SUM(C38:AD38)</f>
        <v>11.2</v>
      </c>
    </row>
    <row r="39" customFormat="false" ht="12.8" hidden="false" customHeight="false" outlineLevel="0" collapsed="false">
      <c r="B39" s="0" t="s">
        <v>40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n">
        <v>5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2" t="n">
        <f aca="false">SUM(C39:AD39)</f>
        <v>5</v>
      </c>
    </row>
    <row r="40" customFormat="false" ht="12.8" hidden="false" customHeight="false" outlineLevel="0" collapsed="false">
      <c r="B40" s="0" t="s">
        <v>41</v>
      </c>
      <c r="C40" s="1"/>
      <c r="D40" s="1"/>
      <c r="E40" s="1"/>
      <c r="F40" s="1" t="n">
        <v>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 t="n">
        <v>10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2" t="n">
        <f aca="false">SUM(C40:AD40)</f>
        <v>12</v>
      </c>
    </row>
    <row r="41" customFormat="false" ht="12.8" hidden="false" customHeight="false" outlineLevel="0" collapsed="false">
      <c r="B41" s="0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2" t="n">
        <f aca="false">SUM(C41:AD41)</f>
        <v>0</v>
      </c>
    </row>
    <row r="42" customFormat="false" ht="12.8" hidden="false" customHeight="false" outlineLevel="0" collapsed="false">
      <c r="B42" s="0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n">
        <v>2.941</v>
      </c>
      <c r="AB42" s="1"/>
      <c r="AC42" s="1"/>
      <c r="AD42" s="2"/>
      <c r="AE42" s="2" t="n">
        <f aca="false">SUM(C42:AD42)</f>
        <v>2.941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</row>
    <row r="43" customFormat="false" ht="12.8" hidden="false" customHeight="false" outlineLevel="0" collapsed="false">
      <c r="B43" s="0" t="s">
        <v>56</v>
      </c>
      <c r="C43" s="1" t="n">
        <v>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2" t="n">
        <f aca="false">SUM(C43:AD43)</f>
        <v>5</v>
      </c>
    </row>
    <row r="44" s="4" customFormat="true" ht="12.8" hidden="false" customHeight="false" outlineLevel="0" collapsed="false">
      <c r="A44" s="4" t="s">
        <v>57</v>
      </c>
      <c r="C44" s="2" t="n">
        <f aca="false">SUM(C37:C43)</f>
        <v>5</v>
      </c>
      <c r="D44" s="2" t="n">
        <f aca="false">SUM(D37:D43)</f>
        <v>0</v>
      </c>
      <c r="E44" s="2" t="n">
        <f aca="false">SUM(E37:E43)</f>
        <v>0</v>
      </c>
      <c r="F44" s="2" t="n">
        <f aca="false">SUM(F37:F43)</f>
        <v>2</v>
      </c>
      <c r="G44" s="2" t="n">
        <f aca="false">SUM(G37:G43)</f>
        <v>0</v>
      </c>
      <c r="H44" s="2" t="n">
        <f aca="false">SUM(H37:H43)</f>
        <v>0</v>
      </c>
      <c r="I44" s="2" t="n">
        <f aca="false">SUM(I37:I43)</f>
        <v>0</v>
      </c>
      <c r="J44" s="2" t="n">
        <f aca="false">SUM(J37:J43)</f>
        <v>0</v>
      </c>
      <c r="K44" s="2" t="n">
        <f aca="false">SUM(K37:K43)</f>
        <v>0</v>
      </c>
      <c r="L44" s="2" t="n">
        <f aca="false">SUM(L37:L43)</f>
        <v>0</v>
      </c>
      <c r="M44" s="2" t="n">
        <f aca="false">SUM(M37:M43)</f>
        <v>0</v>
      </c>
      <c r="N44" s="2" t="n">
        <f aca="false">SUM(N37:N43)</f>
        <v>2.5</v>
      </c>
      <c r="O44" s="2" t="n">
        <f aca="false">SUM(O37:O43)</f>
        <v>0</v>
      </c>
      <c r="P44" s="2" t="n">
        <f aca="false">SUM(P37:P43)</f>
        <v>0</v>
      </c>
      <c r="Q44" s="2" t="n">
        <f aca="false">SUM(Q37:Q43)</f>
        <v>5</v>
      </c>
      <c r="R44" s="2" t="n">
        <f aca="false">SUM(R37:R43)</f>
        <v>0</v>
      </c>
      <c r="S44" s="2" t="n">
        <f aca="false">SUM(S37:S43)</f>
        <v>10</v>
      </c>
      <c r="T44" s="2" t="n">
        <f aca="false">SUM(T37:T43)</f>
        <v>0</v>
      </c>
      <c r="U44" s="2" t="n">
        <f aca="false">SUM(U37:U43)</f>
        <v>0</v>
      </c>
      <c r="V44" s="2" t="n">
        <f aca="false">SUM(V37:V43)</f>
        <v>24</v>
      </c>
      <c r="W44" s="2" t="n">
        <f aca="false">SUM(W37:W43)</f>
        <v>0</v>
      </c>
      <c r="X44" s="2" t="n">
        <f aca="false">SUM(X37:X43)</f>
        <v>0</v>
      </c>
      <c r="Y44" s="2" t="n">
        <f aca="false">SUM(Y37:Y43)</f>
        <v>0</v>
      </c>
      <c r="Z44" s="2" t="n">
        <v>0.76</v>
      </c>
      <c r="AA44" s="2" t="n">
        <f aca="false">SUM(AA37:AA43)</f>
        <v>2.941</v>
      </c>
      <c r="AB44" s="2" t="n">
        <f aca="false">SUM(AB37:AB43)</f>
        <v>0</v>
      </c>
      <c r="AC44" s="2" t="n">
        <f aca="false">SUM(AC37:AC43)</f>
        <v>10</v>
      </c>
      <c r="AD44" s="2" t="n">
        <f aca="false">SUM(AD37:AD43)</f>
        <v>1.2</v>
      </c>
      <c r="AE44" s="2" t="n">
        <f aca="false">SUM(C44:AD44)</f>
        <v>63.401</v>
      </c>
      <c r="AMJ44" s="0"/>
    </row>
    <row r="45" customFormat="false" ht="12.8" hidden="false" customHeight="false" outlineLevel="0" collapsed="false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2"/>
    </row>
    <row r="46" customFormat="false" ht="12.8" hidden="false" customHeight="false" outlineLevel="0" collapsed="false">
      <c r="A46" s="0" t="s">
        <v>58</v>
      </c>
      <c r="B46" s="0" t="s">
        <v>37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 t="n">
        <v>7.5</v>
      </c>
      <c r="O46" s="1"/>
      <c r="P46" s="1"/>
      <c r="Q46" s="1" t="n">
        <v>5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2" t="n">
        <f aca="false">SUM(C46:AD46)</f>
        <v>12.5</v>
      </c>
    </row>
    <row r="47" customFormat="false" ht="12.8" hidden="false" customHeight="false" outlineLevel="0" collapsed="false">
      <c r="B47" s="0" t="s">
        <v>38</v>
      </c>
      <c r="C47" s="1"/>
      <c r="D47" s="1" t="n">
        <v>4.75</v>
      </c>
      <c r="E47" s="1"/>
      <c r="F47" s="1"/>
      <c r="G47" s="1"/>
      <c r="H47" s="1"/>
      <c r="I47" s="1" t="n">
        <v>4.75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2" t="n">
        <f aca="false">SUM(C47:AD47)</f>
        <v>9.5</v>
      </c>
    </row>
    <row r="48" customFormat="false" ht="12.8" hidden="false" customHeight="false" outlineLevel="0" collapsed="false">
      <c r="B48" s="0" t="s">
        <v>40</v>
      </c>
      <c r="C48" s="1"/>
      <c r="D48" s="1"/>
      <c r="E48" s="1"/>
      <c r="F48" s="1" t="n">
        <v>3</v>
      </c>
      <c r="G48" s="1"/>
      <c r="H48" s="1"/>
      <c r="I48" s="1"/>
      <c r="J48" s="1"/>
      <c r="K48" s="1"/>
      <c r="L48" s="1" t="n">
        <v>2</v>
      </c>
      <c r="M48" s="1"/>
      <c r="N48" s="1"/>
      <c r="O48" s="1"/>
      <c r="P48" s="1"/>
      <c r="Q48" s="1"/>
      <c r="R48" s="1" t="n">
        <v>2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2" t="n">
        <f aca="false">SUM(C48:AD48)</f>
        <v>7</v>
      </c>
    </row>
    <row r="49" customFormat="false" ht="12.8" hidden="false" customHeight="false" outlineLevel="0" collapsed="false">
      <c r="B49" s="0" t="s">
        <v>41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 t="n">
        <v>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2" t="n">
        <f aca="false">SUM(C49:AD49)</f>
        <v>4</v>
      </c>
    </row>
    <row r="50" customFormat="false" ht="12.8" hidden="false" customHeight="false" outlineLevel="0" collapsed="false">
      <c r="B50" s="0" t="s">
        <v>42</v>
      </c>
      <c r="C50" s="1"/>
      <c r="D50" s="1"/>
      <c r="E50" s="1"/>
      <c r="F50" s="1"/>
      <c r="G50" s="1"/>
      <c r="H50" s="0" t="n">
        <v>4.75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2" t="n">
        <f aca="false">SUM(C50:AD50)</f>
        <v>4.75</v>
      </c>
    </row>
    <row r="51" s="4" customFormat="true" ht="12.8" hidden="false" customHeight="false" outlineLevel="0" collapsed="false">
      <c r="A51" s="4" t="s">
        <v>59</v>
      </c>
      <c r="C51" s="2" t="n">
        <v>0</v>
      </c>
      <c r="D51" s="2" t="n">
        <f aca="false">SUM(D46:D50)</f>
        <v>4.75</v>
      </c>
      <c r="E51" s="2" t="n">
        <f aca="false">SUM(E46:E50)</f>
        <v>0</v>
      </c>
      <c r="F51" s="2" t="n">
        <f aca="false">SUM(F46:F50)</f>
        <v>3</v>
      </c>
      <c r="G51" s="2" t="n">
        <f aca="false">SUM(G46:G50)</f>
        <v>0</v>
      </c>
      <c r="H51" s="2" t="n">
        <f aca="false">SUM(H46:H50)</f>
        <v>4.75</v>
      </c>
      <c r="I51" s="2" t="n">
        <f aca="false">SUM(I46:I50)</f>
        <v>4.75</v>
      </c>
      <c r="J51" s="2" t="n">
        <f aca="false">SUM(J46:J50)</f>
        <v>0</v>
      </c>
      <c r="K51" s="2" t="n">
        <f aca="false">SUM(K46:K50)</f>
        <v>0</v>
      </c>
      <c r="L51" s="2" t="n">
        <f aca="false">SUM(L46:L50)</f>
        <v>2</v>
      </c>
      <c r="M51" s="2" t="n">
        <f aca="false">SUM(M46:M50)</f>
        <v>4</v>
      </c>
      <c r="N51" s="2" t="n">
        <f aca="false">SUM(N46:N50)</f>
        <v>7.5</v>
      </c>
      <c r="O51" s="2" t="n">
        <f aca="false">SUM(O46:O50)</f>
        <v>0</v>
      </c>
      <c r="P51" s="2" t="n">
        <f aca="false">SUM(P46:P50)</f>
        <v>0</v>
      </c>
      <c r="Q51" s="2" t="n">
        <f aca="false">SUM(Q46:Q50)</f>
        <v>5</v>
      </c>
      <c r="R51" s="2" t="n">
        <f aca="false">SUM(R46:R50)</f>
        <v>2</v>
      </c>
      <c r="S51" s="2" t="n">
        <f aca="false">SUM(S46:S50)</f>
        <v>0</v>
      </c>
      <c r="T51" s="2" t="n">
        <f aca="false">SUM(T46:T50)</f>
        <v>0</v>
      </c>
      <c r="U51" s="2" t="n">
        <f aca="false">SUM(U46:U50)</f>
        <v>0</v>
      </c>
      <c r="V51" s="2" t="n">
        <f aca="false">SUM(V46:V50)</f>
        <v>0</v>
      </c>
      <c r="W51" s="2" t="n">
        <f aca="false">SUM(W46:W50)</f>
        <v>0</v>
      </c>
      <c r="X51" s="2" t="n">
        <f aca="false">SUM(X46:X50)</f>
        <v>0</v>
      </c>
      <c r="Y51" s="2" t="n">
        <f aca="false">SUM(Y46:Y50)</f>
        <v>0</v>
      </c>
      <c r="Z51" s="2" t="n">
        <f aca="false">SUM(Z46:Z50)</f>
        <v>0</v>
      </c>
      <c r="AA51" s="2" t="n">
        <f aca="false">SUM(AA45:AA50)</f>
        <v>0</v>
      </c>
      <c r="AB51" s="2" t="n">
        <f aca="false">SUM(AB45:AB50)</f>
        <v>0</v>
      </c>
      <c r="AC51" s="2" t="n">
        <f aca="false">SUM(AC45:AC50)</f>
        <v>0</v>
      </c>
      <c r="AD51" s="2" t="n">
        <f aca="false">SUM(AD45:AD50)</f>
        <v>0</v>
      </c>
      <c r="AE51" s="2" t="n">
        <f aca="false">SUM(C51:AD51)</f>
        <v>37.75</v>
      </c>
      <c r="AMJ51" s="0"/>
    </row>
    <row r="52" customFormat="false" ht="12.8" hidden="false" customHeight="false" outlineLevel="0" collapsed="false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2"/>
    </row>
    <row r="53" customFormat="false" ht="12.8" hidden="false" customHeight="false" outlineLevel="0" collapsed="false">
      <c r="A53" s="0" t="s">
        <v>60</v>
      </c>
      <c r="B53" s="0" t="s">
        <v>37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2" t="n">
        <f aca="false">SUM(C53:AD53)</f>
        <v>0</v>
      </c>
    </row>
    <row r="54" customFormat="false" ht="12.8" hidden="false" customHeight="false" outlineLevel="0" collapsed="false">
      <c r="B54" s="0" t="s">
        <v>38</v>
      </c>
      <c r="C54" s="1"/>
      <c r="D54" s="1"/>
      <c r="E54" s="1"/>
      <c r="F54" s="1"/>
      <c r="G54" s="1" t="n">
        <v>84.6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 t="n">
        <v>5</v>
      </c>
      <c r="W54" s="1"/>
      <c r="X54" s="1"/>
      <c r="Y54" s="1"/>
      <c r="Z54" s="1"/>
      <c r="AA54" s="1"/>
      <c r="AB54" s="1"/>
      <c r="AC54" s="1"/>
      <c r="AD54" s="1"/>
      <c r="AE54" s="2" t="n">
        <f aca="false">SUM(C54:AD54)</f>
        <v>89.6</v>
      </c>
    </row>
    <row r="55" customFormat="false" ht="12.8" hidden="false" customHeight="false" outlineLevel="0" collapsed="false">
      <c r="B55" s="0" t="s">
        <v>40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 t="n">
        <v>5</v>
      </c>
      <c r="W55" s="1"/>
      <c r="X55" s="1"/>
      <c r="Y55" s="1"/>
      <c r="Z55" s="1"/>
      <c r="AA55" s="1"/>
      <c r="AB55" s="1"/>
      <c r="AC55" s="1"/>
      <c r="AD55" s="1"/>
      <c r="AE55" s="2" t="n">
        <f aca="false">SUM(C55:AD55)</f>
        <v>5</v>
      </c>
    </row>
    <row r="56" customFormat="false" ht="12.8" hidden="false" customHeight="false" outlineLevel="0" collapsed="false">
      <c r="B56" s="0" t="s">
        <v>41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 t="n">
        <v>5</v>
      </c>
      <c r="W56" s="1"/>
      <c r="X56" s="1"/>
      <c r="Y56" s="1"/>
      <c r="Z56" s="1"/>
      <c r="AA56" s="1"/>
      <c r="AB56" s="1"/>
      <c r="AC56" s="1"/>
      <c r="AD56" s="1"/>
      <c r="AE56" s="2" t="n">
        <f aca="false">SUM(C56:AD56)</f>
        <v>5</v>
      </c>
    </row>
    <row r="57" customFormat="false" ht="12.8" hidden="false" customHeight="false" outlineLevel="0" collapsed="false">
      <c r="B57" s="0" t="s">
        <v>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S57" s="1"/>
      <c r="T57" s="1"/>
      <c r="U57" s="1" t="n">
        <v>5</v>
      </c>
      <c r="V57" s="1"/>
      <c r="W57" s="1"/>
      <c r="X57" s="1"/>
      <c r="Y57" s="1"/>
      <c r="Z57" s="1"/>
      <c r="AA57" s="1"/>
      <c r="AB57" s="1"/>
      <c r="AC57" s="1"/>
      <c r="AD57" s="1"/>
      <c r="AE57" s="2" t="n">
        <f aca="false">SUM(C57:AD57)</f>
        <v>5</v>
      </c>
    </row>
    <row r="58" customFormat="false" ht="12.8" hidden="false" customHeight="false" outlineLevel="0" collapsed="false">
      <c r="B58" s="0" t="s">
        <v>43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n">
        <v>5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2" t="n">
        <f aca="false">SUM(C58:AD58)</f>
        <v>5</v>
      </c>
    </row>
    <row r="59" customFormat="false" ht="12.8" hidden="false" customHeight="false" outlineLevel="0" collapsed="false">
      <c r="B59" s="0" t="s">
        <v>56</v>
      </c>
      <c r="C59" s="1"/>
      <c r="D59" s="1" t="n">
        <v>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2" t="n">
        <f aca="false">SUM(C59:AD59)</f>
        <v>5</v>
      </c>
    </row>
    <row r="60" customFormat="false" ht="12.8" hidden="false" customHeight="false" outlineLevel="0" collapsed="false">
      <c r="B60" s="0" t="s">
        <v>61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n">
        <v>5</v>
      </c>
      <c r="AC60" s="1"/>
      <c r="AD60" s="1"/>
      <c r="AE60" s="2" t="n">
        <f aca="false">SUM(C60:AD60)</f>
        <v>5</v>
      </c>
    </row>
    <row r="61" customFormat="false" ht="12.8" hidden="false" customHeight="false" outlineLevel="0" collapsed="false">
      <c r="B61" s="0" t="s">
        <v>62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n">
        <v>2.5</v>
      </c>
      <c r="AC61" s="1"/>
      <c r="AD61" s="1"/>
      <c r="AE61" s="2" t="n">
        <f aca="false">SUM(C61:AD61)</f>
        <v>2.5</v>
      </c>
    </row>
    <row r="62" customFormat="false" ht="12.8" hidden="false" customHeight="false" outlineLevel="0" collapsed="false">
      <c r="B62" s="0" t="s">
        <v>63</v>
      </c>
      <c r="C62" s="1" t="n">
        <v>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2" t="n">
        <f aca="false">SUM(C62:AD62)</f>
        <v>5</v>
      </c>
      <c r="AG62" s="0" t="s">
        <v>79</v>
      </c>
    </row>
    <row r="63" customFormat="false" ht="12.8" hidden="false" customHeight="false" outlineLevel="0" collapsed="false">
      <c r="A63" s="4" t="s">
        <v>64</v>
      </c>
      <c r="B63" s="4"/>
      <c r="C63" s="2" t="n">
        <f aca="false">SUM(C53:C62)</f>
        <v>5</v>
      </c>
      <c r="D63" s="2" t="n">
        <f aca="false">SUM(D53:D62)</f>
        <v>5</v>
      </c>
      <c r="E63" s="2" t="n">
        <f aca="false">SUM(E53:E62)</f>
        <v>0</v>
      </c>
      <c r="F63" s="2" t="n">
        <f aca="false">SUM(F53:F62)</f>
        <v>0</v>
      </c>
      <c r="G63" s="2" t="n">
        <f aca="false">SUM(G53:G62)</f>
        <v>84.6</v>
      </c>
      <c r="H63" s="2" t="n">
        <f aca="false">SUM(H53:H62)</f>
        <v>0</v>
      </c>
      <c r="I63" s="2" t="n">
        <f aca="false">SUM(I53:I62)</f>
        <v>0</v>
      </c>
      <c r="J63" s="2" t="n">
        <f aca="false">SUM(J53:J62)</f>
        <v>0</v>
      </c>
      <c r="K63" s="2" t="n">
        <f aca="false">SUM(K53:K62)</f>
        <v>0</v>
      </c>
      <c r="L63" s="2" t="n">
        <f aca="false">SUM(L53:L62)</f>
        <v>0</v>
      </c>
      <c r="M63" s="2" t="n">
        <f aca="false">SUM(M53:M62)</f>
        <v>0</v>
      </c>
      <c r="N63" s="2" t="n">
        <f aca="false">SUM(N53:N62)</f>
        <v>0</v>
      </c>
      <c r="O63" s="2" t="n">
        <f aca="false">SUM(O53:O62)</f>
        <v>0</v>
      </c>
      <c r="P63" s="2" t="n">
        <f aca="false">SUM(P53:P62)</f>
        <v>0</v>
      </c>
      <c r="Q63" s="2" t="n">
        <f aca="false">SUM(Q53:Q62)</f>
        <v>0</v>
      </c>
      <c r="R63" s="2" t="n">
        <f aca="false">SUM(R53:R62)</f>
        <v>5</v>
      </c>
      <c r="S63" s="2" t="n">
        <f aca="false">SUM(S53:S62)</f>
        <v>0</v>
      </c>
      <c r="T63" s="2" t="n">
        <f aca="false">SUM(T53:T62)</f>
        <v>0</v>
      </c>
      <c r="U63" s="2" t="n">
        <f aca="false">SUM(U53:U62)</f>
        <v>5</v>
      </c>
      <c r="V63" s="2" t="n">
        <f aca="false">SUM(V53:V62)</f>
        <v>15</v>
      </c>
      <c r="W63" s="2" t="n">
        <f aca="false">SUM(W53:W62)</f>
        <v>0</v>
      </c>
      <c r="X63" s="2" t="n">
        <f aca="false">SUM(X53:X62)</f>
        <v>0</v>
      </c>
      <c r="Y63" s="2" t="n">
        <f aca="false">SUM(Y53:Y62)</f>
        <v>0</v>
      </c>
      <c r="Z63" s="2" t="n">
        <f aca="false">SUM(Z53:Z62)</f>
        <v>0</v>
      </c>
      <c r="AA63" s="2" t="n">
        <f aca="false">SUM(AA53:AA62)</f>
        <v>0</v>
      </c>
      <c r="AB63" s="2" t="n">
        <f aca="false">SUM(AB53:AB62)</f>
        <v>7.5</v>
      </c>
      <c r="AC63" s="2" t="n">
        <f aca="false">SUM(AC53:AC62)</f>
        <v>0</v>
      </c>
      <c r="AD63" s="2" t="n">
        <f aca="false">SUM(AD53:AD62)</f>
        <v>0</v>
      </c>
      <c r="AE63" s="2" t="n">
        <f aca="false">SUM(C63:AD63)</f>
        <v>127.1</v>
      </c>
    </row>
    <row r="64" customFormat="false" ht="12.8" hidden="false" customHeight="false" outlineLevel="0" collapsed="false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2"/>
    </row>
    <row r="65" customFormat="false" ht="12.8" hidden="false" customHeight="false" outlineLevel="0" collapsed="false">
      <c r="A65" s="0" t="s">
        <v>65</v>
      </c>
      <c r="B65" s="0" t="s">
        <v>37</v>
      </c>
      <c r="C65" s="1" t="n">
        <v>5</v>
      </c>
      <c r="D65" s="1"/>
      <c r="E65" s="1"/>
      <c r="F65" s="1" t="n">
        <v>5</v>
      </c>
      <c r="G65" s="1" t="n">
        <v>5</v>
      </c>
      <c r="H65" s="1"/>
      <c r="I65" s="1" t="n">
        <v>5</v>
      </c>
      <c r="J65" s="1" t="n">
        <v>5</v>
      </c>
      <c r="K65" s="1" t="n">
        <v>5</v>
      </c>
      <c r="L65" s="1" t="n">
        <v>5</v>
      </c>
      <c r="M65" s="1" t="n">
        <v>5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2" t="n">
        <f aca="false">SUM(C65:AD65)</f>
        <v>40</v>
      </c>
    </row>
    <row r="66" customFormat="false" ht="12.8" hidden="false" customHeight="false" outlineLevel="0" collapsed="false">
      <c r="B66" s="0" t="s">
        <v>38</v>
      </c>
      <c r="C66" s="1" t="n">
        <v>23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2" t="n">
        <f aca="false">SUM(C66:AD66)</f>
        <v>23</v>
      </c>
    </row>
    <row r="67" customFormat="false" ht="12.8" hidden="false" customHeight="false" outlineLevel="0" collapsed="false">
      <c r="B67" s="0" t="s">
        <v>40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2" t="n">
        <f aca="false">SUM(C67:AD67)</f>
        <v>0</v>
      </c>
    </row>
    <row r="68" s="4" customFormat="true" ht="12.8" hidden="false" customHeight="false" outlineLevel="0" collapsed="false">
      <c r="A68" s="4" t="s">
        <v>66</v>
      </c>
      <c r="C68" s="2" t="n">
        <f aca="false">SUM(C65:C67)</f>
        <v>28</v>
      </c>
      <c r="D68" s="2" t="n">
        <f aca="false">SUM(D65:D67)</f>
        <v>0</v>
      </c>
      <c r="E68" s="2" t="n">
        <f aca="false">SUM(E65:E67)</f>
        <v>0</v>
      </c>
      <c r="F68" s="2" t="n">
        <f aca="false">SUM(F65:F67)</f>
        <v>5</v>
      </c>
      <c r="G68" s="2" t="n">
        <f aca="false">SUM(G65:G67)</f>
        <v>5</v>
      </c>
      <c r="H68" s="2" t="n">
        <f aca="false">SUM(H65:H67)</f>
        <v>0</v>
      </c>
      <c r="I68" s="2" t="n">
        <f aca="false">SUM(I65:I67)</f>
        <v>5</v>
      </c>
      <c r="J68" s="2" t="n">
        <f aca="false">SUM(J65:J67)</f>
        <v>5</v>
      </c>
      <c r="K68" s="2" t="n">
        <f aca="false">SUM(K65:K67)</f>
        <v>5</v>
      </c>
      <c r="L68" s="2" t="n">
        <f aca="false">SUM(L65:L67)</f>
        <v>5</v>
      </c>
      <c r="M68" s="2" t="n">
        <f aca="false">SUM(M65:M67)</f>
        <v>5</v>
      </c>
      <c r="N68" s="2" t="n">
        <f aca="false">SUM(N65:N67)</f>
        <v>0</v>
      </c>
      <c r="O68" s="2" t="n">
        <f aca="false">SUM(O65:O67)</f>
        <v>0</v>
      </c>
      <c r="P68" s="2" t="n">
        <f aca="false">SUM(P65:P67)</f>
        <v>0</v>
      </c>
      <c r="Q68" s="2" t="n">
        <f aca="false">SUM(Q65:Q67)</f>
        <v>0</v>
      </c>
      <c r="R68" s="2" t="n">
        <f aca="false">SUM(R65:R67)</f>
        <v>0</v>
      </c>
      <c r="S68" s="2" t="n">
        <f aca="false">SUM(S65:S67)</f>
        <v>0</v>
      </c>
      <c r="T68" s="2" t="n">
        <f aca="false">SUM(T65:T67)</f>
        <v>0</v>
      </c>
      <c r="U68" s="2" t="n">
        <f aca="false">SUM(U65:U67)</f>
        <v>0</v>
      </c>
      <c r="V68" s="2" t="n">
        <f aca="false">SUM(V65:V67)</f>
        <v>0</v>
      </c>
      <c r="W68" s="2" t="n">
        <f aca="false">SUM(W65:W67)</f>
        <v>0</v>
      </c>
      <c r="X68" s="2" t="n">
        <f aca="false">SUM(X65:X67)</f>
        <v>0</v>
      </c>
      <c r="Y68" s="2" t="n">
        <f aca="false">SUM(Y65:Y67)</f>
        <v>0</v>
      </c>
      <c r="Z68" s="2" t="n">
        <f aca="false">SUM(Z65:Z67)</f>
        <v>0</v>
      </c>
      <c r="AA68" s="2" t="n">
        <f aca="false">SUM(AA65:AA67)</f>
        <v>0</v>
      </c>
      <c r="AB68" s="2" t="n">
        <f aca="false">SUM(AB65:AB67)</f>
        <v>0</v>
      </c>
      <c r="AC68" s="2" t="n">
        <f aca="false">SUM(AC65:AC67)</f>
        <v>0</v>
      </c>
      <c r="AD68" s="2" t="n">
        <f aca="false">SUM(AD65:AD67)</f>
        <v>0</v>
      </c>
      <c r="AE68" s="2" t="n">
        <f aca="false">SUM(C68:AD68)</f>
        <v>63</v>
      </c>
      <c r="AMJ68" s="0"/>
    </row>
    <row r="69" customFormat="false" ht="12.8" hidden="false" customHeight="false" outlineLevel="0" collapsed="false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2"/>
    </row>
    <row r="70" s="4" customFormat="true" ht="12.8" hidden="false" customHeight="false" outlineLevel="0" collapsed="false">
      <c r="A70" s="4" t="s">
        <v>32</v>
      </c>
      <c r="C70" s="2" t="n">
        <f aca="false">SUM(C68,C63,C51,C44,C35,C29,C22,C15,C8)</f>
        <v>40.4</v>
      </c>
      <c r="D70" s="2" t="n">
        <f aca="false">SUM(D68,D63,D51,D44,D35,D29,D22,D15,D8)</f>
        <v>14.75</v>
      </c>
      <c r="E70" s="2" t="n">
        <f aca="false">SUM(E68,E63,E51,E44,E35,E29,E22,E15,E8)</f>
        <v>14</v>
      </c>
      <c r="F70" s="2" t="n">
        <f aca="false">SUM(F68,F63,F51,F44,F35,F29,F22,F15,F8)</f>
        <v>10</v>
      </c>
      <c r="G70" s="2" t="n">
        <f aca="false">SUM(G68,G63,G51,G44,G35,G29,G22,G15,G8)</f>
        <v>99.6</v>
      </c>
      <c r="H70" s="2" t="n">
        <f aca="false">SUM(H68,H63,H51,H44,H35,H29,H22,H15,H8)</f>
        <v>14.64</v>
      </c>
      <c r="I70" s="2" t="n">
        <f aca="false">SUM(I68,I63,I51,I44,I35,I29,I22,I15,I8)</f>
        <v>17.15</v>
      </c>
      <c r="J70" s="2" t="n">
        <f aca="false">SUM(J68,J63,J51,J44,J35,J29,J22,J15,J8)</f>
        <v>16</v>
      </c>
      <c r="K70" s="2" t="n">
        <f aca="false">SUM(K68,K63,K51,K44,K35,K29,K22,K15,K8)</f>
        <v>16</v>
      </c>
      <c r="L70" s="2" t="n">
        <f aca="false">SUM(L68,L63,L51,L44,L35,L29,L22,L15,L8)</f>
        <v>21.132</v>
      </c>
      <c r="M70" s="2" t="n">
        <f aca="false">SUM(M68,M63,M51,M44,M35,M29,M22,M15,M8)</f>
        <v>20.68</v>
      </c>
      <c r="N70" s="2" t="n">
        <f aca="false">SUM(N68,N63,N51,N44,N35,N29,N22,N15,N8)</f>
        <v>10</v>
      </c>
      <c r="O70" s="2" t="n">
        <f aca="false">SUM(O68,O63,O51,O44,O35,O29,O22,O15,O8)</f>
        <v>4.65</v>
      </c>
      <c r="P70" s="2" t="n">
        <f aca="false">SUM(P68,P63,P51,P44,P35,P29,P22,P15,P8)</f>
        <v>17</v>
      </c>
      <c r="Q70" s="2" t="n">
        <f aca="false">SUM(Q68,Q63,Q51,Q44,Q35,Q29,Q22,Q15,Q8)</f>
        <v>10</v>
      </c>
      <c r="R70" s="2" t="n">
        <f aca="false">SUM(R68,R63,R51,R44,R35,R29,R22,R15,R8)</f>
        <v>21.7</v>
      </c>
      <c r="S70" s="2" t="n">
        <f aca="false">SUM(S68,S63,S51,S44,S35,S29,S22,S15,S8)</f>
        <v>10</v>
      </c>
      <c r="T70" s="2" t="n">
        <f aca="false">SUM(T68,T63,T51,T44,T35,T29,T22,T15,T8)</f>
        <v>0</v>
      </c>
      <c r="U70" s="2" t="n">
        <f aca="false">SUM(U68,U63,U51,U44,U35,U29,U22,U15,U8)</f>
        <v>10.474</v>
      </c>
      <c r="V70" s="2" t="n">
        <f aca="false">SUM(V68,V63,V51,V44,V35,V29,V22,V15,V8)</f>
        <v>39</v>
      </c>
      <c r="W70" s="2" t="n">
        <f aca="false">SUM(W68,W63,W51,W44,W35,W29,W22,W15,W8)</f>
        <v>15</v>
      </c>
      <c r="X70" s="2" t="n">
        <f aca="false">SUM(X68,X63,X51,X44,X35,X29,X22,X15,X8)</f>
        <v>17</v>
      </c>
      <c r="Y70" s="2" t="n">
        <f aca="false">SUM(Y68,Y63,Y51,Y44,Y35,Y29,Y22,Y15,Y8)</f>
        <v>0</v>
      </c>
      <c r="Z70" s="2" t="n">
        <f aca="false">SUM(Z68,Z63,Z51,Z44,Z35,Z29,Z22,Z15,Z8)</f>
        <v>0.76</v>
      </c>
      <c r="AA70" s="2" t="n">
        <f aca="false">SUM(AA68,AA63,AA51,AA44,AA35,AA29,AA22,AA15,AA8)</f>
        <v>2.941</v>
      </c>
      <c r="AB70" s="2" t="n">
        <f aca="false">SUM(AB68,AB63,AB51,AB44,AB35,AB29,AB22,AB15,AB8)</f>
        <v>7.5</v>
      </c>
      <c r="AC70" s="2" t="n">
        <f aca="false">SUM(AC68,AC63,AC51,AC44,AC35,AC29,AC22,AC15,AC8)</f>
        <v>10</v>
      </c>
      <c r="AD70" s="2" t="n">
        <f aca="false">SUM(AD68,AD63,AD51,AD44,AD35,AD29,AD22,AD15,AD8)</f>
        <v>1.2</v>
      </c>
      <c r="AE70" s="2" t="n">
        <f aca="false">SUM(C70:AD70)</f>
        <v>461.577</v>
      </c>
      <c r="AMJ70" s="0"/>
    </row>
    <row r="72" customFormat="false" ht="12.8" hidden="false" customHeight="false" outlineLevel="0" collapsed="false">
      <c r="C72" s="0" t="s">
        <v>80</v>
      </c>
      <c r="F72" s="0" t="s">
        <v>54</v>
      </c>
      <c r="G72" s="0" t="s">
        <v>60</v>
      </c>
      <c r="I72" s="0" t="s">
        <v>58</v>
      </c>
      <c r="J72" s="0" t="s">
        <v>47</v>
      </c>
      <c r="K72" s="0" t="s">
        <v>36</v>
      </c>
      <c r="L72" s="0" t="s">
        <v>45</v>
      </c>
      <c r="M72" s="0" t="s">
        <v>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35" activeCellId="0" sqref="L35"/>
    </sheetView>
  </sheetViews>
  <sheetFormatPr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3.64"/>
    <col collapsed="false" customWidth="true" hidden="false" outlineLevel="0" max="30" min="3" style="0" width="7.15"/>
    <col collapsed="false" customWidth="true" hidden="false" outlineLevel="0" max="31" min="31" style="4" width="7.15"/>
    <col collapsed="false" customWidth="false" hidden="false" outlineLevel="0" max="1025" min="32" style="0" width="11.52"/>
  </cols>
  <sheetData>
    <row r="1" s="4" customFormat="true" ht="12.8" hidden="false" customHeight="false" outlineLevel="0" collapsed="false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MJ1" s="0"/>
    </row>
    <row r="2" customFormat="false" ht="12.8" hidden="false" customHeight="false" outlineLevel="0" collapsed="false">
      <c r="A2" s="0" t="s">
        <v>36</v>
      </c>
      <c r="B2" s="0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 t="n">
        <f aca="false">SUM(C2:AD2)</f>
        <v>0</v>
      </c>
    </row>
    <row r="3" customFormat="false" ht="12.8" hidden="false" customHeight="false" outlineLevel="0" collapsed="false">
      <c r="B3" s="0" t="s">
        <v>38</v>
      </c>
      <c r="C3" s="1"/>
      <c r="D3" s="1"/>
      <c r="E3" s="1"/>
      <c r="F3" s="1"/>
      <c r="G3" s="1"/>
      <c r="H3" s="1"/>
      <c r="I3" s="1"/>
      <c r="J3" s="1" t="n">
        <v>37.5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 t="n">
        <f aca="false">SUM(C3:AD3)</f>
        <v>37.5</v>
      </c>
    </row>
    <row r="4" customFormat="false" ht="12.8" hidden="false" customHeight="false" outlineLevel="0" collapsed="false">
      <c r="B4" s="0" t="s">
        <v>40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2" t="n">
        <f aca="false">SUM(C4:AD4)</f>
        <v>0</v>
      </c>
    </row>
    <row r="5" customFormat="false" ht="12.8" hidden="false" customHeight="false" outlineLevel="0" collapsed="false">
      <c r="B5" s="0" t="s">
        <v>41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2" t="n">
        <f aca="false">SUM(C5:AD5)</f>
        <v>0</v>
      </c>
    </row>
    <row r="6" customFormat="false" ht="12.8" hidden="false" customHeight="false" outlineLevel="0" collapsed="false">
      <c r="B6" s="0" t="s">
        <v>42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2" t="n">
        <f aca="false">SUM(C6:AD6)</f>
        <v>0</v>
      </c>
    </row>
    <row r="7" customFormat="false" ht="12.8" hidden="false" customHeight="false" outlineLevel="0" collapsed="false">
      <c r="B7" s="0" t="s">
        <v>43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" t="n">
        <f aca="false">SUM(C7:AD7)</f>
        <v>0</v>
      </c>
    </row>
    <row r="8" customFormat="false" ht="12.8" hidden="false" customHeight="false" outlineLevel="0" collapsed="false">
      <c r="A8" s="4" t="s">
        <v>44</v>
      </c>
      <c r="B8" s="4"/>
      <c r="C8" s="2" t="n">
        <f aca="false">SUM(C2:C7)</f>
        <v>0</v>
      </c>
      <c r="D8" s="2" t="n">
        <f aca="false">SUM(D2:D7)</f>
        <v>0</v>
      </c>
      <c r="E8" s="2" t="n">
        <f aca="false">SUM(E2:E7)</f>
        <v>0</v>
      </c>
      <c r="F8" s="2" t="n">
        <f aca="false">SUM(F2:F7)</f>
        <v>0</v>
      </c>
      <c r="G8" s="2" t="n">
        <f aca="false">SUM(G2:G7)</f>
        <v>0</v>
      </c>
      <c r="H8" s="2" t="n">
        <f aca="false">SUM(H2:H7)</f>
        <v>0</v>
      </c>
      <c r="I8" s="2" t="n">
        <f aca="false">SUM(I2:I7)</f>
        <v>0</v>
      </c>
      <c r="J8" s="2" t="n">
        <f aca="false">SUM(J2:J7)</f>
        <v>37.5</v>
      </c>
      <c r="K8" s="2" t="n">
        <f aca="false">SUM(K2:K7)</f>
        <v>0</v>
      </c>
      <c r="L8" s="2" t="n">
        <f aca="false">SUM(L2:L7)</f>
        <v>0</v>
      </c>
      <c r="M8" s="2" t="n">
        <f aca="false">SUM(M2:M7)</f>
        <v>0</v>
      </c>
      <c r="N8" s="2" t="n">
        <f aca="false">SUM(N2:N7)</f>
        <v>0</v>
      </c>
      <c r="O8" s="2" t="n">
        <f aca="false">SUM(O2:O7)</f>
        <v>0</v>
      </c>
      <c r="P8" s="2" t="n">
        <f aca="false">SUM(P2:P7)</f>
        <v>0</v>
      </c>
      <c r="Q8" s="2" t="n">
        <f aca="false">SUM(Q2:Q7)</f>
        <v>0</v>
      </c>
      <c r="R8" s="2" t="n">
        <f aca="false">SUM(R2:R7)</f>
        <v>0</v>
      </c>
      <c r="S8" s="2" t="n">
        <f aca="false">SUM(S2:S7)</f>
        <v>0</v>
      </c>
      <c r="T8" s="2" t="n">
        <f aca="false">SUM(T2:T7)</f>
        <v>0</v>
      </c>
      <c r="U8" s="2" t="n">
        <f aca="false">SUM(U2:U7)</f>
        <v>0</v>
      </c>
      <c r="V8" s="2" t="n">
        <f aca="false">SUM(V2:V7)</f>
        <v>0</v>
      </c>
      <c r="W8" s="2" t="n">
        <f aca="false">SUM(W2:W7)</f>
        <v>0</v>
      </c>
      <c r="X8" s="2" t="n">
        <f aca="false">SUM(X2:X7)</f>
        <v>0</v>
      </c>
      <c r="Y8" s="2" t="n">
        <f aca="false">SUM(Y2:Y7)</f>
        <v>0</v>
      </c>
      <c r="Z8" s="2" t="n">
        <f aca="false">SUM(Z2:Z7)</f>
        <v>0</v>
      </c>
      <c r="AA8" s="2" t="n">
        <f aca="false">SUM(AA2:AA7)</f>
        <v>0</v>
      </c>
      <c r="AB8" s="2" t="n">
        <f aca="false">SUM(AB2:AB7)</f>
        <v>0</v>
      </c>
      <c r="AC8" s="2" t="n">
        <f aca="false">SUM(AC2:AC7)</f>
        <v>0</v>
      </c>
      <c r="AD8" s="2" t="n">
        <f aca="false">SUM(AD2:AD7)</f>
        <v>0</v>
      </c>
      <c r="AE8" s="2" t="n">
        <f aca="false">SUM(C8:AD8)</f>
        <v>37.5</v>
      </c>
    </row>
    <row r="9" customFormat="false" ht="12.8" hidden="false" customHeight="false" outlineLevel="0" collapsed="false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</row>
    <row r="10" customFormat="false" ht="12.8" hidden="false" customHeight="false" outlineLevel="0" collapsed="false">
      <c r="A10" s="0" t="s">
        <v>45</v>
      </c>
      <c r="B10" s="0" t="s">
        <v>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 t="n">
        <f aca="false">SUM(C10:AD10)</f>
        <v>0</v>
      </c>
    </row>
    <row r="11" customFormat="false" ht="12.8" hidden="false" customHeight="false" outlineLevel="0" collapsed="false">
      <c r="B11" s="0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 t="n">
        <f aca="false">SUM(C11:AD11)</f>
        <v>0</v>
      </c>
    </row>
    <row r="12" customFormat="false" ht="12.8" hidden="false" customHeight="false" outlineLevel="0" collapsed="false">
      <c r="B12" s="0" t="s">
        <v>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 t="n">
        <f aca="false">SUM(C12:AD12)</f>
        <v>0</v>
      </c>
    </row>
    <row r="13" customFormat="false" ht="12.8" hidden="false" customHeight="false" outlineLevel="0" collapsed="false">
      <c r="B13" s="0" t="s">
        <v>41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2" t="n">
        <f aca="false">SUM(C13:AD13)</f>
        <v>0</v>
      </c>
    </row>
    <row r="14" customFormat="false" ht="12.8" hidden="false" customHeight="false" outlineLevel="0" collapsed="false">
      <c r="B14" s="0" t="s">
        <v>42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2" t="n">
        <f aca="false">SUM(C14:AD14)</f>
        <v>0</v>
      </c>
    </row>
    <row r="15" customFormat="false" ht="12.8" hidden="false" customHeight="false" outlineLevel="0" collapsed="false">
      <c r="A15" s="4" t="s">
        <v>46</v>
      </c>
      <c r="B15" s="4"/>
      <c r="C15" s="2" t="n">
        <f aca="false">SUM(C10:C14)</f>
        <v>0</v>
      </c>
      <c r="D15" s="2" t="n">
        <f aca="false">SUM(D10:D14)</f>
        <v>0</v>
      </c>
      <c r="E15" s="2" t="n">
        <f aca="false">SUM(E10:E14)</f>
        <v>0</v>
      </c>
      <c r="F15" s="2" t="n">
        <f aca="false">SUM(F10:F14)</f>
        <v>0</v>
      </c>
      <c r="G15" s="2" t="n">
        <f aca="false">SUM(G10:G14)</f>
        <v>0</v>
      </c>
      <c r="H15" s="2" t="n">
        <f aca="false">SUM(H10:H14)</f>
        <v>0</v>
      </c>
      <c r="I15" s="2" t="n">
        <f aca="false">SUM(I10:I14)</f>
        <v>0</v>
      </c>
      <c r="J15" s="2" t="n">
        <f aca="false">SUM(J10:J14)</f>
        <v>0</v>
      </c>
      <c r="K15" s="2" t="n">
        <f aca="false">SUM(K10:K14)</f>
        <v>0</v>
      </c>
      <c r="L15" s="2" t="n">
        <f aca="false">SUM(L10:L14)</f>
        <v>0</v>
      </c>
      <c r="M15" s="2" t="n">
        <f aca="false">SUM(M10:M14)</f>
        <v>0</v>
      </c>
      <c r="N15" s="2" t="n">
        <f aca="false">SUM(N10:N14)</f>
        <v>0</v>
      </c>
      <c r="O15" s="2" t="n">
        <f aca="false">SUM(O10:O14)</f>
        <v>0</v>
      </c>
      <c r="P15" s="2" t="n">
        <f aca="false">SUM(P10:P14)</f>
        <v>0</v>
      </c>
      <c r="Q15" s="2" t="n">
        <f aca="false">SUM(Q10:Q14)</f>
        <v>0</v>
      </c>
      <c r="R15" s="2" t="n">
        <f aca="false">SUM(R10:R14)</f>
        <v>0</v>
      </c>
      <c r="S15" s="2" t="n">
        <f aca="false">SUM(S10:S14)</f>
        <v>0</v>
      </c>
      <c r="T15" s="2" t="n">
        <f aca="false">SUM(T10:T14)</f>
        <v>0</v>
      </c>
      <c r="U15" s="2" t="n">
        <f aca="false">SUM(U10:U14)</f>
        <v>0</v>
      </c>
      <c r="V15" s="2" t="n">
        <f aca="false">SUM(V10:V14)</f>
        <v>0</v>
      </c>
      <c r="W15" s="2" t="n">
        <f aca="false">SUM(W10:W14)</f>
        <v>0</v>
      </c>
      <c r="X15" s="2" t="n">
        <f aca="false">SUM(X10:X14)</f>
        <v>0</v>
      </c>
      <c r="Y15" s="2" t="n">
        <f aca="false">SUM(Y10:Y14)</f>
        <v>0</v>
      </c>
      <c r="Z15" s="2" t="n">
        <f aca="false">SUM(Z10:Z14)</f>
        <v>0</v>
      </c>
      <c r="AA15" s="2" t="n">
        <f aca="false">SUM(AA10:AA14)</f>
        <v>0</v>
      </c>
      <c r="AB15" s="2" t="n">
        <f aca="false">SUM(AB10:AB14)</f>
        <v>0</v>
      </c>
      <c r="AC15" s="2" t="n">
        <f aca="false">SUM(AC10:AC14)</f>
        <v>0</v>
      </c>
      <c r="AD15" s="2" t="n">
        <f aca="false">SUM(AD10:AD14)</f>
        <v>0</v>
      </c>
      <c r="AE15" s="2" t="n">
        <f aca="false">SUM(C15:AD15)</f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  <row r="16" customFormat="false" ht="12.8" hidden="false" customHeight="false" outlineLevel="0" collapsed="false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2"/>
    </row>
    <row r="17" customFormat="false" ht="12.8" hidden="false" customHeight="false" outlineLevel="0" collapsed="false">
      <c r="A17" s="0" t="s">
        <v>47</v>
      </c>
      <c r="B17" s="0" t="s">
        <v>37</v>
      </c>
      <c r="C17" s="1"/>
      <c r="D17" s="1"/>
      <c r="E17" s="1"/>
      <c r="F17" s="1"/>
      <c r="G17" s="1"/>
      <c r="H17" s="1"/>
      <c r="I17" s="1"/>
      <c r="J17" s="1" t="n">
        <v>25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2" t="n">
        <f aca="false">SUM(C17:AD17)</f>
        <v>25</v>
      </c>
    </row>
    <row r="18" customFormat="false" ht="12.8" hidden="false" customHeight="false" outlineLevel="0" collapsed="false">
      <c r="B18" s="0" t="s">
        <v>38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2" t="n">
        <f aca="false">SUM(C18:AD18)</f>
        <v>0</v>
      </c>
    </row>
    <row r="19" customFormat="false" ht="12.8" hidden="false" customHeight="false" outlineLevel="0" collapsed="false">
      <c r="B19" s="0" t="s">
        <v>40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2" t="n">
        <f aca="false">SUM(C19:AD19)</f>
        <v>0</v>
      </c>
    </row>
    <row r="20" customFormat="false" ht="12.8" hidden="false" customHeight="false" outlineLevel="0" collapsed="false">
      <c r="B20" s="0" t="s">
        <v>41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" t="n">
        <f aca="false">SUM(C20:AD20)</f>
        <v>0</v>
      </c>
    </row>
    <row r="21" customFormat="false" ht="12.8" hidden="false" customHeight="false" outlineLevel="0" collapsed="false">
      <c r="B21" s="0" t="s">
        <v>42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2" t="n">
        <f aca="false">SUM(C21:AD21)</f>
        <v>0</v>
      </c>
    </row>
    <row r="22" s="4" customFormat="true" ht="12.8" hidden="false" customHeight="false" outlineLevel="0" collapsed="false">
      <c r="A22" s="4" t="s">
        <v>49</v>
      </c>
      <c r="C22" s="2" t="n">
        <f aca="false">SUM(C17:C21)</f>
        <v>0</v>
      </c>
      <c r="D22" s="2" t="n">
        <f aca="false">SUM(D17:D21)</f>
        <v>0</v>
      </c>
      <c r="E22" s="2" t="n">
        <f aca="false">SUM(E17:E21)</f>
        <v>0</v>
      </c>
      <c r="F22" s="2" t="n">
        <f aca="false">SUM(F17:F21)</f>
        <v>0</v>
      </c>
      <c r="G22" s="2" t="n">
        <f aca="false">SUM(G17:G21)</f>
        <v>0</v>
      </c>
      <c r="H22" s="2" t="n">
        <f aca="false">SUM(H17:H21)</f>
        <v>0</v>
      </c>
      <c r="I22" s="2" t="n">
        <f aca="false">SUM(I17:I21)</f>
        <v>0</v>
      </c>
      <c r="J22" s="2" t="n">
        <f aca="false">SUM(J17:J21)</f>
        <v>25</v>
      </c>
      <c r="K22" s="2" t="n">
        <f aca="false">SUM(K17:K21)</f>
        <v>0</v>
      </c>
      <c r="L22" s="2" t="n">
        <f aca="false">SUM(L17:L21)</f>
        <v>0</v>
      </c>
      <c r="M22" s="2" t="n">
        <f aca="false">SUM(M17:M21)</f>
        <v>0</v>
      </c>
      <c r="N22" s="2" t="n">
        <f aca="false">SUM(N17:N21)</f>
        <v>0</v>
      </c>
      <c r="O22" s="2" t="n">
        <f aca="false">SUM(O17:O21)</f>
        <v>0</v>
      </c>
      <c r="P22" s="2" t="n">
        <f aca="false">SUM(P17:P21)</f>
        <v>0</v>
      </c>
      <c r="Q22" s="2" t="n">
        <f aca="false">SUM(Q17:Q21)</f>
        <v>0</v>
      </c>
      <c r="R22" s="2" t="n">
        <f aca="false">SUM(R17:R21)</f>
        <v>0</v>
      </c>
      <c r="S22" s="2" t="n">
        <f aca="false">SUM(S17:S21)</f>
        <v>0</v>
      </c>
      <c r="T22" s="2" t="n">
        <f aca="false">SUM(T17:T21)</f>
        <v>0</v>
      </c>
      <c r="U22" s="2" t="n">
        <f aca="false">SUM(U17:U21)</f>
        <v>0</v>
      </c>
      <c r="V22" s="2" t="n">
        <f aca="false">SUM(V17:V21)</f>
        <v>0</v>
      </c>
      <c r="W22" s="2" t="n">
        <f aca="false">SUM(W17:W21)</f>
        <v>0</v>
      </c>
      <c r="X22" s="2" t="n">
        <f aca="false">SUM(X17:X21)</f>
        <v>0</v>
      </c>
      <c r="Y22" s="2" t="n">
        <f aca="false">SUM(Y17:Y21)</f>
        <v>0</v>
      </c>
      <c r="Z22" s="2" t="n">
        <f aca="false">SUM(Z17:Z21)</f>
        <v>0</v>
      </c>
      <c r="AA22" s="2" t="n">
        <f aca="false">SUM(AA17:AA21)</f>
        <v>0</v>
      </c>
      <c r="AB22" s="2" t="n">
        <f aca="false">SUM(AB17:AB21)</f>
        <v>0</v>
      </c>
      <c r="AC22" s="2" t="n">
        <f aca="false">SUM(AC17:AC21)</f>
        <v>0</v>
      </c>
      <c r="AD22" s="2" t="n">
        <f aca="false">SUM(AD17:AD21)</f>
        <v>0</v>
      </c>
      <c r="AE22" s="2" t="n">
        <f aca="false">SUM(C22:AD22)</f>
        <v>25</v>
      </c>
      <c r="AMJ22" s="0"/>
    </row>
    <row r="23" customFormat="false" ht="12.8" hidden="false" customHeight="false" outlineLevel="0" collapsed="false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"/>
    </row>
    <row r="24" customFormat="false" ht="12.8" hidden="false" customHeight="false" outlineLevel="0" collapsed="false">
      <c r="A24" s="0" t="s">
        <v>50</v>
      </c>
      <c r="B24" s="0" t="s">
        <v>37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2" t="n">
        <f aca="false">SUM(C24:AD24)</f>
        <v>0</v>
      </c>
    </row>
    <row r="25" customFormat="false" ht="12.8" hidden="false" customHeight="false" outlineLevel="0" collapsed="false">
      <c r="B25" s="0" t="s">
        <v>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" t="n">
        <f aca="false">SUM(C25:AD25)</f>
        <v>0</v>
      </c>
    </row>
    <row r="26" customFormat="false" ht="12.8" hidden="false" customHeight="false" outlineLevel="0" collapsed="false">
      <c r="B26" s="0" t="s">
        <v>40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2" t="n">
        <f aca="false">SUM(C26:AD26)</f>
        <v>0</v>
      </c>
    </row>
    <row r="27" customFormat="false" ht="12.8" hidden="false" customHeight="false" outlineLevel="0" collapsed="false">
      <c r="B27" s="0" t="s">
        <v>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" t="n">
        <f aca="false">SUM(C27:AD27)</f>
        <v>0</v>
      </c>
    </row>
    <row r="28" customFormat="false" ht="12.8" hidden="false" customHeight="false" outlineLevel="0" collapsed="false">
      <c r="B28" s="0" t="s">
        <v>42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2" t="n">
        <f aca="false">SUM(C28:AD28)</f>
        <v>0</v>
      </c>
    </row>
    <row r="29" s="4" customFormat="true" ht="12.8" hidden="false" customHeight="false" outlineLevel="0" collapsed="false">
      <c r="A29" s="4" t="s">
        <v>51</v>
      </c>
      <c r="C29" s="2" t="n">
        <f aca="false">SUM(C24:C28)</f>
        <v>0</v>
      </c>
      <c r="D29" s="2" t="n">
        <f aca="false">SUM(D24:D28)</f>
        <v>0</v>
      </c>
      <c r="E29" s="2" t="n">
        <f aca="false">SUM(E24:E28)</f>
        <v>0</v>
      </c>
      <c r="F29" s="2" t="n">
        <f aca="false">SUM(F24:F28)</f>
        <v>0</v>
      </c>
      <c r="G29" s="2" t="n">
        <f aca="false">SUM(G24:G28)</f>
        <v>0</v>
      </c>
      <c r="H29" s="2" t="n">
        <f aca="false">SUM(H24:H28)</f>
        <v>0</v>
      </c>
      <c r="I29" s="2" t="n">
        <f aca="false">SUM(I24:I28)</f>
        <v>0</v>
      </c>
      <c r="J29" s="2" t="n">
        <f aca="false">SUM(J24:J28)</f>
        <v>0</v>
      </c>
      <c r="K29" s="2" t="n">
        <f aca="false">SUM(K24:K28)</f>
        <v>0</v>
      </c>
      <c r="L29" s="2" t="n">
        <f aca="false">SUM(L24:L28)</f>
        <v>0</v>
      </c>
      <c r="M29" s="2" t="n">
        <f aca="false">SUM(M24:M28)</f>
        <v>0</v>
      </c>
      <c r="N29" s="2" t="n">
        <f aca="false">SUM(N24:N28)</f>
        <v>0</v>
      </c>
      <c r="O29" s="2" t="n">
        <f aca="false">SUM(O24:O28)</f>
        <v>0</v>
      </c>
      <c r="P29" s="2" t="n">
        <f aca="false">SUM(P24:P28)</f>
        <v>0</v>
      </c>
      <c r="Q29" s="2" t="n">
        <f aca="false">SUM(Q24:Q28)</f>
        <v>0</v>
      </c>
      <c r="R29" s="2" t="n">
        <f aca="false">SUM(R24:R28)</f>
        <v>0</v>
      </c>
      <c r="S29" s="2" t="n">
        <f aca="false">SUM(S24:S28)</f>
        <v>0</v>
      </c>
      <c r="T29" s="2" t="n">
        <f aca="false">SUM(T24:T28)</f>
        <v>0</v>
      </c>
      <c r="U29" s="2" t="n">
        <f aca="false">SUM(U24:U28)</f>
        <v>0</v>
      </c>
      <c r="V29" s="2" t="n">
        <f aca="false">SUM(V24:V28)</f>
        <v>0</v>
      </c>
      <c r="W29" s="2" t="n">
        <f aca="false">SUM(W24:W28)</f>
        <v>0</v>
      </c>
      <c r="X29" s="2" t="n">
        <f aca="false">SUM(X24:X28)</f>
        <v>0</v>
      </c>
      <c r="Y29" s="2" t="n">
        <f aca="false">SUM(Y24:Y28)</f>
        <v>0</v>
      </c>
      <c r="Z29" s="2" t="n">
        <f aca="false">SUM(Z24:Z28)</f>
        <v>0</v>
      </c>
      <c r="AA29" s="2" t="n">
        <f aca="false">SUM(AA24:AA28)</f>
        <v>0</v>
      </c>
      <c r="AB29" s="2" t="n">
        <f aca="false">SUM(AB24:AB28)</f>
        <v>0</v>
      </c>
      <c r="AC29" s="2" t="n">
        <f aca="false">SUM(AC24:AC28)</f>
        <v>0</v>
      </c>
      <c r="AD29" s="2" t="n">
        <f aca="false">SUM(AD24:AD28)</f>
        <v>0</v>
      </c>
      <c r="AE29" s="2" t="n">
        <f aca="false">SUM(C29:AD29)</f>
        <v>0</v>
      </c>
      <c r="AMJ29" s="0"/>
    </row>
    <row r="30" customFormat="false" ht="12.8" hidden="false" customHeight="false" outlineLevel="0" collapsed="false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2"/>
    </row>
    <row r="31" customFormat="false" ht="12.8" hidden="false" customHeight="false" outlineLevel="0" collapsed="false">
      <c r="A31" s="0" t="s">
        <v>52</v>
      </c>
      <c r="B31" s="0" t="s">
        <v>37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2" t="n">
        <f aca="false">SUM(C31:AD31)</f>
        <v>0</v>
      </c>
    </row>
    <row r="32" customFormat="false" ht="12.8" hidden="false" customHeight="false" outlineLevel="0" collapsed="false">
      <c r="B32" s="0" t="s">
        <v>38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2" t="n">
        <f aca="false">SUM(C32:AD32)</f>
        <v>0</v>
      </c>
    </row>
    <row r="33" customFormat="false" ht="12.8" hidden="false" customHeight="false" outlineLevel="0" collapsed="false">
      <c r="B33" s="0" t="s">
        <v>40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2" t="n">
        <f aca="false">SUM(C33:AD33)</f>
        <v>0</v>
      </c>
    </row>
    <row r="34" customFormat="false" ht="12.8" hidden="false" customHeight="false" outlineLevel="0" collapsed="false">
      <c r="B34" s="0" t="s">
        <v>41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 t="n">
        <v>20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2" t="n">
        <f aca="false">SUM(C34:AD34)</f>
        <v>20</v>
      </c>
    </row>
    <row r="35" s="4" customFormat="true" ht="12.8" hidden="false" customHeight="false" outlineLevel="0" collapsed="false">
      <c r="A35" s="4" t="s">
        <v>53</v>
      </c>
      <c r="C35" s="2" t="n">
        <f aca="false">SUM(C31:C34)</f>
        <v>0</v>
      </c>
      <c r="D35" s="2" t="n">
        <f aca="false">SUM(D31:D34)</f>
        <v>0</v>
      </c>
      <c r="E35" s="2" t="n">
        <f aca="false">SUM(E31:E34)</f>
        <v>0</v>
      </c>
      <c r="F35" s="2" t="n">
        <f aca="false">SUM(F31:F34)</f>
        <v>0</v>
      </c>
      <c r="G35" s="2" t="n">
        <f aca="false">SUM(G31:G34)</f>
        <v>0</v>
      </c>
      <c r="H35" s="2" t="n">
        <f aca="false">SUM(H31:H34)</f>
        <v>0</v>
      </c>
      <c r="I35" s="2" t="n">
        <f aca="false">SUM(I31:I34)</f>
        <v>0</v>
      </c>
      <c r="J35" s="2" t="n">
        <f aca="false">SUM(J31:J34)</f>
        <v>0</v>
      </c>
      <c r="K35" s="2" t="n">
        <f aca="false">SUM(K31:K34)</f>
        <v>0</v>
      </c>
      <c r="L35" s="2" t="n">
        <f aca="false">SUM(L31:L34)</f>
        <v>0</v>
      </c>
      <c r="M35" s="2" t="n">
        <f aca="false">SUM(M31:M34)</f>
        <v>20</v>
      </c>
      <c r="N35" s="2" t="n">
        <f aca="false">SUM(N31:N34)</f>
        <v>0</v>
      </c>
      <c r="O35" s="2" t="n">
        <f aca="false">SUM(O31:O34)</f>
        <v>0</v>
      </c>
      <c r="P35" s="2" t="n">
        <f aca="false">SUM(P31:P34)</f>
        <v>0</v>
      </c>
      <c r="Q35" s="2" t="n">
        <f aca="false">SUM(Q31:Q34)</f>
        <v>0</v>
      </c>
      <c r="R35" s="2" t="n">
        <f aca="false">SUM(R31:R34)</f>
        <v>0</v>
      </c>
      <c r="S35" s="2" t="n">
        <f aca="false">SUM(S31:S34)</f>
        <v>0</v>
      </c>
      <c r="T35" s="2" t="n">
        <f aca="false">SUM(T31:T34)</f>
        <v>0</v>
      </c>
      <c r="U35" s="2" t="n">
        <f aca="false">SUM(U31:U34)</f>
        <v>0</v>
      </c>
      <c r="V35" s="2" t="n">
        <f aca="false">SUM(V31:V34)</f>
        <v>0</v>
      </c>
      <c r="W35" s="2" t="n">
        <f aca="false">SUM(W31:W34)</f>
        <v>0</v>
      </c>
      <c r="X35" s="2" t="n">
        <f aca="false">SUM(X31:X34)</f>
        <v>0</v>
      </c>
      <c r="Y35" s="2" t="n">
        <f aca="false">SUM(Y31:Y34)</f>
        <v>0</v>
      </c>
      <c r="Z35" s="2" t="n">
        <f aca="false">SUM(Z31:Z34)</f>
        <v>0</v>
      </c>
      <c r="AA35" s="2" t="n">
        <f aca="false">SUM(AA31:AA34)</f>
        <v>0</v>
      </c>
      <c r="AB35" s="2" t="n">
        <f aca="false">SUM(AB31:AB34)</f>
        <v>0</v>
      </c>
      <c r="AC35" s="2" t="n">
        <f aca="false">SUM(AC31:AC34)</f>
        <v>0</v>
      </c>
      <c r="AD35" s="2" t="n">
        <f aca="false">SUM(AD31:AD34)</f>
        <v>0</v>
      </c>
      <c r="AE35" s="2" t="n">
        <f aca="false">SUM(C35:AD35)</f>
        <v>20</v>
      </c>
      <c r="AMJ35" s="0"/>
    </row>
    <row r="36" customFormat="false" ht="12.8" hidden="false" customHeight="false" outlineLevel="0" collapsed="false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2"/>
    </row>
    <row r="37" customFormat="false" ht="12.8" hidden="false" customHeight="false" outlineLevel="0" collapsed="false">
      <c r="A37" s="0" t="s">
        <v>54</v>
      </c>
      <c r="B37" s="0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2" t="n">
        <f aca="false">SUM(C37:AD37)</f>
        <v>0</v>
      </c>
    </row>
    <row r="38" customFormat="false" ht="12.8" hidden="false" customHeight="false" outlineLevel="0" collapsed="false">
      <c r="B38" s="0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2" t="n">
        <f aca="false">SUM(C38:AD38)</f>
        <v>0</v>
      </c>
    </row>
    <row r="39" customFormat="false" ht="12.8" hidden="false" customHeight="false" outlineLevel="0" collapsed="false">
      <c r="B39" s="0" t="s">
        <v>40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2" t="n">
        <f aca="false">SUM(C39:AD39)</f>
        <v>0</v>
      </c>
    </row>
    <row r="40" customFormat="false" ht="12.8" hidden="false" customHeight="false" outlineLevel="0" collapsed="false">
      <c r="B40" s="0" t="s">
        <v>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2" t="n">
        <f aca="false">SUM(C40:AD40)</f>
        <v>0</v>
      </c>
    </row>
    <row r="41" customFormat="false" ht="12.8" hidden="false" customHeight="false" outlineLevel="0" collapsed="false">
      <c r="B41" s="0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2" t="n">
        <f aca="false">SUM(C41:AD41)</f>
        <v>0</v>
      </c>
    </row>
    <row r="42" customFormat="false" ht="12.8" hidden="false" customHeight="false" outlineLevel="0" collapsed="false">
      <c r="B42" s="0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2"/>
      <c r="AE42" s="2" t="n">
        <f aca="false">SUM(C42:AD42)</f>
        <v>0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</row>
    <row r="43" customFormat="false" ht="12.8" hidden="false" customHeight="false" outlineLevel="0" collapsed="false">
      <c r="B43" s="0" t="s">
        <v>56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2" t="n">
        <f aca="false">SUM(C43:AD43)</f>
        <v>0</v>
      </c>
    </row>
    <row r="44" s="4" customFormat="true" ht="12.8" hidden="false" customHeight="false" outlineLevel="0" collapsed="false">
      <c r="A44" s="4" t="s">
        <v>57</v>
      </c>
      <c r="C44" s="2" t="n">
        <f aca="false">SUM(C37:C43)</f>
        <v>0</v>
      </c>
      <c r="D44" s="2" t="n">
        <f aca="false">SUM(D37:D43)</f>
        <v>0</v>
      </c>
      <c r="E44" s="2" t="n">
        <f aca="false">SUM(E37:E43)</f>
        <v>0</v>
      </c>
      <c r="F44" s="2" t="n">
        <f aca="false">SUM(F37:F43)</f>
        <v>0</v>
      </c>
      <c r="G44" s="2" t="n">
        <f aca="false">SUM(G37:G43)</f>
        <v>0</v>
      </c>
      <c r="H44" s="2" t="n">
        <f aca="false">SUM(H37:H43)</f>
        <v>0</v>
      </c>
      <c r="I44" s="2" t="n">
        <f aca="false">SUM(I37:I43)</f>
        <v>0</v>
      </c>
      <c r="J44" s="2" t="n">
        <f aca="false">SUM(J37:J43)</f>
        <v>0</v>
      </c>
      <c r="K44" s="2" t="n">
        <f aca="false">SUM(K37:K43)</f>
        <v>0</v>
      </c>
      <c r="L44" s="2" t="n">
        <f aca="false">SUM(L37:L43)</f>
        <v>0</v>
      </c>
      <c r="M44" s="2" t="n">
        <f aca="false">SUM(M37:M43)</f>
        <v>0</v>
      </c>
      <c r="N44" s="2" t="n">
        <f aca="false">SUM(N37:N43)</f>
        <v>0</v>
      </c>
      <c r="O44" s="2" t="n">
        <f aca="false">SUM(O37:O43)</f>
        <v>0</v>
      </c>
      <c r="P44" s="2" t="n">
        <f aca="false">SUM(P37:P43)</f>
        <v>0</v>
      </c>
      <c r="Q44" s="2" t="n">
        <f aca="false">SUM(Q37:Q43)</f>
        <v>0</v>
      </c>
      <c r="R44" s="2" t="n">
        <f aca="false">SUM(R37:R43)</f>
        <v>0</v>
      </c>
      <c r="S44" s="2" t="n">
        <f aca="false">SUM(S37:S43)</f>
        <v>0</v>
      </c>
      <c r="T44" s="2" t="n">
        <f aca="false">SUM(T37:T43)</f>
        <v>0</v>
      </c>
      <c r="U44" s="2" t="n">
        <f aca="false">SUM(U37:U43)</f>
        <v>0</v>
      </c>
      <c r="V44" s="2" t="n">
        <f aca="false">SUM(V37:V43)</f>
        <v>0</v>
      </c>
      <c r="W44" s="2" t="n">
        <f aca="false">SUM(W37:W43)</f>
        <v>0</v>
      </c>
      <c r="X44" s="2" t="n">
        <f aca="false">SUM(X37:X43)</f>
        <v>0</v>
      </c>
      <c r="Y44" s="2" t="n">
        <f aca="false">SUM(Y37:Y43)</f>
        <v>0</v>
      </c>
      <c r="Z44" s="2" t="n">
        <f aca="false">SUM(Z37:Z43)</f>
        <v>0</v>
      </c>
      <c r="AA44" s="2" t="n">
        <f aca="false">SUM(AA37:AA43)</f>
        <v>0</v>
      </c>
      <c r="AB44" s="2" t="n">
        <f aca="false">SUM(AB37:AB43)</f>
        <v>0</v>
      </c>
      <c r="AC44" s="2" t="n">
        <f aca="false">SUM(AC37:AC43)</f>
        <v>0</v>
      </c>
      <c r="AD44" s="2" t="n">
        <f aca="false">SUM(AD37:AD43)</f>
        <v>0</v>
      </c>
      <c r="AE44" s="2" t="n">
        <f aca="false">SUM(C44:AD44)</f>
        <v>0</v>
      </c>
      <c r="AMJ44" s="0"/>
    </row>
    <row r="45" customFormat="false" ht="12.8" hidden="false" customHeight="false" outlineLevel="0" collapsed="false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2"/>
    </row>
    <row r="46" customFormat="false" ht="12.8" hidden="false" customHeight="false" outlineLevel="0" collapsed="false">
      <c r="A46" s="0" t="s">
        <v>58</v>
      </c>
      <c r="B46" s="0" t="s">
        <v>37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2" t="n">
        <f aca="false">SUM(C46:AD46)</f>
        <v>0</v>
      </c>
    </row>
    <row r="47" customFormat="false" ht="12.8" hidden="false" customHeight="false" outlineLevel="0" collapsed="false">
      <c r="B47" s="0" t="s">
        <v>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2" t="n">
        <f aca="false">SUM(C47:AD47)</f>
        <v>0</v>
      </c>
    </row>
    <row r="48" customFormat="false" ht="12.8" hidden="false" customHeight="false" outlineLevel="0" collapsed="false">
      <c r="B48" s="0" t="s">
        <v>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2" t="n">
        <f aca="false">SUM(C48:AD48)</f>
        <v>0</v>
      </c>
    </row>
    <row r="49" customFormat="false" ht="12.8" hidden="false" customHeight="false" outlineLevel="0" collapsed="false">
      <c r="B49" s="0" t="s">
        <v>41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2" t="n">
        <f aca="false">SUM(C49:AD49)</f>
        <v>0</v>
      </c>
    </row>
    <row r="50" customFormat="false" ht="12.8" hidden="false" customHeight="false" outlineLevel="0" collapsed="false">
      <c r="B50" s="0" t="s">
        <v>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2" t="n">
        <f aca="false">SUM(C50:AD50)</f>
        <v>0</v>
      </c>
    </row>
    <row r="51" s="4" customFormat="true" ht="12.8" hidden="false" customHeight="false" outlineLevel="0" collapsed="false">
      <c r="A51" s="4" t="s">
        <v>59</v>
      </c>
      <c r="C51" s="2" t="n">
        <f aca="false">SUM(C46:C50)</f>
        <v>0</v>
      </c>
      <c r="D51" s="2" t="n">
        <f aca="false">SUM(D46:D50)</f>
        <v>0</v>
      </c>
      <c r="E51" s="2" t="n">
        <f aca="false">SUM(E46:E50)</f>
        <v>0</v>
      </c>
      <c r="F51" s="2" t="n">
        <f aca="false">SUM(F46:F50)</f>
        <v>0</v>
      </c>
      <c r="G51" s="2" t="n">
        <f aca="false">SUM(G46:G50)</f>
        <v>0</v>
      </c>
      <c r="H51" s="2" t="n">
        <f aca="false">SUM(H46:H50)</f>
        <v>0</v>
      </c>
      <c r="I51" s="2" t="n">
        <f aca="false">SUM(I46:I50)</f>
        <v>0</v>
      </c>
      <c r="J51" s="2" t="n">
        <f aca="false">SUM(J46:J50)</f>
        <v>0</v>
      </c>
      <c r="K51" s="2" t="n">
        <f aca="false">SUM(K46:K50)</f>
        <v>0</v>
      </c>
      <c r="L51" s="2" t="n">
        <f aca="false">SUM(L46:L50)</f>
        <v>0</v>
      </c>
      <c r="M51" s="2" t="n">
        <f aca="false">SUM(M46:M50)</f>
        <v>0</v>
      </c>
      <c r="N51" s="2" t="n">
        <f aca="false">SUM(N46:N50)</f>
        <v>0</v>
      </c>
      <c r="O51" s="2" t="n">
        <f aca="false">SUM(O46:O50)</f>
        <v>0</v>
      </c>
      <c r="P51" s="2" t="n">
        <f aca="false">SUM(P46:P50)</f>
        <v>0</v>
      </c>
      <c r="Q51" s="2" t="n">
        <f aca="false">SUM(Q46:Q50)</f>
        <v>0</v>
      </c>
      <c r="R51" s="2" t="n">
        <f aca="false">SUM(R46:R50)</f>
        <v>0</v>
      </c>
      <c r="S51" s="2" t="n">
        <f aca="false">SUM(S46:S50)</f>
        <v>0</v>
      </c>
      <c r="T51" s="2" t="n">
        <f aca="false">SUM(T46:T50)</f>
        <v>0</v>
      </c>
      <c r="U51" s="2" t="n">
        <f aca="false">SUM(U46:U50)</f>
        <v>0</v>
      </c>
      <c r="V51" s="2" t="n">
        <f aca="false">SUM(V46:V50)</f>
        <v>0</v>
      </c>
      <c r="W51" s="2" t="n">
        <f aca="false">SUM(W46:W50)</f>
        <v>0</v>
      </c>
      <c r="X51" s="2" t="n">
        <f aca="false">SUM(X46:X50)</f>
        <v>0</v>
      </c>
      <c r="Y51" s="2" t="n">
        <f aca="false">SUM(Y46:Y50)</f>
        <v>0</v>
      </c>
      <c r="Z51" s="2" t="n">
        <f aca="false">SUM(Z46:Z50)</f>
        <v>0</v>
      </c>
      <c r="AA51" s="2" t="n">
        <f aca="false">SUM(AA46:AA50)</f>
        <v>0</v>
      </c>
      <c r="AB51" s="2" t="n">
        <f aca="false">SUM(AB46:AB50)</f>
        <v>0</v>
      </c>
      <c r="AC51" s="2" t="n">
        <f aca="false">SUM(AC46:AC50)</f>
        <v>0</v>
      </c>
      <c r="AD51" s="2" t="n">
        <f aca="false">SUM(AD46:AD50)</f>
        <v>0</v>
      </c>
      <c r="AE51" s="2" t="n">
        <f aca="false">SUM(C51:AD51)</f>
        <v>0</v>
      </c>
      <c r="AMJ51" s="0"/>
    </row>
    <row r="52" customFormat="false" ht="12.8" hidden="false" customHeight="false" outlineLevel="0" collapsed="false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2"/>
    </row>
    <row r="53" customFormat="false" ht="12.8" hidden="false" customHeight="false" outlineLevel="0" collapsed="false">
      <c r="A53" s="0" t="s">
        <v>60</v>
      </c>
      <c r="B53" s="0" t="s">
        <v>37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2" t="n">
        <f aca="false">SUM(C53:AD53)</f>
        <v>0</v>
      </c>
    </row>
    <row r="54" customFormat="false" ht="12.8" hidden="false" customHeight="false" outlineLevel="0" collapsed="false">
      <c r="B54" s="0" t="s">
        <v>38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2" t="n">
        <f aca="false">SUM(C54:AD54)</f>
        <v>0</v>
      </c>
    </row>
    <row r="55" customFormat="false" ht="12.8" hidden="false" customHeight="false" outlineLevel="0" collapsed="false">
      <c r="B55" s="0" t="s">
        <v>40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2" t="n">
        <f aca="false">SUM(C55:AD55)</f>
        <v>0</v>
      </c>
    </row>
    <row r="56" customFormat="false" ht="12.8" hidden="false" customHeight="false" outlineLevel="0" collapsed="false">
      <c r="B56" s="0" t="s">
        <v>41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2" t="n">
        <f aca="false">SUM(C56:AD56)</f>
        <v>0</v>
      </c>
    </row>
    <row r="57" customFormat="false" ht="12.8" hidden="false" customHeight="false" outlineLevel="0" collapsed="false">
      <c r="B57" s="0" t="s">
        <v>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2" t="n">
        <f aca="false">SUM(C57:AD57)</f>
        <v>0</v>
      </c>
    </row>
    <row r="58" customFormat="false" ht="12.8" hidden="false" customHeight="false" outlineLevel="0" collapsed="false">
      <c r="B58" s="0" t="s">
        <v>43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2" t="n">
        <f aca="false">SUM(C58:AD58)</f>
        <v>0</v>
      </c>
    </row>
    <row r="59" customFormat="false" ht="12.8" hidden="false" customHeight="false" outlineLevel="0" collapsed="false">
      <c r="B59" s="0" t="s">
        <v>56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2" t="n">
        <f aca="false">SUM(C59:AD59)</f>
        <v>0</v>
      </c>
    </row>
    <row r="60" customFormat="false" ht="12.8" hidden="false" customHeight="false" outlineLevel="0" collapsed="false">
      <c r="B60" s="0" t="s">
        <v>61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2" t="n">
        <f aca="false">SUM(C60:AD60)</f>
        <v>0</v>
      </c>
    </row>
    <row r="61" customFormat="false" ht="12.8" hidden="false" customHeight="false" outlineLevel="0" collapsed="false">
      <c r="B61" s="0" t="s">
        <v>62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2" t="n">
        <f aca="false">SUM(C61:AD61)</f>
        <v>0</v>
      </c>
    </row>
    <row r="62" customFormat="false" ht="12.8" hidden="false" customHeight="false" outlineLevel="0" collapsed="false">
      <c r="B62" s="0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2"/>
    </row>
    <row r="63" customFormat="false" ht="12.8" hidden="false" customHeight="false" outlineLevel="0" collapsed="false">
      <c r="A63" s="4" t="s">
        <v>64</v>
      </c>
      <c r="B63" s="4"/>
      <c r="C63" s="2" t="n">
        <f aca="false">SUM(C53:C62)</f>
        <v>0</v>
      </c>
      <c r="D63" s="2" t="n">
        <f aca="false">SUM(D53:D62)</f>
        <v>0</v>
      </c>
      <c r="E63" s="2" t="n">
        <f aca="false">SUM(E53:E62)</f>
        <v>0</v>
      </c>
      <c r="F63" s="2" t="n">
        <f aca="false">SUM(F53:F62)</f>
        <v>0</v>
      </c>
      <c r="G63" s="2" t="n">
        <f aca="false">SUM(G53:G62)</f>
        <v>0</v>
      </c>
      <c r="H63" s="2" t="n">
        <f aca="false">SUM(H53:H62)</f>
        <v>0</v>
      </c>
      <c r="I63" s="2" t="n">
        <f aca="false">SUM(I53:I62)</f>
        <v>0</v>
      </c>
      <c r="J63" s="2" t="n">
        <f aca="false">SUM(J53:J62)</f>
        <v>0</v>
      </c>
      <c r="K63" s="2" t="n">
        <f aca="false">SUM(K53:K62)</f>
        <v>0</v>
      </c>
      <c r="L63" s="2" t="n">
        <f aca="false">SUM(L53:L62)</f>
        <v>0</v>
      </c>
      <c r="M63" s="2" t="n">
        <f aca="false">SUM(M53:M62)</f>
        <v>0</v>
      </c>
      <c r="N63" s="2" t="n">
        <f aca="false">SUM(N53:N62)</f>
        <v>0</v>
      </c>
      <c r="O63" s="2" t="n">
        <f aca="false">SUM(O53:O62)</f>
        <v>0</v>
      </c>
      <c r="P63" s="2" t="n">
        <f aca="false">SUM(P53:P62)</f>
        <v>0</v>
      </c>
      <c r="Q63" s="2" t="n">
        <f aca="false">SUM(Q53:Q62)</f>
        <v>0</v>
      </c>
      <c r="R63" s="2" t="n">
        <f aca="false">SUM(R53:R62)</f>
        <v>0</v>
      </c>
      <c r="S63" s="2" t="n">
        <f aca="false">SUM(S53:S62)</f>
        <v>0</v>
      </c>
      <c r="T63" s="2" t="n">
        <f aca="false">SUM(T53:T62)</f>
        <v>0</v>
      </c>
      <c r="U63" s="2" t="n">
        <f aca="false">SUM(U53:U62)</f>
        <v>0</v>
      </c>
      <c r="V63" s="2" t="n">
        <f aca="false">SUM(V53:V62)</f>
        <v>0</v>
      </c>
      <c r="W63" s="2" t="n">
        <f aca="false">SUM(W53:W62)</f>
        <v>0</v>
      </c>
      <c r="X63" s="2" t="n">
        <f aca="false">SUM(X53:X62)</f>
        <v>0</v>
      </c>
      <c r="Y63" s="2" t="n">
        <f aca="false">SUM(Y53:Y62)</f>
        <v>0</v>
      </c>
      <c r="Z63" s="2" t="n">
        <f aca="false">SUM(Z53:Z62)</f>
        <v>0</v>
      </c>
      <c r="AA63" s="2" t="n">
        <f aca="false">SUM(AA53:AA62)</f>
        <v>0</v>
      </c>
      <c r="AB63" s="2" t="n">
        <f aca="false">SUM(AB53:AB62)</f>
        <v>0</v>
      </c>
      <c r="AC63" s="2" t="n">
        <f aca="false">SUM(AC53:AC62)</f>
        <v>0</v>
      </c>
      <c r="AD63" s="2" t="n">
        <f aca="false">SUM(AD53:AD62)</f>
        <v>0</v>
      </c>
      <c r="AE63" s="2" t="n">
        <f aca="false">SUM(C63:AD63)</f>
        <v>0</v>
      </c>
    </row>
    <row r="64" customFormat="false" ht="12.8" hidden="false" customHeight="false" outlineLevel="0" collapsed="false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2"/>
    </row>
    <row r="65" customFormat="false" ht="12.8" hidden="false" customHeight="false" outlineLevel="0" collapsed="false">
      <c r="A65" s="0" t="s">
        <v>65</v>
      </c>
      <c r="B65" s="0" t="s">
        <v>37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2" t="n">
        <f aca="false">SUM(C65:AD65)</f>
        <v>0</v>
      </c>
    </row>
    <row r="66" customFormat="false" ht="12.8" hidden="false" customHeight="false" outlineLevel="0" collapsed="false">
      <c r="B66" s="0" t="s">
        <v>38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2" t="n">
        <f aca="false">SUM(C66:AD66)</f>
        <v>0</v>
      </c>
    </row>
    <row r="67" customFormat="false" ht="12.8" hidden="false" customHeight="false" outlineLevel="0" collapsed="false">
      <c r="B67" s="0" t="s">
        <v>40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2" t="n">
        <f aca="false">SUM(C67:AD67)</f>
        <v>0</v>
      </c>
    </row>
    <row r="68" s="4" customFormat="true" ht="12.8" hidden="false" customHeight="false" outlineLevel="0" collapsed="false">
      <c r="A68" s="4" t="s">
        <v>66</v>
      </c>
      <c r="C68" s="2" t="n">
        <f aca="false">SUM(C65:C67)</f>
        <v>0</v>
      </c>
      <c r="D68" s="2" t="n">
        <f aca="false">SUM(D65:D67)</f>
        <v>0</v>
      </c>
      <c r="E68" s="2" t="n">
        <f aca="false">SUM(E65:E67)</f>
        <v>0</v>
      </c>
      <c r="F68" s="2" t="n">
        <f aca="false">SUM(F65:F67)</f>
        <v>0</v>
      </c>
      <c r="G68" s="2" t="n">
        <f aca="false">SUM(G65:G67)</f>
        <v>0</v>
      </c>
      <c r="H68" s="2" t="n">
        <f aca="false">SUM(H65:H67)</f>
        <v>0</v>
      </c>
      <c r="I68" s="2" t="n">
        <f aca="false">SUM(I65:I67)</f>
        <v>0</v>
      </c>
      <c r="J68" s="2" t="n">
        <f aca="false">SUM(J65:J67)</f>
        <v>0</v>
      </c>
      <c r="K68" s="2" t="n">
        <f aca="false">SUM(K65:K67)</f>
        <v>0</v>
      </c>
      <c r="L68" s="2" t="n">
        <f aca="false">SUM(L65:L67)</f>
        <v>0</v>
      </c>
      <c r="M68" s="2" t="n">
        <f aca="false">SUM(M65:M67)</f>
        <v>0</v>
      </c>
      <c r="N68" s="2" t="n">
        <f aca="false">SUM(N65:N67)</f>
        <v>0</v>
      </c>
      <c r="O68" s="2" t="n">
        <f aca="false">SUM(O65:O67)</f>
        <v>0</v>
      </c>
      <c r="P68" s="2" t="n">
        <f aca="false">SUM(P65:P67)</f>
        <v>0</v>
      </c>
      <c r="Q68" s="2" t="n">
        <f aca="false">SUM(Q65:Q67)</f>
        <v>0</v>
      </c>
      <c r="R68" s="2" t="n">
        <f aca="false">SUM(R65:R67)</f>
        <v>0</v>
      </c>
      <c r="S68" s="2" t="n">
        <f aca="false">SUM(S65:S67)</f>
        <v>0</v>
      </c>
      <c r="T68" s="2" t="n">
        <f aca="false">SUM(T65:T67)</f>
        <v>0</v>
      </c>
      <c r="U68" s="2" t="n">
        <f aca="false">SUM(U65:U67)</f>
        <v>0</v>
      </c>
      <c r="V68" s="2" t="n">
        <f aca="false">SUM(V65:V67)</f>
        <v>0</v>
      </c>
      <c r="W68" s="2" t="n">
        <f aca="false">SUM(W65:W67)</f>
        <v>0</v>
      </c>
      <c r="X68" s="2" t="n">
        <f aca="false">SUM(X65:X67)</f>
        <v>0</v>
      </c>
      <c r="Y68" s="2" t="n">
        <f aca="false">SUM(Y65:Y67)</f>
        <v>0</v>
      </c>
      <c r="Z68" s="2" t="n">
        <f aca="false">SUM(Z65:Z67)</f>
        <v>0</v>
      </c>
      <c r="AA68" s="2" t="n">
        <f aca="false">SUM(AA65:AA67)</f>
        <v>0</v>
      </c>
      <c r="AB68" s="2" t="n">
        <f aca="false">SUM(AB65:AB67)</f>
        <v>0</v>
      </c>
      <c r="AC68" s="2" t="n">
        <f aca="false">SUM(AC65:AC67)</f>
        <v>0</v>
      </c>
      <c r="AD68" s="2" t="n">
        <f aca="false">SUM(AD65:AD67)</f>
        <v>0</v>
      </c>
      <c r="AE68" s="2" t="n">
        <f aca="false">SUM(C68:AD68)</f>
        <v>0</v>
      </c>
      <c r="AMJ68" s="0"/>
    </row>
    <row r="69" customFormat="false" ht="12.8" hidden="false" customHeight="false" outlineLevel="0" collapsed="false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2"/>
    </row>
    <row r="70" s="4" customFormat="true" ht="12.8" hidden="false" customHeight="false" outlineLevel="0" collapsed="false">
      <c r="A70" s="4" t="s">
        <v>32</v>
      </c>
      <c r="C70" s="2" t="n">
        <f aca="false">SUM(C68,C63,C51,C44,C35,C29,C22,C15,C8)</f>
        <v>0</v>
      </c>
      <c r="D70" s="2" t="n">
        <f aca="false">SUM(D68,D63,D51,D44,D35,D29,D22,D15,D8)</f>
        <v>0</v>
      </c>
      <c r="E70" s="2" t="n">
        <f aca="false">SUM(E68,E63,E51,E44,E35,E29,E22,E15,E8)</f>
        <v>0</v>
      </c>
      <c r="F70" s="2" t="n">
        <f aca="false">SUM(F68,F63,F51,F44,F35,F29,F22,F15,F8)</f>
        <v>0</v>
      </c>
      <c r="G70" s="2" t="n">
        <f aca="false">SUM(G68,G63,G51,G44,G35,G29,G22,G15,G8)</f>
        <v>0</v>
      </c>
      <c r="H70" s="2" t="n">
        <f aca="false">SUM(H68,H63,H51,H44,H35,H29,H22,H15,H8)</f>
        <v>0</v>
      </c>
      <c r="I70" s="2" t="n">
        <f aca="false">SUM(I68,I63,I51,I44,I35,I29,I22,I15,I8)</f>
        <v>0</v>
      </c>
      <c r="J70" s="2" t="n">
        <f aca="false">SUM(J68,J63,J51,J44,J35,J29,J22,J15,J8)</f>
        <v>62.5</v>
      </c>
      <c r="K70" s="2" t="n">
        <f aca="false">SUM(K68,K63,K51,K44,K35,K29,K22,K15,K8)</f>
        <v>0</v>
      </c>
      <c r="L70" s="2" t="n">
        <f aca="false">SUM(L68,L63,L51,L44,L35,L29,L22,L15,L8)</f>
        <v>0</v>
      </c>
      <c r="M70" s="2" t="n">
        <f aca="false">SUM(M68,M63,M51,M44,M35,M29,M22,M15,M8)</f>
        <v>20</v>
      </c>
      <c r="N70" s="2" t="n">
        <f aca="false">SUM(N68,N63,N51,N44,N35,N29,N22,N15,N8)</f>
        <v>0</v>
      </c>
      <c r="O70" s="2" t="n">
        <f aca="false">SUM(O68,O63,O51,O44,O35,O29,O22,O15,O8)</f>
        <v>0</v>
      </c>
      <c r="P70" s="2" t="n">
        <f aca="false">SUM(P68,P63,P51,P44,P35,P29,P22,P15,P8)</f>
        <v>0</v>
      </c>
      <c r="Q70" s="2" t="n">
        <f aca="false">SUM(Q68,Q63,Q51,Q44,Q35,Q29,Q22,Q15,Q8)</f>
        <v>0</v>
      </c>
      <c r="R70" s="2" t="n">
        <f aca="false">SUM(R68,R63,R51,R44,R35,R29,R22,R15,R8)</f>
        <v>0</v>
      </c>
      <c r="S70" s="2" t="n">
        <f aca="false">SUM(S68,S63,S51,S44,S35,S29,S22,S15,S8)</f>
        <v>0</v>
      </c>
      <c r="T70" s="2" t="n">
        <f aca="false">SUM(T68,T63,T51,T44,T35,T29,T22,T15,T8)</f>
        <v>0</v>
      </c>
      <c r="U70" s="2" t="n">
        <f aca="false">SUM(U68,U63,U51,U44,U35,U29,U22,U15,U8)</f>
        <v>0</v>
      </c>
      <c r="V70" s="2" t="n">
        <f aca="false">SUM(V68,V63,V51,V44,V35,V29,V22,V15,V8)</f>
        <v>0</v>
      </c>
      <c r="W70" s="2" t="n">
        <f aca="false">SUM(W68,W63,W51,W44,W35,W29,W22,W15,W8)</f>
        <v>0</v>
      </c>
      <c r="X70" s="2" t="n">
        <f aca="false">SUM(X68,X63,X51,X44,X35,X29,X22,X15,X8)</f>
        <v>0</v>
      </c>
      <c r="Y70" s="2" t="n">
        <f aca="false">SUM(Y68,Y63,Y51,Y44,Y35,Y29,Y22,Y15,Y8)</f>
        <v>0</v>
      </c>
      <c r="Z70" s="2" t="n">
        <f aca="false">SUM(Z68,Z63,Z51,Z44,Z35,Z29,Z22,Z15,Z8)</f>
        <v>0</v>
      </c>
      <c r="AA70" s="2" t="n">
        <f aca="false">SUM(AA68,AA63,AA51,AA44,AA35,AA29,AA22,AA15,AA8)</f>
        <v>0</v>
      </c>
      <c r="AB70" s="2" t="n">
        <f aca="false">SUM(AB68,AB63,AB51,AB44,AB35,AB29,AB22,AB15,AB8)</f>
        <v>0</v>
      </c>
      <c r="AC70" s="2" t="n">
        <f aca="false">SUM(AC68,AC63,AC51,AC44,AC35,AC29,AC22,AC15,AC8)</f>
        <v>0</v>
      </c>
      <c r="AD70" s="2" t="n">
        <f aca="false">SUM(AD68,AD63,AD51,AD44,AD35,AD29,AD22,AD15,AD8)</f>
        <v>0</v>
      </c>
      <c r="AE70" s="2" t="n">
        <f aca="false">SUM(C70:AD70)</f>
        <v>82.5</v>
      </c>
      <c r="AMJ7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9" activeCellId="0" sqref="E39"/>
    </sheetView>
  </sheetViews>
  <sheetFormatPr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3.64"/>
    <col collapsed="false" customWidth="true" hidden="false" outlineLevel="0" max="30" min="3" style="0" width="7.15"/>
    <col collapsed="false" customWidth="true" hidden="false" outlineLevel="0" max="31" min="31" style="2" width="7.15"/>
    <col collapsed="false" customWidth="false" hidden="false" outlineLevel="0" max="1025" min="32" style="0" width="11.52"/>
  </cols>
  <sheetData>
    <row r="1" s="4" customFormat="true" ht="12.8" hidden="false" customHeight="false" outlineLevel="0" collapsed="false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2"/>
      <c r="AMJ1" s="0"/>
    </row>
    <row r="2" customFormat="false" ht="12.8" hidden="false" customHeight="false" outlineLevel="0" collapsed="false">
      <c r="A2" s="0" t="s">
        <v>36</v>
      </c>
      <c r="B2" s="0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E2" s="2" t="n">
        <f aca="false">SUM(C2:AD2)</f>
        <v>0</v>
      </c>
    </row>
    <row r="3" customFormat="false" ht="12.8" hidden="false" customHeight="false" outlineLevel="0" collapsed="false">
      <c r="B3" s="0" t="s">
        <v>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E3" s="2" t="n">
        <f aca="false">SUM(C3:AD3)</f>
        <v>0</v>
      </c>
    </row>
    <row r="4" customFormat="false" ht="12.8" hidden="false" customHeight="false" outlineLevel="0" collapsed="false">
      <c r="B4" s="0" t="s">
        <v>40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E4" s="2" t="n">
        <f aca="false">SUM(C4:AD4)</f>
        <v>0</v>
      </c>
    </row>
    <row r="5" customFormat="false" ht="12.8" hidden="false" customHeight="false" outlineLevel="0" collapsed="false">
      <c r="B5" s="0" t="s">
        <v>41</v>
      </c>
      <c r="C5" s="1"/>
      <c r="D5" s="1"/>
      <c r="E5" s="1" t="n">
        <f aca="false">1*11+1*9.5+18*3.75</f>
        <v>88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E5" s="2" t="n">
        <f aca="false">SUM(C5:AD5)</f>
        <v>88</v>
      </c>
    </row>
    <row r="6" customFormat="false" ht="12.8" hidden="false" customHeight="false" outlineLevel="0" collapsed="false">
      <c r="B6" s="0" t="s">
        <v>42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E6" s="2" t="n">
        <f aca="false">SUM(C6:AD6)</f>
        <v>0</v>
      </c>
    </row>
    <row r="7" customFormat="false" ht="12.8" hidden="false" customHeight="false" outlineLevel="0" collapsed="false">
      <c r="B7" s="0" t="s">
        <v>43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E7" s="2" t="n">
        <f aca="false">SUM(C7:AD7)</f>
        <v>0</v>
      </c>
    </row>
    <row r="8" customFormat="false" ht="12.8" hidden="false" customHeight="false" outlineLevel="0" collapsed="false">
      <c r="A8" s="4" t="s">
        <v>44</v>
      </c>
      <c r="B8" s="4"/>
      <c r="C8" s="2" t="n">
        <f aca="false">SUM(C2:C7)</f>
        <v>0</v>
      </c>
      <c r="D8" s="2" t="n">
        <f aca="false">SUM(D2:D7)</f>
        <v>0</v>
      </c>
      <c r="E8" s="2" t="n">
        <f aca="false">SUM(E2:E7)</f>
        <v>88</v>
      </c>
      <c r="F8" s="2" t="n">
        <f aca="false">SUM(F2:F7)</f>
        <v>0</v>
      </c>
      <c r="G8" s="2" t="n">
        <f aca="false">SUM(G2:G7)</f>
        <v>0</v>
      </c>
      <c r="H8" s="2" t="n">
        <f aca="false">SUM(H2:H7)</f>
        <v>0</v>
      </c>
      <c r="I8" s="2" t="n">
        <f aca="false">SUM(I2:I7)</f>
        <v>0</v>
      </c>
      <c r="J8" s="2" t="n">
        <f aca="false">SUM(J2:J7)</f>
        <v>0</v>
      </c>
      <c r="K8" s="2" t="n">
        <f aca="false">SUM(K2:K7)</f>
        <v>0</v>
      </c>
      <c r="L8" s="2" t="n">
        <f aca="false">SUM(L2:L7)</f>
        <v>0</v>
      </c>
      <c r="M8" s="2" t="n">
        <f aca="false">SUM(M2:M7)</f>
        <v>0</v>
      </c>
      <c r="N8" s="2" t="n">
        <f aca="false">SUM(N2:N7)</f>
        <v>0</v>
      </c>
      <c r="O8" s="2" t="n">
        <f aca="false">SUM(O2:O7)</f>
        <v>0</v>
      </c>
      <c r="P8" s="2" t="n">
        <f aca="false">SUM(P2:P7)</f>
        <v>0</v>
      </c>
      <c r="Q8" s="2" t="n">
        <f aca="false">SUM(Q2:Q7)</f>
        <v>0</v>
      </c>
      <c r="R8" s="2" t="n">
        <f aca="false">SUM(R2:R7)</f>
        <v>0</v>
      </c>
      <c r="S8" s="2" t="n">
        <f aca="false">SUM(S2:S7)</f>
        <v>0</v>
      </c>
      <c r="T8" s="2" t="n">
        <f aca="false">SUM(T2:T7)</f>
        <v>0</v>
      </c>
      <c r="U8" s="2" t="n">
        <f aca="false">SUM(U2:U7)</f>
        <v>0</v>
      </c>
      <c r="V8" s="2" t="n">
        <f aca="false">SUM(V2:V7)</f>
        <v>0</v>
      </c>
      <c r="W8" s="2" t="n">
        <f aca="false">SUM(W2:W7)</f>
        <v>0</v>
      </c>
      <c r="X8" s="2" t="n">
        <f aca="false">SUM(X2:X7)</f>
        <v>0</v>
      </c>
      <c r="Y8" s="2" t="n">
        <f aca="false">SUM(Y2:Y7)</f>
        <v>0</v>
      </c>
      <c r="Z8" s="2" t="n">
        <f aca="false">SUM(Z2:Z7)</f>
        <v>0</v>
      </c>
      <c r="AA8" s="2" t="n">
        <f aca="false">SUM(AA2:AA7)</f>
        <v>0</v>
      </c>
      <c r="AB8" s="2" t="n">
        <f aca="false">SUM(AB2:AB7)</f>
        <v>0</v>
      </c>
      <c r="AC8" s="2" t="n">
        <f aca="false">SUM(AC2:AC7)</f>
        <v>0</v>
      </c>
      <c r="AD8" s="2" t="n">
        <f aca="false">SUM(AD2:AD7)</f>
        <v>0</v>
      </c>
      <c r="AE8" s="2" t="n">
        <f aca="false">SUM(C8:AD8)</f>
        <v>88</v>
      </c>
    </row>
    <row r="9" customFormat="false" ht="12.8" hidden="false" customHeight="false" outlineLevel="0" collapsed="false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customFormat="false" ht="12.8" hidden="false" customHeight="false" outlineLevel="0" collapsed="false">
      <c r="A10" s="0" t="s">
        <v>45</v>
      </c>
      <c r="B10" s="0" t="s">
        <v>37</v>
      </c>
      <c r="C10" s="1"/>
      <c r="D10" s="1"/>
      <c r="E10" s="1"/>
      <c r="F10" s="1"/>
      <c r="G10" s="1" t="n">
        <f aca="false">3*7.7</f>
        <v>23.1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 t="n">
        <f aca="false">1*6</f>
        <v>6</v>
      </c>
      <c r="S10" s="1"/>
      <c r="T10" s="1"/>
      <c r="U10" s="1"/>
      <c r="V10" s="1"/>
      <c r="W10" s="1"/>
      <c r="X10" s="1" t="n">
        <f aca="false">1*10.66</f>
        <v>10.66</v>
      </c>
      <c r="Y10" s="1"/>
      <c r="Z10" s="1"/>
      <c r="AA10" s="1"/>
      <c r="AB10" s="1"/>
      <c r="AC10" s="1"/>
      <c r="AE10" s="2" t="n">
        <f aca="false">SUM(C10:AD10)</f>
        <v>39.76</v>
      </c>
    </row>
    <row r="11" customFormat="false" ht="12.8" hidden="false" customHeight="false" outlineLevel="0" collapsed="false">
      <c r="B11" s="0" t="s">
        <v>38</v>
      </c>
      <c r="C11" s="1"/>
      <c r="D11" s="1"/>
      <c r="E11" s="1"/>
      <c r="F11" s="1"/>
      <c r="G11" s="1" t="n">
        <f aca="false">2*7.7</f>
        <v>15.4</v>
      </c>
      <c r="H11" s="1"/>
      <c r="I11" s="1"/>
      <c r="J11" s="1"/>
      <c r="K11" s="1"/>
      <c r="L11" s="1" t="n">
        <f aca="false">2*6.397</f>
        <v>12.794</v>
      </c>
      <c r="M11" s="1"/>
      <c r="N11" s="1"/>
      <c r="O11" s="1"/>
      <c r="P11" s="1"/>
      <c r="Q11" s="1"/>
      <c r="R11" s="1" t="n">
        <f aca="false">8*6</f>
        <v>48</v>
      </c>
      <c r="S11" s="1"/>
      <c r="T11" s="1"/>
      <c r="U11" s="1"/>
      <c r="V11" s="1"/>
      <c r="W11" s="1"/>
      <c r="X11" s="1" t="n">
        <f aca="false">1*10.66</f>
        <v>10.66</v>
      </c>
      <c r="Y11" s="1"/>
      <c r="Z11" s="1"/>
      <c r="AA11" s="1"/>
      <c r="AB11" s="1"/>
      <c r="AC11" s="1"/>
      <c r="AE11" s="2" t="n">
        <f aca="false">SUM(C11:AD11)</f>
        <v>86.854</v>
      </c>
    </row>
    <row r="12" customFormat="false" ht="12.8" hidden="false" customHeight="false" outlineLevel="0" collapsed="false">
      <c r="B12" s="0" t="s">
        <v>40</v>
      </c>
      <c r="C12" s="1"/>
      <c r="D12" s="1"/>
      <c r="E12" s="1"/>
      <c r="F12" s="1"/>
      <c r="G12" s="1" t="n">
        <f aca="false">1*7.7</f>
        <v>7.7</v>
      </c>
      <c r="H12" s="1"/>
      <c r="I12" s="1"/>
      <c r="J12" s="1"/>
      <c r="K12" s="1"/>
      <c r="L12" s="1" t="n">
        <f aca="false">3*6.397</f>
        <v>19.191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E12" s="2" t="n">
        <f aca="false">SUM(C12:AD12)</f>
        <v>26.891</v>
      </c>
    </row>
    <row r="13" customFormat="false" ht="12.8" hidden="false" customHeight="false" outlineLevel="0" collapsed="false">
      <c r="B13" s="0" t="s">
        <v>41</v>
      </c>
      <c r="D13" s="1"/>
      <c r="E13" s="1"/>
      <c r="F13" s="1"/>
      <c r="G13" s="1"/>
      <c r="H13" s="1"/>
      <c r="I13" s="1"/>
      <c r="J13" s="1"/>
      <c r="K13" s="1"/>
      <c r="L13" s="1" t="n">
        <f aca="false">4*6.397</f>
        <v>25.588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E13" s="2" t="n">
        <f aca="false">SUM(C13:AD13)</f>
        <v>25.588</v>
      </c>
    </row>
    <row r="14" customFormat="false" ht="12.8" hidden="false" customHeight="false" outlineLevel="0" collapsed="false">
      <c r="B14" s="0" t="s">
        <v>42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E14" s="2" t="n">
        <f aca="false">SUM(C14:AD14)</f>
        <v>0</v>
      </c>
    </row>
    <row r="15" customFormat="false" ht="12.8" hidden="false" customHeight="false" outlineLevel="0" collapsed="false">
      <c r="A15" s="4" t="s">
        <v>46</v>
      </c>
      <c r="B15" s="4"/>
      <c r="C15" s="2" t="n">
        <f aca="false">SUM(C10:C14)</f>
        <v>0</v>
      </c>
      <c r="D15" s="2" t="n">
        <f aca="false">SUM(D10:D14)</f>
        <v>0</v>
      </c>
      <c r="E15" s="2" t="n">
        <f aca="false">SUM(E10:E14)</f>
        <v>0</v>
      </c>
      <c r="F15" s="2" t="n">
        <f aca="false">SUM(F10:F14)</f>
        <v>0</v>
      </c>
      <c r="G15" s="2" t="n">
        <f aca="false">SUM(G10:G14)</f>
        <v>46.2</v>
      </c>
      <c r="H15" s="2" t="n">
        <f aca="false">SUM(H10:H14)</f>
        <v>0</v>
      </c>
      <c r="I15" s="2" t="n">
        <f aca="false">SUM(I10:I14)</f>
        <v>0</v>
      </c>
      <c r="J15" s="2" t="n">
        <f aca="false">SUM(J10:J14)</f>
        <v>0</v>
      </c>
      <c r="K15" s="2" t="n">
        <f aca="false">SUM(K10:K14)</f>
        <v>0</v>
      </c>
      <c r="L15" s="2" t="n">
        <f aca="false">SUM(L10:L14)</f>
        <v>57.573</v>
      </c>
      <c r="M15" s="2" t="n">
        <f aca="false">SUM(M10:M14)</f>
        <v>0</v>
      </c>
      <c r="N15" s="2" t="n">
        <f aca="false">SUM(N10:N14)</f>
        <v>0</v>
      </c>
      <c r="O15" s="2" t="n">
        <f aca="false">SUM(O10:O14)</f>
        <v>0</v>
      </c>
      <c r="P15" s="2" t="n">
        <f aca="false">SUM(P10:P14)</f>
        <v>0</v>
      </c>
      <c r="Q15" s="2" t="n">
        <f aca="false">SUM(Q10:Q14)</f>
        <v>0</v>
      </c>
      <c r="R15" s="2" t="n">
        <f aca="false">SUM(R10:R14)</f>
        <v>54</v>
      </c>
      <c r="S15" s="2" t="n">
        <f aca="false">SUM(S10:S14)</f>
        <v>0</v>
      </c>
      <c r="T15" s="2" t="n">
        <f aca="false">SUM(T10:T14)</f>
        <v>0</v>
      </c>
      <c r="U15" s="2" t="n">
        <f aca="false">SUM(U10:U14)</f>
        <v>0</v>
      </c>
      <c r="V15" s="2" t="n">
        <f aca="false">SUM(V10:V14)</f>
        <v>0</v>
      </c>
      <c r="W15" s="2" t="n">
        <f aca="false">SUM(W10:W14)</f>
        <v>0</v>
      </c>
      <c r="X15" s="2" t="n">
        <f aca="false">SUM(X10:X14)</f>
        <v>21.32</v>
      </c>
      <c r="Y15" s="2" t="n">
        <f aca="false">SUM(Y10:Y14)</f>
        <v>0</v>
      </c>
      <c r="Z15" s="2" t="n">
        <f aca="false">SUM(Z10:Z14)</f>
        <v>0</v>
      </c>
      <c r="AA15" s="2" t="n">
        <f aca="false">SUM(AA10:AA14)</f>
        <v>0</v>
      </c>
      <c r="AB15" s="2" t="n">
        <f aca="false">SUM(AB10:AB14)</f>
        <v>0</v>
      </c>
      <c r="AC15" s="2" t="n">
        <f aca="false">SUM(AC10:AC14)</f>
        <v>0</v>
      </c>
      <c r="AD15" s="2" t="n">
        <f aca="false">SUM(AD10:AD14)</f>
        <v>0</v>
      </c>
      <c r="AE15" s="2" t="n">
        <f aca="false">SUM(C15:AD15)</f>
        <v>179.093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  <row r="16" customFormat="false" ht="12.8" hidden="false" customHeight="false" outlineLevel="0" collapsed="false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customFormat="false" ht="12.8" hidden="false" customHeight="false" outlineLevel="0" collapsed="false">
      <c r="A17" s="0" t="s">
        <v>47</v>
      </c>
      <c r="B17" s="0" t="s">
        <v>37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E17" s="2" t="n">
        <f aca="false">SUM(C17:AD17)</f>
        <v>0</v>
      </c>
    </row>
    <row r="18" customFormat="false" ht="12.8" hidden="false" customHeight="false" outlineLevel="0" collapsed="false">
      <c r="B18" s="0" t="s">
        <v>38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E18" s="2" t="n">
        <f aca="false">SUM(C18:AD18)</f>
        <v>0</v>
      </c>
    </row>
    <row r="19" customFormat="false" ht="12.8" hidden="false" customHeight="false" outlineLevel="0" collapsed="false">
      <c r="B19" s="0" t="s">
        <v>40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E19" s="2" t="n">
        <f aca="false">SUM(C19:AD19)</f>
        <v>0</v>
      </c>
    </row>
    <row r="20" customFormat="false" ht="12.8" hidden="false" customHeight="false" outlineLevel="0" collapsed="false">
      <c r="B20" s="0" t="s">
        <v>41</v>
      </c>
      <c r="C20" s="1" t="n">
        <f aca="false">20*3</f>
        <v>60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E20" s="2" t="n">
        <f aca="false">SUM(C20:AD20)</f>
        <v>60</v>
      </c>
      <c r="AF20" s="0" t="s">
        <v>48</v>
      </c>
    </row>
    <row r="21" customFormat="false" ht="12.8" hidden="false" customHeight="false" outlineLevel="0" collapsed="false">
      <c r="B21" s="0" t="s">
        <v>42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E21" s="2" t="n">
        <f aca="false">SUM(C21:AD21)</f>
        <v>0</v>
      </c>
    </row>
    <row r="22" s="4" customFormat="true" ht="12.8" hidden="false" customHeight="false" outlineLevel="0" collapsed="false">
      <c r="A22" s="4" t="s">
        <v>49</v>
      </c>
      <c r="C22" s="2" t="n">
        <f aca="false">SUM(C17:C21)</f>
        <v>60</v>
      </c>
      <c r="D22" s="2" t="n">
        <f aca="false">SUM(D17:D21)</f>
        <v>0</v>
      </c>
      <c r="E22" s="2" t="n">
        <f aca="false">SUM(E17:E21)</f>
        <v>0</v>
      </c>
      <c r="F22" s="2" t="n">
        <f aca="false">SUM(F17:F21)</f>
        <v>0</v>
      </c>
      <c r="G22" s="2" t="n">
        <f aca="false">SUM(G17:G21)</f>
        <v>0</v>
      </c>
      <c r="H22" s="2" t="n">
        <f aca="false">SUM(H17:H21)</f>
        <v>0</v>
      </c>
      <c r="I22" s="2" t="n">
        <f aca="false">SUM(I17:I21)</f>
        <v>0</v>
      </c>
      <c r="J22" s="2" t="n">
        <f aca="false">SUM(J17:J21)</f>
        <v>0</v>
      </c>
      <c r="K22" s="2" t="n">
        <f aca="false">SUM(K17:K21)</f>
        <v>0</v>
      </c>
      <c r="L22" s="2" t="n">
        <f aca="false">SUM(L17:L21)</f>
        <v>0</v>
      </c>
      <c r="M22" s="2" t="n">
        <f aca="false">SUM(M17:M21)</f>
        <v>0</v>
      </c>
      <c r="N22" s="2" t="n">
        <f aca="false">SUM(N17:N21)</f>
        <v>0</v>
      </c>
      <c r="O22" s="2" t="n">
        <f aca="false">SUM(O17:O21)</f>
        <v>0</v>
      </c>
      <c r="P22" s="2" t="n">
        <f aca="false">SUM(P17:P21)</f>
        <v>0</v>
      </c>
      <c r="Q22" s="2" t="n">
        <f aca="false">SUM(Q17:Q21)</f>
        <v>0</v>
      </c>
      <c r="R22" s="2" t="n">
        <f aca="false">SUM(R17:R21)</f>
        <v>0</v>
      </c>
      <c r="S22" s="2" t="n">
        <f aca="false">SUM(S17:S21)</f>
        <v>0</v>
      </c>
      <c r="T22" s="2" t="n">
        <f aca="false">SUM(T17:T21)</f>
        <v>0</v>
      </c>
      <c r="U22" s="2" t="n">
        <f aca="false">SUM(U17:U21)</f>
        <v>0</v>
      </c>
      <c r="V22" s="2" t="n">
        <f aca="false">SUM(V17:V21)</f>
        <v>0</v>
      </c>
      <c r="W22" s="2" t="n">
        <f aca="false">SUM(W17:W21)</f>
        <v>0</v>
      </c>
      <c r="X22" s="2" t="n">
        <f aca="false">SUM(X17:X21)</f>
        <v>0</v>
      </c>
      <c r="Y22" s="2" t="n">
        <f aca="false">SUM(Y17:Y21)</f>
        <v>0</v>
      </c>
      <c r="Z22" s="2" t="n">
        <f aca="false">SUM(Z17:Z21)</f>
        <v>0</v>
      </c>
      <c r="AA22" s="2" t="n">
        <f aca="false">SUM(AA17:AA21)</f>
        <v>0</v>
      </c>
      <c r="AB22" s="2" t="n">
        <f aca="false">SUM(AB17:AB21)</f>
        <v>0</v>
      </c>
      <c r="AC22" s="2" t="n">
        <f aca="false">SUM(AC17:AC21)</f>
        <v>0</v>
      </c>
      <c r="AD22" s="2" t="n">
        <f aca="false">SUM(AD17:AD21)</f>
        <v>0</v>
      </c>
      <c r="AE22" s="2" t="n">
        <f aca="false">SUM(C22:AD22)</f>
        <v>60</v>
      </c>
      <c r="AMJ22" s="0"/>
    </row>
    <row r="23" customFormat="false" ht="12.8" hidden="false" customHeight="false" outlineLevel="0" collapsed="false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customFormat="false" ht="12.8" hidden="false" customHeight="false" outlineLevel="0" collapsed="false">
      <c r="A24" s="0" t="s">
        <v>50</v>
      </c>
      <c r="B24" s="0" t="s">
        <v>37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2" t="n">
        <f aca="false">SUM(C24:AD24)</f>
        <v>0</v>
      </c>
    </row>
    <row r="25" customFormat="false" ht="12.8" hidden="false" customHeight="false" outlineLevel="0" collapsed="false">
      <c r="B25" s="0" t="s">
        <v>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2" t="n">
        <f aca="false">SUM(C25:AD25)</f>
        <v>0</v>
      </c>
    </row>
    <row r="26" customFormat="false" ht="12.8" hidden="false" customHeight="false" outlineLevel="0" collapsed="false">
      <c r="B26" s="0" t="s">
        <v>40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E26" s="2" t="n">
        <f aca="false">SUM(C26:AD26)</f>
        <v>0</v>
      </c>
    </row>
    <row r="27" customFormat="false" ht="12.8" hidden="false" customHeight="false" outlineLevel="0" collapsed="false">
      <c r="B27" s="0" t="s">
        <v>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E27" s="2" t="n">
        <f aca="false">SUM(C27:AD27)</f>
        <v>0</v>
      </c>
    </row>
    <row r="28" customFormat="false" ht="12.8" hidden="false" customHeight="false" outlineLevel="0" collapsed="false">
      <c r="B28" s="0" t="s">
        <v>42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E28" s="2" t="n">
        <f aca="false">SUM(C28:AD28)</f>
        <v>0</v>
      </c>
    </row>
    <row r="29" s="4" customFormat="true" ht="12.8" hidden="false" customHeight="false" outlineLevel="0" collapsed="false">
      <c r="A29" s="4" t="s">
        <v>51</v>
      </c>
      <c r="C29" s="2" t="n">
        <f aca="false">SUM(C24:C28)</f>
        <v>0</v>
      </c>
      <c r="D29" s="2" t="n">
        <f aca="false">SUM(D24:D28)</f>
        <v>0</v>
      </c>
      <c r="E29" s="2" t="n">
        <f aca="false">SUM(E24:E28)</f>
        <v>0</v>
      </c>
      <c r="F29" s="2" t="n">
        <f aca="false">SUM(F24:F28)</f>
        <v>0</v>
      </c>
      <c r="G29" s="2" t="n">
        <f aca="false">SUM(G24:G28)</f>
        <v>0</v>
      </c>
      <c r="H29" s="2" t="n">
        <f aca="false">SUM(H24:H28)</f>
        <v>0</v>
      </c>
      <c r="I29" s="2" t="n">
        <f aca="false">SUM(I24:I28)</f>
        <v>0</v>
      </c>
      <c r="J29" s="2" t="n">
        <f aca="false">SUM(J24:J28)</f>
        <v>0</v>
      </c>
      <c r="K29" s="2" t="n">
        <f aca="false">SUM(K24:K28)</f>
        <v>0</v>
      </c>
      <c r="L29" s="2" t="n">
        <f aca="false">SUM(L24:L28)</f>
        <v>0</v>
      </c>
      <c r="M29" s="2" t="n">
        <f aca="false">SUM(M24:M28)</f>
        <v>0</v>
      </c>
      <c r="N29" s="2" t="n">
        <f aca="false">SUM(N24:N28)</f>
        <v>0</v>
      </c>
      <c r="O29" s="2" t="n">
        <f aca="false">SUM(O24:O28)</f>
        <v>0</v>
      </c>
      <c r="P29" s="2" t="n">
        <f aca="false">SUM(P24:P28)</f>
        <v>0</v>
      </c>
      <c r="Q29" s="2" t="n">
        <f aca="false">SUM(Q24:Q28)</f>
        <v>0</v>
      </c>
      <c r="R29" s="2" t="n">
        <f aca="false">SUM(R24:R28)</f>
        <v>0</v>
      </c>
      <c r="S29" s="2" t="n">
        <f aca="false">SUM(S24:S28)</f>
        <v>0</v>
      </c>
      <c r="T29" s="2" t="n">
        <f aca="false">SUM(T24:T28)</f>
        <v>0</v>
      </c>
      <c r="U29" s="2" t="n">
        <f aca="false">SUM(U24:U28)</f>
        <v>0</v>
      </c>
      <c r="V29" s="2" t="n">
        <f aca="false">SUM(V24:V28)</f>
        <v>0</v>
      </c>
      <c r="W29" s="2" t="n">
        <f aca="false">SUM(W24:W28)</f>
        <v>0</v>
      </c>
      <c r="X29" s="2" t="n">
        <f aca="false">SUM(X24:X28)</f>
        <v>0</v>
      </c>
      <c r="Y29" s="2" t="n">
        <f aca="false">SUM(Y24:Y28)</f>
        <v>0</v>
      </c>
      <c r="Z29" s="2" t="n">
        <f aca="false">SUM(Z24:Z28)</f>
        <v>0</v>
      </c>
      <c r="AA29" s="2" t="n">
        <f aca="false">SUM(AA24:AA28)</f>
        <v>0</v>
      </c>
      <c r="AB29" s="2" t="n">
        <f aca="false">SUM(AB24:AB28)</f>
        <v>0</v>
      </c>
      <c r="AC29" s="2" t="n">
        <f aca="false">SUM(AC24:AC28)</f>
        <v>0</v>
      </c>
      <c r="AD29" s="2" t="n">
        <f aca="false">SUM(AD24:AD28)</f>
        <v>0</v>
      </c>
      <c r="AE29" s="2" t="n">
        <f aca="false">SUM(C29:AD29)</f>
        <v>0</v>
      </c>
      <c r="AMJ29" s="0"/>
    </row>
    <row r="30" customFormat="false" ht="12.8" hidden="false" customHeight="false" outlineLevel="0" collapsed="false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customFormat="false" ht="12.8" hidden="false" customHeight="false" outlineLevel="0" collapsed="false">
      <c r="A31" s="0" t="s">
        <v>52</v>
      </c>
      <c r="B31" s="0" t="s">
        <v>37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E31" s="2" t="n">
        <f aca="false">SUM(C31:AD31)</f>
        <v>0</v>
      </c>
    </row>
    <row r="32" customFormat="false" ht="12.8" hidden="false" customHeight="false" outlineLevel="0" collapsed="false">
      <c r="B32" s="0" t="s">
        <v>38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2" t="n">
        <f aca="false">SUM(C32:AD32)</f>
        <v>0</v>
      </c>
    </row>
    <row r="33" customFormat="false" ht="12.8" hidden="false" customHeight="false" outlineLevel="0" collapsed="false">
      <c r="B33" s="0" t="s">
        <v>40</v>
      </c>
      <c r="C33" s="1"/>
      <c r="D33" s="1"/>
      <c r="E33" s="1" t="n">
        <f aca="false">1*12+1*7+6*3.75</f>
        <v>41.5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E33" s="2" t="n">
        <f aca="false">SUM(C33:AD33)</f>
        <v>41.5</v>
      </c>
    </row>
    <row r="34" customFormat="false" ht="12.8" hidden="false" customHeight="false" outlineLevel="0" collapsed="false">
      <c r="B34" s="0" t="s">
        <v>41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E34" s="2" t="n">
        <f aca="false">SUM(C34:AD34)</f>
        <v>0</v>
      </c>
    </row>
    <row r="35" s="4" customFormat="true" ht="12.8" hidden="false" customHeight="false" outlineLevel="0" collapsed="false">
      <c r="A35" s="4" t="s">
        <v>53</v>
      </c>
      <c r="C35" s="2" t="n">
        <f aca="false">SUM(C31:C34)</f>
        <v>0</v>
      </c>
      <c r="D35" s="2" t="n">
        <f aca="false">SUM(D31:D34)</f>
        <v>0</v>
      </c>
      <c r="E35" s="2" t="n">
        <f aca="false">SUM(E31:E34)</f>
        <v>41.5</v>
      </c>
      <c r="F35" s="2" t="n">
        <f aca="false">SUM(F31:F34)</f>
        <v>0</v>
      </c>
      <c r="G35" s="2" t="n">
        <f aca="false">SUM(G31:G34)</f>
        <v>0</v>
      </c>
      <c r="H35" s="2" t="n">
        <f aca="false">SUM(H31:H34)</f>
        <v>0</v>
      </c>
      <c r="I35" s="2" t="n">
        <f aca="false">SUM(I31:I34)</f>
        <v>0</v>
      </c>
      <c r="J35" s="2" t="n">
        <f aca="false">SUM(J31:J34)</f>
        <v>0</v>
      </c>
      <c r="K35" s="2" t="n">
        <f aca="false">SUM(K31:K34)</f>
        <v>0</v>
      </c>
      <c r="L35" s="2" t="n">
        <f aca="false">SUM(L31:L34)</f>
        <v>0</v>
      </c>
      <c r="M35" s="2" t="n">
        <f aca="false">SUM(M31:M34)</f>
        <v>0</v>
      </c>
      <c r="N35" s="2" t="n">
        <f aca="false">SUM(N31:N34)</f>
        <v>0</v>
      </c>
      <c r="O35" s="2" t="n">
        <f aca="false">SUM(O31:O34)</f>
        <v>0</v>
      </c>
      <c r="P35" s="2" t="n">
        <f aca="false">SUM(P31:P34)</f>
        <v>0</v>
      </c>
      <c r="Q35" s="2" t="n">
        <f aca="false">SUM(Q31:Q34)</f>
        <v>0</v>
      </c>
      <c r="R35" s="2" t="n">
        <f aca="false">SUM(R31:R34)</f>
        <v>0</v>
      </c>
      <c r="S35" s="2" t="n">
        <f aca="false">SUM(S31:S34)</f>
        <v>0</v>
      </c>
      <c r="T35" s="2" t="n">
        <f aca="false">SUM(T31:T34)</f>
        <v>0</v>
      </c>
      <c r="U35" s="2" t="n">
        <f aca="false">SUM(U31:U34)</f>
        <v>0</v>
      </c>
      <c r="V35" s="2" t="n">
        <f aca="false">SUM(V31:V34)</f>
        <v>0</v>
      </c>
      <c r="W35" s="2" t="n">
        <f aca="false">SUM(W31:W34)</f>
        <v>0</v>
      </c>
      <c r="X35" s="2" t="n">
        <f aca="false">SUM(X31:X34)</f>
        <v>0</v>
      </c>
      <c r="Y35" s="2" t="n">
        <f aca="false">SUM(Y31:Y34)</f>
        <v>0</v>
      </c>
      <c r="Z35" s="2" t="n">
        <f aca="false">SUM(Z31:Z34)</f>
        <v>0</v>
      </c>
      <c r="AA35" s="2" t="n">
        <f aca="false">SUM(AA31:AA34)</f>
        <v>0</v>
      </c>
      <c r="AB35" s="2" t="n">
        <f aca="false">SUM(AB31:AB34)</f>
        <v>0</v>
      </c>
      <c r="AC35" s="2" t="n">
        <f aca="false">SUM(AC31:AC34)</f>
        <v>0</v>
      </c>
      <c r="AD35" s="2" t="n">
        <f aca="false">SUM(AD31:AD34)</f>
        <v>0</v>
      </c>
      <c r="AE35" s="2" t="n">
        <f aca="false">SUM(C35:AD35)</f>
        <v>41.5</v>
      </c>
      <c r="AMJ35" s="0"/>
    </row>
    <row r="36" customFormat="false" ht="12.8" hidden="false" customHeight="false" outlineLevel="0" collapsed="false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customFormat="false" ht="12.8" hidden="false" customHeight="false" outlineLevel="0" collapsed="false">
      <c r="A37" s="0" t="s">
        <v>54</v>
      </c>
      <c r="B37" s="0" t="s">
        <v>37</v>
      </c>
      <c r="C37" s="1" t="n">
        <f aca="false">6*7.5+4*7.5</f>
        <v>75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E37" s="2" t="n">
        <f aca="false">SUM(C37:AD37)</f>
        <v>75</v>
      </c>
      <c r="AF37" s="0" t="s">
        <v>82</v>
      </c>
    </row>
    <row r="38" customFormat="false" ht="12.8" hidden="false" customHeight="false" outlineLevel="0" collapsed="false">
      <c r="B38" s="0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E38" s="2" t="n">
        <f aca="false">SUM(C38:AD38)</f>
        <v>0</v>
      </c>
    </row>
    <row r="39" customFormat="false" ht="12.8" hidden="false" customHeight="false" outlineLevel="0" collapsed="false">
      <c r="B39" s="0" t="s">
        <v>40</v>
      </c>
      <c r="C39" s="1"/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n">
        <f aca="false">6*6</f>
        <v>36</v>
      </c>
      <c r="R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2" t="n">
        <f aca="false">SUM(C39:AD39)</f>
        <v>36</v>
      </c>
    </row>
    <row r="40" customFormat="false" ht="12.8" hidden="false" customHeight="false" outlineLevel="0" collapsed="false">
      <c r="B40" s="0" t="s">
        <v>41</v>
      </c>
      <c r="C40" s="1" t="n">
        <f aca="false">1*7.5</f>
        <v>7.5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 t="n">
        <f aca="false">3*0.741+3*1.083+3*0.741+4*1.231+3*0.741+3*1.083+3*1.083</f>
        <v>21.34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E40" s="2" t="n">
        <f aca="false">SUM(C40:AD40)</f>
        <v>28.84</v>
      </c>
      <c r="AF40" s="0" t="s">
        <v>83</v>
      </c>
    </row>
    <row r="41" customFormat="false" ht="12.8" hidden="false" customHeight="false" outlineLevel="0" collapsed="false">
      <c r="B41" s="0" t="s">
        <v>42</v>
      </c>
      <c r="C41" s="1" t="n">
        <f aca="false">20*3</f>
        <v>60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E41" s="2" t="n">
        <f aca="false">SUM(C41:AD41)</f>
        <v>60</v>
      </c>
      <c r="AF41" s="0" t="s">
        <v>55</v>
      </c>
    </row>
    <row r="42" customFormat="false" ht="12.8" hidden="false" customHeight="false" outlineLevel="0" collapsed="false">
      <c r="B42" s="0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4"/>
      <c r="AE42" s="2" t="n">
        <f aca="false">SUM(C42:AD42)</f>
        <v>0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</row>
    <row r="43" customFormat="false" ht="12.8" hidden="false" customHeight="false" outlineLevel="0" collapsed="false">
      <c r="B43" s="0" t="s">
        <v>56</v>
      </c>
      <c r="C43" s="1" t="n">
        <f aca="false">3*12.579</f>
        <v>37.737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E43" s="2" t="n">
        <f aca="false">SUM(C43:AD43)</f>
        <v>37.737</v>
      </c>
    </row>
    <row r="44" s="4" customFormat="true" ht="12.8" hidden="false" customHeight="false" outlineLevel="0" collapsed="false">
      <c r="A44" s="4" t="s">
        <v>57</v>
      </c>
      <c r="C44" s="2" t="n">
        <f aca="false">SUM(C37:C43)</f>
        <v>180.237</v>
      </c>
      <c r="D44" s="2" t="n">
        <f aca="false">SUM(D37:D43)</f>
        <v>0</v>
      </c>
      <c r="E44" s="2" t="n">
        <f aca="false">SUM(E37:E43)</f>
        <v>0</v>
      </c>
      <c r="F44" s="2" t="n">
        <f aca="false">SUM(F37:F43)</f>
        <v>0</v>
      </c>
      <c r="G44" s="2" t="n">
        <f aca="false">SUM(G37:G43)</f>
        <v>0</v>
      </c>
      <c r="H44" s="2" t="n">
        <f aca="false">SUM(H37:H43)</f>
        <v>0</v>
      </c>
      <c r="I44" s="2" t="n">
        <f aca="false">SUM(I37:I43)</f>
        <v>0</v>
      </c>
      <c r="J44" s="2" t="n">
        <f aca="false">SUM(J37:J43)</f>
        <v>0</v>
      </c>
      <c r="K44" s="2" t="n">
        <f aca="false">SUM(K37:K43)</f>
        <v>0</v>
      </c>
      <c r="L44" s="2" t="n">
        <f aca="false">SUM(L37:L43)</f>
        <v>0</v>
      </c>
      <c r="M44" s="2" t="n">
        <f aca="false">SUM(M37:M43)</f>
        <v>0</v>
      </c>
      <c r="N44" s="2" t="n">
        <f aca="false">SUM(N37:N43)</f>
        <v>0</v>
      </c>
      <c r="O44" s="2" t="n">
        <f aca="false">SUM(O37:O43)</f>
        <v>0</v>
      </c>
      <c r="P44" s="2" t="n">
        <f aca="false">SUM(P37:P43)</f>
        <v>0</v>
      </c>
      <c r="Q44" s="2" t="n">
        <f aca="false">SUM(Q37:Q43)</f>
        <v>36</v>
      </c>
      <c r="R44" s="2" t="n">
        <f aca="false">SUM(R37:R43)</f>
        <v>0</v>
      </c>
      <c r="S44" s="2" t="n">
        <f aca="false">SUM(S37:S43)</f>
        <v>21.34</v>
      </c>
      <c r="T44" s="2" t="n">
        <f aca="false">SUM(T37:T43)</f>
        <v>0</v>
      </c>
      <c r="U44" s="2" t="n">
        <f aca="false">SUM(U37:U43)</f>
        <v>0</v>
      </c>
      <c r="V44" s="2" t="n">
        <f aca="false">SUM(V37:V43)</f>
        <v>0</v>
      </c>
      <c r="W44" s="2" t="n">
        <f aca="false">SUM(W37:W43)</f>
        <v>0</v>
      </c>
      <c r="X44" s="2" t="n">
        <f aca="false">SUM(X37:X43)</f>
        <v>0</v>
      </c>
      <c r="Y44" s="2" t="n">
        <f aca="false">SUM(Y37:Y43)</f>
        <v>0</v>
      </c>
      <c r="Z44" s="2" t="n">
        <f aca="false">SUM(Z37:Z43)</f>
        <v>0</v>
      </c>
      <c r="AA44" s="2" t="n">
        <f aca="false">SUM(AA37:AA43)</f>
        <v>0</v>
      </c>
      <c r="AB44" s="2" t="n">
        <f aca="false">SUM(AB37:AB43)</f>
        <v>0</v>
      </c>
      <c r="AC44" s="2" t="n">
        <f aca="false">SUM(AC37:AC43)</f>
        <v>0</v>
      </c>
      <c r="AD44" s="2" t="n">
        <f aca="false">SUM(AD37:AD43)</f>
        <v>0</v>
      </c>
      <c r="AE44" s="2" t="n">
        <f aca="false">SUM(C44:AD44)</f>
        <v>237.577</v>
      </c>
      <c r="AMJ44" s="0"/>
    </row>
    <row r="45" customFormat="false" ht="12.8" hidden="false" customHeight="false" outlineLevel="0" collapsed="false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customFormat="false" ht="12.8" hidden="false" customHeight="false" outlineLevel="0" collapsed="false">
      <c r="A46" s="0" t="s">
        <v>58</v>
      </c>
      <c r="B46" s="0" t="s">
        <v>37</v>
      </c>
      <c r="C46" s="1" t="n">
        <f aca="false">3*7.5</f>
        <v>22.5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 t="n">
        <f aca="false">3*9+1*13+1*7.5</f>
        <v>47.5</v>
      </c>
      <c r="O46" s="1"/>
      <c r="P46" s="1"/>
      <c r="Q46" s="1" t="n">
        <f aca="false">1*7</f>
        <v>7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2" t="n">
        <f aca="false">SUM(C46:AD46)</f>
        <v>77</v>
      </c>
      <c r="AF46" s="0" t="s">
        <v>83</v>
      </c>
    </row>
    <row r="47" customFormat="false" ht="12.8" hidden="false" customHeight="false" outlineLevel="0" collapsed="false">
      <c r="B47" s="0" t="s">
        <v>38</v>
      </c>
      <c r="C47" s="1"/>
      <c r="D47" s="1" t="n">
        <f aca="false">2*9.318+4*7.472+1*10.776</f>
        <v>59.3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E47" s="2" t="n">
        <f aca="false">SUM(C47:AD47)</f>
        <v>59.3</v>
      </c>
    </row>
    <row r="48" customFormat="false" ht="12.8" hidden="false" customHeight="false" outlineLevel="0" collapsed="false">
      <c r="B48" s="0" t="s">
        <v>40</v>
      </c>
      <c r="C48" s="1"/>
      <c r="D48" s="1"/>
      <c r="E48" s="1"/>
      <c r="F48" s="1" t="n">
        <f aca="false">2*4</f>
        <v>8</v>
      </c>
      <c r="G48" s="1"/>
      <c r="H48" s="1"/>
      <c r="I48" s="1"/>
      <c r="J48" s="1"/>
      <c r="K48" s="1"/>
      <c r="L48" s="1" t="n">
        <f aca="false">3*4.8</f>
        <v>14.4</v>
      </c>
      <c r="M48" s="1"/>
      <c r="N48" s="1"/>
      <c r="O48" s="1"/>
      <c r="P48" s="1"/>
      <c r="Q48" s="1"/>
      <c r="R48" s="1" t="n">
        <f aca="false">5*4.8</f>
        <v>24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E48" s="2" t="n">
        <f aca="false">SUM(C48:AD48)</f>
        <v>46.4</v>
      </c>
    </row>
    <row r="49" customFormat="false" ht="12.8" hidden="false" customHeight="false" outlineLevel="0" collapsed="false">
      <c r="B49" s="0" t="s">
        <v>41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E49" s="2" t="n">
        <f aca="false">SUM(C49:AD49)</f>
        <v>0</v>
      </c>
    </row>
    <row r="50" customFormat="false" ht="12.8" hidden="false" customHeight="false" outlineLevel="0" collapsed="false">
      <c r="B50" s="0" t="s">
        <v>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E50" s="2" t="n">
        <f aca="false">SUM(C50:AD50)</f>
        <v>0</v>
      </c>
    </row>
    <row r="51" s="4" customFormat="true" ht="12.8" hidden="false" customHeight="false" outlineLevel="0" collapsed="false">
      <c r="A51" s="4" t="s">
        <v>59</v>
      </c>
      <c r="C51" s="2" t="n">
        <f aca="false">SUM(C46:C50)</f>
        <v>22.5</v>
      </c>
      <c r="D51" s="2" t="n">
        <f aca="false">SUM(D46:D50)</f>
        <v>59.3</v>
      </c>
      <c r="E51" s="2" t="n">
        <f aca="false">SUM(E46:E50)</f>
        <v>0</v>
      </c>
      <c r="F51" s="2" t="n">
        <f aca="false">SUM(F46:F50)</f>
        <v>8</v>
      </c>
      <c r="G51" s="2" t="n">
        <f aca="false">SUM(G46:G50)</f>
        <v>0</v>
      </c>
      <c r="H51" s="2" t="n">
        <f aca="false">SUM(H46:H50)</f>
        <v>0</v>
      </c>
      <c r="I51" s="2" t="n">
        <f aca="false">SUM(I46:I50)</f>
        <v>0</v>
      </c>
      <c r="J51" s="2" t="n">
        <f aca="false">SUM(J46:J50)</f>
        <v>0</v>
      </c>
      <c r="K51" s="2" t="n">
        <f aca="false">SUM(K46:K50)</f>
        <v>0</v>
      </c>
      <c r="L51" s="2" t="n">
        <f aca="false">SUM(L46:L50)</f>
        <v>14.4</v>
      </c>
      <c r="M51" s="2" t="n">
        <f aca="false">SUM(M46:M50)</f>
        <v>0</v>
      </c>
      <c r="N51" s="2" t="n">
        <f aca="false">SUM(N46:N50)</f>
        <v>47.5</v>
      </c>
      <c r="O51" s="2" t="n">
        <f aca="false">SUM(O46:O50)</f>
        <v>0</v>
      </c>
      <c r="P51" s="2" t="n">
        <f aca="false">SUM(P46:P50)</f>
        <v>0</v>
      </c>
      <c r="Q51" s="2" t="n">
        <f aca="false">SUM(Q46:Q50)</f>
        <v>7</v>
      </c>
      <c r="R51" s="2" t="n">
        <f aca="false">SUM(R46:R50)</f>
        <v>24</v>
      </c>
      <c r="S51" s="2" t="n">
        <f aca="false">SUM(S46:S50)</f>
        <v>0</v>
      </c>
      <c r="T51" s="2" t="n">
        <f aca="false">SUM(T46:T50)</f>
        <v>0</v>
      </c>
      <c r="U51" s="2" t="n">
        <f aca="false">SUM(U46:U50)</f>
        <v>0</v>
      </c>
      <c r="V51" s="2" t="n">
        <f aca="false">SUM(V46:V50)</f>
        <v>0</v>
      </c>
      <c r="W51" s="2" t="n">
        <f aca="false">SUM(W46:W50)</f>
        <v>0</v>
      </c>
      <c r="X51" s="2" t="n">
        <f aca="false">SUM(X46:X50)</f>
        <v>0</v>
      </c>
      <c r="Y51" s="2" t="n">
        <f aca="false">SUM(Y46:Y50)</f>
        <v>0</v>
      </c>
      <c r="Z51" s="2" t="n">
        <f aca="false">SUM(Z44:Z50)</f>
        <v>0</v>
      </c>
      <c r="AA51" s="2" t="n">
        <f aca="false">SUM(AA44:AA50)</f>
        <v>0</v>
      </c>
      <c r="AB51" s="2" t="n">
        <f aca="false">SUM(AB44:AB50)</f>
        <v>0</v>
      </c>
      <c r="AC51" s="2" t="n">
        <f aca="false">SUM(AC44:AC50)</f>
        <v>0</v>
      </c>
      <c r="AD51" s="2" t="n">
        <f aca="false">SUM(AD44:AD50)</f>
        <v>0</v>
      </c>
      <c r="AE51" s="2" t="n">
        <f aca="false">SUM(C51:AD51)</f>
        <v>182.7</v>
      </c>
      <c r="AMJ51" s="0"/>
    </row>
    <row r="52" customFormat="false" ht="12.8" hidden="false" customHeight="false" outlineLevel="0" collapsed="false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customFormat="false" ht="12.8" hidden="false" customHeight="false" outlineLevel="0" collapsed="false">
      <c r="A53" s="0" t="s">
        <v>60</v>
      </c>
      <c r="B53" s="0" t="s">
        <v>37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E53" s="2" t="n">
        <f aca="false">SUM(C53:AD53)</f>
        <v>0</v>
      </c>
    </row>
    <row r="54" customFormat="false" ht="12.8" hidden="false" customHeight="false" outlineLevel="0" collapsed="false">
      <c r="B54" s="0" t="s">
        <v>38</v>
      </c>
      <c r="C54" s="1"/>
      <c r="D54" s="1"/>
      <c r="E54" s="1"/>
      <c r="F54" s="1"/>
      <c r="G54" s="8" t="n">
        <f aca="false">3*7.7</f>
        <v>23.1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E54" s="2" t="n">
        <f aca="false">SUM(C54:AD54)</f>
        <v>23.1</v>
      </c>
    </row>
    <row r="55" customFormat="false" ht="12.8" hidden="false" customHeight="false" outlineLevel="0" collapsed="false">
      <c r="B55" s="0" t="s">
        <v>40</v>
      </c>
      <c r="C55" s="1"/>
      <c r="D55" s="1"/>
      <c r="E55" s="1"/>
      <c r="F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E55" s="2" t="n">
        <f aca="false">SUM(C55:AD55)</f>
        <v>0</v>
      </c>
    </row>
    <row r="56" customFormat="false" ht="12.8" hidden="false" customHeight="false" outlineLevel="0" collapsed="false">
      <c r="B56" s="0" t="s">
        <v>41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E56" s="2" t="n">
        <f aca="false">SUM(C56:AD56)</f>
        <v>0</v>
      </c>
    </row>
    <row r="57" customFormat="false" ht="12.8" hidden="false" customHeight="false" outlineLevel="0" collapsed="false">
      <c r="B57" s="0" t="s">
        <v>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E57" s="2" t="n">
        <f aca="false">SUM(C57:AD57)</f>
        <v>0</v>
      </c>
    </row>
    <row r="58" customFormat="false" ht="12.8" hidden="false" customHeight="false" outlineLevel="0" collapsed="false">
      <c r="B58" s="0" t="s">
        <v>43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E58" s="2" t="n">
        <f aca="false">SUM(C58:AD58)</f>
        <v>0</v>
      </c>
    </row>
    <row r="59" customFormat="false" ht="12.8" hidden="false" customHeight="false" outlineLevel="0" collapsed="false">
      <c r="B59" s="0" t="s">
        <v>56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E59" s="2" t="n">
        <f aca="false">SUM(C59:AD59)</f>
        <v>0</v>
      </c>
    </row>
    <row r="60" customFormat="false" ht="12.8" hidden="false" customHeight="false" outlineLevel="0" collapsed="false">
      <c r="B60" s="0" t="s">
        <v>61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E60" s="2" t="n">
        <f aca="false">SUM(C60:AD60)</f>
        <v>0</v>
      </c>
    </row>
    <row r="61" customFormat="false" ht="12.8" hidden="false" customHeight="false" outlineLevel="0" collapsed="false">
      <c r="B61" s="0" t="s">
        <v>62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E61" s="2" t="n">
        <f aca="false">SUM(C61:AD61)</f>
        <v>0</v>
      </c>
    </row>
    <row r="62" customFormat="false" ht="12.8" hidden="false" customHeight="false" outlineLevel="0" collapsed="false">
      <c r="B62" s="0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customFormat="false" ht="12.8" hidden="false" customHeight="false" outlineLevel="0" collapsed="false">
      <c r="A63" s="4" t="s">
        <v>64</v>
      </c>
      <c r="B63" s="4"/>
      <c r="C63" s="2" t="n">
        <f aca="false">SUM(C53:C62)</f>
        <v>0</v>
      </c>
      <c r="D63" s="2" t="n">
        <f aca="false">SUM(D53:D62)</f>
        <v>0</v>
      </c>
      <c r="E63" s="2" t="n">
        <f aca="false">SUM(E53:E62)</f>
        <v>0</v>
      </c>
      <c r="F63" s="2" t="n">
        <f aca="false">SUM(F53:F62)</f>
        <v>0</v>
      </c>
      <c r="G63" s="2" t="n">
        <f aca="false">SUM(G53:G62)</f>
        <v>23.1</v>
      </c>
      <c r="H63" s="2" t="n">
        <f aca="false">SUM(H53:H62)</f>
        <v>0</v>
      </c>
      <c r="I63" s="2" t="n">
        <f aca="false">SUM(I53:I62)</f>
        <v>0</v>
      </c>
      <c r="J63" s="2" t="n">
        <f aca="false">SUM(J53:J62)</f>
        <v>0</v>
      </c>
      <c r="K63" s="2" t="n">
        <f aca="false">SUM(K53:K62)</f>
        <v>0</v>
      </c>
      <c r="L63" s="2" t="n">
        <f aca="false">SUM(L53:L62)</f>
        <v>0</v>
      </c>
      <c r="M63" s="2" t="n">
        <f aca="false">SUM(M53:M62)</f>
        <v>0</v>
      </c>
      <c r="N63" s="2" t="n">
        <f aca="false">SUM(N53:N62)</f>
        <v>0</v>
      </c>
      <c r="O63" s="2" t="n">
        <f aca="false">SUM(O53:O62)</f>
        <v>0</v>
      </c>
      <c r="P63" s="2" t="n">
        <f aca="false">SUM(P53:P62)</f>
        <v>0</v>
      </c>
      <c r="Q63" s="2" t="n">
        <f aca="false">SUM(Q53:Q62)</f>
        <v>0</v>
      </c>
      <c r="R63" s="2" t="n">
        <f aca="false">SUM(R53:R62)</f>
        <v>0</v>
      </c>
      <c r="S63" s="2" t="n">
        <f aca="false">SUM(S53:S62)</f>
        <v>0</v>
      </c>
      <c r="T63" s="2" t="n">
        <f aca="false">SUM(T53:T62)</f>
        <v>0</v>
      </c>
      <c r="U63" s="2" t="n">
        <f aca="false">SUM(U53:U62)</f>
        <v>0</v>
      </c>
      <c r="V63" s="2" t="n">
        <f aca="false">SUM(V53:V62)</f>
        <v>0</v>
      </c>
      <c r="W63" s="2" t="n">
        <f aca="false">SUM(W53:W62)</f>
        <v>0</v>
      </c>
      <c r="X63" s="2" t="n">
        <f aca="false">SUM(X53:X62)</f>
        <v>0</v>
      </c>
      <c r="Y63" s="2" t="n">
        <f aca="false">SUM(Y53:Y62)</f>
        <v>0</v>
      </c>
      <c r="Z63" s="2" t="n">
        <f aca="false">SUM(Z53:Z62)</f>
        <v>0</v>
      </c>
      <c r="AA63" s="2" t="n">
        <f aca="false">SUM(AA53:AA62)</f>
        <v>0</v>
      </c>
      <c r="AB63" s="2" t="n">
        <f aca="false">SUM(AB53:AB62)</f>
        <v>0</v>
      </c>
      <c r="AC63" s="2" t="n">
        <f aca="false">SUM(AC53:AC62)</f>
        <v>0</v>
      </c>
      <c r="AD63" s="2" t="n">
        <f aca="false">SUM(AD53:AD62)</f>
        <v>0</v>
      </c>
      <c r="AE63" s="2" t="n">
        <f aca="false">SUM(C63:AD63)</f>
        <v>23.1</v>
      </c>
    </row>
    <row r="64" customFormat="false" ht="12.8" hidden="false" customHeight="false" outlineLevel="0" collapsed="false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customFormat="false" ht="12.8" hidden="false" customHeight="false" outlineLevel="0" collapsed="false">
      <c r="A65" s="0" t="s">
        <v>65</v>
      </c>
      <c r="B65" s="0" t="s">
        <v>37</v>
      </c>
      <c r="C65" s="8" t="n">
        <f aca="false">6*7.5+4*7.5</f>
        <v>75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E65" s="2" t="n">
        <f aca="false">SUM(C65:AD65)</f>
        <v>75</v>
      </c>
    </row>
    <row r="66" customFormat="false" ht="12.8" hidden="false" customHeight="false" outlineLevel="0" collapsed="false">
      <c r="B66" s="0" t="s">
        <v>38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E66" s="2" t="n">
        <f aca="false">SUM(C66:AD66)</f>
        <v>0</v>
      </c>
    </row>
    <row r="67" customFormat="false" ht="12.8" hidden="false" customHeight="false" outlineLevel="0" collapsed="false">
      <c r="B67" s="0" t="s">
        <v>40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E67" s="2" t="n">
        <f aca="false">SUM(C67:AD67)</f>
        <v>0</v>
      </c>
    </row>
    <row r="68" s="4" customFormat="true" ht="12.8" hidden="false" customHeight="false" outlineLevel="0" collapsed="false">
      <c r="A68" s="4" t="s">
        <v>66</v>
      </c>
      <c r="C68" s="2" t="n">
        <f aca="false">SUM(C65:C67)</f>
        <v>75</v>
      </c>
      <c r="D68" s="2" t="n">
        <f aca="false">SUM(D65:D67)</f>
        <v>0</v>
      </c>
      <c r="E68" s="2" t="n">
        <f aca="false">SUM(E65:E67)</f>
        <v>0</v>
      </c>
      <c r="F68" s="2" t="n">
        <f aca="false">SUM(F65:F67)</f>
        <v>0</v>
      </c>
      <c r="G68" s="2" t="n">
        <f aca="false">SUM(G65:G67)</f>
        <v>0</v>
      </c>
      <c r="H68" s="2" t="n">
        <f aca="false">SUM(H65:H67)</f>
        <v>0</v>
      </c>
      <c r="I68" s="2" t="n">
        <f aca="false">SUM(I65:I67)</f>
        <v>0</v>
      </c>
      <c r="J68" s="2" t="n">
        <f aca="false">SUM(J65:J67)</f>
        <v>0</v>
      </c>
      <c r="K68" s="2" t="n">
        <f aca="false">SUM(K65:K67)</f>
        <v>0</v>
      </c>
      <c r="L68" s="2" t="n">
        <f aca="false">SUM(L65:L67)</f>
        <v>0</v>
      </c>
      <c r="M68" s="2" t="n">
        <f aca="false">SUM(M65:M67)</f>
        <v>0</v>
      </c>
      <c r="N68" s="2" t="n">
        <f aca="false">SUM(N65:N67)</f>
        <v>0</v>
      </c>
      <c r="O68" s="2" t="n">
        <f aca="false">SUM(O65:O67)</f>
        <v>0</v>
      </c>
      <c r="P68" s="2" t="n">
        <f aca="false">SUM(P65:P67)</f>
        <v>0</v>
      </c>
      <c r="Q68" s="2" t="n">
        <f aca="false">SUM(Q65:Q67)</f>
        <v>0</v>
      </c>
      <c r="R68" s="2" t="n">
        <f aca="false">SUM(R65:R67)</f>
        <v>0</v>
      </c>
      <c r="S68" s="2" t="n">
        <f aca="false">SUM(S65:S67)</f>
        <v>0</v>
      </c>
      <c r="T68" s="2" t="n">
        <f aca="false">SUM(T65:T67)</f>
        <v>0</v>
      </c>
      <c r="U68" s="2" t="n">
        <f aca="false">SUM(U65:U67)</f>
        <v>0</v>
      </c>
      <c r="V68" s="2" t="n">
        <f aca="false">SUM(V65:V67)</f>
        <v>0</v>
      </c>
      <c r="W68" s="2" t="n">
        <f aca="false">SUM(W65:W67)</f>
        <v>0</v>
      </c>
      <c r="X68" s="2" t="n">
        <f aca="false">SUM(X65:X67)</f>
        <v>0</v>
      </c>
      <c r="Y68" s="2" t="n">
        <f aca="false">SUM(Y65:Y67)</f>
        <v>0</v>
      </c>
      <c r="Z68" s="2" t="n">
        <f aca="false">SUM(Z65:Z67)</f>
        <v>0</v>
      </c>
      <c r="AA68" s="2" t="n">
        <f aca="false">SUM(AA65:AA67)</f>
        <v>0</v>
      </c>
      <c r="AB68" s="2" t="n">
        <f aca="false">SUM(AB65:AB67)</f>
        <v>0</v>
      </c>
      <c r="AC68" s="2" t="n">
        <f aca="false">SUM(AC65:AC67)</f>
        <v>0</v>
      </c>
      <c r="AD68" s="2" t="n">
        <f aca="false">SUM(AD65:AD67)</f>
        <v>0</v>
      </c>
      <c r="AE68" s="2" t="n">
        <f aca="false">SUM(C68:AD68)</f>
        <v>75</v>
      </c>
      <c r="AMJ68" s="0"/>
    </row>
    <row r="69" customFormat="false" ht="12.8" hidden="false" customHeight="false" outlineLevel="0" collapsed="false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="4" customFormat="true" ht="12.8" hidden="false" customHeight="false" outlineLevel="0" collapsed="false">
      <c r="A70" s="4" t="s">
        <v>32</v>
      </c>
      <c r="C70" s="2" t="n">
        <f aca="false">SUM(C68,C63,C51,C44,C35,C29,C22,C15,C8)</f>
        <v>337.737</v>
      </c>
      <c r="D70" s="2" t="n">
        <f aca="false">SUM(D68,D63,D51,D44,D35,D29,D22,D15,D8)</f>
        <v>59.3</v>
      </c>
      <c r="E70" s="2" t="n">
        <f aca="false">SUM(E68,E63,E51,E44,E35,E29,E22,E15,E8)</f>
        <v>129.5</v>
      </c>
      <c r="F70" s="2" t="n">
        <f aca="false">SUM(F68,F63,F51,F44,F35,F29,F22,F15,F8)</f>
        <v>8</v>
      </c>
      <c r="G70" s="2" t="n">
        <f aca="false">SUM(G54,G63,G51,G44,G35,G29,G22,G15,G8)</f>
        <v>92.4</v>
      </c>
      <c r="H70" s="2" t="n">
        <f aca="false">SUM(H68,H63,H51,H44,H35,H29,H22,H15,H8)</f>
        <v>0</v>
      </c>
      <c r="I70" s="2" t="n">
        <f aca="false">SUM(I68,I63,I51,I44,I35,I29,I22,I15,I8)</f>
        <v>0</v>
      </c>
      <c r="J70" s="2" t="n">
        <f aca="false">SUM(J68,J63,J51,J44,J35,J29,J22,J15,J8)</f>
        <v>0</v>
      </c>
      <c r="K70" s="2" t="n">
        <f aca="false">SUM(K68,K63,K51,K44,K35,K29,K22,K15,K8)</f>
        <v>0</v>
      </c>
      <c r="L70" s="2" t="n">
        <f aca="false">SUM(L68,L63,L51,L44,L35,L29,L22,L15,L8)</f>
        <v>71.973</v>
      </c>
      <c r="M70" s="2" t="n">
        <f aca="false">SUM(M68,M63,M51,M44,M35,M29,M22,M15,M8)</f>
        <v>0</v>
      </c>
      <c r="N70" s="2" t="n">
        <f aca="false">SUM(N68,N63,N51,N44,N35,N29,N22,N15,N8)</f>
        <v>47.5</v>
      </c>
      <c r="O70" s="2" t="n">
        <f aca="false">SUM(O68,O63,O51,O44,O35,O29,O22,O15,O8)</f>
        <v>0</v>
      </c>
      <c r="P70" s="2" t="n">
        <f aca="false">SUM(P68,P63,P51,P44,P35,P29,P22,P15,P8)</f>
        <v>0</v>
      </c>
      <c r="Q70" s="2" t="n">
        <f aca="false">SUM(Q68,Q63,Q51,Q44,Q35,Q29,Q22,Q15,Q8)</f>
        <v>43</v>
      </c>
      <c r="R70" s="2" t="n">
        <f aca="false">SUM(R68,R63,R51,R44,R35,R29,R22,R15,R8)</f>
        <v>78</v>
      </c>
      <c r="S70" s="2" t="n">
        <f aca="false">SUM(S68,S63,S51,S44,S35,S29,S22,S15,S8)</f>
        <v>21.34</v>
      </c>
      <c r="T70" s="2" t="n">
        <f aca="false">SUM(T68,T63,T51,T44,T35,T29,T22,T15,T8)</f>
        <v>0</v>
      </c>
      <c r="U70" s="2" t="n">
        <f aca="false">SUM(U68,U63,U51,U44,U35,U29,U22,U15,U8)</f>
        <v>0</v>
      </c>
      <c r="V70" s="2" t="n">
        <f aca="false">SUM(V68,V63,V51,V44,V35,V29,V22,V15,V8)</f>
        <v>0</v>
      </c>
      <c r="W70" s="2" t="n">
        <f aca="false">SUM(W68,W63,W51,W44,W35,W29,W22,W15,W8)</f>
        <v>0</v>
      </c>
      <c r="X70" s="2" t="n">
        <f aca="false">SUM(X68,X63,X51,X44,X35,X29,X22,X15,X8)</f>
        <v>21.32</v>
      </c>
      <c r="Y70" s="2" t="n">
        <f aca="false">SUM(Y68,Y63,Y51,Y44,Y35,Y29,Y22,Y15,Y8)</f>
        <v>0</v>
      </c>
      <c r="Z70" s="2" t="n">
        <f aca="false">SUM(Z68,Z63,Z51,Z44,Z35,Z29,Z22,Z15,Z8)</f>
        <v>0</v>
      </c>
      <c r="AA70" s="2" t="n">
        <f aca="false">SUM(AA68,AA63,AA51,AA44,AA35,AA29,AA22,AA15,AA8)</f>
        <v>0</v>
      </c>
      <c r="AB70" s="2" t="n">
        <f aca="false">SUM(AB68,AB63,AB51,AB44,AB35,AB29,AB22,AB15,AB8)</f>
        <v>0</v>
      </c>
      <c r="AC70" s="2" t="n">
        <f aca="false">SUM(AC68,AC63,AC51,AC44,AC35,AC29,AC22,AC15,AC8)</f>
        <v>0</v>
      </c>
      <c r="AD70" s="2" t="n">
        <f aca="false">SUM(AD68,AD63,AD51,AD44,AD35,AD29,AD22,AD15,AD8)</f>
        <v>0</v>
      </c>
      <c r="AE70" s="2" t="n">
        <f aca="false">SUM(C70:AD70)</f>
        <v>910.07</v>
      </c>
      <c r="AMJ7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O31" activeCellId="0" sqref="O31"/>
    </sheetView>
  </sheetViews>
  <sheetFormatPr defaultRowHeight="12.8" zeroHeight="false" outlineLevelRow="0" outlineLevelCol="0"/>
  <cols>
    <col collapsed="false" customWidth="true" hidden="false" outlineLevel="0" max="1" min="1" style="0" width="3.74"/>
    <col collapsed="false" customWidth="true" hidden="false" outlineLevel="0" max="2" min="2" style="0" width="10.84"/>
    <col collapsed="false" customWidth="true" hidden="false" outlineLevel="0" max="3" min="3" style="0" width="6.94"/>
    <col collapsed="false" customWidth="false" hidden="false" outlineLevel="0" max="1025" min="4" style="0" width="11.52"/>
  </cols>
  <sheetData>
    <row r="1" s="9" customFormat="true" ht="79.35" hidden="false" customHeight="true" outlineLevel="0" collapsed="false">
      <c r="A1" s="9" t="s">
        <v>84</v>
      </c>
      <c r="B1" s="9" t="s">
        <v>85</v>
      </c>
      <c r="C1" s="9" t="s">
        <v>86</v>
      </c>
      <c r="D1" s="10" t="s">
        <v>87</v>
      </c>
      <c r="E1" s="9" t="s">
        <v>88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93</v>
      </c>
      <c r="K1" s="9" t="s">
        <v>94</v>
      </c>
      <c r="L1" s="9" t="s">
        <v>95</v>
      </c>
      <c r="M1" s="9" t="s">
        <v>96</v>
      </c>
      <c r="N1" s="9" t="s">
        <v>97</v>
      </c>
      <c r="P1" s="9" t="s">
        <v>98</v>
      </c>
    </row>
    <row r="2" customFormat="false" ht="12.8" hidden="false" customHeight="false" outlineLevel="0" collapsed="false">
      <c r="A2" s="11" t="n">
        <v>1</v>
      </c>
      <c r="B2" s="11" t="s">
        <v>0</v>
      </c>
      <c r="C2" s="11" t="s">
        <v>68</v>
      </c>
      <c r="D2" s="12" t="n">
        <f aca="false">1000*'PM costs'!C$70+1000*'In-kinds'!C$70</f>
        <v>1056639</v>
      </c>
      <c r="E2" s="12" t="n">
        <f aca="false">1000*Missions!C$70</f>
        <v>40400</v>
      </c>
      <c r="F2" s="12" t="n">
        <f aca="false">1000*Subcontracting!C$70</f>
        <v>0</v>
      </c>
      <c r="G2" s="13"/>
      <c r="H2" s="12"/>
      <c r="I2" s="14" t="n">
        <f aca="false">(D2+E2-H2)*0.25</f>
        <v>274259.75</v>
      </c>
      <c r="K2" s="14" t="n">
        <f aca="false">D2+E2+F2+G2+I2+J2</f>
        <v>1371298.75</v>
      </c>
      <c r="L2" s="15" t="n">
        <v>100</v>
      </c>
      <c r="M2" s="14" t="n">
        <f aca="false">K2*L2/100</f>
        <v>1371298.75</v>
      </c>
      <c r="N2" s="16" t="n">
        <f aca="false">1000*'PM costs'!C$74</f>
        <v>949127.5</v>
      </c>
      <c r="P2" s="17" t="n">
        <f aca="false">D2*0.15-E2</f>
        <v>118095.85</v>
      </c>
    </row>
    <row r="3" customFormat="false" ht="12.8" hidden="false" customHeight="false" outlineLevel="0" collapsed="false">
      <c r="A3" s="11" t="n">
        <v>2</v>
      </c>
      <c r="B3" s="11" t="s">
        <v>1</v>
      </c>
      <c r="C3" s="11" t="s">
        <v>68</v>
      </c>
      <c r="D3" s="12" t="n">
        <f aca="false">1000*'PM costs'!D$70+1000*'In-kinds'!D$70</f>
        <v>175008</v>
      </c>
      <c r="E3" s="12" t="n">
        <f aca="false">1000*Missions!D$70</f>
        <v>14750</v>
      </c>
      <c r="F3" s="12" t="n">
        <f aca="false">1000*Subcontracting!D$70</f>
        <v>0</v>
      </c>
      <c r="G3" s="13"/>
      <c r="H3" s="12"/>
      <c r="I3" s="14" t="n">
        <f aca="false">(D3+E3-H3)*0.25</f>
        <v>47439.5</v>
      </c>
      <c r="K3" s="14" t="n">
        <f aca="false">D3+E3+F3+G3+I3+J3</f>
        <v>237197.5</v>
      </c>
      <c r="L3" s="15" t="n">
        <v>100</v>
      </c>
      <c r="M3" s="14" t="n">
        <f aca="false">K3*L3/100</f>
        <v>237197.5</v>
      </c>
      <c r="N3" s="16" t="n">
        <f aca="false">1000*'PM costs'!D$74</f>
        <v>163072.5</v>
      </c>
      <c r="P3" s="17" t="n">
        <f aca="false">D3*0.15-E3</f>
        <v>11501.2</v>
      </c>
    </row>
    <row r="4" customFormat="false" ht="12.8" hidden="false" customHeight="false" outlineLevel="0" collapsed="false">
      <c r="A4" s="11" t="n">
        <v>3</v>
      </c>
      <c r="B4" s="11" t="s">
        <v>2</v>
      </c>
      <c r="C4" s="11" t="s">
        <v>68</v>
      </c>
      <c r="D4" s="12" t="n">
        <f aca="false">1000*'PM costs'!E$70+1000*'In-kinds'!E$70</f>
        <v>239500</v>
      </c>
      <c r="E4" s="12" t="n">
        <f aca="false">1000*Missions!E$70</f>
        <v>14000</v>
      </c>
      <c r="F4" s="12" t="n">
        <f aca="false">1000*Subcontracting!E$70</f>
        <v>0</v>
      </c>
      <c r="G4" s="13"/>
      <c r="H4" s="12"/>
      <c r="I4" s="14" t="n">
        <f aca="false">(D4+E4-H4)*0.25</f>
        <v>63375</v>
      </c>
      <c r="K4" s="14" t="n">
        <f aca="false">D4+E4+F4+G4+I4+J4</f>
        <v>316875</v>
      </c>
      <c r="L4" s="15" t="n">
        <v>100</v>
      </c>
      <c r="M4" s="14" t="n">
        <f aca="false">K4*L4/100</f>
        <v>316875</v>
      </c>
      <c r="N4" s="16" t="n">
        <f aca="false">1000*'PM costs'!E$74</f>
        <v>155000</v>
      </c>
      <c r="P4" s="17" t="n">
        <f aca="false">D4*0.15-E4</f>
        <v>21925</v>
      </c>
    </row>
    <row r="5" customFormat="false" ht="12.8" hidden="false" customHeight="false" outlineLevel="0" collapsed="false">
      <c r="A5" s="11" t="n">
        <v>4</v>
      </c>
      <c r="B5" s="11" t="s">
        <v>3</v>
      </c>
      <c r="C5" s="11" t="s">
        <v>75</v>
      </c>
      <c r="D5" s="12" t="n">
        <f aca="false">1000*'PM costs'!F$70+1000*'In-kinds'!F$70</f>
        <v>145528</v>
      </c>
      <c r="E5" s="12" t="n">
        <f aca="false">1000*Missions!F$70</f>
        <v>10000</v>
      </c>
      <c r="F5" s="12" t="n">
        <f aca="false">1000*Subcontracting!F$70</f>
        <v>0</v>
      </c>
      <c r="G5" s="13"/>
      <c r="H5" s="12"/>
      <c r="I5" s="14" t="n">
        <f aca="false">(D5+E5-H5)*0.25</f>
        <v>38882</v>
      </c>
      <c r="K5" s="14" t="n">
        <f aca="false">D5+E5+F5+G5+I5+J5</f>
        <v>194410</v>
      </c>
      <c r="L5" s="15" t="n">
        <v>100</v>
      </c>
      <c r="M5" s="14" t="n">
        <f aca="false">K5*L5/100</f>
        <v>194410</v>
      </c>
      <c r="N5" s="16" t="n">
        <f aca="false">1000*'PM costs'!F$74</f>
        <v>184410</v>
      </c>
      <c r="P5" s="17" t="n">
        <f aca="false">D5*0.15-E5</f>
        <v>11829.2</v>
      </c>
    </row>
    <row r="6" customFormat="false" ht="12.8" hidden="false" customHeight="false" outlineLevel="0" collapsed="false">
      <c r="A6" s="11" t="n">
        <v>5</v>
      </c>
      <c r="B6" s="11" t="s">
        <v>4</v>
      </c>
      <c r="C6" s="11" t="s">
        <v>72</v>
      </c>
      <c r="D6" s="12" t="n">
        <f aca="false">1000*'PM costs'!G$70+1000*'In-kinds'!G$70</f>
        <v>290884</v>
      </c>
      <c r="E6" s="12" t="n">
        <f aca="false">1000*Missions!G$70</f>
        <v>99600</v>
      </c>
      <c r="F6" s="12" t="n">
        <f aca="false">1000*Subcontracting!G$70</f>
        <v>0</v>
      </c>
      <c r="G6" s="13"/>
      <c r="H6" s="12"/>
      <c r="I6" s="14" t="n">
        <f aca="false">(D6+E6-H6)*0.25</f>
        <v>97621</v>
      </c>
      <c r="K6" s="14" t="n">
        <f aca="false">D6+E6+F6+G6+I6+J6</f>
        <v>488105</v>
      </c>
      <c r="L6" s="15" t="n">
        <v>100</v>
      </c>
      <c r="M6" s="14" t="n">
        <f aca="false">K6*L6/100</f>
        <v>488105</v>
      </c>
      <c r="N6" s="16" t="n">
        <f aca="false">1000*'PM costs'!G$74</f>
        <v>372605</v>
      </c>
      <c r="P6" s="18" t="n">
        <f aca="false">D6*0.15-E6</f>
        <v>-55967.4</v>
      </c>
    </row>
    <row r="7" customFormat="false" ht="12.8" hidden="false" customHeight="false" outlineLevel="0" collapsed="false">
      <c r="A7" s="11" t="n">
        <v>6</v>
      </c>
      <c r="B7" s="11" t="s">
        <v>5</v>
      </c>
      <c r="C7" s="11" t="s">
        <v>76</v>
      </c>
      <c r="D7" s="12" t="n">
        <f aca="false">1000*'PM costs'!H$70+1000*'In-kinds'!H$70</f>
        <v>103110</v>
      </c>
      <c r="E7" s="12" t="n">
        <f aca="false">1000*Missions!H$70</f>
        <v>14640</v>
      </c>
      <c r="F7" s="12" t="n">
        <f aca="false">1000*Subcontracting!H$70</f>
        <v>0</v>
      </c>
      <c r="G7" s="13"/>
      <c r="H7" s="12"/>
      <c r="I7" s="14" t="n">
        <f aca="false">(D7+E7-H7)*0.25</f>
        <v>29437.5</v>
      </c>
      <c r="K7" s="14" t="n">
        <f aca="false">D7+E7+F7+G7+I7+J7</f>
        <v>147187.5</v>
      </c>
      <c r="L7" s="15" t="n">
        <v>100</v>
      </c>
      <c r="M7" s="14" t="n">
        <f aca="false">K7*L7/100</f>
        <v>147187.5</v>
      </c>
      <c r="N7" s="16" t="n">
        <f aca="false">1000*'PM costs'!H$74</f>
        <v>147187.5</v>
      </c>
      <c r="P7" s="17" t="n">
        <f aca="false">D7*0.15-E7</f>
        <v>826.5</v>
      </c>
    </row>
    <row r="8" customFormat="false" ht="12.8" hidden="false" customHeight="false" outlineLevel="0" collapsed="false">
      <c r="A8" s="11" t="n">
        <v>7</v>
      </c>
      <c r="B8" s="11" t="s">
        <v>6</v>
      </c>
      <c r="C8" s="11" t="s">
        <v>73</v>
      </c>
      <c r="D8" s="12" t="n">
        <f aca="false">1000*'PM costs'!I$70+1000*'In-kinds'!I$70</f>
        <v>34080</v>
      </c>
      <c r="E8" s="12" t="n">
        <f aca="false">1000*Missions!I$70</f>
        <v>17150</v>
      </c>
      <c r="F8" s="12" t="n">
        <f aca="false">1000*Subcontracting!I$70</f>
        <v>0</v>
      </c>
      <c r="G8" s="13"/>
      <c r="H8" s="12"/>
      <c r="I8" s="14" t="n">
        <f aca="false">(D8+E8-H8)*0.25</f>
        <v>12807.5</v>
      </c>
      <c r="K8" s="14" t="n">
        <f aca="false">D8+E8+F8+G8+I8+J8</f>
        <v>64037.5</v>
      </c>
      <c r="L8" s="15" t="n">
        <v>100</v>
      </c>
      <c r="M8" s="14" t="n">
        <f aca="false">K8*L8/100</f>
        <v>64037.5</v>
      </c>
      <c r="N8" s="16" t="n">
        <f aca="false">1000*'PM costs'!I$74</f>
        <v>64037.5</v>
      </c>
      <c r="P8" s="17" t="n">
        <f aca="false">D8*0.15-E8</f>
        <v>-12038</v>
      </c>
    </row>
    <row r="9" customFormat="false" ht="12.8" hidden="false" customHeight="false" outlineLevel="0" collapsed="false">
      <c r="A9" s="11" t="n">
        <v>8</v>
      </c>
      <c r="B9" s="11" t="s">
        <v>7</v>
      </c>
      <c r="C9" s="11" t="s">
        <v>69</v>
      </c>
      <c r="D9" s="12" t="n">
        <f aca="false">1000*'PM costs'!J$70+1000*'In-kinds'!J$70</f>
        <v>181038</v>
      </c>
      <c r="E9" s="12" t="n">
        <f aca="false">1000*Missions!J$70</f>
        <v>16000</v>
      </c>
      <c r="F9" s="12" t="n">
        <f aca="false">1000*Subcontracting!J$70</f>
        <v>62500</v>
      </c>
      <c r="G9" s="13"/>
      <c r="H9" s="12"/>
      <c r="I9" s="14" t="n">
        <f aca="false">(D9+E9-H9)*0.25</f>
        <v>49259.5</v>
      </c>
      <c r="K9" s="14" t="n">
        <f aca="false">D9+E9+F9+G9+I9+J9</f>
        <v>308797.5</v>
      </c>
      <c r="L9" s="15" t="n">
        <v>100</v>
      </c>
      <c r="M9" s="14" t="n">
        <f aca="false">K9*L9/100</f>
        <v>308797.5</v>
      </c>
      <c r="N9" s="16" t="n">
        <f aca="false">1000*'PM costs'!J$74</f>
        <v>308797.5</v>
      </c>
      <c r="P9" s="17" t="n">
        <f aca="false">D9*0.15-E9</f>
        <v>11155.7</v>
      </c>
    </row>
    <row r="10" customFormat="false" ht="12.8" hidden="false" customHeight="false" outlineLevel="0" collapsed="false">
      <c r="A10" s="11" t="n">
        <v>9</v>
      </c>
      <c r="B10" s="11" t="s">
        <v>8</v>
      </c>
      <c r="C10" s="11" t="s">
        <v>77</v>
      </c>
      <c r="D10" s="12" t="n">
        <f aca="false">1000*'PM costs'!K$70+1000*'In-kinds'!K$70</f>
        <v>113488</v>
      </c>
      <c r="E10" s="12" t="n">
        <f aca="false">1000*Missions!K$70</f>
        <v>16000</v>
      </c>
      <c r="F10" s="12" t="n">
        <f aca="false">1000*Subcontracting!K$70</f>
        <v>0</v>
      </c>
      <c r="G10" s="13"/>
      <c r="H10" s="12"/>
      <c r="I10" s="14" t="n">
        <f aca="false">(D10+E10-H10)*0.25</f>
        <v>32372</v>
      </c>
      <c r="K10" s="14" t="n">
        <f aca="false">D10+E10+F10+G10+I10+J10</f>
        <v>161860</v>
      </c>
      <c r="L10" s="15" t="n">
        <v>100</v>
      </c>
      <c r="M10" s="14" t="n">
        <f aca="false">K10*L10/100</f>
        <v>161860</v>
      </c>
      <c r="N10" s="16" t="n">
        <f aca="false">1000*'PM costs'!K$74</f>
        <v>161860</v>
      </c>
      <c r="P10" s="17" t="n">
        <f aca="false">D10*0.15-E10</f>
        <v>1023.2</v>
      </c>
    </row>
    <row r="11" customFormat="false" ht="12.8" hidden="false" customHeight="false" outlineLevel="0" collapsed="false">
      <c r="A11" s="11" t="n">
        <v>10</v>
      </c>
      <c r="B11" s="11" t="s">
        <v>9</v>
      </c>
      <c r="C11" s="11" t="s">
        <v>68</v>
      </c>
      <c r="D11" s="12" t="n">
        <f aca="false">1000*'PM costs'!L$70+1000*'In-kinds'!L$70</f>
        <v>248447</v>
      </c>
      <c r="E11" s="12" t="n">
        <f aca="false">1000*Missions!L$70</f>
        <v>21132</v>
      </c>
      <c r="F11" s="12" t="n">
        <f aca="false">1000*Subcontracting!L$70</f>
        <v>0</v>
      </c>
      <c r="G11" s="13"/>
      <c r="H11" s="12"/>
      <c r="I11" s="14" t="n">
        <f aca="false">(D11+E11-H11)*0.25</f>
        <v>67394.75</v>
      </c>
      <c r="K11" s="14" t="n">
        <f aca="false">D11+E11+F11+G11+I11+J11</f>
        <v>336973.75</v>
      </c>
      <c r="L11" s="15" t="n">
        <v>100</v>
      </c>
      <c r="M11" s="14" t="n">
        <f aca="false">K11*L11/100</f>
        <v>336973.75</v>
      </c>
      <c r="N11" s="16" t="n">
        <f aca="false">1000*'PM costs'!L$74</f>
        <v>247007.5</v>
      </c>
      <c r="P11" s="17" t="n">
        <f aca="false">D11*0.15-E11</f>
        <v>16135.05</v>
      </c>
    </row>
    <row r="12" customFormat="false" ht="12.8" hidden="false" customHeight="false" outlineLevel="0" collapsed="false">
      <c r="A12" s="11" t="n">
        <v>11</v>
      </c>
      <c r="B12" s="11" t="s">
        <v>10</v>
      </c>
      <c r="C12" s="11" t="s">
        <v>69</v>
      </c>
      <c r="D12" s="12" t="n">
        <f aca="false">1000*'PM costs'!M$70+1000*'In-kinds'!M$70</f>
        <v>219802</v>
      </c>
      <c r="E12" s="12" t="n">
        <f aca="false">1000*Missions!M$70</f>
        <v>20680</v>
      </c>
      <c r="F12" s="12" t="n">
        <f aca="false">1000*Subcontracting!M$70</f>
        <v>20000</v>
      </c>
      <c r="G12" s="13"/>
      <c r="H12" s="12"/>
      <c r="I12" s="14" t="n">
        <f aca="false">(D12+E12-H12)*0.25</f>
        <v>60120.5</v>
      </c>
      <c r="K12" s="14" t="n">
        <f aca="false">D12+E12+F12+G12+I12+J12</f>
        <v>320602.5</v>
      </c>
      <c r="L12" s="15" t="n">
        <v>100</v>
      </c>
      <c r="M12" s="14" t="n">
        <f aca="false">K12*L12/100</f>
        <v>320602.5</v>
      </c>
      <c r="N12" s="16" t="n">
        <f aca="false">1000*'PM costs'!M$74</f>
        <v>320602.5</v>
      </c>
      <c r="P12" s="17" t="n">
        <f aca="false">D12*0.15-E12</f>
        <v>12290.3</v>
      </c>
    </row>
    <row r="13" customFormat="false" ht="12.8" hidden="false" customHeight="false" outlineLevel="0" collapsed="false">
      <c r="A13" s="11" t="n">
        <v>12</v>
      </c>
      <c r="B13" s="11" t="s">
        <v>11</v>
      </c>
      <c r="C13" s="11" t="s">
        <v>70</v>
      </c>
      <c r="D13" s="12" t="n">
        <f aca="false">1000*'PM costs'!N$70+1000*'In-kinds'!N$70</f>
        <v>109900</v>
      </c>
      <c r="E13" s="12" t="n">
        <f aca="false">1000*Missions!N$70</f>
        <v>10000</v>
      </c>
      <c r="F13" s="12" t="n">
        <f aca="false">1000*Subcontracting!N$70</f>
        <v>0</v>
      </c>
      <c r="G13" s="13"/>
      <c r="H13" s="12"/>
      <c r="I13" s="14" t="n">
        <f aca="false">(D13+E13-H13)*0.25</f>
        <v>29975</v>
      </c>
      <c r="K13" s="14" t="n">
        <f aca="false">D13+E13+F13+G13+I13+J13</f>
        <v>149875</v>
      </c>
      <c r="L13" s="15" t="n">
        <v>100</v>
      </c>
      <c r="M13" s="14" t="n">
        <f aca="false">K13*L13/100</f>
        <v>149875</v>
      </c>
      <c r="N13" s="16" t="n">
        <f aca="false">1000*'PM costs'!N$74</f>
        <v>90500</v>
      </c>
      <c r="P13" s="17" t="n">
        <f aca="false">D13*0.15-E13</f>
        <v>6485</v>
      </c>
    </row>
    <row r="14" customFormat="false" ht="12.8" hidden="false" customHeight="false" outlineLevel="0" collapsed="false">
      <c r="A14" s="11" t="n">
        <v>13</v>
      </c>
      <c r="B14" s="11" t="s">
        <v>12</v>
      </c>
      <c r="C14" s="11" t="s">
        <v>71</v>
      </c>
      <c r="D14" s="12" t="n">
        <f aca="false">1000*'PM costs'!O$70+1000*'In-kinds'!O$70</f>
        <v>31200</v>
      </c>
      <c r="E14" s="12" t="n">
        <f aca="false">1000*Missions!O$70</f>
        <v>4650</v>
      </c>
      <c r="F14" s="12" t="n">
        <f aca="false">1000*Subcontracting!O$70</f>
        <v>0</v>
      </c>
      <c r="G14" s="13"/>
      <c r="H14" s="12"/>
      <c r="I14" s="14" t="n">
        <f aca="false">(D14+E14-H14)*0.25</f>
        <v>8962.5</v>
      </c>
      <c r="K14" s="14" t="n">
        <f aca="false">D14+E14+F14+G14+I14+J14</f>
        <v>44812.5</v>
      </c>
      <c r="L14" s="15" t="n">
        <v>100</v>
      </c>
      <c r="M14" s="14" t="n">
        <f aca="false">K14*L14/100</f>
        <v>44812.5</v>
      </c>
      <c r="N14" s="16" t="n">
        <f aca="false">1000*'PM costs'!O$74</f>
        <v>44812.5</v>
      </c>
      <c r="P14" s="17" t="n">
        <f aca="false">D14*0.15-E14</f>
        <v>30</v>
      </c>
    </row>
    <row r="15" customFormat="false" ht="12.8" hidden="false" customHeight="false" outlineLevel="0" collapsed="false">
      <c r="A15" s="11" t="n">
        <v>14</v>
      </c>
      <c r="B15" s="11" t="s">
        <v>13</v>
      </c>
      <c r="C15" s="11" t="s">
        <v>71</v>
      </c>
      <c r="D15" s="12" t="n">
        <f aca="false">1000*'PM costs'!P$70+1000*'In-kinds'!P$70</f>
        <v>199216</v>
      </c>
      <c r="E15" s="12" t="n">
        <f aca="false">1000*Missions!P$70</f>
        <v>17000</v>
      </c>
      <c r="F15" s="12" t="n">
        <f aca="false">1000*Subcontracting!P$70</f>
        <v>0</v>
      </c>
      <c r="G15" s="13"/>
      <c r="H15" s="12"/>
      <c r="I15" s="14" t="n">
        <f aca="false">(D15+E15-H15)*0.25</f>
        <v>54054</v>
      </c>
      <c r="K15" s="14" t="n">
        <f aca="false">D15+E15+F15+G15+I15+J15</f>
        <v>270270</v>
      </c>
      <c r="L15" s="15" t="n">
        <v>100</v>
      </c>
      <c r="M15" s="14" t="n">
        <f aca="false">K15*L15/100</f>
        <v>270270</v>
      </c>
      <c r="N15" s="16" t="n">
        <f aca="false">1000*'PM costs'!P$74</f>
        <v>270270</v>
      </c>
      <c r="P15" s="17" t="n">
        <f aca="false">D15*0.15-E15</f>
        <v>12882.4</v>
      </c>
    </row>
    <row r="16" customFormat="false" ht="12.8" hidden="false" customHeight="false" outlineLevel="0" collapsed="false">
      <c r="A16" s="11" t="n">
        <v>15</v>
      </c>
      <c r="B16" s="11" t="s">
        <v>14</v>
      </c>
      <c r="C16" s="11" t="s">
        <v>69</v>
      </c>
      <c r="D16" s="12" t="n">
        <f aca="false">1000*'PM costs'!Q$70+1000*'In-kinds'!Q$70</f>
        <v>103000</v>
      </c>
      <c r="E16" s="12" t="n">
        <f aca="false">1000*Missions!Q$70</f>
        <v>10000</v>
      </c>
      <c r="F16" s="12" t="n">
        <f aca="false">1000*Subcontracting!Q$70</f>
        <v>0</v>
      </c>
      <c r="G16" s="13"/>
      <c r="H16" s="12"/>
      <c r="I16" s="14" t="n">
        <f aca="false">(D16+E16-H16)*0.25</f>
        <v>28250</v>
      </c>
      <c r="K16" s="14" t="n">
        <f aca="false">D16+E16+F16+G16+I16+J16</f>
        <v>141250</v>
      </c>
      <c r="L16" s="15" t="n">
        <v>100</v>
      </c>
      <c r="M16" s="14" t="n">
        <f aca="false">K16*L16/100</f>
        <v>141250</v>
      </c>
      <c r="N16" s="16" t="n">
        <f aca="false">1000*'PM costs'!Q$74</f>
        <v>87500</v>
      </c>
      <c r="P16" s="17" t="n">
        <f aca="false">D16*0.15-E16</f>
        <v>5450</v>
      </c>
    </row>
    <row r="17" customFormat="false" ht="12.8" hidden="false" customHeight="false" outlineLevel="0" collapsed="false">
      <c r="A17" s="11" t="n">
        <v>16</v>
      </c>
      <c r="B17" s="11" t="s">
        <v>15</v>
      </c>
      <c r="C17" s="11" t="s">
        <v>68</v>
      </c>
      <c r="D17" s="12" t="n">
        <f aca="false">1000*'PM costs'!R$70+1000*'In-kinds'!R$70</f>
        <v>123600</v>
      </c>
      <c r="E17" s="12" t="n">
        <f aca="false">1000*Missions!R$70</f>
        <v>21700</v>
      </c>
      <c r="F17" s="12" t="n">
        <f aca="false">1000*Subcontracting!R$70</f>
        <v>0</v>
      </c>
      <c r="G17" s="13"/>
      <c r="H17" s="12"/>
      <c r="I17" s="14" t="n">
        <f aca="false">(D17+E17-H17)*0.25</f>
        <v>36325</v>
      </c>
      <c r="K17" s="14" t="n">
        <f aca="false">D17+E17+F17+G17+I17+J17</f>
        <v>181625</v>
      </c>
      <c r="L17" s="15" t="n">
        <v>100</v>
      </c>
      <c r="M17" s="14" t="n">
        <f aca="false">K17*L17/100</f>
        <v>181625</v>
      </c>
      <c r="N17" s="16" t="n">
        <f aca="false">1000*'PM costs'!R$74</f>
        <v>84125</v>
      </c>
      <c r="P17" s="17" t="n">
        <f aca="false">D17*0.15-E17</f>
        <v>-3160</v>
      </c>
    </row>
    <row r="18" customFormat="false" ht="12.8" hidden="false" customHeight="false" outlineLevel="0" collapsed="false">
      <c r="A18" s="11" t="n">
        <v>17</v>
      </c>
      <c r="B18" s="11" t="s">
        <v>16</v>
      </c>
      <c r="C18" s="11" t="s">
        <v>74</v>
      </c>
      <c r="D18" s="12" t="n">
        <f aca="false">1000*'PM costs'!S$70+1000*'In-kinds'!S$70</f>
        <v>117340</v>
      </c>
      <c r="E18" s="12" t="n">
        <f aca="false">1000*Missions!S$70</f>
        <v>10000</v>
      </c>
      <c r="F18" s="12" t="n">
        <f aca="false">1000*Subcontracting!S$70</f>
        <v>0</v>
      </c>
      <c r="G18" s="13"/>
      <c r="H18" s="12"/>
      <c r="I18" s="14" t="n">
        <f aca="false">(D18+E18-H18)*0.25</f>
        <v>31835</v>
      </c>
      <c r="K18" s="14" t="n">
        <f aca="false">D18+E18+F18+G18+I18+J18</f>
        <v>159175</v>
      </c>
      <c r="L18" s="15" t="n">
        <v>100</v>
      </c>
      <c r="M18" s="14" t="n">
        <f aca="false">K18*L18/100</f>
        <v>159175</v>
      </c>
      <c r="N18" s="16" t="n">
        <f aca="false">1000*'PM costs'!S$74</f>
        <v>132500</v>
      </c>
      <c r="P18" s="17" t="n">
        <f aca="false">D18*0.15-E18</f>
        <v>7601</v>
      </c>
    </row>
    <row r="19" customFormat="false" ht="12.8" hidden="false" customHeight="false" outlineLevel="0" collapsed="false">
      <c r="A19" s="11" t="n">
        <v>18</v>
      </c>
      <c r="B19" s="11" t="s">
        <v>17</v>
      </c>
      <c r="C19" s="11" t="s">
        <v>68</v>
      </c>
      <c r="D19" s="12" t="n">
        <f aca="false">1000*'PM costs'!T$70+1000*'In-kinds'!T$70</f>
        <v>166660</v>
      </c>
      <c r="E19" s="12" t="n">
        <f aca="false">1000*Missions!T$70</f>
        <v>0</v>
      </c>
      <c r="F19" s="12" t="n">
        <f aca="false">1000*Subcontracting!T$70</f>
        <v>0</v>
      </c>
      <c r="G19" s="13"/>
      <c r="H19" s="12"/>
      <c r="I19" s="14" t="n">
        <f aca="false">(D19+E19-H19)*0.25</f>
        <v>41665</v>
      </c>
      <c r="K19" s="14" t="n">
        <f aca="false">D19+E19+F19+G19+I19+J19</f>
        <v>208325</v>
      </c>
      <c r="L19" s="15" t="n">
        <v>100</v>
      </c>
      <c r="M19" s="14" t="n">
        <f aca="false">K19*L19/100</f>
        <v>208325</v>
      </c>
      <c r="N19" s="16" t="n">
        <f aca="false">1000*'PM costs'!T$74</f>
        <v>208325</v>
      </c>
      <c r="P19" s="17" t="n">
        <f aca="false">D19*0.15-E19</f>
        <v>24999</v>
      </c>
    </row>
    <row r="20" customFormat="false" ht="12.8" hidden="false" customHeight="false" outlineLevel="0" collapsed="false">
      <c r="A20" s="11" t="n">
        <v>19</v>
      </c>
      <c r="B20" s="11" t="s">
        <v>18</v>
      </c>
      <c r="C20" s="11" t="s">
        <v>68</v>
      </c>
      <c r="D20" s="12" t="n">
        <f aca="false">1000*'PM costs'!U$70+1000*'In-kinds'!U$70</f>
        <v>121744</v>
      </c>
      <c r="E20" s="12" t="n">
        <f aca="false">1000*Missions!U$70</f>
        <v>10474</v>
      </c>
      <c r="F20" s="12" t="n">
        <f aca="false">1000*Subcontracting!U$70</f>
        <v>0</v>
      </c>
      <c r="G20" s="13"/>
      <c r="H20" s="12"/>
      <c r="I20" s="14" t="n">
        <f aca="false">(D20+E20-H20)*0.25</f>
        <v>33054.5</v>
      </c>
      <c r="K20" s="14" t="n">
        <f aca="false">D20+E20+F20+G20+I20+J20</f>
        <v>165272.5</v>
      </c>
      <c r="L20" s="15" t="n">
        <v>100</v>
      </c>
      <c r="M20" s="14" t="n">
        <f aca="false">K20*L20/100</f>
        <v>165272.5</v>
      </c>
      <c r="N20" s="16" t="n">
        <f aca="false">1000*'PM costs'!U$74</f>
        <v>165272.5</v>
      </c>
      <c r="P20" s="17" t="n">
        <f aca="false">D20*0.15-E20</f>
        <v>7787.6</v>
      </c>
    </row>
    <row r="21" customFormat="false" ht="12.8" hidden="false" customHeight="false" outlineLevel="0" collapsed="false">
      <c r="A21" s="11" t="n">
        <v>20</v>
      </c>
      <c r="B21" s="11" t="s">
        <v>19</v>
      </c>
      <c r="C21" s="11" t="s">
        <v>70</v>
      </c>
      <c r="D21" s="12" t="n">
        <f aca="false">1000*'PM costs'!V$70+1000*'In-kinds'!V$70</f>
        <v>30344</v>
      </c>
      <c r="E21" s="12" t="n">
        <f aca="false">1000*Missions!V$70</f>
        <v>39000</v>
      </c>
      <c r="F21" s="12" t="n">
        <f aca="false">1000*Subcontracting!V$70</f>
        <v>0</v>
      </c>
      <c r="G21" s="13"/>
      <c r="H21" s="12"/>
      <c r="I21" s="14" t="n">
        <f aca="false">(D21+E21-H21)*0.25</f>
        <v>17336</v>
      </c>
      <c r="K21" s="14" t="n">
        <f aca="false">D21+E21+F21+G21+I21+J21</f>
        <v>86680</v>
      </c>
      <c r="L21" s="15" t="n">
        <v>100</v>
      </c>
      <c r="M21" s="14" t="n">
        <f aca="false">K21*L21/100</f>
        <v>86680</v>
      </c>
      <c r="N21" s="16" t="n">
        <f aca="false">1000*'PM costs'!V$74</f>
        <v>86680</v>
      </c>
      <c r="P21" s="17" t="n">
        <f aca="false">D21*0.15-E21</f>
        <v>-34448.4</v>
      </c>
    </row>
    <row r="22" customFormat="false" ht="12.8" hidden="false" customHeight="false" outlineLevel="0" collapsed="false">
      <c r="A22" s="11" t="n">
        <v>21</v>
      </c>
      <c r="B22" s="11" t="s">
        <v>20</v>
      </c>
      <c r="C22" s="11" t="s">
        <v>68</v>
      </c>
      <c r="D22" s="12" t="n">
        <f aca="false">1000*'PM costs'!W$70+1000*'In-kinds'!W$70</f>
        <v>147600</v>
      </c>
      <c r="E22" s="12" t="n">
        <f aca="false">1000*Missions!W$70</f>
        <v>15000</v>
      </c>
      <c r="F22" s="12" t="n">
        <f aca="false">1000*Subcontracting!W$70</f>
        <v>0</v>
      </c>
      <c r="G22" s="13"/>
      <c r="H22" s="12"/>
      <c r="I22" s="14" t="n">
        <f aca="false">(D22+E22-H22)*0.25</f>
        <v>40650</v>
      </c>
      <c r="K22" s="14" t="n">
        <f aca="false">D22+E22+F22+G22+I22+J22</f>
        <v>203250</v>
      </c>
      <c r="L22" s="15" t="n">
        <v>100</v>
      </c>
      <c r="M22" s="14" t="n">
        <f aca="false">K22*L22/100</f>
        <v>203250</v>
      </c>
      <c r="N22" s="16" t="n">
        <f aca="false">1000*'PM costs'!W$74</f>
        <v>203250</v>
      </c>
      <c r="P22" s="17" t="n">
        <f aca="false">D22*0.15-E22</f>
        <v>7140</v>
      </c>
    </row>
    <row r="23" customFormat="false" ht="12.8" hidden="false" customHeight="false" outlineLevel="0" collapsed="false">
      <c r="A23" s="11" t="n">
        <v>22</v>
      </c>
      <c r="B23" s="11" t="s">
        <v>21</v>
      </c>
      <c r="C23" s="11" t="s">
        <v>69</v>
      </c>
      <c r="D23" s="12" t="n">
        <f aca="false">1000*'PM costs'!X$70+1000*'In-kinds'!X$70</f>
        <v>31980</v>
      </c>
      <c r="E23" s="12" t="n">
        <f aca="false">1000*Missions!X$70</f>
        <v>17000</v>
      </c>
      <c r="F23" s="12" t="n">
        <f aca="false">1000*Subcontracting!X$70</f>
        <v>0</v>
      </c>
      <c r="G23" s="13"/>
      <c r="H23" s="12"/>
      <c r="I23" s="14" t="n">
        <f aca="false">(D23+E23-H23)*0.25</f>
        <v>12245</v>
      </c>
      <c r="K23" s="14" t="n">
        <f aca="false">D23+E23+F23+G23+I23+J23</f>
        <v>61225</v>
      </c>
      <c r="L23" s="15" t="n">
        <v>100</v>
      </c>
      <c r="M23" s="14" t="n">
        <f aca="false">K23*L23/100</f>
        <v>61225</v>
      </c>
      <c r="N23" s="16" t="n">
        <f aca="false">1000*'PM costs'!X$74</f>
        <v>34575</v>
      </c>
      <c r="P23" s="17" t="n">
        <f aca="false">D23*0.15-E23</f>
        <v>-12203</v>
      </c>
    </row>
    <row r="24" customFormat="false" ht="12.8" hidden="false" customHeight="false" outlineLevel="0" collapsed="false">
      <c r="A24" s="11" t="n">
        <v>23</v>
      </c>
      <c r="B24" s="11" t="s">
        <v>22</v>
      </c>
      <c r="C24" s="11" t="s">
        <v>68</v>
      </c>
      <c r="D24" s="12" t="n">
        <f aca="false">1000*'PM costs'!Y$70+1000*'In-kinds'!Y$70</f>
        <v>115200</v>
      </c>
      <c r="E24" s="12" t="n">
        <f aca="false">1000*Missions!Y$70</f>
        <v>0</v>
      </c>
      <c r="F24" s="12" t="n">
        <f aca="false">1000*Subcontracting!Y$70</f>
        <v>0</v>
      </c>
      <c r="G24" s="13"/>
      <c r="H24" s="12"/>
      <c r="I24" s="14" t="n">
        <f aca="false">(D24+E24-H24)*0.25</f>
        <v>28800</v>
      </c>
      <c r="K24" s="14" t="n">
        <f aca="false">D24+E24+F24+G24+I24+J24</f>
        <v>144000</v>
      </c>
      <c r="L24" s="15" t="n">
        <v>100</v>
      </c>
      <c r="M24" s="14" t="n">
        <f aca="false">K24*L24/100</f>
        <v>144000</v>
      </c>
      <c r="N24" s="16" t="n">
        <f aca="false">1000*'PM costs'!Y$74</f>
        <v>144000</v>
      </c>
      <c r="P24" s="17" t="n">
        <f aca="false">D24*0.15-E24</f>
        <v>17280</v>
      </c>
    </row>
    <row r="25" customFormat="false" ht="12.8" hidden="false" customHeight="false" outlineLevel="0" collapsed="false">
      <c r="A25" s="11" t="n">
        <v>24</v>
      </c>
      <c r="B25" s="11" t="s">
        <v>23</v>
      </c>
      <c r="C25" s="11" t="s">
        <v>75</v>
      </c>
      <c r="D25" s="12" t="n">
        <f aca="false">1000*'PM costs'!Z$70+1000*'In-kinds'!Z$70</f>
        <v>39240</v>
      </c>
      <c r="E25" s="12" t="n">
        <f aca="false">1000*Missions!Z$70</f>
        <v>760</v>
      </c>
      <c r="F25" s="12" t="n">
        <f aca="false">1000*Subcontracting!Z$70</f>
        <v>0</v>
      </c>
      <c r="G25" s="13"/>
      <c r="H25" s="12"/>
      <c r="I25" s="14" t="n">
        <f aca="false">(D25+E25-H25)*0.25</f>
        <v>10000</v>
      </c>
      <c r="K25" s="14" t="n">
        <f aca="false">D25+E25+F25+G25+I25+J25</f>
        <v>50000</v>
      </c>
      <c r="L25" s="15" t="n">
        <v>100</v>
      </c>
      <c r="M25" s="14" t="n">
        <f aca="false">K25*L25/100</f>
        <v>50000</v>
      </c>
      <c r="N25" s="16" t="n">
        <f aca="false">1000*'PM costs'!Z$74</f>
        <v>50000</v>
      </c>
      <c r="P25" s="17" t="n">
        <f aca="false">D25*0.15-E25</f>
        <v>5126</v>
      </c>
    </row>
    <row r="26" customFormat="false" ht="12.8" hidden="false" customHeight="false" outlineLevel="0" collapsed="false">
      <c r="A26" s="11" t="n">
        <v>25</v>
      </c>
      <c r="B26" s="11" t="s">
        <v>24</v>
      </c>
      <c r="C26" s="11" t="s">
        <v>68</v>
      </c>
      <c r="D26" s="12" t="n">
        <f aca="false">1000*'PM costs'!AA$70+1000*'In-kinds'!AA$70</f>
        <v>81059</v>
      </c>
      <c r="E26" s="12" t="n">
        <f aca="false">1000*Missions!AA$70</f>
        <v>2941</v>
      </c>
      <c r="F26" s="12" t="n">
        <f aca="false">1000*Subcontracting!AA$70</f>
        <v>0</v>
      </c>
      <c r="G26" s="13"/>
      <c r="H26" s="12"/>
      <c r="I26" s="14" t="n">
        <f aca="false">(D26+E26-H26)*0.25</f>
        <v>21000</v>
      </c>
      <c r="K26" s="14" t="n">
        <f aca="false">D26+E26+F26+G26+I26+J26</f>
        <v>105000</v>
      </c>
      <c r="L26" s="15" t="n">
        <v>100</v>
      </c>
      <c r="M26" s="14" t="n">
        <f aca="false">K26*L26/100</f>
        <v>105000</v>
      </c>
      <c r="N26" s="16" t="n">
        <f aca="false">1000*'PM costs'!AA$74</f>
        <v>105000</v>
      </c>
      <c r="P26" s="17" t="n">
        <f aca="false">D26*0.15-E26</f>
        <v>9217.85</v>
      </c>
    </row>
    <row r="27" customFormat="false" ht="12.8" hidden="false" customHeight="false" outlineLevel="0" collapsed="false">
      <c r="A27" s="11" t="n">
        <v>26</v>
      </c>
      <c r="B27" s="11" t="s">
        <v>25</v>
      </c>
      <c r="C27" s="11" t="s">
        <v>69</v>
      </c>
      <c r="D27" s="12" t="n">
        <f aca="false">1000*'PM costs'!AB$70+1000*'In-kinds'!AB$70</f>
        <v>94996.8</v>
      </c>
      <c r="E27" s="12" t="n">
        <f aca="false">1000*Missions!AB$70</f>
        <v>7500</v>
      </c>
      <c r="F27" s="12" t="n">
        <f aca="false">1000*Subcontracting!AB$70</f>
        <v>0</v>
      </c>
      <c r="G27" s="13"/>
      <c r="H27" s="12"/>
      <c r="I27" s="14" t="n">
        <f aca="false">(D27+E27-H27)*0.25</f>
        <v>25624.2</v>
      </c>
      <c r="K27" s="14" t="n">
        <f aca="false">D27+E27+F27+G27+I27+J27</f>
        <v>128121</v>
      </c>
      <c r="L27" s="15" t="n">
        <v>100</v>
      </c>
      <c r="M27" s="14" t="n">
        <f aca="false">K27*L27/100</f>
        <v>128121</v>
      </c>
      <c r="N27" s="16" t="n">
        <f aca="false">1000*'PM costs'!AB$74</f>
        <v>128121</v>
      </c>
      <c r="P27" s="17" t="n">
        <f aca="false">D27*0.15-E27</f>
        <v>6749.52</v>
      </c>
    </row>
    <row r="28" customFormat="false" ht="12.8" hidden="false" customHeight="false" outlineLevel="0" collapsed="false">
      <c r="A28" s="11" t="n">
        <v>27</v>
      </c>
      <c r="B28" s="11" t="s">
        <v>26</v>
      </c>
      <c r="C28" s="11" t="s">
        <v>78</v>
      </c>
      <c r="D28" s="12" t="n">
        <f aca="false">1000*'PM costs'!AC$70+1000*'In-kinds'!AC$70</f>
        <v>30780</v>
      </c>
      <c r="E28" s="12" t="n">
        <f aca="false">1000*Missions!AC$70</f>
        <v>10000</v>
      </c>
      <c r="F28" s="12" t="n">
        <f aca="false">1000*Subcontracting!AC$70</f>
        <v>0</v>
      </c>
      <c r="G28" s="13"/>
      <c r="H28" s="12"/>
      <c r="I28" s="14" t="n">
        <f aca="false">(D28+E28-H28)*0.25</f>
        <v>10195</v>
      </c>
      <c r="K28" s="14" t="n">
        <f aca="false">D28+E28+F28+G28+I28+J28</f>
        <v>50975</v>
      </c>
      <c r="L28" s="15" t="n">
        <v>100</v>
      </c>
      <c r="M28" s="14" t="n">
        <f aca="false">K28*L28/100</f>
        <v>50975</v>
      </c>
      <c r="N28" s="16" t="n">
        <f aca="false">1000*'PM costs'!AC$74</f>
        <v>50975</v>
      </c>
      <c r="P28" s="17" t="n">
        <f aca="false">D28*0.15-E28</f>
        <v>-5383</v>
      </c>
    </row>
    <row r="29" customFormat="false" ht="12.8" hidden="false" customHeight="false" outlineLevel="0" collapsed="false">
      <c r="A29" s="11" t="n">
        <v>28</v>
      </c>
      <c r="B29" s="11" t="s">
        <v>27</v>
      </c>
      <c r="C29" s="11" t="s">
        <v>78</v>
      </c>
      <c r="D29" s="12" t="n">
        <f aca="false">1000*'PM costs'!AD$70+1000*'In-kinds'!AD$70</f>
        <v>30800</v>
      </c>
      <c r="E29" s="12" t="n">
        <f aca="false">1000*Missions!AD$70</f>
        <v>1200</v>
      </c>
      <c r="F29" s="12" t="n">
        <f aca="false">1000*Subcontracting!AD$70</f>
        <v>0</v>
      </c>
      <c r="G29" s="13"/>
      <c r="H29" s="12"/>
      <c r="I29" s="14" t="n">
        <f aca="false">(D29+E29-H29)*0.25</f>
        <v>8000</v>
      </c>
      <c r="K29" s="14" t="n">
        <f aca="false">D29+E29+F29+G29+I29+J29</f>
        <v>40000</v>
      </c>
      <c r="L29" s="15" t="n">
        <v>100</v>
      </c>
      <c r="M29" s="14" t="n">
        <f aca="false">K29*L29/100</f>
        <v>40000</v>
      </c>
      <c r="N29" s="16" t="n">
        <f aca="false">1000*'PM costs'!AD$74</f>
        <v>40000</v>
      </c>
      <c r="P29" s="17" t="n">
        <f aca="false">D29*0.15-E29</f>
        <v>3420</v>
      </c>
    </row>
    <row r="31" customFormat="false" ht="12.8" hidden="false" customHeight="false" outlineLevel="0" collapsed="false">
      <c r="L31" s="4" t="s">
        <v>99</v>
      </c>
      <c r="M31" s="2" t="n">
        <f aca="false">SUM(M2:M29)</f>
        <v>6137201</v>
      </c>
      <c r="N31" s="2" t="n">
        <f aca="false">SUM(N2:N29)</f>
        <v>4999613.5</v>
      </c>
      <c r="O31" s="7" t="n">
        <f aca="false">N31/M31</f>
        <v>0.814640664368008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2020-03-10T11:46:26Z</dcterms:created>
  <dc:creator/>
  <dc:description/>
  <dc:language>fr-FR</dc:language>
  <cp:lastModifiedBy/>
  <dcterms:modified xsi:type="dcterms:W3CDTF">2020-05-14T16:13:03Z</dcterms:modified>
  <cp:revision>240</cp:revision>
  <dc:subject/>
  <dc:title/>
</cp:coreProperties>
</file>