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Yeons Workshop\000 UP\原神\01 圣遗物胚子评分\"/>
    </mc:Choice>
  </mc:AlternateContent>
  <xr:revisionPtr revIDLastSave="0" documentId="13_ncr:1_{EDAB363B-B3EC-4EDE-A001-933E4CB79C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圣遗物胚子评分计算" sheetId="3" r:id="rId1"/>
    <sheet name="角色模板展示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3" l="1"/>
  <c r="A5" i="3"/>
  <c r="A4" i="3"/>
  <c r="A3" i="3"/>
  <c r="A2" i="3"/>
  <c r="A1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F13" i="3"/>
  <c r="F12" i="3"/>
  <c r="F11" i="3"/>
  <c r="F10" i="3"/>
  <c r="F9" i="3"/>
  <c r="F8" i="3"/>
  <c r="F7" i="3"/>
  <c r="F6" i="3"/>
  <c r="I6" i="3" l="1"/>
  <c r="H26" i="3"/>
  <c r="I11" i="3" s="1"/>
  <c r="J26" i="3"/>
  <c r="I13" i="3" s="1"/>
  <c r="I26" i="3"/>
  <c r="I12" i="3" s="1"/>
  <c r="G26" i="3"/>
  <c r="I10" i="3" s="1"/>
  <c r="F26" i="3"/>
  <c r="D26" i="3"/>
  <c r="E26" i="3"/>
  <c r="J5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7" i="3"/>
  <c r="I9" i="3" l="1"/>
  <c r="I7" i="3"/>
  <c r="I8" i="3"/>
  <c r="E13" i="3"/>
  <c r="J13" i="3" s="1"/>
  <c r="A13" i="3" s="1"/>
  <c r="E10" i="3"/>
  <c r="J10" i="3" s="1"/>
  <c r="A10" i="3" s="1"/>
  <c r="E9" i="3"/>
  <c r="E8" i="3"/>
  <c r="E7" i="3"/>
  <c r="E6" i="3"/>
  <c r="J6" i="3" s="1"/>
  <c r="E11" i="3"/>
  <c r="J11" i="3" s="1"/>
  <c r="A11" i="3" s="1"/>
  <c r="E12" i="3"/>
  <c r="J12" i="3" s="1"/>
  <c r="A12" i="3" s="1"/>
  <c r="J8" i="3" l="1"/>
  <c r="A8" i="3" s="1"/>
  <c r="J7" i="3"/>
  <c r="A7" i="3" s="1"/>
  <c r="J9" i="3"/>
  <c r="A9" i="3" s="1"/>
  <c r="A6" i="3"/>
  <c r="C4" i="3" l="1"/>
  <c r="C5" i="3" s="1"/>
</calcChain>
</file>

<file path=xl/sharedStrings.xml><?xml version="1.0" encoding="utf-8"?>
<sst xmlns="http://schemas.openxmlformats.org/spreadsheetml/2006/main" count="638" uniqueCount="184">
  <si>
    <t>角色</t>
  </si>
  <si>
    <t>玩法流派</t>
  </si>
  <si>
    <t>模板分类</t>
  </si>
  <si>
    <t>雷</t>
  </si>
  <si>
    <t>风</t>
  </si>
  <si>
    <t>水</t>
  </si>
  <si>
    <t>火</t>
  </si>
  <si>
    <t>冰</t>
  </si>
  <si>
    <t>岩</t>
  </si>
  <si>
    <t>草</t>
  </si>
  <si>
    <t>北斗</t>
  </si>
  <si>
    <t>刻晴</t>
  </si>
  <si>
    <t>菲谢尔</t>
  </si>
  <si>
    <t>丽莎</t>
  </si>
  <si>
    <t>雷泽</t>
  </si>
  <si>
    <t>琴</t>
  </si>
  <si>
    <t>温迪</t>
  </si>
  <si>
    <t>魈</t>
  </si>
  <si>
    <t>砂糖</t>
  </si>
  <si>
    <t>万叶</t>
  </si>
  <si>
    <t>风主</t>
  </si>
  <si>
    <t>莫娜</t>
  </si>
  <si>
    <t>公子</t>
  </si>
  <si>
    <t>行秋</t>
  </si>
  <si>
    <t>芭芭拉</t>
  </si>
  <si>
    <t>胡桃</t>
  </si>
  <si>
    <t>可莉</t>
  </si>
  <si>
    <t>迪卢克</t>
  </si>
  <si>
    <t>烟绯</t>
  </si>
  <si>
    <t>安柏</t>
  </si>
  <si>
    <t>香菱</t>
  </si>
  <si>
    <t>辛焱</t>
  </si>
  <si>
    <t>班尼特</t>
  </si>
  <si>
    <t>甘雨</t>
  </si>
  <si>
    <t>优菈</t>
  </si>
  <si>
    <t>七七</t>
  </si>
  <si>
    <t>迪奥娜</t>
  </si>
  <si>
    <t>重云</t>
  </si>
  <si>
    <t>罗莎莉亚</t>
  </si>
  <si>
    <t>凯亚</t>
  </si>
  <si>
    <t>钟离</t>
  </si>
  <si>
    <t>阿贝多</t>
  </si>
  <si>
    <t>凝光</t>
  </si>
  <si>
    <t>诺艾尔</t>
  </si>
  <si>
    <t>岩主</t>
  </si>
  <si>
    <t>暂无</t>
  </si>
  <si>
    <t>空之杯</t>
  </si>
  <si>
    <t>时之沙</t>
  </si>
  <si>
    <t>理之冠</t>
  </si>
  <si>
    <t>暴击/暴伤</t>
  </si>
  <si>
    <t>攻击力</t>
  </si>
  <si>
    <t>元素充能</t>
  </si>
  <si>
    <t>攻击力%</t>
  </si>
  <si>
    <t>元素精通</t>
  </si>
  <si>
    <t>模板汇总</t>
  </si>
  <si>
    <t>位置</t>
  </si>
  <si>
    <t>核心副属性</t>
  </si>
  <si>
    <t>重要副属性</t>
  </si>
  <si>
    <t>可选副属性</t>
  </si>
  <si>
    <t>优秀副属性</t>
  </si>
  <si>
    <t>通过自身精通提高队友精通，并提供减防</t>
  </si>
  <si>
    <t>精通</t>
  </si>
  <si>
    <t>元素精通/充能</t>
  </si>
  <si>
    <t>模板</t>
  </si>
  <si>
    <t>定义</t>
  </si>
  <si>
    <t>属性</t>
  </si>
  <si>
    <t>攻击力/充能</t>
  </si>
  <si>
    <t>输出</t>
  </si>
  <si>
    <t>通过技能的冰附魔和强破盾能力辅助队友</t>
  </si>
  <si>
    <t>/</t>
  </si>
  <si>
    <t>提高大招伤害，在辅助的同时提供一定伤害</t>
  </si>
  <si>
    <t>元素伤害/攻击力</t>
  </si>
  <si>
    <t>元素伤害</t>
  </si>
  <si>
    <t>元素精通/攻击力</t>
  </si>
  <si>
    <t>叠加防御力，提高护盾量并辅助物理角色输出</t>
  </si>
  <si>
    <t>长时间站场利用普攻和弹反制造大量伤害</t>
  </si>
  <si>
    <t>防御力</t>
  </si>
  <si>
    <t>防御力%</t>
  </si>
  <si>
    <t>暴击伤害</t>
  </si>
  <si>
    <t>物理伤害</t>
  </si>
  <si>
    <t>长时间站场，依靠6命效果利用重击进行攻击</t>
  </si>
  <si>
    <t>利用2命效果制造单次大量物理伤害并形成护盾</t>
  </si>
  <si>
    <t>防御力/攻击力</t>
  </si>
  <si>
    <t>依靠大招的高额伤害和加伤进行输出</t>
  </si>
  <si>
    <t>核心</t>
  </si>
  <si>
    <t>使用元素爆发提供治疗和增伤</t>
  </si>
  <si>
    <t>治疗加成/生命值</t>
  </si>
  <si>
    <t>生命值</t>
  </si>
  <si>
    <t>长时间站场利用重击和技能制造大量伤害</t>
  </si>
  <si>
    <t>4命效果解锁速切打法，偶尔站场打桩充能</t>
  </si>
  <si>
    <t>依赖大招循环，站场进行物理输出</t>
  </si>
  <si>
    <t>长时间站场利用重击和技能制造较大量伤害</t>
  </si>
  <si>
    <t>长时间站场利用普攻和技能制造大量伤害</t>
  </si>
  <si>
    <t>攻击力/元素精通</t>
  </si>
  <si>
    <t>防御</t>
  </si>
  <si>
    <t>生命</t>
  </si>
  <si>
    <t>站场使用蓄力箭制造一定量伤害</t>
  </si>
  <si>
    <t>剧变</t>
  </si>
  <si>
    <t>增幅</t>
  </si>
  <si>
    <t>通过护盾技能保护队友，并提供治疗</t>
  </si>
  <si>
    <t>元素充能/生命值</t>
  </si>
  <si>
    <t>生命值%</t>
  </si>
  <si>
    <t>利用元素战技在离场后持续造成伤害</t>
  </si>
  <si>
    <t>站场使用普攻配合元素战技制造较大量伤害</t>
  </si>
  <si>
    <t>借助风套和6命的辅助效果提供辅助</t>
  </si>
  <si>
    <t>利用元素爆发辅助站场角色输出并造成伤害</t>
  </si>
  <si>
    <t>站场配合后台输出，以普攻和技能组造成伤害</t>
  </si>
  <si>
    <t>使用技能提供大量治疗</t>
  </si>
  <si>
    <t>治疗加成/攻击力</t>
  </si>
  <si>
    <t>提供大量护盾，并通过技能制造一定量伤害</t>
  </si>
  <si>
    <t>血牛，堆生命</t>
  </si>
  <si>
    <t>站场使用蓄力箭和技能制造大量伤害</t>
  </si>
  <si>
    <t>元素伤害/物理伤害</t>
  </si>
  <si>
    <t>物理伤害/攻击力</t>
  </si>
  <si>
    <t>站场配合后台输出，以开大后普攻造成伤害</t>
  </si>
  <si>
    <t>元素伤害/防御力</t>
  </si>
  <si>
    <t>利用护盾为队友提供治疗</t>
  </si>
  <si>
    <t>治疗加成/防御力</t>
  </si>
  <si>
    <t>依靠技能进行输出，并提供一定治疗</t>
  </si>
  <si>
    <t>提供大量治疗，并辅助充能和提供一定输出</t>
  </si>
  <si>
    <t>站场使用大招配合元素战技制造较大量伤害</t>
  </si>
  <si>
    <t>在后台通过技能辅助站场角色制造伤害</t>
  </si>
  <si>
    <t>治疗，提供一定量的（给自己）挂水能力</t>
  </si>
  <si>
    <t>治疗加成</t>
  </si>
  <si>
    <t>在元素战技期间站场进行持续输出</t>
  </si>
  <si>
    <t>生命值/元素精通</t>
  </si>
  <si>
    <t>堆叠暴击率以给队友提供高额暴击率</t>
  </si>
  <si>
    <t>暴击率</t>
  </si>
  <si>
    <t>借助技能和风套效果提供控制、辅助和伤害</t>
  </si>
  <si>
    <t>依靠技能和大招的伤害进行速切输出</t>
  </si>
  <si>
    <t>堆叠精通提高队友伤害，并速切提供输出</t>
  </si>
  <si>
    <t>元素伤害/元素精通</t>
  </si>
  <si>
    <t>以防御为核心词条的高培养度角色，防御力提供大量提升；</t>
  </si>
  <si>
    <t>以生命为核心词条的高培养度角色，生命值提供大量提升；</t>
  </si>
  <si>
    <t>以元素精通核心词条的高培养度角色，精通提供大量提升；</t>
  </si>
  <si>
    <t>以元素战技或元素爆发为队伍提供功能性补足的角色；</t>
  </si>
  <si>
    <t>以增幅反应加伤制造大量伤害，主要为火水冰三系角色；</t>
  </si>
  <si>
    <t>剧变输出</t>
  </si>
  <si>
    <t>功能辅助</t>
  </si>
  <si>
    <t>以提供团队治疗为职责的角色，依赖攻击力提升治疗量；</t>
  </si>
  <si>
    <t>攻击治疗</t>
  </si>
  <si>
    <t>以提供团队治疗为职责的角色，依赖生命值提升治疗量；</t>
  </si>
  <si>
    <t>生命治疗</t>
  </si>
  <si>
    <t>在考虑输出属性的同时，依队伍搭配选择精通作为补充；</t>
  </si>
  <si>
    <t>以输出属性为主要堆叠方向，同时保留元素精通的潜力；</t>
  </si>
  <si>
    <t>在考虑输出属性的同时，以防御力为主要堆叠方向；</t>
  </si>
  <si>
    <t>在考虑输出属性的同时，以生命值为主要堆叠方向；</t>
  </si>
  <si>
    <t>在考虑输出属性的同时，以元素精通为主要堆叠方向；</t>
  </si>
  <si>
    <t>以攻击力为主要堆叠方向，并提高元素爆发的释放频率；</t>
  </si>
  <si>
    <t>以生命值为主要堆叠方向，并提高元素爆发的释放频率；</t>
  </si>
  <si>
    <t>以提高元素爆发释放频率为主要目标，并考虑提升其伤害；</t>
  </si>
  <si>
    <t>其它</t>
  </si>
  <si>
    <t>精通核心</t>
  </si>
  <si>
    <t>增幅输出</t>
  </si>
  <si>
    <t>生命核心</t>
  </si>
  <si>
    <t>以剧变反应加伤制造大量伤害，主要为雷风或物理角色；</t>
  </si>
  <si>
    <t>防御核心</t>
  </si>
  <si>
    <t>参考内容 【B站荧火攻略组 @赫萝的苹果 @刘小哲tetsu @老沐ocean @一瓶雪碧_】【NGA论坛 @bluemushoom】</t>
  </si>
  <si>
    <t>汇总 @Meacca路亚</t>
  </si>
  <si>
    <t>生之花</t>
  </si>
  <si>
    <t>模板权重</t>
  </si>
  <si>
    <t>攻击%</t>
  </si>
  <si>
    <t>生命%</t>
  </si>
  <si>
    <t>防御%</t>
  </si>
  <si>
    <t>死之羽</t>
  </si>
  <si>
    <t>无</t>
  </si>
  <si>
    <t>得分</t>
  </si>
  <si>
    <t>权重</t>
  </si>
  <si>
    <t>部位</t>
  </si>
  <si>
    <t>主属性</t>
  </si>
  <si>
    <t>副词条1</t>
  </si>
  <si>
    <t>副词条2</t>
  </si>
  <si>
    <t>副词条3</t>
  </si>
  <si>
    <t>副词条4</t>
  </si>
  <si>
    <t>总分</t>
  </si>
  <si>
    <t>最高分</t>
  </si>
  <si>
    <t>目标角色</t>
  </si>
  <si>
    <t>评分表</t>
  </si>
  <si>
    <t>副词条评分表</t>
  </si>
  <si>
    <t>角色模板
主属性评分表</t>
  </si>
  <si>
    <t>模型使用
TIPS</t>
  </si>
  <si>
    <t>1. 使用时仅需操作《评分表》部分，请选择浅绿色部分的下拉菜单，会于蓝色部分生成得分，深蓝色部分为结论。</t>
  </si>
  <si>
    <t>2. 此外白色部分有辅助查找公式，请避免误操作；副词条评分表及主属性评分表中的数据为计分赋值，可依据个人需求进行调整。</t>
  </si>
  <si>
    <r>
      <t xml:space="preserve">《原神》圣遗物胚子评分模型 </t>
    </r>
    <r>
      <rPr>
        <sz val="10"/>
        <rFont val="微软雅黑"/>
        <family val="2"/>
        <charset val="134"/>
      </rPr>
      <t>@Meacca路亚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</si>
</sst>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8"/>
      <name val="Calibri"/>
      <family val="2"/>
      <scheme val="minor"/>
    </font>
    <font>
      <sz val="10"/>
      <color theme="0" tint="-0.34998626667073579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2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theme="5" tint="0.7999816888943144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rgb="FFEAEAEA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2" tint="-9.9978637043366805E-2"/>
      </top>
      <bottom/>
      <diagonal/>
    </border>
    <border>
      <left/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theme="2" tint="-9.9978637043366805E-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164" fontId="6" fillId="11" borderId="0" xfId="0" applyNumberFormat="1" applyFont="1" applyFill="1" applyBorder="1" applyAlignment="1">
      <alignment horizontal="center" vertical="center"/>
    </xf>
    <xf numFmtId="164" fontId="4" fillId="11" borderId="0" xfId="0" applyNumberFormat="1" applyFont="1" applyFill="1" applyBorder="1" applyAlignment="1">
      <alignment horizontal="center" vertical="center"/>
    </xf>
    <xf numFmtId="164" fontId="1" fillId="9" borderId="8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9" fontId="3" fillId="12" borderId="0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left" vertical="center"/>
    </xf>
    <xf numFmtId="2" fontId="4" fillId="5" borderId="5" xfId="0" applyNumberFormat="1" applyFont="1" applyFill="1" applyBorder="1" applyAlignment="1">
      <alignment horizontal="center" vertical="center"/>
    </xf>
    <xf numFmtId="2" fontId="4" fillId="5" borderId="6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2" fontId="9" fillId="13" borderId="5" xfId="0" applyNumberFormat="1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2" fontId="9" fillId="13" borderId="6" xfId="0" applyNumberFormat="1" applyFont="1" applyFill="1" applyBorder="1" applyAlignment="1">
      <alignment horizontal="center" vertical="center"/>
    </xf>
    <xf numFmtId="2" fontId="9" fillId="13" borderId="0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9" fontId="3" fillId="12" borderId="16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2" fontId="1" fillId="12" borderId="21" xfId="0" applyNumberFormat="1" applyFont="1" applyFill="1" applyBorder="1" applyAlignment="1">
      <alignment horizontal="center" vertical="center"/>
    </xf>
    <xf numFmtId="9" fontId="10" fillId="12" borderId="0" xfId="0" applyNumberFormat="1" applyFont="1" applyFill="1" applyBorder="1" applyAlignment="1">
      <alignment horizontal="center" vertical="center"/>
    </xf>
    <xf numFmtId="9" fontId="10" fillId="12" borderId="16" xfId="0" applyNumberFormat="1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164" fontId="1" fillId="12" borderId="26" xfId="0" applyNumberFormat="1" applyFont="1" applyFill="1" applyBorder="1" applyAlignment="1">
      <alignment horizontal="center" vertical="center"/>
    </xf>
    <xf numFmtId="9" fontId="3" fillId="12" borderId="21" xfId="0" applyNumberFormat="1" applyFont="1" applyFill="1" applyBorder="1" applyAlignment="1">
      <alignment horizontal="center" vertical="center"/>
    </xf>
    <xf numFmtId="9" fontId="10" fillId="12" borderId="21" xfId="0" applyNumberFormat="1" applyFont="1" applyFill="1" applyBorder="1" applyAlignment="1">
      <alignment horizontal="center" vertical="center"/>
    </xf>
    <xf numFmtId="9" fontId="3" fillId="12" borderId="22" xfId="0" applyNumberFormat="1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vertical="center"/>
    </xf>
    <xf numFmtId="164" fontId="5" fillId="11" borderId="0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 wrapText="1"/>
    </xf>
    <xf numFmtId="0" fontId="9" fillId="13" borderId="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left" vertical="center"/>
    </xf>
    <xf numFmtId="164" fontId="4" fillId="4" borderId="0" xfId="0" applyNumberFormat="1" applyFont="1" applyFill="1" applyBorder="1" applyAlignment="1">
      <alignment horizontal="left" vertical="center"/>
    </xf>
    <xf numFmtId="164" fontId="4" fillId="4" borderId="16" xfId="0" applyNumberFormat="1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F8F8F8"/>
      <color rgb="FFEBEBFF"/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FC63-1818-4E99-83D9-4C8D7E58FCF0}">
  <sheetPr codeName="Sheet3"/>
  <dimension ref="A1:AD27"/>
  <sheetViews>
    <sheetView tabSelected="1" workbookViewId="0">
      <selection activeCell="F28" sqref="F28"/>
    </sheetView>
  </sheetViews>
  <sheetFormatPr defaultColWidth="10.7109375" defaultRowHeight="20.100000000000001" customHeight="1" x14ac:dyDescent="0.25"/>
  <cols>
    <col min="1" max="1" width="3.7109375" style="26" customWidth="1"/>
    <col min="2" max="2" width="10.7109375" style="25" customWidth="1"/>
    <col min="3" max="3" width="10.7109375" style="25"/>
    <col min="4" max="10" width="10.7109375" style="25" customWidth="1"/>
    <col min="11" max="11" width="3.7109375" style="26" customWidth="1"/>
    <col min="12" max="13" width="10.7109375" style="25" customWidth="1"/>
    <col min="14" max="29" width="6.7109375" style="25" customWidth="1"/>
    <col min="30" max="30" width="3.7109375" style="24" customWidth="1"/>
    <col min="31" max="16384" width="10.7109375" style="25"/>
  </cols>
  <sheetData>
    <row r="1" spans="1:30" s="24" customFormat="1" ht="20.100000000000001" customHeight="1" thickBot="1" x14ac:dyDescent="0.3">
      <c r="A1" s="34" t="str">
        <f>L7</f>
        <v>生之花</v>
      </c>
    </row>
    <row r="2" spans="1:30" s="24" customFormat="1" ht="20.100000000000001" customHeight="1" x14ac:dyDescent="0.25">
      <c r="A2" s="34" t="str">
        <f>L8</f>
        <v>死之羽</v>
      </c>
      <c r="B2" s="71" t="s">
        <v>183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</row>
    <row r="3" spans="1:30" ht="20.100000000000001" customHeight="1" x14ac:dyDescent="0.25">
      <c r="A3" s="34" t="str">
        <f>L9</f>
        <v>时之沙</v>
      </c>
      <c r="B3" s="65" t="s">
        <v>177</v>
      </c>
      <c r="C3" s="66"/>
      <c r="D3" s="23" t="s">
        <v>160</v>
      </c>
      <c r="E3" s="67" t="s">
        <v>166</v>
      </c>
      <c r="F3" s="67"/>
      <c r="G3" s="67"/>
      <c r="H3" s="67"/>
      <c r="I3" s="67"/>
      <c r="J3" s="67"/>
      <c r="L3" s="77" t="s">
        <v>180</v>
      </c>
      <c r="M3" s="79" t="s">
        <v>181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80"/>
    </row>
    <row r="4" spans="1:30" ht="20.100000000000001" customHeight="1" x14ac:dyDescent="0.25">
      <c r="A4" s="34" t="str">
        <f>L14</f>
        <v>空之杯</v>
      </c>
      <c r="B4" s="46" t="s">
        <v>175</v>
      </c>
      <c r="C4" s="42">
        <f>MAX(J6:J13)</f>
        <v>3.0874999999999999</v>
      </c>
      <c r="D4" s="40" t="s">
        <v>168</v>
      </c>
      <c r="E4" s="40" t="s">
        <v>169</v>
      </c>
      <c r="F4" s="40" t="s">
        <v>170</v>
      </c>
      <c r="G4" s="40" t="s">
        <v>171</v>
      </c>
      <c r="H4" s="40" t="s">
        <v>172</v>
      </c>
      <c r="I4" s="40" t="s">
        <v>173</v>
      </c>
      <c r="J4" s="40" t="s">
        <v>174</v>
      </c>
      <c r="L4" s="78"/>
      <c r="M4" s="81" t="s">
        <v>182</v>
      </c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</row>
    <row r="5" spans="1:30" ht="20.100000000000001" customHeight="1" x14ac:dyDescent="0.25">
      <c r="A5" s="34" t="str">
        <f>L20</f>
        <v>理之冠</v>
      </c>
      <c r="B5" s="48" t="s">
        <v>176</v>
      </c>
      <c r="C5" s="43" t="str">
        <f>VLOOKUP(C4,A6:C13,3,0)</f>
        <v>生命核心</v>
      </c>
      <c r="D5" s="41" t="s">
        <v>47</v>
      </c>
      <c r="E5" s="41" t="s">
        <v>87</v>
      </c>
      <c r="F5" s="41" t="s">
        <v>78</v>
      </c>
      <c r="G5" s="41" t="s">
        <v>51</v>
      </c>
      <c r="H5" s="41" t="s">
        <v>161</v>
      </c>
      <c r="I5" s="41" t="s">
        <v>76</v>
      </c>
      <c r="J5" s="64" t="str">
        <f>D5&amp;E5</f>
        <v>时之沙生命值</v>
      </c>
      <c r="L5" s="83" t="s">
        <v>179</v>
      </c>
      <c r="M5" s="84"/>
      <c r="N5" s="74" t="s">
        <v>153</v>
      </c>
      <c r="O5" s="75"/>
      <c r="P5" s="74" t="s">
        <v>137</v>
      </c>
      <c r="Q5" s="75"/>
      <c r="R5" s="74" t="s">
        <v>156</v>
      </c>
      <c r="S5" s="75"/>
      <c r="T5" s="74" t="s">
        <v>154</v>
      </c>
      <c r="U5" s="75"/>
      <c r="V5" s="74" t="s">
        <v>152</v>
      </c>
      <c r="W5" s="75"/>
      <c r="X5" s="74" t="s">
        <v>140</v>
      </c>
      <c r="Y5" s="75"/>
      <c r="Z5" s="74" t="s">
        <v>142</v>
      </c>
      <c r="AA5" s="75"/>
      <c r="AB5" s="74" t="s">
        <v>138</v>
      </c>
      <c r="AC5" s="76"/>
    </row>
    <row r="6" spans="1:30" ht="20.100000000000001" customHeight="1" x14ac:dyDescent="0.25">
      <c r="A6" s="34">
        <f>J6</f>
        <v>2.5</v>
      </c>
      <c r="B6" s="68" t="s">
        <v>67</v>
      </c>
      <c r="C6" s="38" t="s">
        <v>153</v>
      </c>
      <c r="D6" s="38">
        <v>1</v>
      </c>
      <c r="E6" s="35">
        <f>VLOOKUP($J$5,$K$7:$AC$26,4,0)*VLOOKUP($J$5,$K$7:$AC$26,5,0)</f>
        <v>0</v>
      </c>
      <c r="F6" s="35">
        <f>VLOOKUP(F$5,$B$16:$J$26,2,0)</f>
        <v>1</v>
      </c>
      <c r="G6" s="35">
        <f t="shared" ref="G6:I6" si="0">VLOOKUP(G$5,$B$16:$J$26,2,0)</f>
        <v>0.5</v>
      </c>
      <c r="H6" s="35">
        <f t="shared" si="0"/>
        <v>1</v>
      </c>
      <c r="I6" s="35">
        <f t="shared" si="0"/>
        <v>0</v>
      </c>
      <c r="J6" s="42">
        <f>D6*SUM(E6:I6)</f>
        <v>2.5</v>
      </c>
      <c r="L6" s="83"/>
      <c r="M6" s="84"/>
      <c r="N6" s="29" t="s">
        <v>166</v>
      </c>
      <c r="O6" s="30" t="s">
        <v>167</v>
      </c>
      <c r="P6" s="29" t="s">
        <v>166</v>
      </c>
      <c r="Q6" s="30" t="s">
        <v>167</v>
      </c>
      <c r="R6" s="29" t="s">
        <v>166</v>
      </c>
      <c r="S6" s="30" t="s">
        <v>167</v>
      </c>
      <c r="T6" s="29" t="s">
        <v>166</v>
      </c>
      <c r="U6" s="30" t="s">
        <v>167</v>
      </c>
      <c r="V6" s="29" t="s">
        <v>166</v>
      </c>
      <c r="W6" s="30" t="s">
        <v>167</v>
      </c>
      <c r="X6" s="29" t="s">
        <v>166</v>
      </c>
      <c r="Y6" s="30" t="s">
        <v>167</v>
      </c>
      <c r="Z6" s="29" t="s">
        <v>166</v>
      </c>
      <c r="AA6" s="30" t="s">
        <v>167</v>
      </c>
      <c r="AB6" s="29" t="s">
        <v>166</v>
      </c>
      <c r="AC6" s="47" t="s">
        <v>167</v>
      </c>
    </row>
    <row r="7" spans="1:30" ht="20.100000000000001" customHeight="1" x14ac:dyDescent="0.25">
      <c r="A7" s="34">
        <f t="shared" ref="A7:A13" si="1">J7</f>
        <v>2.5</v>
      </c>
      <c r="B7" s="69"/>
      <c r="C7" s="39" t="s">
        <v>137</v>
      </c>
      <c r="D7" s="39">
        <v>1</v>
      </c>
      <c r="E7" s="36">
        <f>VLOOKUP($J$5,$K$7:$AC$26,6,0)*VLOOKUP($J$5,$K$7:$AC$26,7,0)</f>
        <v>0</v>
      </c>
      <c r="F7" s="36">
        <f>VLOOKUP(F$5,$B$16:$J$26,3,0)</f>
        <v>1</v>
      </c>
      <c r="G7" s="36">
        <f t="shared" ref="G7:I7" si="2">VLOOKUP(G$5,$B$16:$J$26,3,0)</f>
        <v>0.5</v>
      </c>
      <c r="H7" s="36">
        <f t="shared" si="2"/>
        <v>1</v>
      </c>
      <c r="I7" s="36">
        <f t="shared" si="2"/>
        <v>0</v>
      </c>
      <c r="J7" s="44">
        <f t="shared" ref="J7:J13" si="3">D7*SUM(E7:I7)</f>
        <v>2.5</v>
      </c>
      <c r="K7" s="34" t="str">
        <f t="shared" ref="K7:K26" si="4">L7&amp;M7</f>
        <v>生之花生命值</v>
      </c>
      <c r="L7" s="23" t="s">
        <v>159</v>
      </c>
      <c r="M7" s="22" t="s">
        <v>87</v>
      </c>
      <c r="N7" s="31">
        <v>1</v>
      </c>
      <c r="O7" s="32">
        <v>0.8</v>
      </c>
      <c r="P7" s="31">
        <v>1</v>
      </c>
      <c r="Q7" s="32">
        <v>0.8</v>
      </c>
      <c r="R7" s="31">
        <v>1</v>
      </c>
      <c r="S7" s="32">
        <v>0.8</v>
      </c>
      <c r="T7" s="31">
        <v>1</v>
      </c>
      <c r="U7" s="32">
        <v>0.8</v>
      </c>
      <c r="V7" s="31">
        <v>1</v>
      </c>
      <c r="W7" s="32">
        <v>0.8</v>
      </c>
      <c r="X7" s="31">
        <v>1</v>
      </c>
      <c r="Y7" s="32">
        <v>0.8</v>
      </c>
      <c r="Z7" s="31">
        <v>1</v>
      </c>
      <c r="AA7" s="32">
        <v>0.8</v>
      </c>
      <c r="AB7" s="31">
        <v>1</v>
      </c>
      <c r="AC7" s="49">
        <v>0.8</v>
      </c>
    </row>
    <row r="8" spans="1:30" ht="20.100000000000001" customHeight="1" x14ac:dyDescent="0.25">
      <c r="A8" s="34">
        <f t="shared" si="1"/>
        <v>2.375</v>
      </c>
      <c r="B8" s="68" t="s">
        <v>84</v>
      </c>
      <c r="C8" s="38" t="s">
        <v>156</v>
      </c>
      <c r="D8" s="38">
        <v>0.95</v>
      </c>
      <c r="E8" s="35">
        <f>VLOOKUP($J$5,$K$7:$AC$26,8,0)*VLOOKUP($J$5,$K$7:$AC$26,9,0)</f>
        <v>0</v>
      </c>
      <c r="F8" s="35">
        <f>VLOOKUP(F$5,$B$16:$J$26,4,0)</f>
        <v>1</v>
      </c>
      <c r="G8" s="35">
        <f t="shared" ref="G8:I8" si="5">VLOOKUP(G$5,$B$16:$J$26,4,0)</f>
        <v>0.5</v>
      </c>
      <c r="H8" s="35">
        <f t="shared" si="5"/>
        <v>0.75</v>
      </c>
      <c r="I8" s="35">
        <f t="shared" si="5"/>
        <v>0.25</v>
      </c>
      <c r="J8" s="42">
        <f t="shared" si="3"/>
        <v>2.375</v>
      </c>
      <c r="K8" s="34" t="str">
        <f t="shared" si="4"/>
        <v>死之羽攻击力</v>
      </c>
      <c r="L8" s="23" t="s">
        <v>164</v>
      </c>
      <c r="M8" s="22" t="s">
        <v>50</v>
      </c>
      <c r="N8" s="31">
        <v>1</v>
      </c>
      <c r="O8" s="32">
        <v>0.8</v>
      </c>
      <c r="P8" s="31">
        <v>1</v>
      </c>
      <c r="Q8" s="32">
        <v>0.8</v>
      </c>
      <c r="R8" s="31">
        <v>1</v>
      </c>
      <c r="S8" s="32">
        <v>0.8</v>
      </c>
      <c r="T8" s="31">
        <v>1</v>
      </c>
      <c r="U8" s="32">
        <v>0.8</v>
      </c>
      <c r="V8" s="31">
        <v>1</v>
      </c>
      <c r="W8" s="32">
        <v>0.8</v>
      </c>
      <c r="X8" s="31">
        <v>1</v>
      </c>
      <c r="Y8" s="32">
        <v>0.8</v>
      </c>
      <c r="Z8" s="31">
        <v>1</v>
      </c>
      <c r="AA8" s="32">
        <v>0.8</v>
      </c>
      <c r="AB8" s="31">
        <v>1</v>
      </c>
      <c r="AC8" s="49">
        <v>0.8</v>
      </c>
    </row>
    <row r="9" spans="1:30" ht="20.100000000000001" customHeight="1" x14ac:dyDescent="0.25">
      <c r="A9" s="34">
        <f t="shared" si="1"/>
        <v>3.0874999999999999</v>
      </c>
      <c r="B9" s="70"/>
      <c r="C9" s="22" t="s">
        <v>154</v>
      </c>
      <c r="D9" s="22">
        <v>0.95</v>
      </c>
      <c r="E9" s="37">
        <f>VLOOKUP($J$5,$K$7:$AC$26,10,0)*VLOOKUP($J$5,$K$7:$AC$26,11,0)</f>
        <v>1</v>
      </c>
      <c r="F9" s="37">
        <f>VLOOKUP(F$5,$B$16:$J$26,5,0)</f>
        <v>1</v>
      </c>
      <c r="G9" s="37">
        <f t="shared" ref="G9:I9" si="6">VLOOKUP(G$5,$B$16:$J$26,5,0)</f>
        <v>0.5</v>
      </c>
      <c r="H9" s="37">
        <f t="shared" si="6"/>
        <v>0.75</v>
      </c>
      <c r="I9" s="37">
        <f t="shared" si="6"/>
        <v>0</v>
      </c>
      <c r="J9" s="45">
        <f t="shared" si="3"/>
        <v>3.0874999999999999</v>
      </c>
      <c r="K9" s="34" t="str">
        <f t="shared" si="4"/>
        <v>时之沙攻击力</v>
      </c>
      <c r="L9" s="23" t="s">
        <v>47</v>
      </c>
      <c r="M9" s="22" t="s">
        <v>50</v>
      </c>
      <c r="N9" s="31">
        <v>1</v>
      </c>
      <c r="O9" s="53">
        <v>1</v>
      </c>
      <c r="P9" s="31">
        <v>1</v>
      </c>
      <c r="Q9" s="53">
        <v>1</v>
      </c>
      <c r="R9" s="31">
        <v>1</v>
      </c>
      <c r="S9" s="32">
        <v>0.9</v>
      </c>
      <c r="T9" s="31">
        <v>1</v>
      </c>
      <c r="U9" s="32">
        <v>0.9</v>
      </c>
      <c r="V9" s="31">
        <v>0.8</v>
      </c>
      <c r="W9" s="32">
        <v>0.9</v>
      </c>
      <c r="X9" s="31">
        <v>1</v>
      </c>
      <c r="Y9" s="53">
        <v>1</v>
      </c>
      <c r="Z9" s="31">
        <v>0</v>
      </c>
      <c r="AA9" s="53">
        <v>1</v>
      </c>
      <c r="AB9" s="31">
        <v>1</v>
      </c>
      <c r="AC9" s="49">
        <v>0.9</v>
      </c>
    </row>
    <row r="10" spans="1:30" ht="20.100000000000001" customHeight="1" x14ac:dyDescent="0.25">
      <c r="A10" s="34">
        <f t="shared" si="1"/>
        <v>2.375</v>
      </c>
      <c r="B10" s="69"/>
      <c r="C10" s="39" t="s">
        <v>152</v>
      </c>
      <c r="D10" s="39">
        <v>0.95</v>
      </c>
      <c r="E10" s="36">
        <f>VLOOKUP($J$5,$K$7:$AC$26,12,0)*VLOOKUP($J$5,$K$7:$AC$26,13,0)</f>
        <v>0</v>
      </c>
      <c r="F10" s="36">
        <f>VLOOKUP(F$5,$B$16:$J$26,6,0)</f>
        <v>1</v>
      </c>
      <c r="G10" s="36">
        <f t="shared" ref="G10:I10" si="7">VLOOKUP(G$5,$B$16:$J$26,6,0)</f>
        <v>0.75</v>
      </c>
      <c r="H10" s="36">
        <f t="shared" si="7"/>
        <v>0.75</v>
      </c>
      <c r="I10" s="36">
        <f t="shared" si="7"/>
        <v>0</v>
      </c>
      <c r="J10" s="44">
        <f t="shared" si="3"/>
        <v>2.375</v>
      </c>
      <c r="K10" s="34" t="str">
        <f t="shared" si="4"/>
        <v>时之沙防御力</v>
      </c>
      <c r="L10" s="23" t="s">
        <v>47</v>
      </c>
      <c r="M10" s="22" t="s">
        <v>76</v>
      </c>
      <c r="N10" s="31">
        <v>0</v>
      </c>
      <c r="O10" s="53">
        <v>1</v>
      </c>
      <c r="P10" s="31">
        <v>0</v>
      </c>
      <c r="Q10" s="53">
        <v>1</v>
      </c>
      <c r="R10" s="31">
        <v>1</v>
      </c>
      <c r="S10" s="53">
        <v>1</v>
      </c>
      <c r="T10" s="31">
        <v>0</v>
      </c>
      <c r="U10" s="53">
        <v>1</v>
      </c>
      <c r="V10" s="31">
        <v>0</v>
      </c>
      <c r="W10" s="53">
        <v>1</v>
      </c>
      <c r="X10" s="31">
        <v>0</v>
      </c>
      <c r="Y10" s="53">
        <v>1</v>
      </c>
      <c r="Z10" s="31">
        <v>0</v>
      </c>
      <c r="AA10" s="53">
        <v>1</v>
      </c>
      <c r="AB10" s="31">
        <v>0</v>
      </c>
      <c r="AC10" s="54">
        <v>1</v>
      </c>
    </row>
    <row r="11" spans="1:30" ht="20.100000000000001" customHeight="1" x14ac:dyDescent="0.25">
      <c r="A11" s="34">
        <f t="shared" si="1"/>
        <v>2.16</v>
      </c>
      <c r="B11" s="70" t="s">
        <v>151</v>
      </c>
      <c r="C11" s="22" t="s">
        <v>140</v>
      </c>
      <c r="D11" s="22">
        <v>0.9</v>
      </c>
      <c r="E11" s="37">
        <f>VLOOKUP($J$5,$K$7:$AC$26,14,0)*VLOOKUP($J$5,$K$7:$AC$26,15,0)</f>
        <v>0</v>
      </c>
      <c r="F11" s="37">
        <f>VLOOKUP(F$5,$B$16:$J$26,7,0)</f>
        <v>0</v>
      </c>
      <c r="G11" s="37">
        <f t="shared" ref="G11:I11" si="8">VLOOKUP(G$5,$B$16:$J$26,7,0)</f>
        <v>1.2</v>
      </c>
      <c r="H11" s="37">
        <f t="shared" si="8"/>
        <v>1.2</v>
      </c>
      <c r="I11" s="37">
        <f t="shared" si="8"/>
        <v>0</v>
      </c>
      <c r="J11" s="45">
        <f t="shared" si="3"/>
        <v>2.16</v>
      </c>
      <c r="K11" s="34" t="str">
        <f t="shared" si="4"/>
        <v>时之沙生命值</v>
      </c>
      <c r="L11" s="23" t="s">
        <v>47</v>
      </c>
      <c r="M11" s="22" t="s">
        <v>87</v>
      </c>
      <c r="N11" s="31">
        <v>0</v>
      </c>
      <c r="O11" s="53">
        <v>1</v>
      </c>
      <c r="P11" s="31">
        <v>0</v>
      </c>
      <c r="Q11" s="53">
        <v>1</v>
      </c>
      <c r="R11" s="31">
        <v>0</v>
      </c>
      <c r="S11" s="53">
        <v>1</v>
      </c>
      <c r="T11" s="31">
        <v>1</v>
      </c>
      <c r="U11" s="53">
        <v>1</v>
      </c>
      <c r="V11" s="31">
        <v>0</v>
      </c>
      <c r="W11" s="53">
        <v>1</v>
      </c>
      <c r="X11" s="31">
        <v>0</v>
      </c>
      <c r="Y11" s="53">
        <v>1</v>
      </c>
      <c r="Z11" s="31">
        <v>1</v>
      </c>
      <c r="AA11" s="53">
        <v>1</v>
      </c>
      <c r="AB11" s="31">
        <v>0</v>
      </c>
      <c r="AC11" s="54">
        <v>1</v>
      </c>
    </row>
    <row r="12" spans="1:30" s="28" customFormat="1" ht="20.100000000000001" customHeight="1" x14ac:dyDescent="0.25">
      <c r="A12" s="34">
        <f t="shared" si="1"/>
        <v>1.9800000000000002</v>
      </c>
      <c r="B12" s="70"/>
      <c r="C12" s="22" t="s">
        <v>142</v>
      </c>
      <c r="D12" s="22">
        <v>0.9</v>
      </c>
      <c r="E12" s="37">
        <f>VLOOKUP($J$5,$K$7:$AC$26,16,0)*VLOOKUP($J$5,$K$7:$AC$26,17,0)</f>
        <v>1</v>
      </c>
      <c r="F12" s="37">
        <f>VLOOKUP(F$5,$B$16:$J$26,8,0)</f>
        <v>0</v>
      </c>
      <c r="G12" s="37">
        <f t="shared" ref="G12:I12" si="9">VLOOKUP(G$5,$B$16:$J$26,8,0)</f>
        <v>1.2</v>
      </c>
      <c r="H12" s="37">
        <f t="shared" si="9"/>
        <v>0</v>
      </c>
      <c r="I12" s="37">
        <f t="shared" si="9"/>
        <v>0</v>
      </c>
      <c r="J12" s="45">
        <f t="shared" si="3"/>
        <v>1.9800000000000002</v>
      </c>
      <c r="K12" s="34" t="str">
        <f t="shared" si="4"/>
        <v>时之沙元素充能</v>
      </c>
      <c r="L12" s="23" t="s">
        <v>47</v>
      </c>
      <c r="M12" s="22" t="s">
        <v>51</v>
      </c>
      <c r="N12" s="31">
        <v>0</v>
      </c>
      <c r="O12" s="53">
        <v>1</v>
      </c>
      <c r="P12" s="31">
        <v>0</v>
      </c>
      <c r="Q12" s="53">
        <v>1</v>
      </c>
      <c r="R12" s="31">
        <v>0</v>
      </c>
      <c r="S12" s="53">
        <v>1</v>
      </c>
      <c r="T12" s="31">
        <v>0</v>
      </c>
      <c r="U12" s="53">
        <v>1</v>
      </c>
      <c r="V12" s="31">
        <v>0.6</v>
      </c>
      <c r="W12" s="53">
        <v>1</v>
      </c>
      <c r="X12" s="31">
        <v>1</v>
      </c>
      <c r="Y12" s="53">
        <v>1</v>
      </c>
      <c r="Z12" s="31">
        <v>1</v>
      </c>
      <c r="AA12" s="53">
        <v>1</v>
      </c>
      <c r="AB12" s="31">
        <v>1.2</v>
      </c>
      <c r="AC12" s="54">
        <v>1</v>
      </c>
      <c r="AD12" s="27"/>
    </row>
    <row r="13" spans="1:30" ht="20.100000000000001" customHeight="1" x14ac:dyDescent="0.25">
      <c r="A13" s="34">
        <f t="shared" si="1"/>
        <v>2.25</v>
      </c>
      <c r="B13" s="70"/>
      <c r="C13" s="22" t="s">
        <v>138</v>
      </c>
      <c r="D13" s="22">
        <v>0.9</v>
      </c>
      <c r="E13" s="37">
        <f>VLOOKUP($J$5,$K$7:$AC$26,18,0)*VLOOKUP($J$5,$K$7:$AC$26,19,0)</f>
        <v>0</v>
      </c>
      <c r="F13" s="37">
        <f>VLOOKUP(F$5,$B$16:$J$26,9,0)</f>
        <v>0.75</v>
      </c>
      <c r="G13" s="37">
        <f t="shared" ref="G13:I13" si="10">VLOOKUP(G$5,$B$16:$J$26,9,0)</f>
        <v>1</v>
      </c>
      <c r="H13" s="37">
        <f t="shared" si="10"/>
        <v>0.75</v>
      </c>
      <c r="I13" s="37">
        <f t="shared" si="10"/>
        <v>0</v>
      </c>
      <c r="J13" s="45">
        <f t="shared" si="3"/>
        <v>2.25</v>
      </c>
      <c r="K13" s="34" t="str">
        <f t="shared" si="4"/>
        <v>时之沙元素精通</v>
      </c>
      <c r="L13" s="23" t="s">
        <v>47</v>
      </c>
      <c r="M13" s="22" t="s">
        <v>53</v>
      </c>
      <c r="N13" s="31">
        <v>0.8</v>
      </c>
      <c r="O13" s="32">
        <v>0.9</v>
      </c>
      <c r="P13" s="31">
        <v>0.6</v>
      </c>
      <c r="Q13" s="32">
        <v>0.9</v>
      </c>
      <c r="R13" s="31">
        <v>0.6</v>
      </c>
      <c r="S13" s="32">
        <v>0.9</v>
      </c>
      <c r="T13" s="31">
        <v>0.6</v>
      </c>
      <c r="U13" s="32">
        <v>0.9</v>
      </c>
      <c r="V13" s="31">
        <v>1.2</v>
      </c>
      <c r="W13" s="53">
        <v>1</v>
      </c>
      <c r="X13" s="31">
        <v>0.6</v>
      </c>
      <c r="Y13" s="53">
        <v>1</v>
      </c>
      <c r="Z13" s="31">
        <v>0.6</v>
      </c>
      <c r="AA13" s="53">
        <v>1</v>
      </c>
      <c r="AB13" s="31">
        <v>0.8</v>
      </c>
      <c r="AC13" s="49">
        <v>0.9</v>
      </c>
    </row>
    <row r="14" spans="1:30" s="28" customFormat="1" ht="20.100000000000001" customHeight="1" x14ac:dyDescent="0.25">
      <c r="A14" s="34"/>
      <c r="B14" s="65" t="s">
        <v>178</v>
      </c>
      <c r="C14" s="66"/>
      <c r="D14" s="66"/>
      <c r="E14" s="66"/>
      <c r="F14" s="66"/>
      <c r="G14" s="66"/>
      <c r="H14" s="66"/>
      <c r="I14" s="66"/>
      <c r="J14" s="66"/>
      <c r="K14" s="34" t="str">
        <f t="shared" si="4"/>
        <v>空之杯攻击力</v>
      </c>
      <c r="L14" s="23" t="s">
        <v>46</v>
      </c>
      <c r="M14" s="22" t="s">
        <v>50</v>
      </c>
      <c r="N14" s="31">
        <v>1</v>
      </c>
      <c r="O14" s="32">
        <v>0.9</v>
      </c>
      <c r="P14" s="31">
        <v>1</v>
      </c>
      <c r="Q14" s="32">
        <v>0.9</v>
      </c>
      <c r="R14" s="31">
        <v>1</v>
      </c>
      <c r="S14" s="32">
        <v>0.9</v>
      </c>
      <c r="T14" s="31">
        <v>1</v>
      </c>
      <c r="U14" s="32">
        <v>0.9</v>
      </c>
      <c r="V14" s="31">
        <v>0.8</v>
      </c>
      <c r="W14" s="32">
        <v>0.9</v>
      </c>
      <c r="X14" s="31">
        <v>1</v>
      </c>
      <c r="Y14" s="53">
        <v>1</v>
      </c>
      <c r="Z14" s="31">
        <v>0</v>
      </c>
      <c r="AA14" s="53">
        <v>1</v>
      </c>
      <c r="AB14" s="31">
        <v>1</v>
      </c>
      <c r="AC14" s="49">
        <v>0.9</v>
      </c>
      <c r="AD14" s="27"/>
    </row>
    <row r="15" spans="1:30" ht="20.100000000000001" customHeight="1" x14ac:dyDescent="0.25">
      <c r="A15" s="34"/>
      <c r="B15" s="50"/>
      <c r="C15" s="22" t="s">
        <v>153</v>
      </c>
      <c r="D15" s="22" t="s">
        <v>137</v>
      </c>
      <c r="E15" s="22" t="s">
        <v>156</v>
      </c>
      <c r="F15" s="22" t="s">
        <v>154</v>
      </c>
      <c r="G15" s="22" t="s">
        <v>152</v>
      </c>
      <c r="H15" s="22" t="s">
        <v>140</v>
      </c>
      <c r="I15" s="22" t="s">
        <v>142</v>
      </c>
      <c r="J15" s="22" t="s">
        <v>138</v>
      </c>
      <c r="K15" s="34" t="str">
        <f t="shared" si="4"/>
        <v>空之杯防御力</v>
      </c>
      <c r="L15" s="23" t="s">
        <v>46</v>
      </c>
      <c r="M15" s="22" t="s">
        <v>76</v>
      </c>
      <c r="N15" s="31">
        <v>0</v>
      </c>
      <c r="O15" s="53">
        <v>1</v>
      </c>
      <c r="P15" s="31">
        <v>0</v>
      </c>
      <c r="Q15" s="53">
        <v>1</v>
      </c>
      <c r="R15" s="31">
        <v>1</v>
      </c>
      <c r="S15" s="32">
        <v>0.9</v>
      </c>
      <c r="T15" s="31">
        <v>0</v>
      </c>
      <c r="U15" s="53">
        <v>1</v>
      </c>
      <c r="V15" s="31">
        <v>0</v>
      </c>
      <c r="W15" s="53">
        <v>1</v>
      </c>
      <c r="X15" s="31">
        <v>0</v>
      </c>
      <c r="Y15" s="53">
        <v>1</v>
      </c>
      <c r="Z15" s="31">
        <v>0</v>
      </c>
      <c r="AA15" s="53">
        <v>1</v>
      </c>
      <c r="AB15" s="31">
        <v>0</v>
      </c>
      <c r="AC15" s="54">
        <v>1</v>
      </c>
    </row>
    <row r="16" spans="1:30" s="28" customFormat="1" ht="20.100000000000001" customHeight="1" x14ac:dyDescent="0.25">
      <c r="A16" s="62" t="s">
        <v>87</v>
      </c>
      <c r="B16" s="50" t="s">
        <v>127</v>
      </c>
      <c r="C16" s="33">
        <v>1</v>
      </c>
      <c r="D16" s="33">
        <v>1</v>
      </c>
      <c r="E16" s="33">
        <v>1</v>
      </c>
      <c r="F16" s="33">
        <v>1</v>
      </c>
      <c r="G16" s="33">
        <v>1</v>
      </c>
      <c r="H16" s="33">
        <v>0</v>
      </c>
      <c r="I16" s="33">
        <v>0</v>
      </c>
      <c r="J16" s="33">
        <v>0.75</v>
      </c>
      <c r="K16" s="34" t="str">
        <f t="shared" si="4"/>
        <v>空之杯生命值</v>
      </c>
      <c r="L16" s="23" t="s">
        <v>46</v>
      </c>
      <c r="M16" s="22" t="s">
        <v>87</v>
      </c>
      <c r="N16" s="31">
        <v>0</v>
      </c>
      <c r="O16" s="53">
        <v>1</v>
      </c>
      <c r="P16" s="31">
        <v>0</v>
      </c>
      <c r="Q16" s="53">
        <v>1</v>
      </c>
      <c r="R16" s="31">
        <v>0</v>
      </c>
      <c r="S16" s="53">
        <v>1</v>
      </c>
      <c r="T16" s="31">
        <v>1</v>
      </c>
      <c r="U16" s="32">
        <v>0.9</v>
      </c>
      <c r="V16" s="31">
        <v>0</v>
      </c>
      <c r="W16" s="53">
        <v>1</v>
      </c>
      <c r="X16" s="31">
        <v>0</v>
      </c>
      <c r="Y16" s="53">
        <v>1</v>
      </c>
      <c r="Z16" s="31">
        <v>1</v>
      </c>
      <c r="AA16" s="53">
        <v>1</v>
      </c>
      <c r="AB16" s="31">
        <v>0</v>
      </c>
      <c r="AC16" s="54">
        <v>1</v>
      </c>
      <c r="AD16" s="27"/>
    </row>
    <row r="17" spans="1:30" ht="20.100000000000001" customHeight="1" x14ac:dyDescent="0.25">
      <c r="A17" s="62" t="s">
        <v>50</v>
      </c>
      <c r="B17" s="50" t="s">
        <v>78</v>
      </c>
      <c r="C17" s="33">
        <v>1</v>
      </c>
      <c r="D17" s="33">
        <v>1</v>
      </c>
      <c r="E17" s="33">
        <v>1</v>
      </c>
      <c r="F17" s="33">
        <v>1</v>
      </c>
      <c r="G17" s="33">
        <v>1</v>
      </c>
      <c r="H17" s="33">
        <v>0</v>
      </c>
      <c r="I17" s="33">
        <v>0</v>
      </c>
      <c r="J17" s="33">
        <v>0.75</v>
      </c>
      <c r="K17" s="34" t="str">
        <f t="shared" si="4"/>
        <v>空之杯元素伤害</v>
      </c>
      <c r="L17" s="23" t="s">
        <v>46</v>
      </c>
      <c r="M17" s="22" t="s">
        <v>72</v>
      </c>
      <c r="N17" s="31">
        <v>1.2</v>
      </c>
      <c r="O17" s="53">
        <v>1</v>
      </c>
      <c r="P17" s="31">
        <v>1.2</v>
      </c>
      <c r="Q17" s="53">
        <v>1</v>
      </c>
      <c r="R17" s="31">
        <v>1.2</v>
      </c>
      <c r="S17" s="53">
        <v>1</v>
      </c>
      <c r="T17" s="31">
        <v>1.2</v>
      </c>
      <c r="U17" s="53">
        <v>1</v>
      </c>
      <c r="V17" s="31">
        <v>1.2</v>
      </c>
      <c r="W17" s="53">
        <v>1</v>
      </c>
      <c r="X17" s="31">
        <v>0</v>
      </c>
      <c r="Y17" s="53">
        <v>1</v>
      </c>
      <c r="Z17" s="31">
        <v>0</v>
      </c>
      <c r="AA17" s="53">
        <v>1</v>
      </c>
      <c r="AB17" s="31">
        <v>1.2</v>
      </c>
      <c r="AC17" s="54">
        <v>1</v>
      </c>
    </row>
    <row r="18" spans="1:30" s="28" customFormat="1" ht="20.100000000000001" customHeight="1" x14ac:dyDescent="0.25">
      <c r="A18" s="62" t="s">
        <v>76</v>
      </c>
      <c r="B18" s="50" t="s">
        <v>161</v>
      </c>
      <c r="C18" s="33">
        <v>1</v>
      </c>
      <c r="D18" s="33">
        <v>1</v>
      </c>
      <c r="E18" s="33">
        <v>0.75</v>
      </c>
      <c r="F18" s="33">
        <v>0.75</v>
      </c>
      <c r="G18" s="33">
        <v>0.75</v>
      </c>
      <c r="H18" s="33">
        <v>1.2</v>
      </c>
      <c r="I18" s="33">
        <v>0</v>
      </c>
      <c r="J18" s="33">
        <v>0.75</v>
      </c>
      <c r="K18" s="34" t="str">
        <f t="shared" si="4"/>
        <v>空之杯物理伤害</v>
      </c>
      <c r="L18" s="23" t="s">
        <v>46</v>
      </c>
      <c r="M18" s="22" t="s">
        <v>79</v>
      </c>
      <c r="N18" s="31">
        <v>1.2</v>
      </c>
      <c r="O18" s="53">
        <v>1</v>
      </c>
      <c r="P18" s="31">
        <v>1.2</v>
      </c>
      <c r="Q18" s="53">
        <v>1</v>
      </c>
      <c r="R18" s="31">
        <v>1.2</v>
      </c>
      <c r="S18" s="53">
        <v>1</v>
      </c>
      <c r="T18" s="31">
        <v>1.2</v>
      </c>
      <c r="U18" s="53">
        <v>1</v>
      </c>
      <c r="V18" s="31">
        <v>0</v>
      </c>
      <c r="W18" s="53">
        <v>1</v>
      </c>
      <c r="X18" s="31">
        <v>0</v>
      </c>
      <c r="Y18" s="53">
        <v>1</v>
      </c>
      <c r="Z18" s="31">
        <v>0</v>
      </c>
      <c r="AA18" s="53">
        <v>1</v>
      </c>
      <c r="AB18" s="31">
        <v>0</v>
      </c>
      <c r="AC18" s="54">
        <v>1</v>
      </c>
      <c r="AD18" s="27"/>
    </row>
    <row r="19" spans="1:30" ht="20.100000000000001" customHeight="1" x14ac:dyDescent="0.25">
      <c r="A19" s="62" t="s">
        <v>51</v>
      </c>
      <c r="B19" s="50" t="s">
        <v>162</v>
      </c>
      <c r="C19" s="33">
        <v>0</v>
      </c>
      <c r="D19" s="33">
        <v>0</v>
      </c>
      <c r="E19" s="33">
        <v>0</v>
      </c>
      <c r="F19" s="33">
        <v>1</v>
      </c>
      <c r="G19" s="33">
        <v>0</v>
      </c>
      <c r="H19" s="33">
        <v>0</v>
      </c>
      <c r="I19" s="33">
        <v>1.2</v>
      </c>
      <c r="J19" s="33">
        <v>0</v>
      </c>
      <c r="K19" s="34" t="str">
        <f t="shared" si="4"/>
        <v>空之杯元素精通</v>
      </c>
      <c r="L19" s="23" t="s">
        <v>46</v>
      </c>
      <c r="M19" s="22" t="s">
        <v>53</v>
      </c>
      <c r="N19" s="31">
        <v>0.8</v>
      </c>
      <c r="O19" s="32">
        <v>0.9</v>
      </c>
      <c r="P19" s="31">
        <v>0.6</v>
      </c>
      <c r="Q19" s="32">
        <v>0.9</v>
      </c>
      <c r="R19" s="31">
        <v>0.6</v>
      </c>
      <c r="S19" s="32">
        <v>0.9</v>
      </c>
      <c r="T19" s="31">
        <v>0.6</v>
      </c>
      <c r="U19" s="32">
        <v>0.9</v>
      </c>
      <c r="V19" s="31">
        <v>1.2</v>
      </c>
      <c r="W19" s="53">
        <v>1</v>
      </c>
      <c r="X19" s="31">
        <v>0.6</v>
      </c>
      <c r="Y19" s="53">
        <v>1</v>
      </c>
      <c r="Z19" s="31">
        <v>0.6</v>
      </c>
      <c r="AA19" s="53">
        <v>1</v>
      </c>
      <c r="AB19" s="31">
        <v>0.8</v>
      </c>
      <c r="AC19" s="49">
        <v>0.9</v>
      </c>
    </row>
    <row r="20" spans="1:30" s="28" customFormat="1" ht="20.100000000000001" customHeight="1" x14ac:dyDescent="0.25">
      <c r="A20" s="62" t="s">
        <v>53</v>
      </c>
      <c r="B20" s="50" t="s">
        <v>163</v>
      </c>
      <c r="C20" s="33">
        <v>0</v>
      </c>
      <c r="D20" s="33">
        <v>0</v>
      </c>
      <c r="E20" s="33">
        <v>1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4" t="str">
        <f t="shared" si="4"/>
        <v>理之冠攻击力</v>
      </c>
      <c r="L20" s="23" t="s">
        <v>48</v>
      </c>
      <c r="M20" s="22" t="s">
        <v>50</v>
      </c>
      <c r="N20" s="31">
        <v>1</v>
      </c>
      <c r="O20" s="32">
        <v>0.9</v>
      </c>
      <c r="P20" s="31">
        <v>1</v>
      </c>
      <c r="Q20" s="32">
        <v>0.9</v>
      </c>
      <c r="R20" s="31">
        <v>1</v>
      </c>
      <c r="S20" s="32">
        <v>0.9</v>
      </c>
      <c r="T20" s="31">
        <v>1</v>
      </c>
      <c r="U20" s="32">
        <v>0.9</v>
      </c>
      <c r="V20" s="31">
        <v>0.8</v>
      </c>
      <c r="W20" s="32">
        <v>0.9</v>
      </c>
      <c r="X20" s="31">
        <v>1</v>
      </c>
      <c r="Y20" s="32">
        <v>0.9</v>
      </c>
      <c r="Z20" s="31">
        <v>0</v>
      </c>
      <c r="AA20" s="53">
        <v>1</v>
      </c>
      <c r="AB20" s="31">
        <v>1</v>
      </c>
      <c r="AC20" s="49">
        <v>0.9</v>
      </c>
      <c r="AD20" s="27"/>
    </row>
    <row r="21" spans="1:30" ht="20.100000000000001" customHeight="1" x14ac:dyDescent="0.25">
      <c r="A21" s="62" t="s">
        <v>72</v>
      </c>
      <c r="B21" s="50" t="s">
        <v>51</v>
      </c>
      <c r="C21" s="33">
        <v>0.5</v>
      </c>
      <c r="D21" s="33">
        <v>0.5</v>
      </c>
      <c r="E21" s="33">
        <v>0.5</v>
      </c>
      <c r="F21" s="33">
        <v>0.5</v>
      </c>
      <c r="G21" s="33">
        <v>0.75</v>
      </c>
      <c r="H21" s="33">
        <v>1.2</v>
      </c>
      <c r="I21" s="33">
        <v>1.2</v>
      </c>
      <c r="J21" s="33">
        <v>1</v>
      </c>
      <c r="K21" s="34" t="str">
        <f t="shared" si="4"/>
        <v>理之冠防御力</v>
      </c>
      <c r="L21" s="23" t="s">
        <v>48</v>
      </c>
      <c r="M21" s="22" t="s">
        <v>76</v>
      </c>
      <c r="N21" s="31">
        <v>0</v>
      </c>
      <c r="O21" s="53">
        <v>1</v>
      </c>
      <c r="P21" s="31">
        <v>0</v>
      </c>
      <c r="Q21" s="53">
        <v>1</v>
      </c>
      <c r="R21" s="31">
        <v>1</v>
      </c>
      <c r="S21" s="32">
        <v>0.9</v>
      </c>
      <c r="T21" s="31">
        <v>0</v>
      </c>
      <c r="U21" s="53">
        <v>1</v>
      </c>
      <c r="V21" s="31">
        <v>0</v>
      </c>
      <c r="W21" s="53">
        <v>1</v>
      </c>
      <c r="X21" s="31">
        <v>0</v>
      </c>
      <c r="Y21" s="53">
        <v>1</v>
      </c>
      <c r="Z21" s="31">
        <v>0</v>
      </c>
      <c r="AA21" s="53">
        <v>1</v>
      </c>
      <c r="AB21" s="31">
        <v>0</v>
      </c>
      <c r="AC21" s="54">
        <v>1</v>
      </c>
    </row>
    <row r="22" spans="1:30" s="28" customFormat="1" ht="20.100000000000001" customHeight="1" x14ac:dyDescent="0.25">
      <c r="A22" s="62" t="s">
        <v>79</v>
      </c>
      <c r="B22" s="50" t="s">
        <v>53</v>
      </c>
      <c r="C22" s="33">
        <v>0.75</v>
      </c>
      <c r="D22" s="33">
        <v>0.5</v>
      </c>
      <c r="E22" s="33">
        <v>0.5</v>
      </c>
      <c r="F22" s="33">
        <v>0.5</v>
      </c>
      <c r="G22" s="33">
        <v>1</v>
      </c>
      <c r="H22" s="33">
        <v>0</v>
      </c>
      <c r="I22" s="33">
        <v>0</v>
      </c>
      <c r="J22" s="33">
        <v>1</v>
      </c>
      <c r="K22" s="34" t="str">
        <f t="shared" si="4"/>
        <v>理之冠生命值</v>
      </c>
      <c r="L22" s="23" t="s">
        <v>48</v>
      </c>
      <c r="M22" s="22" t="s">
        <v>87</v>
      </c>
      <c r="N22" s="31">
        <v>0</v>
      </c>
      <c r="O22" s="53">
        <v>1</v>
      </c>
      <c r="P22" s="31">
        <v>0</v>
      </c>
      <c r="Q22" s="53">
        <v>1</v>
      </c>
      <c r="R22" s="31">
        <v>0</v>
      </c>
      <c r="S22" s="53">
        <v>1</v>
      </c>
      <c r="T22" s="31">
        <v>1</v>
      </c>
      <c r="U22" s="32">
        <v>0.9</v>
      </c>
      <c r="V22" s="31">
        <v>0</v>
      </c>
      <c r="W22" s="53">
        <v>1</v>
      </c>
      <c r="X22" s="31">
        <v>0</v>
      </c>
      <c r="Y22" s="53">
        <v>1</v>
      </c>
      <c r="Z22" s="31">
        <v>1</v>
      </c>
      <c r="AA22" s="32">
        <v>0.9</v>
      </c>
      <c r="AB22" s="31">
        <v>0</v>
      </c>
      <c r="AC22" s="54">
        <v>1</v>
      </c>
      <c r="AD22" s="27"/>
    </row>
    <row r="23" spans="1:30" ht="20.100000000000001" customHeight="1" x14ac:dyDescent="0.25">
      <c r="A23" s="62" t="s">
        <v>127</v>
      </c>
      <c r="B23" s="50" t="s">
        <v>50</v>
      </c>
      <c r="C23" s="33">
        <v>0.25</v>
      </c>
      <c r="D23" s="33">
        <v>0.25</v>
      </c>
      <c r="E23" s="33">
        <v>0</v>
      </c>
      <c r="F23" s="33">
        <v>0</v>
      </c>
      <c r="G23" s="33">
        <v>0</v>
      </c>
      <c r="H23" s="33">
        <v>0.5</v>
      </c>
      <c r="I23" s="33">
        <v>0</v>
      </c>
      <c r="J23" s="33">
        <v>0</v>
      </c>
      <c r="K23" s="34" t="str">
        <f t="shared" si="4"/>
        <v>理之冠暴击率</v>
      </c>
      <c r="L23" s="23" t="s">
        <v>48</v>
      </c>
      <c r="M23" s="22" t="s">
        <v>127</v>
      </c>
      <c r="N23" s="31">
        <v>1.2</v>
      </c>
      <c r="O23" s="53">
        <v>1</v>
      </c>
      <c r="P23" s="31">
        <v>1.2</v>
      </c>
      <c r="Q23" s="53">
        <v>1</v>
      </c>
      <c r="R23" s="31">
        <v>1.2</v>
      </c>
      <c r="S23" s="53">
        <v>1</v>
      </c>
      <c r="T23" s="31">
        <v>1.2</v>
      </c>
      <c r="U23" s="53">
        <v>1</v>
      </c>
      <c r="V23" s="31">
        <v>1.2</v>
      </c>
      <c r="W23" s="53">
        <v>1</v>
      </c>
      <c r="X23" s="31">
        <v>0.8</v>
      </c>
      <c r="Y23" s="53">
        <v>1</v>
      </c>
      <c r="Z23" s="31">
        <v>0.8</v>
      </c>
      <c r="AA23" s="53">
        <v>1</v>
      </c>
      <c r="AB23" s="31">
        <v>1.2</v>
      </c>
      <c r="AC23" s="54">
        <v>1</v>
      </c>
    </row>
    <row r="24" spans="1:30" s="28" customFormat="1" ht="20.100000000000001" customHeight="1" x14ac:dyDescent="0.25">
      <c r="A24" s="62" t="s">
        <v>78</v>
      </c>
      <c r="B24" s="50" t="s">
        <v>87</v>
      </c>
      <c r="C24" s="33">
        <v>0</v>
      </c>
      <c r="D24" s="33">
        <v>0</v>
      </c>
      <c r="E24" s="33">
        <v>0</v>
      </c>
      <c r="F24" s="33">
        <v>0.25</v>
      </c>
      <c r="G24" s="33">
        <v>0</v>
      </c>
      <c r="H24" s="33">
        <v>0</v>
      </c>
      <c r="I24" s="33">
        <v>0.5</v>
      </c>
      <c r="J24" s="33">
        <v>0</v>
      </c>
      <c r="K24" s="34" t="str">
        <f t="shared" si="4"/>
        <v>理之冠暴击伤害</v>
      </c>
      <c r="L24" s="23" t="s">
        <v>48</v>
      </c>
      <c r="M24" s="22" t="s">
        <v>78</v>
      </c>
      <c r="N24" s="31">
        <v>1.2</v>
      </c>
      <c r="O24" s="53">
        <v>1</v>
      </c>
      <c r="P24" s="31">
        <v>1.2</v>
      </c>
      <c r="Q24" s="53">
        <v>1</v>
      </c>
      <c r="R24" s="31">
        <v>1.2</v>
      </c>
      <c r="S24" s="53">
        <v>1</v>
      </c>
      <c r="T24" s="31">
        <v>1.2</v>
      </c>
      <c r="U24" s="53">
        <v>1</v>
      </c>
      <c r="V24" s="31">
        <v>1.2</v>
      </c>
      <c r="W24" s="53">
        <v>1</v>
      </c>
      <c r="X24" s="31">
        <v>0.8</v>
      </c>
      <c r="Y24" s="53">
        <v>1</v>
      </c>
      <c r="Z24" s="31">
        <v>0.8</v>
      </c>
      <c r="AA24" s="53">
        <v>1</v>
      </c>
      <c r="AB24" s="31">
        <v>1.2</v>
      </c>
      <c r="AC24" s="54">
        <v>1</v>
      </c>
      <c r="AD24" s="27"/>
    </row>
    <row r="25" spans="1:30" ht="20.100000000000001" customHeight="1" x14ac:dyDescent="0.25">
      <c r="A25" s="62" t="s">
        <v>123</v>
      </c>
      <c r="B25" s="50" t="s">
        <v>76</v>
      </c>
      <c r="C25" s="33">
        <v>0</v>
      </c>
      <c r="D25" s="33">
        <v>0</v>
      </c>
      <c r="E25" s="33">
        <v>0.25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4" t="str">
        <f t="shared" si="4"/>
        <v>理之冠治疗加成</v>
      </c>
      <c r="L25" s="23" t="s">
        <v>48</v>
      </c>
      <c r="M25" s="22" t="s">
        <v>123</v>
      </c>
      <c r="N25" s="31">
        <v>0</v>
      </c>
      <c r="O25" s="53">
        <v>1</v>
      </c>
      <c r="P25" s="31">
        <v>0</v>
      </c>
      <c r="Q25" s="53">
        <v>1</v>
      </c>
      <c r="R25" s="31">
        <v>0</v>
      </c>
      <c r="S25" s="53">
        <v>1</v>
      </c>
      <c r="T25" s="31">
        <v>0</v>
      </c>
      <c r="U25" s="53">
        <v>1</v>
      </c>
      <c r="V25" s="31">
        <v>0</v>
      </c>
      <c r="W25" s="53">
        <v>1</v>
      </c>
      <c r="X25" s="31">
        <v>1.2</v>
      </c>
      <c r="Y25" s="53">
        <v>1</v>
      </c>
      <c r="Z25" s="31">
        <v>1.2</v>
      </c>
      <c r="AA25" s="53">
        <v>1</v>
      </c>
      <c r="AB25" s="31">
        <v>0</v>
      </c>
      <c r="AC25" s="54">
        <v>1</v>
      </c>
    </row>
    <row r="26" spans="1:30" s="28" customFormat="1" ht="20.100000000000001" customHeight="1" thickBot="1" x14ac:dyDescent="0.3">
      <c r="A26" s="63"/>
      <c r="B26" s="51" t="s">
        <v>165</v>
      </c>
      <c r="C26" s="52">
        <f>(SUM(C16:C25)-SUM(F6:H6))/7*0.8</f>
        <v>0.22857142857142856</v>
      </c>
      <c r="D26" s="52">
        <f>(SUM(D16:D25)-SUM(F7:H7))/7*0.8</f>
        <v>0.2</v>
      </c>
      <c r="E26" s="52">
        <f>(SUM(E16:E25)-SUM(F8:H8))/7*0.8</f>
        <v>0.31428571428571428</v>
      </c>
      <c r="F26" s="52">
        <f>(SUM(F16:F25)-SUM(F9:H9))/7*0.8</f>
        <v>0.31428571428571428</v>
      </c>
      <c r="G26" s="52">
        <f>(SUM(G16:G25)-SUM(F10:H10))/7*0.8</f>
        <v>0.22857142857142856</v>
      </c>
      <c r="H26" s="52">
        <f>(SUM(H16:H25)-SUM(F11:H11))/7*0.8</f>
        <v>5.7142857142857141E-2</v>
      </c>
      <c r="I26" s="52">
        <f>(SUM(I16:I25)-SUM(F12:H12))/7*0.8</f>
        <v>0.19428571428571428</v>
      </c>
      <c r="J26" s="52">
        <f>(SUM(J16:J25)-SUM(F13:H13))/7*0.8</f>
        <v>0.2</v>
      </c>
      <c r="K26" s="55" t="str">
        <f t="shared" si="4"/>
        <v>理之冠元素精通</v>
      </c>
      <c r="L26" s="56" t="s">
        <v>48</v>
      </c>
      <c r="M26" s="57" t="s">
        <v>53</v>
      </c>
      <c r="N26" s="58">
        <v>0.8</v>
      </c>
      <c r="O26" s="59">
        <v>0.9</v>
      </c>
      <c r="P26" s="58">
        <v>0.6</v>
      </c>
      <c r="Q26" s="59">
        <v>0.9</v>
      </c>
      <c r="R26" s="58">
        <v>0.6</v>
      </c>
      <c r="S26" s="59">
        <v>0.9</v>
      </c>
      <c r="T26" s="58">
        <v>0.6</v>
      </c>
      <c r="U26" s="59">
        <v>0.9</v>
      </c>
      <c r="V26" s="58">
        <v>1.2</v>
      </c>
      <c r="W26" s="60">
        <v>1</v>
      </c>
      <c r="X26" s="58">
        <v>0.6</v>
      </c>
      <c r="Y26" s="60">
        <v>1</v>
      </c>
      <c r="Z26" s="58">
        <v>0.6</v>
      </c>
      <c r="AA26" s="60">
        <v>1</v>
      </c>
      <c r="AB26" s="58">
        <v>0.8</v>
      </c>
      <c r="AC26" s="61">
        <v>0.9</v>
      </c>
      <c r="AD26" s="27"/>
    </row>
    <row r="27" spans="1:30" s="24" customFormat="1" ht="20.100000000000001" customHeight="1" x14ac:dyDescent="0.25">
      <c r="A27" s="26"/>
    </row>
  </sheetData>
  <mergeCells count="19">
    <mergeCell ref="B2:AC2"/>
    <mergeCell ref="T5:U5"/>
    <mergeCell ref="V5:W5"/>
    <mergeCell ref="X5:Y5"/>
    <mergeCell ref="Z5:AA5"/>
    <mergeCell ref="AB5:AC5"/>
    <mergeCell ref="L3:L4"/>
    <mergeCell ref="M3:AC3"/>
    <mergeCell ref="M4:AC4"/>
    <mergeCell ref="L5:M6"/>
    <mergeCell ref="N5:O5"/>
    <mergeCell ref="P5:Q5"/>
    <mergeCell ref="R5:S5"/>
    <mergeCell ref="B14:J14"/>
    <mergeCell ref="E3:J3"/>
    <mergeCell ref="B6:B7"/>
    <mergeCell ref="B3:C3"/>
    <mergeCell ref="B8:B10"/>
    <mergeCell ref="B11:B13"/>
  </mergeCells>
  <dataValidations count="4">
    <dataValidation type="list" allowBlank="1" showInputMessage="1" promptTitle="选择主属性" prompt="请从下拉列表中选择目标圣遗物的主属性" sqref="E5" xr:uid="{5253AF89-5759-4788-9B8E-CD41A028665A}">
      <formula1>$A$16:$A$25</formula1>
    </dataValidation>
    <dataValidation type="list" allowBlank="1" showInputMessage="1" promptTitle="选择部位" prompt="请从下拉列表中选择目标圣遗物的部位" sqref="D5" xr:uid="{4B36C92D-93ED-4BEC-9A5B-5D11B6728B99}">
      <formula1>$A$1:$A$5</formula1>
    </dataValidation>
    <dataValidation type="list" allowBlank="1" showInputMessage="1" promptTitle="选择副词条" prompt="请从下拉列表中选择目标圣遗物的副词条，若为三词条圣遗物请在副词条4中选择“无”" sqref="F5:H5" xr:uid="{069F6798-715D-4147-90D5-4ED4B5ADCD56}">
      <formula1>$B$16:$B$25</formula1>
    </dataValidation>
    <dataValidation type="list" allowBlank="1" showInputMessage="1" promptTitle="选择副词条" prompt="请从下拉列表中选择目标圣遗物的副词条，若为三词条圣遗物请在此栏选择“无”" sqref="I5" xr:uid="{45583E27-F12F-40D9-9030-CD515F52DCBB}">
      <formula1>$B$16:$B$26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P51"/>
  <sheetViews>
    <sheetView workbookViewId="0">
      <pane ySplit="3" topLeftCell="A4" activePane="bottomLeft" state="frozen"/>
      <selection pane="bottomLeft" activeCell="P11" sqref="P11"/>
    </sheetView>
  </sheetViews>
  <sheetFormatPr defaultColWidth="10.7109375" defaultRowHeight="20.100000000000001" customHeight="1" x14ac:dyDescent="0.25"/>
  <cols>
    <col min="1" max="1" width="3.7109375" style="1" customWidth="1"/>
    <col min="2" max="2" width="8.7109375" style="1" customWidth="1"/>
    <col min="3" max="3" width="10.7109375" style="1"/>
    <col min="4" max="4" width="40.7109375" style="2" customWidth="1"/>
    <col min="5" max="12" width="15.7109375" style="1" customWidth="1"/>
    <col min="13" max="13" width="3.7109375" style="1" customWidth="1"/>
    <col min="14" max="15" width="10.7109375" style="1"/>
    <col min="16" max="16" width="50.7109375" style="2" customWidth="1"/>
    <col min="17" max="16384" width="10.7109375" style="1"/>
  </cols>
  <sheetData>
    <row r="2" spans="2:16" ht="20.100000000000001" customHeight="1" x14ac:dyDescent="0.25">
      <c r="B2" s="2" t="s">
        <v>158</v>
      </c>
      <c r="D2" s="2" t="s">
        <v>157</v>
      </c>
      <c r="N2" s="1" t="s">
        <v>54</v>
      </c>
    </row>
    <row r="3" spans="2:16" ht="20.100000000000001" customHeight="1" x14ac:dyDescent="0.25">
      <c r="B3" s="4" t="s">
        <v>65</v>
      </c>
      <c r="C3" s="4" t="s">
        <v>0</v>
      </c>
      <c r="D3" s="4" t="s">
        <v>1</v>
      </c>
      <c r="E3" s="4" t="s">
        <v>47</v>
      </c>
      <c r="F3" s="4" t="s">
        <v>46</v>
      </c>
      <c r="G3" s="4" t="s">
        <v>48</v>
      </c>
      <c r="H3" s="4" t="s">
        <v>56</v>
      </c>
      <c r="I3" s="4" t="s">
        <v>57</v>
      </c>
      <c r="J3" s="4" t="s">
        <v>59</v>
      </c>
      <c r="K3" s="4" t="s">
        <v>58</v>
      </c>
      <c r="L3" s="4" t="s">
        <v>2</v>
      </c>
      <c r="N3" s="3" t="s">
        <v>55</v>
      </c>
      <c r="O3" s="3" t="s">
        <v>63</v>
      </c>
      <c r="P3" s="3" t="s">
        <v>64</v>
      </c>
    </row>
    <row r="4" spans="2:16" ht="20.100000000000001" customHeight="1" x14ac:dyDescent="0.25">
      <c r="B4" s="88" t="s">
        <v>3</v>
      </c>
      <c r="C4" s="88" t="s">
        <v>10</v>
      </c>
      <c r="D4" s="5" t="s">
        <v>105</v>
      </c>
      <c r="E4" s="6" t="s">
        <v>66</v>
      </c>
      <c r="F4" s="6" t="s">
        <v>71</v>
      </c>
      <c r="G4" s="6" t="s">
        <v>49</v>
      </c>
      <c r="H4" s="6" t="s">
        <v>49</v>
      </c>
      <c r="I4" s="6" t="s">
        <v>51</v>
      </c>
      <c r="J4" s="6" t="s">
        <v>52</v>
      </c>
      <c r="K4" s="6" t="s">
        <v>53</v>
      </c>
      <c r="L4" s="7" t="s">
        <v>137</v>
      </c>
      <c r="N4" s="93" t="s">
        <v>67</v>
      </c>
      <c r="O4" s="94" t="s">
        <v>98</v>
      </c>
      <c r="P4" s="2" t="s">
        <v>136</v>
      </c>
    </row>
    <row r="5" spans="2:16" ht="20.100000000000001" customHeight="1" x14ac:dyDescent="0.25">
      <c r="B5" s="88"/>
      <c r="C5" s="88"/>
      <c r="D5" s="5" t="s">
        <v>75</v>
      </c>
      <c r="E5" s="6" t="s">
        <v>50</v>
      </c>
      <c r="F5" s="6" t="s">
        <v>72</v>
      </c>
      <c r="G5" s="6" t="s">
        <v>49</v>
      </c>
      <c r="H5" s="6" t="s">
        <v>49</v>
      </c>
      <c r="I5" s="6" t="s">
        <v>52</v>
      </c>
      <c r="J5" s="6" t="s">
        <v>51</v>
      </c>
      <c r="K5" s="6" t="s">
        <v>53</v>
      </c>
      <c r="L5" s="7" t="s">
        <v>137</v>
      </c>
      <c r="N5" s="93"/>
      <c r="O5" s="94"/>
      <c r="P5" s="2" t="s">
        <v>143</v>
      </c>
    </row>
    <row r="6" spans="2:16" ht="20.100000000000001" customHeight="1" x14ac:dyDescent="0.25">
      <c r="B6" s="88"/>
      <c r="C6" s="6" t="s">
        <v>11</v>
      </c>
      <c r="D6" s="5" t="s">
        <v>103</v>
      </c>
      <c r="E6" s="6" t="s">
        <v>50</v>
      </c>
      <c r="F6" s="6" t="s">
        <v>112</v>
      </c>
      <c r="G6" s="6" t="s">
        <v>49</v>
      </c>
      <c r="H6" s="6" t="s">
        <v>49</v>
      </c>
      <c r="I6" s="6" t="s">
        <v>52</v>
      </c>
      <c r="J6" s="6" t="s">
        <v>69</v>
      </c>
      <c r="K6" s="6" t="s">
        <v>69</v>
      </c>
      <c r="L6" s="7" t="s">
        <v>137</v>
      </c>
      <c r="N6" s="93"/>
      <c r="O6" s="94" t="s">
        <v>97</v>
      </c>
      <c r="P6" s="2" t="s">
        <v>155</v>
      </c>
    </row>
    <row r="7" spans="2:16" ht="20.100000000000001" customHeight="1" x14ac:dyDescent="0.25">
      <c r="B7" s="88"/>
      <c r="C7" s="88" t="s">
        <v>12</v>
      </c>
      <c r="D7" s="5" t="s">
        <v>102</v>
      </c>
      <c r="E7" s="6" t="s">
        <v>50</v>
      </c>
      <c r="F7" s="6" t="s">
        <v>72</v>
      </c>
      <c r="G7" s="6" t="s">
        <v>49</v>
      </c>
      <c r="H7" s="6" t="s">
        <v>49</v>
      </c>
      <c r="I7" s="6" t="s">
        <v>52</v>
      </c>
      <c r="J7" s="6" t="s">
        <v>69</v>
      </c>
      <c r="K7" s="6" t="s">
        <v>69</v>
      </c>
      <c r="L7" s="7" t="s">
        <v>137</v>
      </c>
      <c r="N7" s="93"/>
      <c r="O7" s="94"/>
      <c r="P7" s="2" t="s">
        <v>144</v>
      </c>
    </row>
    <row r="8" spans="2:16" ht="20.100000000000001" customHeight="1" x14ac:dyDescent="0.25">
      <c r="B8" s="88"/>
      <c r="C8" s="88"/>
      <c r="D8" s="5" t="s">
        <v>103</v>
      </c>
      <c r="E8" s="6" t="s">
        <v>50</v>
      </c>
      <c r="F8" s="6" t="s">
        <v>72</v>
      </c>
      <c r="G8" s="6" t="s">
        <v>49</v>
      </c>
      <c r="H8" s="6" t="s">
        <v>49</v>
      </c>
      <c r="I8" s="6" t="s">
        <v>52</v>
      </c>
      <c r="J8" s="6" t="s">
        <v>69</v>
      </c>
      <c r="K8" s="6" t="s">
        <v>69</v>
      </c>
      <c r="L8" s="7" t="s">
        <v>137</v>
      </c>
    </row>
    <row r="9" spans="2:16" ht="20.100000000000001" customHeight="1" x14ac:dyDescent="0.25">
      <c r="B9" s="88"/>
      <c r="C9" s="88" t="s">
        <v>13</v>
      </c>
      <c r="D9" s="5" t="s">
        <v>105</v>
      </c>
      <c r="E9" s="6" t="s">
        <v>51</v>
      </c>
      <c r="F9" s="6" t="s">
        <v>71</v>
      </c>
      <c r="G9" s="6" t="s">
        <v>49</v>
      </c>
      <c r="H9" s="6" t="s">
        <v>49</v>
      </c>
      <c r="I9" s="6" t="s">
        <v>51</v>
      </c>
      <c r="J9" s="6" t="s">
        <v>52</v>
      </c>
      <c r="K9" s="6" t="s">
        <v>53</v>
      </c>
      <c r="L9" s="7" t="s">
        <v>138</v>
      </c>
      <c r="N9" s="93" t="s">
        <v>84</v>
      </c>
      <c r="O9" s="94" t="s">
        <v>94</v>
      </c>
      <c r="P9" s="2" t="s">
        <v>132</v>
      </c>
    </row>
    <row r="10" spans="2:16" ht="20.100000000000001" customHeight="1" x14ac:dyDescent="0.25">
      <c r="B10" s="88"/>
      <c r="C10" s="88"/>
      <c r="D10" s="5" t="s">
        <v>106</v>
      </c>
      <c r="E10" s="6" t="s">
        <v>93</v>
      </c>
      <c r="F10" s="6" t="s">
        <v>72</v>
      </c>
      <c r="G10" s="6" t="s">
        <v>49</v>
      </c>
      <c r="H10" s="6" t="s">
        <v>49</v>
      </c>
      <c r="I10" s="6" t="s">
        <v>52</v>
      </c>
      <c r="J10" s="6" t="s">
        <v>53</v>
      </c>
      <c r="K10" s="6" t="s">
        <v>51</v>
      </c>
      <c r="L10" s="7" t="s">
        <v>137</v>
      </c>
      <c r="N10" s="93"/>
      <c r="O10" s="94"/>
      <c r="P10" s="2" t="s">
        <v>145</v>
      </c>
    </row>
    <row r="11" spans="2:16" ht="20.100000000000001" customHeight="1" x14ac:dyDescent="0.25">
      <c r="B11" s="88"/>
      <c r="C11" s="6" t="s">
        <v>14</v>
      </c>
      <c r="D11" s="5" t="s">
        <v>103</v>
      </c>
      <c r="E11" s="6" t="s">
        <v>50</v>
      </c>
      <c r="F11" s="6" t="s">
        <v>113</v>
      </c>
      <c r="G11" s="6" t="s">
        <v>49</v>
      </c>
      <c r="H11" s="6" t="s">
        <v>49</v>
      </c>
      <c r="I11" s="6" t="s">
        <v>52</v>
      </c>
      <c r="J11" s="6" t="s">
        <v>51</v>
      </c>
      <c r="K11" s="6" t="s">
        <v>69</v>
      </c>
      <c r="L11" s="7" t="s">
        <v>137</v>
      </c>
      <c r="N11" s="93"/>
      <c r="O11" s="94" t="s">
        <v>95</v>
      </c>
      <c r="P11" s="2" t="s">
        <v>133</v>
      </c>
    </row>
    <row r="12" spans="2:16" ht="20.100000000000001" customHeight="1" x14ac:dyDescent="0.25">
      <c r="B12" s="87" t="s">
        <v>4</v>
      </c>
      <c r="C12" s="87" t="s">
        <v>15</v>
      </c>
      <c r="D12" s="8" t="s">
        <v>118</v>
      </c>
      <c r="E12" s="9" t="s">
        <v>50</v>
      </c>
      <c r="F12" s="9" t="s">
        <v>71</v>
      </c>
      <c r="G12" s="9" t="s">
        <v>49</v>
      </c>
      <c r="H12" s="9" t="s">
        <v>49</v>
      </c>
      <c r="I12" s="9" t="s">
        <v>52</v>
      </c>
      <c r="J12" s="9" t="s">
        <v>51</v>
      </c>
      <c r="K12" s="9" t="s">
        <v>69</v>
      </c>
      <c r="L12" s="7" t="s">
        <v>137</v>
      </c>
      <c r="N12" s="93"/>
      <c r="O12" s="94"/>
      <c r="P12" s="2" t="s">
        <v>146</v>
      </c>
    </row>
    <row r="13" spans="2:16" ht="20.100000000000001" customHeight="1" x14ac:dyDescent="0.25">
      <c r="B13" s="87"/>
      <c r="C13" s="87"/>
      <c r="D13" s="8" t="s">
        <v>119</v>
      </c>
      <c r="E13" s="9" t="s">
        <v>51</v>
      </c>
      <c r="F13" s="9" t="s">
        <v>50</v>
      </c>
      <c r="G13" s="9" t="s">
        <v>108</v>
      </c>
      <c r="H13" s="9" t="s">
        <v>51</v>
      </c>
      <c r="I13" s="9" t="s">
        <v>52</v>
      </c>
      <c r="J13" s="9" t="s">
        <v>69</v>
      </c>
      <c r="K13" s="9" t="s">
        <v>69</v>
      </c>
      <c r="L13" s="7" t="s">
        <v>140</v>
      </c>
      <c r="N13" s="93"/>
      <c r="O13" s="94" t="s">
        <v>61</v>
      </c>
      <c r="P13" s="2" t="s">
        <v>134</v>
      </c>
    </row>
    <row r="14" spans="2:16" ht="20.100000000000001" customHeight="1" x14ac:dyDescent="0.25">
      <c r="B14" s="87"/>
      <c r="C14" s="9" t="s">
        <v>16</v>
      </c>
      <c r="D14" s="8" t="s">
        <v>128</v>
      </c>
      <c r="E14" s="9" t="s">
        <v>66</v>
      </c>
      <c r="F14" s="9" t="s">
        <v>71</v>
      </c>
      <c r="G14" s="9" t="s">
        <v>49</v>
      </c>
      <c r="H14" s="9" t="s">
        <v>49</v>
      </c>
      <c r="I14" s="9" t="s">
        <v>51</v>
      </c>
      <c r="J14" s="9" t="s">
        <v>53</v>
      </c>
      <c r="K14" s="9" t="s">
        <v>52</v>
      </c>
      <c r="L14" s="7" t="s">
        <v>137</v>
      </c>
      <c r="N14" s="93"/>
      <c r="O14" s="94"/>
      <c r="P14" s="2" t="s">
        <v>147</v>
      </c>
    </row>
    <row r="15" spans="2:16" ht="20.100000000000001" customHeight="1" x14ac:dyDescent="0.25">
      <c r="B15" s="87"/>
      <c r="C15" s="9" t="s">
        <v>17</v>
      </c>
      <c r="D15" s="8" t="s">
        <v>120</v>
      </c>
      <c r="E15" s="9" t="s">
        <v>50</v>
      </c>
      <c r="F15" s="9" t="s">
        <v>71</v>
      </c>
      <c r="G15" s="9" t="s">
        <v>49</v>
      </c>
      <c r="H15" s="9" t="s">
        <v>49</v>
      </c>
      <c r="I15" s="9" t="s">
        <v>52</v>
      </c>
      <c r="J15" s="9" t="s">
        <v>51</v>
      </c>
      <c r="K15" s="9" t="s">
        <v>69</v>
      </c>
      <c r="L15" s="7" t="s">
        <v>137</v>
      </c>
    </row>
    <row r="16" spans="2:16" ht="20.100000000000001" customHeight="1" x14ac:dyDescent="0.25">
      <c r="B16" s="87"/>
      <c r="C16" s="9" t="s">
        <v>19</v>
      </c>
      <c r="D16" s="8" t="s">
        <v>130</v>
      </c>
      <c r="E16" s="9" t="s">
        <v>53</v>
      </c>
      <c r="F16" s="9" t="s">
        <v>131</v>
      </c>
      <c r="G16" s="9" t="s">
        <v>49</v>
      </c>
      <c r="H16" s="9" t="s">
        <v>49</v>
      </c>
      <c r="I16" s="9" t="s">
        <v>53</v>
      </c>
      <c r="J16" s="9" t="s">
        <v>52</v>
      </c>
      <c r="K16" s="9" t="s">
        <v>51</v>
      </c>
      <c r="L16" s="7" t="s">
        <v>152</v>
      </c>
      <c r="N16" s="93" t="s">
        <v>151</v>
      </c>
      <c r="O16" s="94" t="s">
        <v>140</v>
      </c>
      <c r="P16" s="2" t="s">
        <v>139</v>
      </c>
    </row>
    <row r="17" spans="2:16" ht="20.100000000000001" customHeight="1" x14ac:dyDescent="0.25">
      <c r="B17" s="87"/>
      <c r="C17" s="9" t="s">
        <v>18</v>
      </c>
      <c r="D17" s="8" t="s">
        <v>60</v>
      </c>
      <c r="E17" s="9" t="s">
        <v>62</v>
      </c>
      <c r="F17" s="9" t="s">
        <v>53</v>
      </c>
      <c r="G17" s="9" t="s">
        <v>53</v>
      </c>
      <c r="H17" s="9" t="s">
        <v>53</v>
      </c>
      <c r="I17" s="9" t="s">
        <v>51</v>
      </c>
      <c r="J17" s="9" t="s">
        <v>69</v>
      </c>
      <c r="K17" s="9" t="s">
        <v>69</v>
      </c>
      <c r="L17" s="7" t="s">
        <v>152</v>
      </c>
      <c r="N17" s="93"/>
      <c r="O17" s="94"/>
      <c r="P17" s="2" t="s">
        <v>148</v>
      </c>
    </row>
    <row r="18" spans="2:16" ht="20.100000000000001" customHeight="1" x14ac:dyDescent="0.25">
      <c r="B18" s="87"/>
      <c r="C18" s="9" t="s">
        <v>20</v>
      </c>
      <c r="D18" s="8" t="s">
        <v>104</v>
      </c>
      <c r="E18" s="9" t="s">
        <v>66</v>
      </c>
      <c r="F18" s="9" t="s">
        <v>71</v>
      </c>
      <c r="G18" s="9" t="s">
        <v>49</v>
      </c>
      <c r="H18" s="9" t="s">
        <v>49</v>
      </c>
      <c r="I18" s="9" t="s">
        <v>51</v>
      </c>
      <c r="J18" s="9" t="s">
        <v>52</v>
      </c>
      <c r="K18" s="9" t="s">
        <v>69</v>
      </c>
      <c r="L18" s="7" t="s">
        <v>137</v>
      </c>
      <c r="N18" s="93"/>
      <c r="O18" s="94" t="s">
        <v>142</v>
      </c>
      <c r="P18" s="2" t="s">
        <v>141</v>
      </c>
    </row>
    <row r="19" spans="2:16" ht="20.100000000000001" customHeight="1" x14ac:dyDescent="0.25">
      <c r="B19" s="86" t="s">
        <v>5</v>
      </c>
      <c r="C19" s="10" t="s">
        <v>21</v>
      </c>
      <c r="D19" s="11" t="s">
        <v>83</v>
      </c>
      <c r="E19" s="10" t="s">
        <v>51</v>
      </c>
      <c r="F19" s="10" t="s">
        <v>71</v>
      </c>
      <c r="G19" s="10" t="s">
        <v>49</v>
      </c>
      <c r="H19" s="10" t="s">
        <v>49</v>
      </c>
      <c r="I19" s="10" t="s">
        <v>51</v>
      </c>
      <c r="J19" s="10" t="s">
        <v>52</v>
      </c>
      <c r="K19" s="10" t="s">
        <v>69</v>
      </c>
      <c r="L19" s="7" t="s">
        <v>153</v>
      </c>
      <c r="N19" s="93"/>
      <c r="O19" s="94"/>
      <c r="P19" s="2" t="s">
        <v>149</v>
      </c>
    </row>
    <row r="20" spans="2:16" ht="20.100000000000001" customHeight="1" x14ac:dyDescent="0.25">
      <c r="B20" s="86"/>
      <c r="C20" s="10" t="s">
        <v>22</v>
      </c>
      <c r="D20" s="11" t="s">
        <v>124</v>
      </c>
      <c r="E20" s="10" t="s">
        <v>50</v>
      </c>
      <c r="F20" s="10" t="s">
        <v>71</v>
      </c>
      <c r="G20" s="10" t="s">
        <v>49</v>
      </c>
      <c r="H20" s="10" t="s">
        <v>49</v>
      </c>
      <c r="I20" s="10" t="s">
        <v>52</v>
      </c>
      <c r="J20" s="10" t="s">
        <v>53</v>
      </c>
      <c r="K20" s="10" t="s">
        <v>51</v>
      </c>
      <c r="L20" s="7" t="s">
        <v>153</v>
      </c>
      <c r="N20" s="93"/>
      <c r="O20" s="94" t="s">
        <v>138</v>
      </c>
      <c r="P20" s="2" t="s">
        <v>135</v>
      </c>
    </row>
    <row r="21" spans="2:16" ht="20.100000000000001" customHeight="1" x14ac:dyDescent="0.25">
      <c r="B21" s="86"/>
      <c r="C21" s="10" t="s">
        <v>23</v>
      </c>
      <c r="D21" s="11" t="s">
        <v>105</v>
      </c>
      <c r="E21" s="10" t="s">
        <v>66</v>
      </c>
      <c r="F21" s="10" t="s">
        <v>71</v>
      </c>
      <c r="G21" s="10" t="s">
        <v>49</v>
      </c>
      <c r="H21" s="10" t="s">
        <v>49</v>
      </c>
      <c r="I21" s="10" t="s">
        <v>51</v>
      </c>
      <c r="J21" s="10" t="s">
        <v>52</v>
      </c>
      <c r="K21" s="10" t="s">
        <v>53</v>
      </c>
      <c r="L21" s="7" t="s">
        <v>153</v>
      </c>
      <c r="N21" s="93"/>
      <c r="O21" s="94"/>
      <c r="P21" s="2" t="s">
        <v>150</v>
      </c>
    </row>
    <row r="22" spans="2:16" ht="20.100000000000001" customHeight="1" x14ac:dyDescent="0.25">
      <c r="B22" s="86"/>
      <c r="C22" s="10" t="s">
        <v>24</v>
      </c>
      <c r="D22" s="11" t="s">
        <v>122</v>
      </c>
      <c r="E22" s="10" t="s">
        <v>100</v>
      </c>
      <c r="F22" s="10" t="s">
        <v>87</v>
      </c>
      <c r="G22" s="10" t="s">
        <v>123</v>
      </c>
      <c r="H22" s="10" t="s">
        <v>51</v>
      </c>
      <c r="I22" s="10" t="s">
        <v>101</v>
      </c>
      <c r="J22" s="10" t="s">
        <v>69</v>
      </c>
      <c r="K22" s="10" t="s">
        <v>69</v>
      </c>
      <c r="L22" s="7" t="s">
        <v>142</v>
      </c>
    </row>
    <row r="23" spans="2:16" ht="20.100000000000001" customHeight="1" x14ac:dyDescent="0.25">
      <c r="B23" s="85" t="s">
        <v>6</v>
      </c>
      <c r="C23" s="12" t="s">
        <v>25</v>
      </c>
      <c r="D23" s="13" t="s">
        <v>124</v>
      </c>
      <c r="E23" s="12" t="s">
        <v>125</v>
      </c>
      <c r="F23" s="12" t="s">
        <v>72</v>
      </c>
      <c r="G23" s="12" t="s">
        <v>49</v>
      </c>
      <c r="H23" s="12" t="s">
        <v>49</v>
      </c>
      <c r="I23" s="12" t="s">
        <v>101</v>
      </c>
      <c r="J23" s="12" t="s">
        <v>53</v>
      </c>
      <c r="K23" s="12" t="s">
        <v>52</v>
      </c>
      <c r="L23" s="7" t="s">
        <v>154</v>
      </c>
    </row>
    <row r="24" spans="2:16" ht="20.100000000000001" customHeight="1" x14ac:dyDescent="0.25">
      <c r="B24" s="85"/>
      <c r="C24" s="85" t="s">
        <v>26</v>
      </c>
      <c r="D24" s="13" t="s">
        <v>88</v>
      </c>
      <c r="E24" s="12" t="s">
        <v>93</v>
      </c>
      <c r="F24" s="12" t="s">
        <v>72</v>
      </c>
      <c r="G24" s="12" t="s">
        <v>49</v>
      </c>
      <c r="H24" s="12" t="s">
        <v>49</v>
      </c>
      <c r="I24" s="12" t="s">
        <v>52</v>
      </c>
      <c r="J24" s="12" t="s">
        <v>53</v>
      </c>
      <c r="K24" s="12" t="s">
        <v>69</v>
      </c>
      <c r="L24" s="7" t="s">
        <v>153</v>
      </c>
    </row>
    <row r="25" spans="2:16" ht="20.100000000000001" customHeight="1" x14ac:dyDescent="0.25">
      <c r="B25" s="85"/>
      <c r="C25" s="85"/>
      <c r="D25" s="13" t="s">
        <v>89</v>
      </c>
      <c r="E25" s="12" t="s">
        <v>93</v>
      </c>
      <c r="F25" s="12" t="s">
        <v>72</v>
      </c>
      <c r="G25" s="12" t="s">
        <v>49</v>
      </c>
      <c r="H25" s="12" t="s">
        <v>49</v>
      </c>
      <c r="I25" s="12" t="s">
        <v>52</v>
      </c>
      <c r="J25" s="12" t="s">
        <v>53</v>
      </c>
      <c r="K25" s="12" t="s">
        <v>69</v>
      </c>
      <c r="L25" s="7" t="s">
        <v>153</v>
      </c>
    </row>
    <row r="26" spans="2:16" ht="20.100000000000001" customHeight="1" x14ac:dyDescent="0.25">
      <c r="B26" s="85"/>
      <c r="C26" s="12" t="s">
        <v>27</v>
      </c>
      <c r="D26" s="13" t="s">
        <v>92</v>
      </c>
      <c r="E26" s="12" t="s">
        <v>93</v>
      </c>
      <c r="F26" s="12" t="s">
        <v>72</v>
      </c>
      <c r="G26" s="12" t="s">
        <v>49</v>
      </c>
      <c r="H26" s="12" t="s">
        <v>49</v>
      </c>
      <c r="I26" s="12" t="s">
        <v>52</v>
      </c>
      <c r="J26" s="12" t="s">
        <v>53</v>
      </c>
      <c r="K26" s="12" t="s">
        <v>69</v>
      </c>
      <c r="L26" s="7" t="s">
        <v>153</v>
      </c>
    </row>
    <row r="27" spans="2:16" ht="20.100000000000001" customHeight="1" x14ac:dyDescent="0.25">
      <c r="B27" s="85"/>
      <c r="C27" s="12" t="s">
        <v>28</v>
      </c>
      <c r="D27" s="13" t="s">
        <v>91</v>
      </c>
      <c r="E27" s="12" t="s">
        <v>93</v>
      </c>
      <c r="F27" s="12" t="s">
        <v>72</v>
      </c>
      <c r="G27" s="12" t="s">
        <v>49</v>
      </c>
      <c r="H27" s="12" t="s">
        <v>49</v>
      </c>
      <c r="I27" s="12" t="s">
        <v>52</v>
      </c>
      <c r="J27" s="12" t="s">
        <v>53</v>
      </c>
      <c r="K27" s="12" t="s">
        <v>69</v>
      </c>
      <c r="L27" s="7" t="s">
        <v>153</v>
      </c>
    </row>
    <row r="28" spans="2:16" ht="20.100000000000001" customHeight="1" x14ac:dyDescent="0.25">
      <c r="B28" s="85"/>
      <c r="C28" s="12" t="s">
        <v>29</v>
      </c>
      <c r="D28" s="13" t="s">
        <v>96</v>
      </c>
      <c r="E28" s="12" t="s">
        <v>50</v>
      </c>
      <c r="F28" s="12" t="s">
        <v>72</v>
      </c>
      <c r="G28" s="12" t="s">
        <v>49</v>
      </c>
      <c r="H28" s="12" t="s">
        <v>49</v>
      </c>
      <c r="I28" s="12" t="s">
        <v>52</v>
      </c>
      <c r="J28" s="12" t="s">
        <v>69</v>
      </c>
      <c r="K28" s="12" t="s">
        <v>69</v>
      </c>
      <c r="L28" s="7" t="s">
        <v>153</v>
      </c>
    </row>
    <row r="29" spans="2:16" ht="20.100000000000001" customHeight="1" x14ac:dyDescent="0.25">
      <c r="B29" s="85"/>
      <c r="C29" s="12" t="s">
        <v>30</v>
      </c>
      <c r="D29" s="13" t="s">
        <v>105</v>
      </c>
      <c r="E29" s="12" t="s">
        <v>66</v>
      </c>
      <c r="F29" s="12" t="s">
        <v>71</v>
      </c>
      <c r="G29" s="12" t="s">
        <v>49</v>
      </c>
      <c r="H29" s="12" t="s">
        <v>49</v>
      </c>
      <c r="I29" s="12" t="s">
        <v>51</v>
      </c>
      <c r="J29" s="12" t="s">
        <v>53</v>
      </c>
      <c r="K29" s="12" t="s">
        <v>52</v>
      </c>
      <c r="L29" s="7" t="s">
        <v>153</v>
      </c>
    </row>
    <row r="30" spans="2:16" ht="20.100000000000001" customHeight="1" x14ac:dyDescent="0.25">
      <c r="B30" s="85"/>
      <c r="C30" s="85" t="s">
        <v>31</v>
      </c>
      <c r="D30" s="13" t="s">
        <v>74</v>
      </c>
      <c r="E30" s="12" t="s">
        <v>76</v>
      </c>
      <c r="F30" s="12" t="s">
        <v>76</v>
      </c>
      <c r="G30" s="12" t="s">
        <v>76</v>
      </c>
      <c r="H30" s="12" t="s">
        <v>77</v>
      </c>
      <c r="I30" s="12" t="s">
        <v>69</v>
      </c>
      <c r="J30" s="12" t="s">
        <v>69</v>
      </c>
      <c r="K30" s="12" t="s">
        <v>76</v>
      </c>
      <c r="L30" s="7" t="s">
        <v>156</v>
      </c>
    </row>
    <row r="31" spans="2:16" ht="20.100000000000001" customHeight="1" x14ac:dyDescent="0.25">
      <c r="B31" s="85"/>
      <c r="C31" s="85"/>
      <c r="D31" s="13" t="s">
        <v>81</v>
      </c>
      <c r="E31" s="12" t="s">
        <v>51</v>
      </c>
      <c r="F31" s="12" t="s">
        <v>79</v>
      </c>
      <c r="G31" s="12" t="s">
        <v>78</v>
      </c>
      <c r="H31" s="12" t="s">
        <v>78</v>
      </c>
      <c r="I31" s="12" t="s">
        <v>51</v>
      </c>
      <c r="J31" s="12" t="s">
        <v>52</v>
      </c>
      <c r="K31" s="12" t="s">
        <v>69</v>
      </c>
      <c r="L31" s="7" t="s">
        <v>138</v>
      </c>
    </row>
    <row r="32" spans="2:16" ht="20.100000000000001" customHeight="1" x14ac:dyDescent="0.25">
      <c r="B32" s="85"/>
      <c r="C32" s="85"/>
      <c r="D32" s="13" t="s">
        <v>80</v>
      </c>
      <c r="E32" s="12" t="s">
        <v>82</v>
      </c>
      <c r="F32" s="12" t="s">
        <v>79</v>
      </c>
      <c r="G32" s="12" t="s">
        <v>49</v>
      </c>
      <c r="H32" s="12" t="s">
        <v>49</v>
      </c>
      <c r="I32" s="12" t="s">
        <v>52</v>
      </c>
      <c r="J32" s="12" t="s">
        <v>77</v>
      </c>
      <c r="K32" s="12" t="s">
        <v>69</v>
      </c>
      <c r="L32" s="7" t="s">
        <v>156</v>
      </c>
    </row>
    <row r="33" spans="2:12" ht="20.100000000000001" customHeight="1" x14ac:dyDescent="0.25">
      <c r="B33" s="85"/>
      <c r="C33" s="12" t="s">
        <v>32</v>
      </c>
      <c r="D33" s="13" t="s">
        <v>85</v>
      </c>
      <c r="E33" s="12" t="s">
        <v>51</v>
      </c>
      <c r="F33" s="12" t="s">
        <v>87</v>
      </c>
      <c r="G33" s="12" t="s">
        <v>86</v>
      </c>
      <c r="H33" s="12" t="s">
        <v>51</v>
      </c>
      <c r="I33" s="12" t="s">
        <v>69</v>
      </c>
      <c r="J33" s="12" t="s">
        <v>69</v>
      </c>
      <c r="K33" s="12" t="s">
        <v>69</v>
      </c>
      <c r="L33" s="7" t="s">
        <v>142</v>
      </c>
    </row>
    <row r="34" spans="2:12" ht="20.100000000000001" customHeight="1" x14ac:dyDescent="0.25">
      <c r="B34" s="90" t="s">
        <v>7</v>
      </c>
      <c r="C34" s="14" t="s">
        <v>33</v>
      </c>
      <c r="D34" s="15" t="s">
        <v>111</v>
      </c>
      <c r="E34" s="14" t="s">
        <v>50</v>
      </c>
      <c r="F34" s="14" t="s">
        <v>72</v>
      </c>
      <c r="G34" s="14" t="s">
        <v>49</v>
      </c>
      <c r="H34" s="14" t="s">
        <v>49</v>
      </c>
      <c r="I34" s="14" t="s">
        <v>52</v>
      </c>
      <c r="J34" s="14" t="s">
        <v>69</v>
      </c>
      <c r="K34" s="14" t="s">
        <v>69</v>
      </c>
      <c r="L34" s="7" t="s">
        <v>137</v>
      </c>
    </row>
    <row r="35" spans="2:12" ht="20.100000000000001" customHeight="1" x14ac:dyDescent="0.25">
      <c r="B35" s="90"/>
      <c r="C35" s="14" t="s">
        <v>34</v>
      </c>
      <c r="D35" s="15" t="s">
        <v>90</v>
      </c>
      <c r="E35" s="14" t="s">
        <v>50</v>
      </c>
      <c r="F35" s="14" t="s">
        <v>79</v>
      </c>
      <c r="G35" s="14" t="s">
        <v>49</v>
      </c>
      <c r="H35" s="14" t="s">
        <v>49</v>
      </c>
      <c r="I35" s="14" t="s">
        <v>52</v>
      </c>
      <c r="J35" s="14" t="s">
        <v>51</v>
      </c>
      <c r="K35" s="14" t="s">
        <v>53</v>
      </c>
      <c r="L35" s="7" t="s">
        <v>137</v>
      </c>
    </row>
    <row r="36" spans="2:12" ht="20.100000000000001" customHeight="1" x14ac:dyDescent="0.25">
      <c r="B36" s="90"/>
      <c r="C36" s="14" t="s">
        <v>35</v>
      </c>
      <c r="D36" s="15" t="s">
        <v>107</v>
      </c>
      <c r="E36" s="14" t="s">
        <v>50</v>
      </c>
      <c r="F36" s="14" t="s">
        <v>50</v>
      </c>
      <c r="G36" s="14" t="s">
        <v>108</v>
      </c>
      <c r="H36" s="14" t="s">
        <v>52</v>
      </c>
      <c r="I36" s="14" t="s">
        <v>51</v>
      </c>
      <c r="J36" s="14" t="s">
        <v>69</v>
      </c>
      <c r="K36" s="14" t="s">
        <v>69</v>
      </c>
      <c r="L36" s="7" t="s">
        <v>140</v>
      </c>
    </row>
    <row r="37" spans="2:12" ht="20.100000000000001" customHeight="1" x14ac:dyDescent="0.25">
      <c r="B37" s="90"/>
      <c r="C37" s="14" t="s">
        <v>36</v>
      </c>
      <c r="D37" s="15" t="s">
        <v>99</v>
      </c>
      <c r="E37" s="14" t="s">
        <v>100</v>
      </c>
      <c r="F37" s="14" t="s">
        <v>87</v>
      </c>
      <c r="G37" s="14" t="s">
        <v>87</v>
      </c>
      <c r="H37" s="14" t="s">
        <v>101</v>
      </c>
      <c r="I37" s="14" t="s">
        <v>51</v>
      </c>
      <c r="J37" s="14" t="s">
        <v>69</v>
      </c>
      <c r="K37" s="14" t="s">
        <v>69</v>
      </c>
      <c r="L37" s="7" t="s">
        <v>142</v>
      </c>
    </row>
    <row r="38" spans="2:12" ht="20.100000000000001" customHeight="1" x14ac:dyDescent="0.25">
      <c r="B38" s="90"/>
      <c r="C38" s="90" t="s">
        <v>37</v>
      </c>
      <c r="D38" s="15" t="s">
        <v>68</v>
      </c>
      <c r="E38" s="14" t="s">
        <v>51</v>
      </c>
      <c r="F38" s="14" t="s">
        <v>69</v>
      </c>
      <c r="G38" s="14" t="s">
        <v>69</v>
      </c>
      <c r="H38" s="14" t="s">
        <v>51</v>
      </c>
      <c r="I38" s="14" t="s">
        <v>69</v>
      </c>
      <c r="J38" s="14" t="s">
        <v>69</v>
      </c>
      <c r="K38" s="14" t="s">
        <v>69</v>
      </c>
      <c r="L38" s="7" t="s">
        <v>138</v>
      </c>
    </row>
    <row r="39" spans="2:12" ht="20.100000000000001" customHeight="1" x14ac:dyDescent="0.25">
      <c r="B39" s="90"/>
      <c r="C39" s="90"/>
      <c r="D39" s="15" t="s">
        <v>70</v>
      </c>
      <c r="E39" s="14" t="s">
        <v>73</v>
      </c>
      <c r="F39" s="14" t="s">
        <v>72</v>
      </c>
      <c r="G39" s="14" t="s">
        <v>49</v>
      </c>
      <c r="H39" s="14" t="s">
        <v>49</v>
      </c>
      <c r="I39" s="14" t="s">
        <v>53</v>
      </c>
      <c r="J39" s="14" t="s">
        <v>51</v>
      </c>
      <c r="K39" s="14" t="s">
        <v>52</v>
      </c>
      <c r="L39" s="7" t="s">
        <v>153</v>
      </c>
    </row>
    <row r="40" spans="2:12" ht="20.100000000000001" customHeight="1" x14ac:dyDescent="0.25">
      <c r="B40" s="90"/>
      <c r="C40" s="90" t="s">
        <v>38</v>
      </c>
      <c r="D40" s="15" t="s">
        <v>126</v>
      </c>
      <c r="E40" s="14" t="s">
        <v>51</v>
      </c>
      <c r="F40" s="14" t="s">
        <v>72</v>
      </c>
      <c r="G40" s="14" t="s">
        <v>127</v>
      </c>
      <c r="H40" s="14" t="s">
        <v>127</v>
      </c>
      <c r="I40" s="14" t="s">
        <v>51</v>
      </c>
      <c r="J40" s="14" t="s">
        <v>69</v>
      </c>
      <c r="K40" s="14" t="s">
        <v>69</v>
      </c>
      <c r="L40" s="7" t="s">
        <v>138</v>
      </c>
    </row>
    <row r="41" spans="2:12" ht="20.100000000000001" customHeight="1" x14ac:dyDescent="0.25">
      <c r="B41" s="90"/>
      <c r="C41" s="90"/>
      <c r="D41" s="15" t="s">
        <v>106</v>
      </c>
      <c r="E41" s="14" t="s">
        <v>50</v>
      </c>
      <c r="F41" s="14" t="s">
        <v>112</v>
      </c>
      <c r="G41" s="14" t="s">
        <v>49</v>
      </c>
      <c r="H41" s="14" t="s">
        <v>49</v>
      </c>
      <c r="I41" s="14" t="s">
        <v>52</v>
      </c>
      <c r="J41" s="14" t="s">
        <v>51</v>
      </c>
      <c r="K41" s="14" t="s">
        <v>53</v>
      </c>
      <c r="L41" s="7" t="s">
        <v>153</v>
      </c>
    </row>
    <row r="42" spans="2:12" ht="20.100000000000001" customHeight="1" x14ac:dyDescent="0.25">
      <c r="B42" s="90"/>
      <c r="C42" s="90" t="s">
        <v>39</v>
      </c>
      <c r="D42" s="15" t="s">
        <v>105</v>
      </c>
      <c r="E42" s="14" t="s">
        <v>66</v>
      </c>
      <c r="F42" s="14" t="s">
        <v>71</v>
      </c>
      <c r="G42" s="14" t="s">
        <v>49</v>
      </c>
      <c r="H42" s="14" t="s">
        <v>49</v>
      </c>
      <c r="I42" s="14" t="s">
        <v>51</v>
      </c>
      <c r="J42" s="14" t="s">
        <v>52</v>
      </c>
      <c r="K42" s="14" t="s">
        <v>53</v>
      </c>
      <c r="L42" s="7" t="s">
        <v>153</v>
      </c>
    </row>
    <row r="43" spans="2:12" ht="20.100000000000001" customHeight="1" x14ac:dyDescent="0.25">
      <c r="B43" s="90"/>
      <c r="C43" s="90"/>
      <c r="D43" s="15" t="s">
        <v>106</v>
      </c>
      <c r="E43" s="14" t="s">
        <v>50</v>
      </c>
      <c r="F43" s="14" t="s">
        <v>112</v>
      </c>
      <c r="G43" s="14" t="s">
        <v>49</v>
      </c>
      <c r="H43" s="14" t="s">
        <v>49</v>
      </c>
      <c r="I43" s="14" t="s">
        <v>52</v>
      </c>
      <c r="J43" s="14" t="s">
        <v>51</v>
      </c>
      <c r="K43" s="14" t="s">
        <v>53</v>
      </c>
      <c r="L43" s="7" t="s">
        <v>153</v>
      </c>
    </row>
    <row r="44" spans="2:12" ht="20.100000000000001" customHeight="1" x14ac:dyDescent="0.25">
      <c r="B44" s="91" t="s">
        <v>8</v>
      </c>
      <c r="C44" s="91" t="s">
        <v>40</v>
      </c>
      <c r="D44" s="16" t="s">
        <v>109</v>
      </c>
      <c r="E44" s="17" t="s">
        <v>87</v>
      </c>
      <c r="F44" s="17" t="s">
        <v>72</v>
      </c>
      <c r="G44" s="17" t="s">
        <v>49</v>
      </c>
      <c r="H44" s="17" t="s">
        <v>49</v>
      </c>
      <c r="I44" s="17" t="s">
        <v>101</v>
      </c>
      <c r="J44" s="17" t="s">
        <v>52</v>
      </c>
      <c r="K44" s="17" t="s">
        <v>69</v>
      </c>
      <c r="L44" s="7" t="s">
        <v>154</v>
      </c>
    </row>
    <row r="45" spans="2:12" ht="20.100000000000001" customHeight="1" x14ac:dyDescent="0.25">
      <c r="B45" s="91"/>
      <c r="C45" s="91"/>
      <c r="D45" s="16" t="s">
        <v>110</v>
      </c>
      <c r="E45" s="17" t="s">
        <v>87</v>
      </c>
      <c r="F45" s="17" t="s">
        <v>87</v>
      </c>
      <c r="G45" s="17" t="s">
        <v>87</v>
      </c>
      <c r="H45" s="17" t="s">
        <v>101</v>
      </c>
      <c r="I45" s="17" t="s">
        <v>69</v>
      </c>
      <c r="J45" s="17" t="s">
        <v>69</v>
      </c>
      <c r="K45" s="17" t="s">
        <v>69</v>
      </c>
      <c r="L45" s="7" t="s">
        <v>154</v>
      </c>
    </row>
    <row r="46" spans="2:12" ht="20.100000000000001" customHeight="1" x14ac:dyDescent="0.25">
      <c r="B46" s="91"/>
      <c r="C46" s="17" t="s">
        <v>41</v>
      </c>
      <c r="D46" s="16" t="s">
        <v>121</v>
      </c>
      <c r="E46" s="17" t="s">
        <v>76</v>
      </c>
      <c r="F46" s="17" t="s">
        <v>115</v>
      </c>
      <c r="G46" s="17" t="s">
        <v>76</v>
      </c>
      <c r="H46" s="17" t="s">
        <v>49</v>
      </c>
      <c r="I46" s="17" t="s">
        <v>77</v>
      </c>
      <c r="J46" s="17" t="s">
        <v>69</v>
      </c>
      <c r="K46" s="17" t="s">
        <v>69</v>
      </c>
      <c r="L46" s="7" t="s">
        <v>156</v>
      </c>
    </row>
    <row r="47" spans="2:12" ht="20.100000000000001" customHeight="1" x14ac:dyDescent="0.25">
      <c r="B47" s="91"/>
      <c r="C47" s="17" t="s">
        <v>42</v>
      </c>
      <c r="D47" s="16" t="s">
        <v>88</v>
      </c>
      <c r="E47" s="17" t="s">
        <v>50</v>
      </c>
      <c r="F47" s="17" t="s">
        <v>72</v>
      </c>
      <c r="G47" s="17" t="s">
        <v>49</v>
      </c>
      <c r="H47" s="17" t="s">
        <v>49</v>
      </c>
      <c r="I47" s="17" t="s">
        <v>52</v>
      </c>
      <c r="J47" s="17" t="s">
        <v>50</v>
      </c>
      <c r="K47" s="17" t="s">
        <v>69</v>
      </c>
      <c r="L47" s="7" t="s">
        <v>137</v>
      </c>
    </row>
    <row r="48" spans="2:12" ht="20.100000000000001" customHeight="1" x14ac:dyDescent="0.25">
      <c r="B48" s="91"/>
      <c r="C48" s="91" t="s">
        <v>43</v>
      </c>
      <c r="D48" s="16" t="s">
        <v>114</v>
      </c>
      <c r="E48" s="17" t="s">
        <v>76</v>
      </c>
      <c r="F48" s="17" t="s">
        <v>115</v>
      </c>
      <c r="G48" s="17" t="s">
        <v>49</v>
      </c>
      <c r="H48" s="17" t="s">
        <v>49</v>
      </c>
      <c r="I48" s="17" t="s">
        <v>77</v>
      </c>
      <c r="J48" s="17" t="s">
        <v>51</v>
      </c>
      <c r="K48" s="17" t="s">
        <v>69</v>
      </c>
      <c r="L48" s="7" t="s">
        <v>156</v>
      </c>
    </row>
    <row r="49" spans="2:12" ht="20.100000000000001" customHeight="1" x14ac:dyDescent="0.25">
      <c r="B49" s="91"/>
      <c r="C49" s="91"/>
      <c r="D49" s="16" t="s">
        <v>116</v>
      </c>
      <c r="E49" s="17" t="s">
        <v>76</v>
      </c>
      <c r="F49" s="17" t="s">
        <v>76</v>
      </c>
      <c r="G49" s="17" t="s">
        <v>117</v>
      </c>
      <c r="H49" s="17" t="s">
        <v>77</v>
      </c>
      <c r="I49" s="17" t="s">
        <v>69</v>
      </c>
      <c r="J49" s="17" t="s">
        <v>69</v>
      </c>
      <c r="K49" s="17" t="s">
        <v>76</v>
      </c>
      <c r="L49" s="7" t="s">
        <v>156</v>
      </c>
    </row>
    <row r="50" spans="2:12" ht="20.100000000000001" customHeight="1" x14ac:dyDescent="0.25">
      <c r="B50" s="92"/>
      <c r="C50" s="18" t="s">
        <v>44</v>
      </c>
      <c r="D50" s="19" t="s">
        <v>129</v>
      </c>
      <c r="E50" s="18" t="s">
        <v>50</v>
      </c>
      <c r="F50" s="18" t="s">
        <v>72</v>
      </c>
      <c r="G50" s="18" t="s">
        <v>49</v>
      </c>
      <c r="H50" s="18" t="s">
        <v>49</v>
      </c>
      <c r="I50" s="18" t="s">
        <v>52</v>
      </c>
      <c r="J50" s="18" t="s">
        <v>51</v>
      </c>
      <c r="K50" s="18" t="s">
        <v>69</v>
      </c>
      <c r="L50" s="20" t="s">
        <v>137</v>
      </c>
    </row>
    <row r="51" spans="2:12" ht="20.100000000000001" customHeight="1" x14ac:dyDescent="0.25">
      <c r="B51" s="21" t="s">
        <v>9</v>
      </c>
      <c r="C51" s="89" t="s">
        <v>45</v>
      </c>
      <c r="D51" s="89"/>
      <c r="E51" s="89"/>
      <c r="F51" s="89"/>
      <c r="G51" s="89"/>
      <c r="H51" s="89"/>
      <c r="I51" s="89"/>
      <c r="J51" s="89"/>
      <c r="K51" s="89"/>
      <c r="L51" s="89"/>
    </row>
  </sheetData>
  <mergeCells count="29">
    <mergeCell ref="C24:C25"/>
    <mergeCell ref="C30:C32"/>
    <mergeCell ref="N4:N7"/>
    <mergeCell ref="O4:O5"/>
    <mergeCell ref="O6:O7"/>
    <mergeCell ref="N9:N14"/>
    <mergeCell ref="O9:O10"/>
    <mergeCell ref="O11:O12"/>
    <mergeCell ref="O13:O14"/>
    <mergeCell ref="N16:N21"/>
    <mergeCell ref="O16:O17"/>
    <mergeCell ref="O18:O19"/>
    <mergeCell ref="O20:O21"/>
    <mergeCell ref="B23:B33"/>
    <mergeCell ref="B19:B22"/>
    <mergeCell ref="B12:B18"/>
    <mergeCell ref="B4:B11"/>
    <mergeCell ref="C51:L51"/>
    <mergeCell ref="C38:C39"/>
    <mergeCell ref="C40:C41"/>
    <mergeCell ref="C42:C43"/>
    <mergeCell ref="C44:C45"/>
    <mergeCell ref="C48:C49"/>
    <mergeCell ref="B44:B50"/>
    <mergeCell ref="B34:B43"/>
    <mergeCell ref="C4:C5"/>
    <mergeCell ref="C7:C8"/>
    <mergeCell ref="C9:C10"/>
    <mergeCell ref="C12:C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圣遗物胚子评分计算</vt:lpstr>
      <vt:lpstr>角色模板展示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Liu</dc:creator>
  <cp:lastModifiedBy>Jiahao Liu</cp:lastModifiedBy>
  <dcterms:created xsi:type="dcterms:W3CDTF">2015-06-05T18:17:20Z</dcterms:created>
  <dcterms:modified xsi:type="dcterms:W3CDTF">2021-07-18T00:03:53Z</dcterms:modified>
</cp:coreProperties>
</file>