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sugier\Desktop\"/>
    </mc:Choice>
  </mc:AlternateContent>
  <xr:revisionPtr revIDLastSave="0" documentId="13_ncr:1_{60A0DD27-8149-4AEA-A5D1-471B8797E0B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狗粮" sheetId="1" r:id="rId1"/>
    <sheet name="矿" sheetId="3" r:id="rId2"/>
    <sheet name="-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2" i="4" l="1"/>
  <c r="D121" i="4"/>
  <c r="D120" i="4"/>
  <c r="D119" i="4"/>
  <c r="D118" i="4"/>
  <c r="D117" i="4"/>
  <c r="D116" i="4"/>
  <c r="D115" i="4"/>
  <c r="D114" i="4"/>
  <c r="D113" i="4"/>
  <c r="D112" i="4"/>
  <c r="D111" i="4"/>
  <c r="I114" i="4"/>
  <c r="J114" i="4"/>
  <c r="I115" i="4"/>
  <c r="J115" i="4"/>
  <c r="I116" i="4"/>
  <c r="J116" i="4"/>
  <c r="I117" i="4"/>
  <c r="K117" i="4" s="1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K123" i="4"/>
  <c r="I124" i="4"/>
  <c r="J124" i="4"/>
  <c r="K124" i="4"/>
  <c r="I125" i="4"/>
  <c r="K125" i="4" s="1"/>
  <c r="J125" i="4"/>
  <c r="I126" i="4"/>
  <c r="J126" i="4"/>
  <c r="K126" i="4"/>
  <c r="I127" i="4"/>
  <c r="J127" i="4"/>
  <c r="K127" i="4"/>
  <c r="I128" i="4"/>
  <c r="J128" i="4"/>
  <c r="K128" i="4" s="1"/>
  <c r="I129" i="4"/>
  <c r="J129" i="4"/>
  <c r="K129" i="4"/>
  <c r="I130" i="4"/>
  <c r="J130" i="4"/>
  <c r="K130" i="4"/>
  <c r="I131" i="4"/>
  <c r="J131" i="4"/>
  <c r="K131" i="4"/>
  <c r="I132" i="4"/>
  <c r="J132" i="4"/>
  <c r="K132" i="4"/>
  <c r="I133" i="4"/>
  <c r="J133" i="4"/>
  <c r="K133" i="4" s="1"/>
  <c r="I134" i="4"/>
  <c r="J134" i="4"/>
  <c r="K134" i="4" s="1"/>
  <c r="I135" i="4"/>
  <c r="J135" i="4"/>
  <c r="K135" i="4"/>
  <c r="I136" i="4"/>
  <c r="J136" i="4"/>
  <c r="K136" i="4"/>
  <c r="O109" i="4" a="1"/>
  <c r="O109" i="4" s="1"/>
  <c r="I110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O107" i="4" a="1"/>
  <c r="O107" i="4" s="1"/>
  <c r="D95" i="4"/>
  <c r="D94" i="4"/>
  <c r="D93" i="4"/>
  <c r="D92" i="4"/>
  <c r="D91" i="4"/>
  <c r="D90" i="4"/>
  <c r="D89" i="4"/>
  <c r="D88" i="4"/>
  <c r="D87" i="4"/>
  <c r="K122" i="4" l="1"/>
  <c r="K121" i="4"/>
  <c r="K119" i="4"/>
  <c r="K120" i="4"/>
  <c r="K118" i="4"/>
  <c r="K116" i="4"/>
  <c r="K115" i="4"/>
  <c r="K114" i="4"/>
  <c r="D38" i="3"/>
  <c r="N38" i="3"/>
  <c r="O38" i="3"/>
  <c r="P38" i="3"/>
  <c r="Q38" i="3"/>
  <c r="R38" i="3"/>
  <c r="D39" i="3"/>
  <c r="N39" i="3"/>
  <c r="O39" i="3"/>
  <c r="P39" i="3"/>
  <c r="Q39" i="3"/>
  <c r="R39" i="3"/>
  <c r="D40" i="3"/>
  <c r="N40" i="3"/>
  <c r="O40" i="3"/>
  <c r="P40" i="3"/>
  <c r="Q40" i="3"/>
  <c r="R40" i="3"/>
  <c r="D41" i="3"/>
  <c r="N41" i="3"/>
  <c r="O41" i="3"/>
  <c r="P41" i="3"/>
  <c r="Q41" i="3"/>
  <c r="R41" i="3"/>
  <c r="D42" i="3"/>
  <c r="N42" i="3"/>
  <c r="O42" i="3"/>
  <c r="P42" i="3"/>
  <c r="Q42" i="3"/>
  <c r="R42" i="3"/>
  <c r="D43" i="3"/>
  <c r="N43" i="3"/>
  <c r="O43" i="3"/>
  <c r="P43" i="3"/>
  <c r="Q43" i="3"/>
  <c r="R43" i="3"/>
  <c r="D44" i="3"/>
  <c r="N44" i="3"/>
  <c r="O44" i="3"/>
  <c r="P44" i="3"/>
  <c r="R44" i="3" s="1"/>
  <c r="Q44" i="3"/>
  <c r="D45" i="3"/>
  <c r="N45" i="3"/>
  <c r="O45" i="3"/>
  <c r="P45" i="3"/>
  <c r="Q45" i="3"/>
  <c r="R45" i="3"/>
  <c r="D46" i="3"/>
  <c r="N46" i="3"/>
  <c r="O46" i="3"/>
  <c r="P46" i="3"/>
  <c r="R46" i="3" s="1"/>
  <c r="Q46" i="3"/>
  <c r="D47" i="3"/>
  <c r="N47" i="3"/>
  <c r="O47" i="3"/>
  <c r="P47" i="3"/>
  <c r="Q47" i="3"/>
  <c r="R47" i="3"/>
  <c r="D48" i="3"/>
  <c r="N48" i="3"/>
  <c r="O48" i="3"/>
  <c r="P48" i="3"/>
  <c r="Q48" i="3"/>
  <c r="R48" i="3"/>
  <c r="D49" i="3"/>
  <c r="N49" i="3"/>
  <c r="O49" i="3"/>
  <c r="P49" i="3"/>
  <c r="Q49" i="3"/>
  <c r="R49" i="3"/>
  <c r="D50" i="3"/>
  <c r="N50" i="3"/>
  <c r="O50" i="3"/>
  <c r="P50" i="3"/>
  <c r="Q50" i="3"/>
  <c r="R50" i="3"/>
  <c r="D51" i="3"/>
  <c r="N51" i="3"/>
  <c r="O51" i="3"/>
  <c r="P51" i="3"/>
  <c r="Q51" i="3"/>
  <c r="R51" i="3"/>
  <c r="D52" i="3"/>
  <c r="N52" i="3"/>
  <c r="O52" i="3"/>
  <c r="P52" i="3"/>
  <c r="Q52" i="3"/>
  <c r="R52" i="3"/>
  <c r="D53" i="3"/>
  <c r="N53" i="3"/>
  <c r="O53" i="3"/>
  <c r="P53" i="3"/>
  <c r="Q53" i="3"/>
  <c r="R53" i="3"/>
  <c r="D54" i="3"/>
  <c r="N54" i="3"/>
  <c r="O54" i="3"/>
  <c r="P54" i="3"/>
  <c r="Q54" i="3"/>
  <c r="R54" i="3"/>
  <c r="D55" i="3"/>
  <c r="N55" i="3"/>
  <c r="O55" i="3"/>
  <c r="P55" i="3"/>
  <c r="Q55" i="3"/>
  <c r="R55" i="3"/>
  <c r="D56" i="3"/>
  <c r="N56" i="3"/>
  <c r="O56" i="3"/>
  <c r="P56" i="3"/>
  <c r="Q56" i="3"/>
  <c r="R56" i="3"/>
  <c r="D57" i="3"/>
  <c r="N57" i="3"/>
  <c r="O57" i="3"/>
  <c r="P57" i="3"/>
  <c r="Q57" i="3"/>
  <c r="R57" i="3"/>
  <c r="D58" i="3"/>
  <c r="N58" i="3"/>
  <c r="O58" i="3"/>
  <c r="P58" i="3"/>
  <c r="Q58" i="3"/>
  <c r="R58" i="3"/>
  <c r="I93" i="4"/>
  <c r="J93" i="4"/>
  <c r="I94" i="4"/>
  <c r="J94" i="4"/>
  <c r="I95" i="4"/>
  <c r="K95" i="4" s="1"/>
  <c r="J95" i="4"/>
  <c r="I96" i="4"/>
  <c r="J96" i="4"/>
  <c r="I97" i="4"/>
  <c r="K97" i="4" s="1"/>
  <c r="J97" i="4"/>
  <c r="I98" i="4"/>
  <c r="J98" i="4"/>
  <c r="I99" i="4"/>
  <c r="J99" i="4"/>
  <c r="I100" i="4"/>
  <c r="J100" i="4"/>
  <c r="K100" i="4" s="1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J110" i="4"/>
  <c r="K110" i="4" s="1"/>
  <c r="I111" i="4"/>
  <c r="J111" i="4"/>
  <c r="I112" i="4"/>
  <c r="J112" i="4"/>
  <c r="I113" i="4"/>
  <c r="J113" i="4"/>
  <c r="D86" i="4"/>
  <c r="K113" i="4" l="1"/>
  <c r="K112" i="4"/>
  <c r="K111" i="4"/>
  <c r="K109" i="4"/>
  <c r="K108" i="4"/>
  <c r="K107" i="4"/>
  <c r="K106" i="4"/>
  <c r="K105" i="4"/>
  <c r="K104" i="4"/>
  <c r="K103" i="4"/>
  <c r="K102" i="4"/>
  <c r="K101" i="4"/>
  <c r="K99" i="4"/>
  <c r="K98" i="4"/>
  <c r="K96" i="4"/>
  <c r="K94" i="4"/>
  <c r="K93" i="4"/>
  <c r="D85" i="4"/>
  <c r="D84" i="4"/>
  <c r="D83" i="4"/>
  <c r="D82" i="4" l="1"/>
  <c r="D81" i="4"/>
  <c r="D80" i="4"/>
  <c r="D79" i="4"/>
  <c r="D78" i="4"/>
  <c r="D77" i="4"/>
  <c r="D76" i="4"/>
  <c r="D75" i="4" l="1"/>
  <c r="D74" i="4"/>
  <c r="D73" i="4"/>
  <c r="D72" i="4"/>
  <c r="D71" i="4" l="1"/>
  <c r="D70" i="4"/>
  <c r="D69" i="4" l="1"/>
  <c r="D68" i="4"/>
  <c r="D67" i="4" l="1"/>
  <c r="D66" i="4" l="1"/>
  <c r="D65" i="4"/>
  <c r="D64" i="4"/>
  <c r="D63" i="4"/>
  <c r="D62" i="4"/>
  <c r="I67" i="4" l="1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D61" i="4"/>
  <c r="D60" i="4"/>
  <c r="D59" i="4"/>
  <c r="D58" i="4"/>
  <c r="K92" i="4" l="1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D57" i="4"/>
  <c r="D56" i="4"/>
  <c r="D55" i="4"/>
  <c r="I48" i="4"/>
  <c r="J48" i="4"/>
  <c r="I49" i="4"/>
  <c r="J49" i="4"/>
  <c r="K49" i="4" s="1"/>
  <c r="I50" i="4"/>
  <c r="J50" i="4"/>
  <c r="I51" i="4"/>
  <c r="J51" i="4"/>
  <c r="I52" i="4"/>
  <c r="J52" i="4"/>
  <c r="I53" i="4"/>
  <c r="J53" i="4"/>
  <c r="K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D54" i="4"/>
  <c r="D53" i="4"/>
  <c r="K63" i="4" l="1"/>
  <c r="K48" i="4"/>
  <c r="K52" i="4"/>
  <c r="K54" i="4"/>
  <c r="K66" i="4"/>
  <c r="K65" i="4"/>
  <c r="K64" i="4"/>
  <c r="K62" i="4"/>
  <c r="K50" i="4"/>
  <c r="K51" i="4"/>
  <c r="K61" i="4"/>
  <c r="K60" i="4"/>
  <c r="K59" i="4"/>
  <c r="K58" i="4"/>
  <c r="K57" i="4"/>
  <c r="K56" i="4"/>
  <c r="K55" i="4"/>
  <c r="D52" i="4"/>
  <c r="D51" i="4"/>
  <c r="D50" i="4" l="1"/>
  <c r="D49" i="4" l="1"/>
  <c r="D48" i="4"/>
  <c r="I47" i="4"/>
  <c r="K47" i="4" s="1"/>
  <c r="J47" i="4"/>
  <c r="D47" i="4"/>
  <c r="J46" i="4"/>
  <c r="I46" i="4"/>
  <c r="D46" i="4"/>
  <c r="J45" i="4"/>
  <c r="I45" i="4"/>
  <c r="K45" i="4" s="1"/>
  <c r="D45" i="4"/>
  <c r="I44" i="4"/>
  <c r="J44" i="4"/>
  <c r="D44" i="4"/>
  <c r="J43" i="4"/>
  <c r="I43" i="4"/>
  <c r="D43" i="4"/>
  <c r="J42" i="4"/>
  <c r="I42" i="4"/>
  <c r="D42" i="4"/>
  <c r="Q5" i="1" a="1"/>
  <c r="Q5" i="1" s="1"/>
  <c r="Q4" i="1"/>
  <c r="Q3" i="1" a="1"/>
  <c r="Q3" i="1" s="1"/>
  <c r="K44" i="4" l="1"/>
  <c r="K46" i="4"/>
  <c r="K43" i="4"/>
  <c r="K42" i="4"/>
  <c r="S5" i="1" a="1"/>
  <c r="S5" i="1" s="1"/>
  <c r="R5" i="1" a="1"/>
  <c r="R5" i="1" s="1"/>
  <c r="S4" i="1"/>
  <c r="R4" i="1"/>
  <c r="S3" i="1" a="1"/>
  <c r="S3" i="1" s="1"/>
  <c r="R3" i="1" a="1"/>
  <c r="R3" i="1" s="1"/>
  <c r="J41" i="4"/>
  <c r="I41" i="4"/>
  <c r="D41" i="4"/>
  <c r="P107" i="4" a="1"/>
  <c r="P107" i="4" s="1"/>
  <c r="P109" i="4" a="1"/>
  <c r="P109" i="4" s="1"/>
  <c r="J40" i="4"/>
  <c r="I40" i="4"/>
  <c r="D40" i="4"/>
  <c r="J39" i="4"/>
  <c r="I39" i="4"/>
  <c r="D39" i="4"/>
  <c r="K41" i="4" l="1"/>
  <c r="K40" i="4"/>
  <c r="K39" i="4"/>
  <c r="J38" i="4"/>
  <c r="I38" i="4"/>
  <c r="D38" i="4"/>
  <c r="K38" i="4" l="1"/>
  <c r="Y10" i="1"/>
  <c r="Y9" i="1"/>
  <c r="Y8" i="1"/>
  <c r="Y7" i="1"/>
  <c r="Y4" i="1"/>
  <c r="Y5" i="1"/>
  <c r="Y3" i="1"/>
  <c r="Y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4" i="1"/>
  <c r="Q14" i="1"/>
  <c r="Q13" i="1"/>
  <c r="Q12" i="1"/>
  <c r="Q11" i="1"/>
  <c r="Q10" i="1"/>
  <c r="Y11" i="1" l="1"/>
  <c r="I20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109" i="4" l="1" a="1"/>
  <c r="Q109" i="4" s="1"/>
  <c r="Q107" i="4" a="1"/>
  <c r="Q107" i="4" s="1"/>
  <c r="T19" i="3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O6" i="3"/>
  <c r="J4" i="4"/>
  <c r="J5" i="4"/>
  <c r="J6" i="4"/>
  <c r="J7" i="4"/>
  <c r="K7" i="4" s="1"/>
  <c r="J8" i="4"/>
  <c r="J9" i="4"/>
  <c r="J10" i="4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" i="4"/>
  <c r="P108" i="4"/>
  <c r="O10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M105" i="4" l="1"/>
  <c r="R109" i="4" a="1"/>
  <c r="R109" i="4" s="1"/>
  <c r="R107" i="4" a="1"/>
  <c r="R107" i="4" s="1"/>
  <c r="N107" i="4" a="1"/>
  <c r="N107" i="4" s="1"/>
  <c r="N108" i="4"/>
  <c r="N109" i="4"/>
  <c r="Q108" i="4"/>
  <c r="R108" i="4"/>
  <c r="K3" i="4"/>
  <c r="K10" i="4"/>
  <c r="K9" i="4"/>
  <c r="K8" i="4"/>
  <c r="K6" i="4"/>
  <c r="K5" i="4"/>
  <c r="K4" i="4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P5" i="1" s="1"/>
  <c r="G25" i="1"/>
  <c r="G26" i="1"/>
  <c r="G27" i="1"/>
  <c r="G28" i="1"/>
  <c r="G29" i="1"/>
  <c r="G30" i="1"/>
  <c r="G31" i="1"/>
  <c r="G32" i="1"/>
  <c r="G33" i="1"/>
  <c r="G34" i="1"/>
  <c r="K25" i="3"/>
  <c r="P4" i="1" l="1"/>
  <c r="P3" i="1" a="1"/>
  <c r="P3" i="1" s="1"/>
  <c r="O1" i="1"/>
  <c r="S109" i="4" a="1"/>
  <c r="S109" i="4" s="1"/>
  <c r="S107" i="4" a="1"/>
  <c r="S107" i="4" s="1"/>
  <c r="S108" i="4"/>
  <c r="J24" i="3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9" i="3"/>
  <c r="V19" i="3"/>
  <c r="W19" i="3"/>
  <c r="O5" i="3" l="1"/>
  <c r="P5" i="3"/>
  <c r="Q5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O4" i="3"/>
  <c r="P4" i="3"/>
  <c r="Q4" i="3"/>
  <c r="N4" i="3"/>
  <c r="K5" i="3"/>
  <c r="L4" i="1"/>
  <c r="L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X15" i="3"/>
  <c r="W15" i="3"/>
  <c r="V15" i="3"/>
  <c r="U15" i="3"/>
  <c r="T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K3" i="1"/>
  <c r="L3" i="1"/>
  <c r="U4" i="1" l="1"/>
  <c r="U5" i="1" a="1"/>
  <c r="U5" i="1" s="1"/>
  <c r="T3" i="1" a="1"/>
  <c r="T3" i="1" s="1"/>
  <c r="T5" i="1" a="1"/>
  <c r="T5" i="1" s="1"/>
  <c r="T4" i="1"/>
  <c r="U3" i="1" a="1"/>
  <c r="U3" i="1" s="1"/>
  <c r="U16" i="3"/>
  <c r="V16" i="3"/>
  <c r="X16" i="3"/>
  <c r="W16" i="3"/>
  <c r="T16" i="3"/>
  <c r="X4" i="3"/>
  <c r="T4" i="3" a="1"/>
  <c r="T4" i="3" s="1"/>
  <c r="V8" i="3"/>
  <c r="R15" i="3"/>
  <c r="R27" i="3"/>
  <c r="R31" i="3"/>
  <c r="R19" i="3"/>
  <c r="R34" i="3"/>
  <c r="R10" i="3"/>
  <c r="R33" i="3"/>
  <c r="R21" i="3"/>
  <c r="R22" i="3"/>
  <c r="R37" i="3"/>
  <c r="R25" i="3"/>
  <c r="R13" i="3"/>
  <c r="R8" i="3"/>
  <c r="R28" i="3"/>
  <c r="R16" i="3"/>
  <c r="T8" i="3"/>
  <c r="R35" i="3"/>
  <c r="R32" i="3"/>
  <c r="R29" i="3"/>
  <c r="R26" i="3"/>
  <c r="R23" i="3"/>
  <c r="R20" i="3"/>
  <c r="R17" i="3"/>
  <c r="R14" i="3"/>
  <c r="R11" i="3"/>
  <c r="R24" i="3"/>
  <c r="R12" i="3"/>
  <c r="R36" i="3"/>
  <c r="R30" i="3"/>
  <c r="R18" i="3"/>
  <c r="U8" i="3"/>
  <c r="R9" i="3"/>
  <c r="W11" i="3" s="1"/>
  <c r="R7" i="3"/>
  <c r="R5" i="3"/>
  <c r="R6" i="3"/>
  <c r="W8" i="3"/>
  <c r="R4" i="3"/>
  <c r="U4" i="3"/>
  <c r="T11" i="3" l="1"/>
  <c r="X11" i="3"/>
  <c r="U11" i="3"/>
  <c r="V11" i="3"/>
  <c r="X8" i="3"/>
  <c r="Y15" i="1"/>
  <c r="Y16" i="1"/>
  <c r="Y17" i="1"/>
  <c r="Y18" i="1"/>
  <c r="Y14" i="1"/>
  <c r="Y19" i="1"/>
  <c r="Y20" i="1"/>
  <c r="Y21" i="1"/>
  <c r="Y22" i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<sst xmlns="http://schemas.openxmlformats.org/spreadsheetml/2006/main" count="223" uniqueCount="89">
  <si>
    <t>日期</t>
    <phoneticPr fontId="1" type="noConversion"/>
  </si>
  <si>
    <t>次数</t>
    <phoneticPr fontId="1" type="noConversion"/>
  </si>
  <si>
    <t>时间</t>
    <phoneticPr fontId="1" type="noConversion"/>
  </si>
  <si>
    <t>数量</t>
    <phoneticPr fontId="1" type="noConversion"/>
  </si>
  <si>
    <t>经验</t>
    <phoneticPr fontId="1" type="noConversion"/>
  </si>
  <si>
    <t>绿色</t>
    <phoneticPr fontId="1" type="noConversion"/>
  </si>
  <si>
    <t>跟视频</t>
    <phoneticPr fontId="1" type="noConversion"/>
  </si>
  <si>
    <t>路线</t>
    <phoneticPr fontId="1" type="noConversion"/>
  </si>
  <si>
    <t>开始时间</t>
    <phoneticPr fontId="1" type="noConversion"/>
  </si>
  <si>
    <t>结束时间</t>
    <phoneticPr fontId="1" type="noConversion"/>
  </si>
  <si>
    <t>总计</t>
    <phoneticPr fontId="1" type="noConversion"/>
  </si>
  <si>
    <t>√</t>
  </si>
  <si>
    <t>×</t>
  </si>
  <si>
    <t>白色</t>
    <phoneticPr fontId="1" type="noConversion"/>
  </si>
  <si>
    <t>部分A</t>
    <phoneticPr fontId="1" type="noConversion"/>
  </si>
  <si>
    <t>平均个数</t>
    <phoneticPr fontId="1" type="noConversion"/>
  </si>
  <si>
    <t>稻妻金花</t>
    <phoneticPr fontId="1" type="noConversion"/>
  </si>
  <si>
    <t>白铁</t>
    <phoneticPr fontId="1" type="noConversion"/>
  </si>
  <si>
    <t>水晶</t>
    <phoneticPr fontId="1" type="noConversion"/>
  </si>
  <si>
    <t>紫晶</t>
    <phoneticPr fontId="1" type="noConversion"/>
  </si>
  <si>
    <t>当前数量</t>
    <phoneticPr fontId="1" type="noConversion"/>
  </si>
  <si>
    <t>获得数量</t>
    <phoneticPr fontId="1" type="noConversion"/>
  </si>
  <si>
    <t>金花位置</t>
    <phoneticPr fontId="1" type="noConversion"/>
  </si>
  <si>
    <t>八酝岛</t>
  </si>
  <si>
    <t>魔晶</t>
    <phoneticPr fontId="1" type="noConversion"/>
  </si>
  <si>
    <t>鸣神岛</t>
  </si>
  <si>
    <t>鸣神岛</t>
    <phoneticPr fontId="1" type="noConversion"/>
  </si>
  <si>
    <t>神无冢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</si>
  <si>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</si>
  <si>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</si>
  <si>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</si>
  <si>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额外数量</t>
    <phoneticPr fontId="1" type="noConversion"/>
  </si>
  <si>
    <t>神无冢</t>
  </si>
  <si>
    <t>清籁岛</t>
  </si>
  <si>
    <t>海祇岛</t>
  </si>
  <si>
    <t>A</t>
    <phoneticPr fontId="1" type="noConversion"/>
  </si>
  <si>
    <t>好感任务</t>
    <phoneticPr fontId="1" type="noConversion"/>
  </si>
  <si>
    <t>平均</t>
    <phoneticPr fontId="1" type="noConversion"/>
  </si>
  <si>
    <t>最长</t>
    <phoneticPr fontId="1" type="noConversion"/>
  </si>
  <si>
    <t>最短</t>
    <phoneticPr fontId="1" type="noConversion"/>
  </si>
  <si>
    <t>点数</t>
    <phoneticPr fontId="1" type="noConversion"/>
  </si>
  <si>
    <t>B</t>
    <phoneticPr fontId="1" type="noConversion"/>
  </si>
  <si>
    <t>摩拉</t>
    <phoneticPr fontId="1" type="noConversion"/>
  </si>
  <si>
    <t>当前</t>
    <phoneticPr fontId="1" type="noConversion"/>
  </si>
  <si>
    <t>结束</t>
    <phoneticPr fontId="1" type="noConversion"/>
  </si>
  <si>
    <t>圣遗物</t>
    <phoneticPr fontId="1" type="noConversion"/>
  </si>
  <si>
    <t>蓝</t>
    <phoneticPr fontId="1" type="noConversion"/>
  </si>
  <si>
    <t>紫</t>
    <phoneticPr fontId="1" type="noConversion"/>
  </si>
  <si>
    <t>收益</t>
    <phoneticPr fontId="1" type="noConversion"/>
  </si>
  <si>
    <t>纯摩拉</t>
    <phoneticPr fontId="1" type="noConversion"/>
  </si>
  <si>
    <t>圣经验</t>
    <phoneticPr fontId="1" type="noConversion"/>
  </si>
  <si>
    <t>蓝圣遗物</t>
    <phoneticPr fontId="1" type="noConversion"/>
  </si>
  <si>
    <t>紫圣遗物</t>
    <phoneticPr fontId="1" type="noConversion"/>
  </si>
  <si>
    <t>等效总摩拉</t>
    <phoneticPr fontId="1" type="noConversion"/>
  </si>
  <si>
    <t>A+B</t>
    <phoneticPr fontId="1" type="noConversion"/>
  </si>
  <si>
    <t>璃月</t>
    <phoneticPr fontId="1" type="noConversion"/>
  </si>
  <si>
    <t>雪山</t>
    <phoneticPr fontId="1" type="noConversion"/>
  </si>
  <si>
    <t>标准点数</t>
    <phoneticPr fontId="1" type="noConversion"/>
  </si>
  <si>
    <t>位置</t>
    <phoneticPr fontId="1" type="noConversion"/>
  </si>
  <si>
    <t>层岩地下</t>
    <phoneticPr fontId="1" type="noConversion"/>
  </si>
  <si>
    <t>合计</t>
    <phoneticPr fontId="1" type="noConversion"/>
  </si>
  <si>
    <t>断船</t>
    <phoneticPr fontId="1" type="noConversion"/>
  </si>
  <si>
    <t>圣遗物经验</t>
    <phoneticPr fontId="1" type="noConversion"/>
  </si>
  <si>
    <t>等级</t>
    <phoneticPr fontId="1" type="noConversion"/>
  </si>
  <si>
    <t>0~1</t>
    <phoneticPr fontId="1" type="noConversion"/>
  </si>
  <si>
    <t>1~2</t>
    <phoneticPr fontId="1" type="noConversion"/>
  </si>
  <si>
    <t>2~3</t>
    <phoneticPr fontId="1" type="noConversion"/>
  </si>
  <si>
    <t>3~4</t>
    <phoneticPr fontId="1" type="noConversion"/>
  </si>
  <si>
    <t>4~5</t>
    <phoneticPr fontId="1" type="noConversion"/>
  </si>
  <si>
    <t>5~6</t>
    <phoneticPr fontId="1" type="noConversion"/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</si>
  <si>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</si>
  <si>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</si>
  <si>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</si>
  <si>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</si>
  <si>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</si>
  <si>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</si>
  <si>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</si>
  <si>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</si>
  <si>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</si>
  <si>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</si>
  <si>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</si>
  <si>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</si>
  <si>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</si>
  <si>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</si>
  <si>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每级差值</t>
    <phoneticPr fontId="1" type="noConversion"/>
  </si>
  <si>
    <t>最佳</t>
    <phoneticPr fontId="1" type="noConversion"/>
  </si>
  <si>
    <t>最差</t>
    <phoneticPr fontId="1" type="noConversion"/>
  </si>
  <si>
    <t>×</t>
    <phoneticPr fontId="1" type="noConversion"/>
  </si>
  <si>
    <t>狗粮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</si>
</sst>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&quot;分钟&quot;"/>
    <numFmt numFmtId="177" formatCode="0_ "/>
    <numFmt numFmtId="178" formatCode="0.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霞鹜文楷"/>
      <family val="3"/>
      <charset val="134"/>
    </font>
    <font>
      <sz val="11"/>
      <color theme="1"/>
      <name val="霞鹜文楷"/>
      <family val="3"/>
      <charset val="134"/>
    </font>
    <font>
      <sz val="11"/>
      <color rgb="FF006100"/>
      <name val="霞鹜文楷"/>
      <family val="3"/>
      <charset val="134"/>
    </font>
    <font>
      <sz val="11"/>
      <color rgb="FF9C5700"/>
      <name val="霞鹜文楷"/>
      <family val="3"/>
      <charset val="134"/>
    </font>
    <font>
      <sz val="11"/>
      <color rgb="FF9C0006"/>
      <name val="霞鹜文楷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/>
    <xf numFmtId="176" fontId="6" fillId="0" borderId="1" xfId="0" applyNumberFormat="1" applyFont="1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3" xfId="0" applyFont="1" applyFill="1" applyBorder="1"/>
    <xf numFmtId="0" fontId="6" fillId="0" borderId="0" xfId="0" applyFont="1"/>
    <xf numFmtId="0" fontId="6" fillId="2" borderId="1" xfId="0" applyFont="1" applyFill="1" applyBorder="1" applyAlignment="1"/>
    <xf numFmtId="0" fontId="6" fillId="2" borderId="1" xfId="0" applyFont="1" applyFill="1" applyBorder="1"/>
    <xf numFmtId="176" fontId="7" fillId="4" borderId="1" xfId="1" applyNumberFormat="1" applyFont="1" applyBorder="1" applyAlignment="1"/>
    <xf numFmtId="176" fontId="9" fillId="5" borderId="1" xfId="2" applyNumberFormat="1" applyFont="1" applyBorder="1" applyAlignment="1"/>
    <xf numFmtId="177" fontId="6" fillId="0" borderId="1" xfId="0" applyNumberFormat="1" applyFont="1" applyBorder="1" applyAlignment="1"/>
    <xf numFmtId="178" fontId="6" fillId="0" borderId="1" xfId="0" applyNumberFormat="1" applyFont="1" applyBorder="1"/>
    <xf numFmtId="0" fontId="6" fillId="2" borderId="7" xfId="0" applyFont="1" applyFill="1" applyBorder="1" applyAlignment="1"/>
    <xf numFmtId="0" fontId="6" fillId="3" borderId="3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/>
    <xf numFmtId="176" fontId="6" fillId="0" borderId="0" xfId="0" applyNumberFormat="1" applyFont="1" applyBorder="1"/>
    <xf numFmtId="176" fontId="7" fillId="4" borderId="1" xfId="1" applyNumberFormat="1" applyFont="1" applyBorder="1" applyAlignment="1">
      <alignment horizontal="center" vertical="center"/>
    </xf>
    <xf numFmtId="0" fontId="7" fillId="4" borderId="1" xfId="1" applyFont="1" applyBorder="1" applyAlignment="1">
      <alignment horizontal="center" vertical="center"/>
    </xf>
    <xf numFmtId="176" fontId="8" fillId="6" borderId="1" xfId="3" applyNumberFormat="1" applyFont="1" applyBorder="1" applyAlignment="1">
      <alignment horizontal="center" vertical="center"/>
    </xf>
    <xf numFmtId="177" fontId="8" fillId="6" borderId="1" xfId="3" applyNumberFormat="1" applyFont="1" applyBorder="1" applyAlignment="1">
      <alignment horizontal="center" vertical="center"/>
    </xf>
    <xf numFmtId="176" fontId="9" fillId="5" borderId="1" xfId="2" applyNumberFormat="1" applyFont="1" applyBorder="1" applyAlignment="1">
      <alignment horizontal="center" vertical="center"/>
    </xf>
    <xf numFmtId="0" fontId="9" fillId="5" borderId="1" xfId="2" applyFont="1" applyBorder="1" applyAlignment="1">
      <alignment horizontal="center" vertical="center"/>
    </xf>
    <xf numFmtId="0" fontId="6" fillId="0" borderId="0" xfId="0" applyFont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58" fontId="6" fillId="0" borderId="1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6" fontId="8" fillId="6" borderId="7" xfId="3" applyNumberFormat="1" applyFont="1" applyBorder="1" applyAlignment="1">
      <alignment horizontal="center"/>
    </xf>
    <xf numFmtId="176" fontId="8" fillId="6" borderId="8" xfId="3" applyNumberFormat="1" applyFont="1" applyBorder="1" applyAlignment="1">
      <alignment horizontal="center"/>
    </xf>
    <xf numFmtId="176" fontId="8" fillId="6" borderId="9" xfId="3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狗粮!$L$1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狗粮!$L$3:$L$34</c:f>
              <c:numCache>
                <c:formatCode>General</c:formatCode>
                <c:ptCount val="32"/>
                <c:pt idx="0">
                  <c:v>54180</c:v>
                </c:pt>
                <c:pt idx="1">
                  <c:v>44940</c:v>
                </c:pt>
                <c:pt idx="2">
                  <c:v>58380</c:v>
                </c:pt>
                <c:pt idx="3">
                  <c:v>56280</c:v>
                </c:pt>
                <c:pt idx="4">
                  <c:v>59640</c:v>
                </c:pt>
                <c:pt idx="5">
                  <c:v>61320</c:v>
                </c:pt>
                <c:pt idx="6">
                  <c:v>63000</c:v>
                </c:pt>
                <c:pt idx="7">
                  <c:v>60900</c:v>
                </c:pt>
                <c:pt idx="8">
                  <c:v>55440</c:v>
                </c:pt>
                <c:pt idx="9">
                  <c:v>64680</c:v>
                </c:pt>
                <c:pt idx="10">
                  <c:v>56700</c:v>
                </c:pt>
                <c:pt idx="11">
                  <c:v>61320</c:v>
                </c:pt>
                <c:pt idx="12">
                  <c:v>63420</c:v>
                </c:pt>
                <c:pt idx="13">
                  <c:v>67200</c:v>
                </c:pt>
                <c:pt idx="14">
                  <c:v>65100</c:v>
                </c:pt>
                <c:pt idx="15">
                  <c:v>62160</c:v>
                </c:pt>
                <c:pt idx="16">
                  <c:v>65520</c:v>
                </c:pt>
                <c:pt idx="17">
                  <c:v>70560</c:v>
                </c:pt>
                <c:pt idx="18">
                  <c:v>55860</c:v>
                </c:pt>
                <c:pt idx="19">
                  <c:v>73920</c:v>
                </c:pt>
                <c:pt idx="20">
                  <c:v>68880</c:v>
                </c:pt>
                <c:pt idx="21">
                  <c:v>71400</c:v>
                </c:pt>
                <c:pt idx="22">
                  <c:v>67620</c:v>
                </c:pt>
                <c:pt idx="23">
                  <c:v>65940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D-46AB-8C81-293BBFFB9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6382128"/>
        <c:axId val="2096363408"/>
      </c:lineChart>
      <c:lineChart>
        <c:grouping val="standard"/>
        <c:varyColors val="0"/>
        <c:ser>
          <c:idx val="1"/>
          <c:order val="1"/>
          <c:tx>
            <c:strRef>
              <c:f>狗粮!$G$1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狗粮!$G$3:$G$34</c:f>
              <c:numCache>
                <c:formatCode>#"分钟"</c:formatCode>
                <c:ptCount val="32"/>
                <c:pt idx="1">
                  <c:v>20</c:v>
                </c:pt>
                <c:pt idx="2">
                  <c:v>40</c:v>
                </c:pt>
                <c:pt idx="3">
                  <c:v>25</c:v>
                </c:pt>
                <c:pt idx="4">
                  <c:v>28</c:v>
                </c:pt>
                <c:pt idx="5">
                  <c:v>22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22</c:v>
                </c:pt>
                <c:pt idx="10">
                  <c:v>50</c:v>
                </c:pt>
                <c:pt idx="11">
                  <c:v>23</c:v>
                </c:pt>
                <c:pt idx="12">
                  <c:v>24</c:v>
                </c:pt>
                <c:pt idx="13">
                  <c:v>23</c:v>
                </c:pt>
                <c:pt idx="14">
                  <c:v>23</c:v>
                </c:pt>
                <c:pt idx="15">
                  <c:v>20</c:v>
                </c:pt>
                <c:pt idx="16">
                  <c:v>23</c:v>
                </c:pt>
                <c:pt idx="17">
                  <c:v>22</c:v>
                </c:pt>
                <c:pt idx="18">
                  <c:v>19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D-4C26-B6B9-CEDED729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235472"/>
        <c:axId val="1432234224"/>
      </c:lineChart>
      <c:dateAx>
        <c:axId val="209638212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63408"/>
        <c:crosses val="autoZero"/>
        <c:auto val="1"/>
        <c:lblOffset val="100"/>
        <c:baseTimeUnit val="days"/>
      </c:dateAx>
      <c:valAx>
        <c:axId val="2096363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82128"/>
        <c:crosses val="autoZero"/>
        <c:crossBetween val="between"/>
      </c:valAx>
      <c:valAx>
        <c:axId val="1432234224"/>
        <c:scaling>
          <c:orientation val="minMax"/>
          <c:max val="50"/>
          <c:min val="15"/>
        </c:scaling>
        <c:delete val="0"/>
        <c:axPos val="r"/>
        <c:numFmt formatCode="#&quot;分钟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235472"/>
        <c:crosses val="max"/>
        <c:crossBetween val="between"/>
      </c:valAx>
      <c:dateAx>
        <c:axId val="14322354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4322342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614362</xdr:colOff>
      <xdr:row>16</xdr:row>
      <xdr:rowOff>180975</xdr:rowOff>
    </xdr:from>
    <xdr:to>
      <xdr:col>20</xdr:col>
      <xdr:colOff>385762</xdr:colOff>
      <xdr:row>34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9FCC903-11C4-6FD1-9CA1-15F65A5E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3C16503-2DD4-4CF6-B21F-702AB871C1DC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1567691-F30C-4636-9659-3E1AEA167A00}">
  <we:reference id="wa104381026" version="1.2.0.0" store="zh-CN" storeType="OMEX"/>
  <we:alternateReferences>
    <we:reference id="wa104381026" version="1.2.0.0" store="WA104381026" storeType="OMEX"/>
  </we:alternateReferences>
  <we:properties>
    <we:property name="insertIntoSheet" value="&quot;狗粮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4"/>
  <sheetViews>
    <sheetView showZeros="0" workbookViewId="0">
      <pane ySplit="2" topLeftCell="A3" activePane="bottomLeft" state="frozen"/>
      <selection pane="bottomLeft" activeCell="K31" sqref="K31"/>
    </sheetView>
  </sheetViews>
  <sheetFormatPr defaultRowHeight="15" x14ac:dyDescent="0.25"/>
  <cols>
    <col min="1" max="1" width="9" style="20"/>
    <col min="2" max="4" width="9" style="10"/>
    <col min="5" max="5" width="5.5" style="10" bestFit="1" customWidth="1"/>
    <col min="6" max="6" width="9" style="10"/>
    <col min="7" max="7" width="9.5" style="10" bestFit="1" customWidth="1"/>
    <col min="8" max="8" width="9.25" style="21" bestFit="1" customWidth="1"/>
    <col min="9" max="11" width="5.5" style="10" bestFit="1" customWidth="1"/>
    <col min="12" max="16384" width="9" style="10"/>
  </cols>
  <sheetData>
    <row r="1" spans="1:26" x14ac:dyDescent="0.25">
      <c r="A1" s="43" t="s">
        <v>0</v>
      </c>
      <c r="B1" s="42" t="s">
        <v>2</v>
      </c>
      <c r="C1" s="42"/>
      <c r="D1" s="42" t="s">
        <v>7</v>
      </c>
      <c r="E1" s="42" t="s">
        <v>1</v>
      </c>
      <c r="F1" s="42" t="s">
        <v>40</v>
      </c>
      <c r="G1" s="45" t="s">
        <v>2</v>
      </c>
      <c r="H1" s="47" t="s">
        <v>36</v>
      </c>
      <c r="I1" s="42" t="s">
        <v>88</v>
      </c>
      <c r="J1" s="42"/>
      <c r="K1" s="42"/>
      <c r="L1" s="42" t="s">
        <v>4</v>
      </c>
      <c r="M1" s="42" t="s">
        <v>6</v>
      </c>
      <c r="O1" s="49" t="str">
        <f>COUNTIF(G:G,"&gt;0")&amp;"趟"</f>
        <v>23趟</v>
      </c>
      <c r="P1" s="49" t="s">
        <v>2</v>
      </c>
      <c r="Q1" s="49" t="s">
        <v>40</v>
      </c>
      <c r="R1" s="49" t="s">
        <v>88</v>
      </c>
      <c r="S1" s="49"/>
      <c r="T1" s="49"/>
      <c r="U1" s="49" t="s">
        <v>4</v>
      </c>
      <c r="W1" s="42" t="s">
        <v>62</v>
      </c>
      <c r="X1" s="42"/>
      <c r="Y1" s="42"/>
      <c r="Z1" s="42"/>
    </row>
    <row r="2" spans="1:26" x14ac:dyDescent="0.25">
      <c r="A2" s="44"/>
      <c r="B2" s="3" t="s">
        <v>8</v>
      </c>
      <c r="C2" s="11" t="s">
        <v>9</v>
      </c>
      <c r="D2" s="42"/>
      <c r="E2" s="42"/>
      <c r="F2" s="42"/>
      <c r="G2" s="46"/>
      <c r="H2" s="48"/>
      <c r="I2" s="12" t="s">
        <v>5</v>
      </c>
      <c r="J2" s="12" t="s">
        <v>13</v>
      </c>
      <c r="K2" s="12" t="s">
        <v>10</v>
      </c>
      <c r="L2" s="42"/>
      <c r="M2" s="42"/>
      <c r="O2" s="49"/>
      <c r="P2" s="49"/>
      <c r="Q2" s="49"/>
      <c r="R2" s="22" t="s">
        <v>5</v>
      </c>
      <c r="S2" s="22" t="s">
        <v>13</v>
      </c>
      <c r="T2" s="22" t="s">
        <v>10</v>
      </c>
      <c r="U2" s="49"/>
      <c r="W2" s="12" t="s">
        <v>63</v>
      </c>
      <c r="X2" s="12" t="s">
        <v>4</v>
      </c>
      <c r="Y2" s="12" t="s">
        <v>60</v>
      </c>
      <c r="Z2" s="12" t="s">
        <v>84</v>
      </c>
    </row>
    <row r="3" spans="1:26" x14ac:dyDescent="0.25">
      <c r="A3" s="4">
        <v>44678</v>
      </c>
      <c r="B3" s="5"/>
      <c r="C3" s="5"/>
      <c r="D3" s="7" t="s">
        <v>14</v>
      </c>
      <c r="E3" s="7">
        <v>1</v>
      </c>
      <c r="F3" s="7"/>
      <c r="G3" s="6"/>
      <c r="H3" s="8">
        <v>0</v>
      </c>
      <c r="I3" s="7">
        <v>15</v>
      </c>
      <c r="J3" s="8">
        <v>99</v>
      </c>
      <c r="K3" s="7">
        <f t="shared" ref="K3:K34" si="0">SUM(J3+I3)</f>
        <v>114</v>
      </c>
      <c r="L3" s="7">
        <f t="shared" ref="L3:L34" si="1">J3*420+I3*840</f>
        <v>54180</v>
      </c>
      <c r="M3" s="7" t="s">
        <v>11</v>
      </c>
      <c r="O3" s="22" t="s">
        <v>85</v>
      </c>
      <c r="P3" s="28" cm="1">
        <f t="array" ref="P3">MIN(IF(G:G&gt;0,G:G))</f>
        <v>19</v>
      </c>
      <c r="Q3" s="29" cm="1">
        <f t="array" ref="Q3">MAX(IF(F:F&gt;0,F:F))</f>
        <v>119</v>
      </c>
      <c r="R3" s="29" cm="1">
        <f t="array" ref="R3">MAX(IF(I:I&gt;0,I:I))</f>
        <v>34</v>
      </c>
      <c r="S3" s="29" cm="1">
        <f t="array" ref="S3">MAX(IF(J:J&gt;0,J:J))</f>
        <v>128</v>
      </c>
      <c r="T3" s="29" cm="1">
        <f t="array" ref="T3">MAX(IF(K:K&gt;0,K:K))</f>
        <v>146</v>
      </c>
      <c r="U3" s="29" cm="1">
        <f t="array" ref="U3">MAX(IF(L:L&gt;0,L:L))</f>
        <v>73920</v>
      </c>
      <c r="W3" s="25" t="s">
        <v>64</v>
      </c>
      <c r="X3" s="24">
        <v>3000</v>
      </c>
      <c r="Y3" s="24">
        <f>SUM(X3)</f>
        <v>3000</v>
      </c>
      <c r="Z3" s="7"/>
    </row>
    <row r="4" spans="1:26" x14ac:dyDescent="0.25">
      <c r="A4" s="4">
        <v>44679</v>
      </c>
      <c r="B4" s="5">
        <v>0.30208333333333331</v>
      </c>
      <c r="C4" s="5">
        <v>0.31597222222222221</v>
      </c>
      <c r="D4" s="7" t="s">
        <v>14</v>
      </c>
      <c r="E4" s="7">
        <v>2</v>
      </c>
      <c r="F4" s="7">
        <v>0</v>
      </c>
      <c r="G4" s="6">
        <f t="shared" ref="G4:G34" si="2">HOUR(SUM(C4-B4))*60+MINUTE(SUM(C4-B4))</f>
        <v>20</v>
      </c>
      <c r="H4" s="8">
        <v>0</v>
      </c>
      <c r="I4" s="7">
        <v>10</v>
      </c>
      <c r="J4" s="7">
        <v>87</v>
      </c>
      <c r="K4" s="7">
        <f t="shared" si="0"/>
        <v>97</v>
      </c>
      <c r="L4" s="7">
        <f t="shared" si="1"/>
        <v>44940</v>
      </c>
      <c r="M4" s="7" t="s">
        <v>12</v>
      </c>
      <c r="O4" s="22" t="s">
        <v>37</v>
      </c>
      <c r="P4" s="30">
        <f>AVERAGEIFS(G:G,G:G,"&lt;&gt;0",M:M,"×")</f>
        <v>22.904761904761905</v>
      </c>
      <c r="Q4" s="31">
        <f>AVERAGEIF(F:F,"&lt;&gt;0")</f>
        <v>111.16666666666667</v>
      </c>
      <c r="R4" s="31">
        <f>AVERAGEIF(I:I,"&lt;&gt;0")</f>
        <v>23.875</v>
      </c>
      <c r="S4" s="31">
        <f>AVERAGEIF(J:J,"&lt;&gt;0")</f>
        <v>100.5</v>
      </c>
      <c r="T4" s="31">
        <f>AVERAGEIF(K:K,"&lt;&gt;0")</f>
        <v>124.375</v>
      </c>
      <c r="U4" s="31">
        <f>AVERAGEIF(L:L,"&gt;55000")</f>
        <v>63420</v>
      </c>
      <c r="W4" s="25" t="s">
        <v>65</v>
      </c>
      <c r="X4" s="24">
        <v>3725</v>
      </c>
      <c r="Y4" s="24">
        <f>SUM(X3:X4)</f>
        <v>6725</v>
      </c>
      <c r="Z4" s="7">
        <f>SUM(X4-X3)</f>
        <v>725</v>
      </c>
    </row>
    <row r="5" spans="1:26" x14ac:dyDescent="0.25">
      <c r="A5" s="4">
        <v>44680</v>
      </c>
      <c r="B5" s="5">
        <v>0.9770833333333333</v>
      </c>
      <c r="C5" s="5">
        <v>1.0284722222222222</v>
      </c>
      <c r="D5" s="7" t="s">
        <v>35</v>
      </c>
      <c r="E5" s="7">
        <v>3</v>
      </c>
      <c r="F5" s="7">
        <v>0</v>
      </c>
      <c r="G5" s="6">
        <v>40</v>
      </c>
      <c r="H5" s="8">
        <v>0</v>
      </c>
      <c r="I5" s="7">
        <v>23</v>
      </c>
      <c r="J5" s="7">
        <v>93</v>
      </c>
      <c r="K5" s="7">
        <f t="shared" si="0"/>
        <v>116</v>
      </c>
      <c r="L5" s="7">
        <f t="shared" si="1"/>
        <v>58380</v>
      </c>
      <c r="M5" s="7" t="s">
        <v>11</v>
      </c>
      <c r="O5" s="22" t="s">
        <v>86</v>
      </c>
      <c r="P5" s="32">
        <f>_xlfn.MAXIFS(G:G,G:G,"&lt;&gt;0",M:M,"×")</f>
        <v>28</v>
      </c>
      <c r="Q5" s="33" cm="1">
        <f t="array" ref="Q5">MIN(IF(F:F&gt;0,F:F))</f>
        <v>92</v>
      </c>
      <c r="R5" s="33" cm="1">
        <f t="array" ref="R5">MIN(IF(I:I&gt;0,I:I))</f>
        <v>10</v>
      </c>
      <c r="S5" s="33" cm="1">
        <f t="array" ref="S5">MIN(IF(J:J&gt;0,J:J))</f>
        <v>77</v>
      </c>
      <c r="T5" s="33" cm="1">
        <f t="array" ref="T5">MIN(IF(K:K&gt;0,K:K))</f>
        <v>97</v>
      </c>
      <c r="U5" s="33" cm="1">
        <f t="array" ref="U5">MIN(IF(L:L&gt;55000,L:L))</f>
        <v>55440</v>
      </c>
      <c r="W5" s="25" t="s">
        <v>66</v>
      </c>
      <c r="X5" s="24">
        <v>4425</v>
      </c>
      <c r="Y5" s="24">
        <f>SUM(X3:X5)</f>
        <v>11150</v>
      </c>
      <c r="Z5" s="7">
        <f t="shared" ref="Z5:Z22" si="3">SUM(X5-X4)</f>
        <v>700</v>
      </c>
    </row>
    <row r="6" spans="1:26" x14ac:dyDescent="0.25">
      <c r="A6" s="4">
        <v>44683</v>
      </c>
      <c r="B6" s="5">
        <v>9.6527777777777768E-2</v>
      </c>
      <c r="C6" s="5">
        <v>0.11388888888888889</v>
      </c>
      <c r="D6" s="7" t="s">
        <v>35</v>
      </c>
      <c r="E6" s="7">
        <v>4</v>
      </c>
      <c r="F6" s="7">
        <v>0</v>
      </c>
      <c r="G6" s="6">
        <f t="shared" si="2"/>
        <v>25</v>
      </c>
      <c r="H6" s="8"/>
      <c r="I6" s="7">
        <v>20</v>
      </c>
      <c r="J6" s="7">
        <v>94</v>
      </c>
      <c r="K6" s="7">
        <f t="shared" si="0"/>
        <v>114</v>
      </c>
      <c r="L6" s="7">
        <f t="shared" si="1"/>
        <v>56280</v>
      </c>
      <c r="M6" s="7" t="s">
        <v>87</v>
      </c>
      <c r="S6" s="34"/>
      <c r="T6" s="34"/>
      <c r="U6" s="34"/>
      <c r="W6" s="25" t="s">
        <v>67</v>
      </c>
      <c r="X6" s="7">
        <v>5150</v>
      </c>
      <c r="Y6" s="24">
        <f>SUM(X3:X6)</f>
        <v>16300</v>
      </c>
      <c r="Z6" s="7">
        <f t="shared" si="3"/>
        <v>725</v>
      </c>
    </row>
    <row r="7" spans="1:26" x14ac:dyDescent="0.25">
      <c r="A7" s="4">
        <v>44684</v>
      </c>
      <c r="B7" s="5">
        <v>0.35972222222222222</v>
      </c>
      <c r="C7" s="5">
        <v>0.37916666666666665</v>
      </c>
      <c r="D7" s="7" t="s">
        <v>35</v>
      </c>
      <c r="E7" s="7">
        <v>5</v>
      </c>
      <c r="F7" s="7">
        <v>0</v>
      </c>
      <c r="G7" s="6">
        <f t="shared" si="2"/>
        <v>28</v>
      </c>
      <c r="H7" s="8">
        <v>1</v>
      </c>
      <c r="I7" s="7">
        <v>23</v>
      </c>
      <c r="J7" s="7">
        <v>96</v>
      </c>
      <c r="K7" s="7">
        <f t="shared" si="0"/>
        <v>119</v>
      </c>
      <c r="L7" s="7">
        <f t="shared" si="1"/>
        <v>59640</v>
      </c>
      <c r="M7" s="7" t="s">
        <v>12</v>
      </c>
      <c r="S7" s="34"/>
      <c r="T7" s="34"/>
      <c r="U7" s="34"/>
      <c r="W7" s="25" t="s">
        <v>68</v>
      </c>
      <c r="X7" s="24">
        <v>5900</v>
      </c>
      <c r="Y7" s="24">
        <f>SUM(X3:X7)</f>
        <v>22200</v>
      </c>
      <c r="Z7" s="7">
        <f t="shared" si="3"/>
        <v>750</v>
      </c>
    </row>
    <row r="8" spans="1:26" x14ac:dyDescent="0.25">
      <c r="A8" s="4">
        <v>44685</v>
      </c>
      <c r="B8" s="5">
        <v>0.9506944444444444</v>
      </c>
      <c r="C8" s="5">
        <v>0.96597222222222223</v>
      </c>
      <c r="D8" s="7" t="s">
        <v>35</v>
      </c>
      <c r="E8" s="7">
        <v>6</v>
      </c>
      <c r="F8" s="7">
        <v>0</v>
      </c>
      <c r="G8" s="6">
        <f t="shared" si="2"/>
        <v>22</v>
      </c>
      <c r="H8" s="8">
        <v>1</v>
      </c>
      <c r="I8" s="7">
        <v>25</v>
      </c>
      <c r="J8" s="7">
        <v>96</v>
      </c>
      <c r="K8" s="7">
        <f t="shared" si="0"/>
        <v>121</v>
      </c>
      <c r="L8" s="7">
        <f t="shared" si="1"/>
        <v>61320</v>
      </c>
      <c r="M8" s="7" t="s">
        <v>12</v>
      </c>
      <c r="O8" s="35" t="s">
        <v>57</v>
      </c>
      <c r="P8" s="36"/>
      <c r="Q8" s="37"/>
      <c r="W8" s="25" t="s">
        <v>69</v>
      </c>
      <c r="X8" s="24">
        <v>6675</v>
      </c>
      <c r="Y8" s="24">
        <f>SUM(X3:X8)</f>
        <v>28875</v>
      </c>
      <c r="Z8" s="7">
        <f t="shared" si="3"/>
        <v>775</v>
      </c>
    </row>
    <row r="9" spans="1:26" x14ac:dyDescent="0.25">
      <c r="A9" s="4">
        <v>44686</v>
      </c>
      <c r="B9" s="5">
        <v>0.9916666666666667</v>
      </c>
      <c r="C9" s="5">
        <v>1.0090277777777776</v>
      </c>
      <c r="D9" s="7" t="s">
        <v>35</v>
      </c>
      <c r="E9" s="7">
        <v>7</v>
      </c>
      <c r="F9" s="7">
        <v>0</v>
      </c>
      <c r="G9" s="6">
        <f t="shared" si="2"/>
        <v>25</v>
      </c>
      <c r="H9" s="8">
        <v>1</v>
      </c>
      <c r="I9" s="7">
        <v>25</v>
      </c>
      <c r="J9" s="7">
        <v>100</v>
      </c>
      <c r="K9" s="7">
        <f t="shared" si="0"/>
        <v>125</v>
      </c>
      <c r="L9" s="7">
        <f t="shared" si="1"/>
        <v>63000</v>
      </c>
      <c r="M9" s="7" t="s">
        <v>12</v>
      </c>
      <c r="O9" s="12" t="s">
        <v>58</v>
      </c>
      <c r="P9" s="12" t="s">
        <v>3</v>
      </c>
      <c r="Q9" s="12" t="s">
        <v>60</v>
      </c>
      <c r="W9" s="25" t="s">
        <v>70</v>
      </c>
      <c r="X9" s="24">
        <v>7500</v>
      </c>
      <c r="Y9" s="24">
        <f>SUM(X3:X9)</f>
        <v>36375</v>
      </c>
      <c r="Z9" s="7">
        <f t="shared" si="3"/>
        <v>825</v>
      </c>
    </row>
    <row r="10" spans="1:26" x14ac:dyDescent="0.25">
      <c r="A10" s="4">
        <v>44689</v>
      </c>
      <c r="B10" s="5">
        <v>0.26041666666666669</v>
      </c>
      <c r="C10" s="5">
        <v>0.27499999999999997</v>
      </c>
      <c r="D10" s="7" t="s">
        <v>35</v>
      </c>
      <c r="E10" s="7">
        <v>8</v>
      </c>
      <c r="F10" s="7">
        <v>0</v>
      </c>
      <c r="G10" s="6">
        <f t="shared" si="2"/>
        <v>21</v>
      </c>
      <c r="H10" s="8">
        <v>0</v>
      </c>
      <c r="I10" s="7">
        <v>22</v>
      </c>
      <c r="J10" s="7">
        <v>101</v>
      </c>
      <c r="K10" s="7">
        <f t="shared" si="0"/>
        <v>123</v>
      </c>
      <c r="L10" s="7">
        <f t="shared" si="1"/>
        <v>60900</v>
      </c>
      <c r="M10" s="7" t="s">
        <v>12</v>
      </c>
      <c r="O10" s="7" t="s">
        <v>59</v>
      </c>
      <c r="P10" s="23">
        <v>14</v>
      </c>
      <c r="Q10" s="7">
        <f>SUM(P10)</f>
        <v>14</v>
      </c>
      <c r="W10" s="25" t="s">
        <v>71</v>
      </c>
      <c r="X10" s="24">
        <v>8350</v>
      </c>
      <c r="Y10" s="24">
        <f>SUM(X3:X10)</f>
        <v>44725</v>
      </c>
      <c r="Z10" s="7">
        <f t="shared" si="3"/>
        <v>850</v>
      </c>
    </row>
    <row r="11" spans="1:26" x14ac:dyDescent="0.25">
      <c r="A11" s="4">
        <v>44690</v>
      </c>
      <c r="B11" s="5">
        <v>0.93333333333333324</v>
      </c>
      <c r="C11" s="5">
        <v>0.95000000000000007</v>
      </c>
      <c r="D11" s="7" t="s">
        <v>35</v>
      </c>
      <c r="E11" s="7">
        <v>9</v>
      </c>
      <c r="F11" s="7">
        <v>0</v>
      </c>
      <c r="G11" s="6">
        <f t="shared" si="2"/>
        <v>24</v>
      </c>
      <c r="H11" s="8"/>
      <c r="I11" s="7">
        <v>12</v>
      </c>
      <c r="J11" s="7">
        <v>108</v>
      </c>
      <c r="K11" s="7">
        <f t="shared" si="0"/>
        <v>120</v>
      </c>
      <c r="L11" s="7">
        <f t="shared" si="1"/>
        <v>55440</v>
      </c>
      <c r="M11" s="7" t="s">
        <v>12</v>
      </c>
      <c r="O11" s="7" t="s">
        <v>56</v>
      </c>
      <c r="P11" s="23">
        <v>7</v>
      </c>
      <c r="Q11" s="7">
        <f>SUM(P10+P11)</f>
        <v>21</v>
      </c>
      <c r="W11" s="25" t="s">
        <v>72</v>
      </c>
      <c r="X11" s="24">
        <v>9225</v>
      </c>
      <c r="Y11" s="24">
        <f>SUM(X3:X11)</f>
        <v>53950</v>
      </c>
      <c r="Z11" s="7">
        <f>SUM(X11-X10)</f>
        <v>875</v>
      </c>
    </row>
    <row r="12" spans="1:26" x14ac:dyDescent="0.25">
      <c r="A12" s="4">
        <v>44691</v>
      </c>
      <c r="B12" s="5">
        <v>5.6655092592592597E-2</v>
      </c>
      <c r="C12" s="5">
        <v>7.2222222222222229E-2</v>
      </c>
      <c r="D12" s="7" t="s">
        <v>35</v>
      </c>
      <c r="E12" s="7">
        <v>10</v>
      </c>
      <c r="F12" s="7"/>
      <c r="G12" s="6">
        <f t="shared" si="2"/>
        <v>22</v>
      </c>
      <c r="H12" s="8"/>
      <c r="I12" s="7">
        <v>22</v>
      </c>
      <c r="J12" s="7">
        <v>110</v>
      </c>
      <c r="K12" s="7">
        <f t="shared" si="0"/>
        <v>132</v>
      </c>
      <c r="L12" s="7">
        <f t="shared" si="1"/>
        <v>64680</v>
      </c>
      <c r="M12" s="7" t="s">
        <v>12</v>
      </c>
      <c r="O12" s="7" t="s">
        <v>55</v>
      </c>
      <c r="P12" s="23">
        <v>45</v>
      </c>
      <c r="Q12" s="7">
        <f>SUM(P10+P11+P12)</f>
        <v>66</v>
      </c>
      <c r="W12" s="25" t="s">
        <v>73</v>
      </c>
      <c r="X12" s="24">
        <v>10125</v>
      </c>
      <c r="Y12" s="24">
        <f>SUM(X3:X12)</f>
        <v>64075</v>
      </c>
      <c r="Z12" s="7">
        <f>SUM(X12-X11)</f>
        <v>900</v>
      </c>
    </row>
    <row r="13" spans="1:26" x14ac:dyDescent="0.25">
      <c r="A13" s="4">
        <v>44692</v>
      </c>
      <c r="B13" s="5">
        <v>0.35902777777777778</v>
      </c>
      <c r="C13" s="5">
        <v>0.39374999999999999</v>
      </c>
      <c r="D13" s="7" t="s">
        <v>41</v>
      </c>
      <c r="E13" s="7">
        <v>1</v>
      </c>
      <c r="F13" s="7"/>
      <c r="G13" s="6">
        <f t="shared" si="2"/>
        <v>50</v>
      </c>
      <c r="H13" s="8"/>
      <c r="I13" s="7">
        <v>29</v>
      </c>
      <c r="J13" s="7">
        <v>77</v>
      </c>
      <c r="K13" s="7">
        <f t="shared" si="0"/>
        <v>106</v>
      </c>
      <c r="L13" s="7">
        <f t="shared" si="1"/>
        <v>56700</v>
      </c>
      <c r="M13" s="7" t="s">
        <v>11</v>
      </c>
      <c r="O13" s="7" t="s">
        <v>30</v>
      </c>
      <c r="P13" s="23">
        <v>25</v>
      </c>
      <c r="Q13" s="7">
        <f>SUM(P10+P11+P12+P13)</f>
        <v>91</v>
      </c>
      <c r="W13" s="25" t="s">
        <v>74</v>
      </c>
      <c r="X13" s="24">
        <v>11050</v>
      </c>
      <c r="Y13" s="24">
        <f>SUM(X3:X13)</f>
        <v>75125</v>
      </c>
      <c r="Z13" s="7">
        <f>SUM(X13-X12)</f>
        <v>925</v>
      </c>
    </row>
    <row r="14" spans="1:26" x14ac:dyDescent="0.25">
      <c r="A14" s="4">
        <v>44693</v>
      </c>
      <c r="B14" s="5">
        <v>0.83958333333333324</v>
      </c>
      <c r="C14" s="5">
        <v>0.85555555555555562</v>
      </c>
      <c r="D14" s="7" t="s">
        <v>35</v>
      </c>
      <c r="E14" s="7">
        <v>11</v>
      </c>
      <c r="F14" s="7"/>
      <c r="G14" s="6">
        <f t="shared" si="2"/>
        <v>23</v>
      </c>
      <c r="H14" s="8">
        <v>1</v>
      </c>
      <c r="I14" s="7">
        <v>24</v>
      </c>
      <c r="J14" s="7">
        <v>98</v>
      </c>
      <c r="K14" s="7">
        <f t="shared" si="0"/>
        <v>122</v>
      </c>
      <c r="L14" s="7">
        <f t="shared" si="1"/>
        <v>61320</v>
      </c>
      <c r="M14" s="7" t="s">
        <v>12</v>
      </c>
      <c r="O14" s="7" t="s">
        <v>61</v>
      </c>
      <c r="P14" s="7">
        <v>17</v>
      </c>
      <c r="Q14" s="7">
        <f>SUM(P10+P11+P12+P13+P14)</f>
        <v>108</v>
      </c>
      <c r="W14" s="25" t="s">
        <v>75</v>
      </c>
      <c r="X14" s="24">
        <v>12025</v>
      </c>
      <c r="Y14" s="24">
        <f>SUM(X3:X14)</f>
        <v>87150</v>
      </c>
      <c r="Z14" s="7">
        <f t="shared" si="3"/>
        <v>975</v>
      </c>
    </row>
    <row r="15" spans="1:26" x14ac:dyDescent="0.25">
      <c r="A15" s="4">
        <v>44695</v>
      </c>
      <c r="B15" s="5">
        <v>2.013888888888889E-2</v>
      </c>
      <c r="C15" s="5">
        <v>3.6805555555555557E-2</v>
      </c>
      <c r="D15" s="7" t="s">
        <v>54</v>
      </c>
      <c r="E15" s="7">
        <v>1</v>
      </c>
      <c r="F15" s="7">
        <v>100</v>
      </c>
      <c r="G15" s="6">
        <f t="shared" si="2"/>
        <v>24</v>
      </c>
      <c r="H15" s="8">
        <v>1</v>
      </c>
      <c r="I15" s="7">
        <v>29</v>
      </c>
      <c r="J15" s="7">
        <v>93</v>
      </c>
      <c r="K15" s="7">
        <f t="shared" si="0"/>
        <v>122</v>
      </c>
      <c r="L15" s="7">
        <f t="shared" si="1"/>
        <v>63420</v>
      </c>
      <c r="M15" s="7" t="s">
        <v>12</v>
      </c>
      <c r="W15" s="25" t="s">
        <v>76</v>
      </c>
      <c r="X15" s="24">
        <v>13025</v>
      </c>
      <c r="Y15" s="24">
        <f>SUM(X3:X15)</f>
        <v>100175</v>
      </c>
      <c r="Z15" s="7">
        <f t="shared" si="3"/>
        <v>1000</v>
      </c>
    </row>
    <row r="16" spans="1:26" x14ac:dyDescent="0.25">
      <c r="A16" s="4">
        <v>44696</v>
      </c>
      <c r="B16" s="5">
        <v>0.23958333333333334</v>
      </c>
      <c r="C16" s="5">
        <v>0.25555555555555559</v>
      </c>
      <c r="D16" s="7" t="s">
        <v>54</v>
      </c>
      <c r="E16" s="7">
        <v>2</v>
      </c>
      <c r="F16" s="7">
        <v>115</v>
      </c>
      <c r="G16" s="6">
        <f t="shared" si="2"/>
        <v>23</v>
      </c>
      <c r="H16" s="8">
        <v>1</v>
      </c>
      <c r="I16" s="7">
        <v>27</v>
      </c>
      <c r="J16" s="7">
        <v>106</v>
      </c>
      <c r="K16" s="7">
        <f t="shared" si="0"/>
        <v>133</v>
      </c>
      <c r="L16" s="7">
        <f t="shared" si="1"/>
        <v>67200</v>
      </c>
      <c r="M16" s="7" t="s">
        <v>12</v>
      </c>
      <c r="W16" s="25" t="s">
        <v>77</v>
      </c>
      <c r="X16" s="24">
        <v>15150</v>
      </c>
      <c r="Y16" s="24">
        <f>SUM(X3:X16)</f>
        <v>115325</v>
      </c>
      <c r="Z16" s="7">
        <f t="shared" si="3"/>
        <v>2125</v>
      </c>
    </row>
    <row r="17" spans="1:26" x14ac:dyDescent="0.25">
      <c r="A17" s="4">
        <v>44698</v>
      </c>
      <c r="B17" s="5">
        <v>0.13055555555555556</v>
      </c>
      <c r="C17" s="5">
        <v>0.14652777777777778</v>
      </c>
      <c r="D17" s="7" t="s">
        <v>54</v>
      </c>
      <c r="E17" s="7">
        <v>3</v>
      </c>
      <c r="F17" s="7">
        <v>110</v>
      </c>
      <c r="G17" s="6">
        <f t="shared" si="2"/>
        <v>23</v>
      </c>
      <c r="H17" s="8">
        <v>1</v>
      </c>
      <c r="I17" s="7">
        <v>27</v>
      </c>
      <c r="J17" s="7">
        <v>101</v>
      </c>
      <c r="K17" s="7">
        <f t="shared" si="0"/>
        <v>128</v>
      </c>
      <c r="L17" s="7">
        <f t="shared" si="1"/>
        <v>65100</v>
      </c>
      <c r="M17" s="7" t="s">
        <v>12</v>
      </c>
      <c r="W17" s="25" t="s">
        <v>78</v>
      </c>
      <c r="X17" s="24">
        <v>17600</v>
      </c>
      <c r="Y17" s="24">
        <f>SUM(X3:X17)</f>
        <v>132925</v>
      </c>
      <c r="Z17" s="7">
        <f>SUM(X17-X16)</f>
        <v>2450</v>
      </c>
    </row>
    <row r="18" spans="1:26" x14ac:dyDescent="0.25">
      <c r="A18" s="4">
        <v>44699</v>
      </c>
      <c r="B18" s="5">
        <v>0.17847222222222223</v>
      </c>
      <c r="C18" s="5">
        <v>0.19236111111111112</v>
      </c>
      <c r="D18" s="7" t="s">
        <v>54</v>
      </c>
      <c r="E18" s="7">
        <v>4</v>
      </c>
      <c r="F18" s="7">
        <v>97</v>
      </c>
      <c r="G18" s="6">
        <f t="shared" si="2"/>
        <v>20</v>
      </c>
      <c r="H18" s="8">
        <v>1</v>
      </c>
      <c r="I18" s="7">
        <v>27</v>
      </c>
      <c r="J18" s="7">
        <v>94</v>
      </c>
      <c r="K18" s="7">
        <f t="shared" si="0"/>
        <v>121</v>
      </c>
      <c r="L18" s="7">
        <f t="shared" si="1"/>
        <v>62160</v>
      </c>
      <c r="M18" s="7" t="s">
        <v>12</v>
      </c>
      <c r="W18" s="25" t="s">
        <v>79</v>
      </c>
      <c r="X18" s="24">
        <v>20375</v>
      </c>
      <c r="Y18" s="24">
        <f>SUM(X3:X18)</f>
        <v>153300</v>
      </c>
      <c r="Z18" s="7">
        <f t="shared" si="3"/>
        <v>2775</v>
      </c>
    </row>
    <row r="19" spans="1:26" x14ac:dyDescent="0.25">
      <c r="A19" s="4">
        <v>44700</v>
      </c>
      <c r="B19" s="5">
        <v>0.20069444444444443</v>
      </c>
      <c r="C19" s="5">
        <v>0.21666666666666667</v>
      </c>
      <c r="D19" s="7" t="s">
        <v>54</v>
      </c>
      <c r="E19" s="7">
        <v>5</v>
      </c>
      <c r="F19" s="7">
        <v>116</v>
      </c>
      <c r="G19" s="6">
        <f t="shared" si="2"/>
        <v>23</v>
      </c>
      <c r="H19" s="8">
        <v>1</v>
      </c>
      <c r="I19" s="7">
        <v>24</v>
      </c>
      <c r="J19" s="7">
        <v>108</v>
      </c>
      <c r="K19" s="7">
        <f t="shared" si="0"/>
        <v>132</v>
      </c>
      <c r="L19" s="7">
        <f t="shared" si="1"/>
        <v>65520</v>
      </c>
      <c r="M19" s="7" t="s">
        <v>12</v>
      </c>
      <c r="W19" s="25" t="s">
        <v>80</v>
      </c>
      <c r="X19" s="24">
        <v>23500</v>
      </c>
      <c r="Y19" s="24">
        <f>SUM(X3:X19)</f>
        <v>176800</v>
      </c>
      <c r="Z19" s="7">
        <f t="shared" si="3"/>
        <v>3125</v>
      </c>
    </row>
    <row r="20" spans="1:26" x14ac:dyDescent="0.25">
      <c r="A20" s="4">
        <v>44702</v>
      </c>
      <c r="B20" s="5">
        <v>4.5833333333333337E-2</v>
      </c>
      <c r="C20" s="5">
        <v>6.1111111111111116E-2</v>
      </c>
      <c r="D20" s="7" t="s">
        <v>54</v>
      </c>
      <c r="E20" s="7">
        <v>6</v>
      </c>
      <c r="F20" s="7">
        <v>115</v>
      </c>
      <c r="G20" s="6">
        <f t="shared" si="2"/>
        <v>22</v>
      </c>
      <c r="H20" s="8"/>
      <c r="I20" s="7">
        <v>32</v>
      </c>
      <c r="J20" s="7">
        <v>104</v>
      </c>
      <c r="K20" s="7">
        <f t="shared" si="0"/>
        <v>136</v>
      </c>
      <c r="L20" s="7">
        <f t="shared" si="1"/>
        <v>70560</v>
      </c>
      <c r="M20" s="7" t="s">
        <v>12</v>
      </c>
      <c r="W20" s="25" t="s">
        <v>81</v>
      </c>
      <c r="X20" s="24">
        <v>27050</v>
      </c>
      <c r="Y20" s="24">
        <f>SUM(X3:X20)</f>
        <v>203850</v>
      </c>
      <c r="Z20" s="7">
        <f t="shared" si="3"/>
        <v>3550</v>
      </c>
    </row>
    <row r="21" spans="1:26" x14ac:dyDescent="0.25">
      <c r="A21" s="4">
        <v>44703</v>
      </c>
      <c r="B21" s="5">
        <v>0.30902777777777779</v>
      </c>
      <c r="C21" s="5">
        <v>0.32222222222222224</v>
      </c>
      <c r="D21" s="7" t="s">
        <v>54</v>
      </c>
      <c r="E21" s="7">
        <v>7</v>
      </c>
      <c r="F21" s="7">
        <v>92</v>
      </c>
      <c r="G21" s="6">
        <f t="shared" si="2"/>
        <v>19</v>
      </c>
      <c r="H21" s="8"/>
      <c r="I21" s="7">
        <v>19</v>
      </c>
      <c r="J21" s="7">
        <v>95</v>
      </c>
      <c r="K21" s="7">
        <f t="shared" si="0"/>
        <v>114</v>
      </c>
      <c r="L21" s="7">
        <f t="shared" si="1"/>
        <v>55860</v>
      </c>
      <c r="M21" s="7" t="s">
        <v>12</v>
      </c>
      <c r="W21" s="25" t="s">
        <v>82</v>
      </c>
      <c r="X21" s="24">
        <v>31050</v>
      </c>
      <c r="Y21" s="24">
        <f>SUM(X3:X21)</f>
        <v>234900</v>
      </c>
      <c r="Z21" s="7">
        <f t="shared" si="3"/>
        <v>4000</v>
      </c>
    </row>
    <row r="22" spans="1:26" x14ac:dyDescent="0.25">
      <c r="A22" s="4">
        <v>44704</v>
      </c>
      <c r="B22" s="5">
        <v>0.32847222222222222</v>
      </c>
      <c r="C22" s="5">
        <v>0.3444444444444445</v>
      </c>
      <c r="D22" s="7" t="s">
        <v>54</v>
      </c>
      <c r="E22" s="7">
        <v>8</v>
      </c>
      <c r="F22" s="7">
        <v>119</v>
      </c>
      <c r="G22" s="6">
        <f t="shared" si="2"/>
        <v>23</v>
      </c>
      <c r="H22" s="8"/>
      <c r="I22" s="7">
        <v>34</v>
      </c>
      <c r="J22" s="7">
        <v>108</v>
      </c>
      <c r="K22" s="7">
        <f t="shared" si="0"/>
        <v>142</v>
      </c>
      <c r="L22" s="7">
        <f t="shared" si="1"/>
        <v>73920</v>
      </c>
      <c r="M22" s="7" t="s">
        <v>12</v>
      </c>
      <c r="W22" s="25" t="s">
        <v>83</v>
      </c>
      <c r="X22" s="24">
        <v>35575</v>
      </c>
      <c r="Y22" s="24">
        <f>SUM(X3:X22)</f>
        <v>270475</v>
      </c>
      <c r="Z22" s="7">
        <f t="shared" si="3"/>
        <v>4525</v>
      </c>
    </row>
    <row r="23" spans="1:26" x14ac:dyDescent="0.25">
      <c r="A23" s="4">
        <v>44705</v>
      </c>
      <c r="B23" s="5">
        <v>0.43402777777777773</v>
      </c>
      <c r="C23" s="5">
        <v>0.45</v>
      </c>
      <c r="D23" s="7" t="s">
        <v>54</v>
      </c>
      <c r="E23" s="7">
        <v>9</v>
      </c>
      <c r="F23" s="7">
        <v>118</v>
      </c>
      <c r="G23" s="6">
        <f t="shared" si="2"/>
        <v>23</v>
      </c>
      <c r="H23" s="8"/>
      <c r="I23" s="7">
        <v>18</v>
      </c>
      <c r="J23" s="7">
        <v>128</v>
      </c>
      <c r="K23" s="7">
        <f t="shared" si="0"/>
        <v>146</v>
      </c>
      <c r="L23" s="7">
        <f t="shared" si="1"/>
        <v>68880</v>
      </c>
      <c r="M23" s="7" t="s">
        <v>12</v>
      </c>
    </row>
    <row r="24" spans="1:26" x14ac:dyDescent="0.25">
      <c r="A24" s="4">
        <v>44709</v>
      </c>
      <c r="B24" s="5">
        <v>0.18541666666666667</v>
      </c>
      <c r="C24" s="5">
        <v>0.20277777777777781</v>
      </c>
      <c r="D24" s="7" t="s">
        <v>54</v>
      </c>
      <c r="E24" s="7">
        <v>10</v>
      </c>
      <c r="F24" s="7">
        <v>116</v>
      </c>
      <c r="G24" s="6">
        <f t="shared" si="2"/>
        <v>25</v>
      </c>
      <c r="H24" s="8">
        <v>1</v>
      </c>
      <c r="I24" s="7">
        <v>33</v>
      </c>
      <c r="J24" s="7">
        <v>104</v>
      </c>
      <c r="K24" s="7">
        <f t="shared" si="0"/>
        <v>137</v>
      </c>
      <c r="L24" s="7">
        <f t="shared" si="1"/>
        <v>71400</v>
      </c>
      <c r="M24" s="7" t="s">
        <v>12</v>
      </c>
    </row>
    <row r="25" spans="1:26" x14ac:dyDescent="0.25">
      <c r="A25" s="4">
        <v>44721</v>
      </c>
      <c r="B25" s="5">
        <v>0.22638888888888889</v>
      </c>
      <c r="C25" s="5">
        <v>0.24374999999999999</v>
      </c>
      <c r="D25" s="7" t="s">
        <v>54</v>
      </c>
      <c r="E25" s="7">
        <v>11</v>
      </c>
      <c r="F25" s="7">
        <v>118</v>
      </c>
      <c r="G25" s="6">
        <f t="shared" si="2"/>
        <v>25</v>
      </c>
      <c r="H25" s="8"/>
      <c r="I25" s="7">
        <v>27</v>
      </c>
      <c r="J25" s="7">
        <v>107</v>
      </c>
      <c r="K25" s="7">
        <f t="shared" si="0"/>
        <v>134</v>
      </c>
      <c r="L25" s="7">
        <f t="shared" si="1"/>
        <v>67620</v>
      </c>
      <c r="M25" s="7" t="s">
        <v>12</v>
      </c>
    </row>
    <row r="26" spans="1:26" x14ac:dyDescent="0.25">
      <c r="A26" s="4">
        <v>44723</v>
      </c>
      <c r="B26" s="5">
        <v>0.19722222222222222</v>
      </c>
      <c r="C26" s="5">
        <v>0.21180555555555555</v>
      </c>
      <c r="D26" s="7" t="s">
        <v>54</v>
      </c>
      <c r="E26" s="7">
        <v>12</v>
      </c>
      <c r="F26" s="7">
        <v>118</v>
      </c>
      <c r="G26" s="6">
        <f t="shared" si="2"/>
        <v>21</v>
      </c>
      <c r="H26" s="8">
        <v>1</v>
      </c>
      <c r="I26" s="7">
        <v>26</v>
      </c>
      <c r="J26" s="7">
        <v>105</v>
      </c>
      <c r="K26" s="7">
        <f t="shared" si="0"/>
        <v>131</v>
      </c>
      <c r="L26" s="7">
        <f t="shared" si="1"/>
        <v>65940</v>
      </c>
      <c r="M26" s="7" t="s">
        <v>12</v>
      </c>
    </row>
    <row r="27" spans="1:26" x14ac:dyDescent="0.25">
      <c r="A27" s="4"/>
      <c r="B27" s="5"/>
      <c r="C27" s="5"/>
      <c r="D27" s="7"/>
      <c r="E27" s="7"/>
      <c r="F27" s="7"/>
      <c r="G27" s="6">
        <f t="shared" si="2"/>
        <v>0</v>
      </c>
      <c r="H27" s="8"/>
      <c r="I27" s="7"/>
      <c r="J27" s="7"/>
      <c r="K27" s="7">
        <f t="shared" si="0"/>
        <v>0</v>
      </c>
      <c r="L27" s="7">
        <f t="shared" si="1"/>
        <v>0</v>
      </c>
      <c r="M27" s="7" t="s">
        <v>12</v>
      </c>
    </row>
    <row r="28" spans="1:26" x14ac:dyDescent="0.25">
      <c r="A28" s="4"/>
      <c r="B28" s="5"/>
      <c r="C28" s="5"/>
      <c r="D28" s="7"/>
      <c r="E28" s="7"/>
      <c r="F28" s="7"/>
      <c r="G28" s="6">
        <f t="shared" si="2"/>
        <v>0</v>
      </c>
      <c r="H28" s="8"/>
      <c r="I28" s="7"/>
      <c r="J28" s="7"/>
      <c r="K28" s="7">
        <f t="shared" si="0"/>
        <v>0</v>
      </c>
      <c r="L28" s="7">
        <f t="shared" si="1"/>
        <v>0</v>
      </c>
      <c r="M28" s="7" t="s">
        <v>12</v>
      </c>
    </row>
    <row r="29" spans="1:26" x14ac:dyDescent="0.25">
      <c r="A29" s="4"/>
      <c r="B29" s="5"/>
      <c r="C29" s="5"/>
      <c r="D29" s="7"/>
      <c r="E29" s="7"/>
      <c r="F29" s="7"/>
      <c r="G29" s="6">
        <f t="shared" si="2"/>
        <v>0</v>
      </c>
      <c r="H29" s="8"/>
      <c r="I29" s="7"/>
      <c r="J29" s="7"/>
      <c r="K29" s="7">
        <f t="shared" si="0"/>
        <v>0</v>
      </c>
      <c r="L29" s="7">
        <f t="shared" si="1"/>
        <v>0</v>
      </c>
      <c r="M29" s="7" t="s">
        <v>12</v>
      </c>
    </row>
    <row r="30" spans="1:26" x14ac:dyDescent="0.25">
      <c r="A30" s="4"/>
      <c r="B30" s="5"/>
      <c r="C30" s="5"/>
      <c r="D30" s="7"/>
      <c r="E30" s="7"/>
      <c r="F30" s="7"/>
      <c r="G30" s="6">
        <f t="shared" si="2"/>
        <v>0</v>
      </c>
      <c r="H30" s="8"/>
      <c r="I30" s="7"/>
      <c r="J30" s="7"/>
      <c r="K30" s="7">
        <f t="shared" si="0"/>
        <v>0</v>
      </c>
      <c r="L30" s="7">
        <f t="shared" si="1"/>
        <v>0</v>
      </c>
      <c r="M30" s="7" t="s">
        <v>12</v>
      </c>
    </row>
    <row r="31" spans="1:26" x14ac:dyDescent="0.25">
      <c r="A31" s="4"/>
      <c r="B31" s="5"/>
      <c r="C31" s="5"/>
      <c r="D31" s="7"/>
      <c r="E31" s="7"/>
      <c r="F31" s="7"/>
      <c r="G31" s="6">
        <f t="shared" si="2"/>
        <v>0</v>
      </c>
      <c r="H31" s="8"/>
      <c r="I31" s="7"/>
      <c r="J31" s="7"/>
      <c r="K31" s="7">
        <f t="shared" si="0"/>
        <v>0</v>
      </c>
      <c r="L31" s="7">
        <f t="shared" si="1"/>
        <v>0</v>
      </c>
      <c r="M31" s="7" t="s">
        <v>12</v>
      </c>
    </row>
    <row r="32" spans="1:26" x14ac:dyDescent="0.25">
      <c r="A32" s="4"/>
      <c r="B32" s="5"/>
      <c r="C32" s="5"/>
      <c r="D32" s="7"/>
      <c r="E32" s="7"/>
      <c r="F32" s="7"/>
      <c r="G32" s="6">
        <f t="shared" si="2"/>
        <v>0</v>
      </c>
      <c r="H32" s="8"/>
      <c r="I32" s="7"/>
      <c r="J32" s="7"/>
      <c r="K32" s="7">
        <f t="shared" si="0"/>
        <v>0</v>
      </c>
      <c r="L32" s="7">
        <f t="shared" si="1"/>
        <v>0</v>
      </c>
      <c r="M32" s="7" t="s">
        <v>12</v>
      </c>
    </row>
    <row r="33" spans="1:13" x14ac:dyDescent="0.25">
      <c r="A33" s="4"/>
      <c r="B33" s="5"/>
      <c r="C33" s="5"/>
      <c r="D33" s="7"/>
      <c r="E33" s="7"/>
      <c r="F33" s="7"/>
      <c r="G33" s="6">
        <f t="shared" si="2"/>
        <v>0</v>
      </c>
      <c r="H33" s="8"/>
      <c r="I33" s="7"/>
      <c r="J33" s="7"/>
      <c r="K33" s="7">
        <f t="shared" si="0"/>
        <v>0</v>
      </c>
      <c r="L33" s="7">
        <f t="shared" si="1"/>
        <v>0</v>
      </c>
      <c r="M33" s="7" t="s">
        <v>12</v>
      </c>
    </row>
    <row r="34" spans="1:13" x14ac:dyDescent="0.25">
      <c r="A34" s="4"/>
      <c r="B34" s="5"/>
      <c r="C34" s="5"/>
      <c r="D34" s="7"/>
      <c r="E34" s="7"/>
      <c r="F34" s="7"/>
      <c r="G34" s="6">
        <f t="shared" si="2"/>
        <v>0</v>
      </c>
      <c r="H34" s="8"/>
      <c r="I34" s="7"/>
      <c r="J34" s="7"/>
      <c r="K34" s="7">
        <f t="shared" si="0"/>
        <v>0</v>
      </c>
      <c r="L34" s="7">
        <f t="shared" si="1"/>
        <v>0</v>
      </c>
      <c r="M34" s="7" t="s">
        <v>12</v>
      </c>
    </row>
  </sheetData>
  <mergeCells count="16">
    <mergeCell ref="W1:Z1"/>
    <mergeCell ref="A1:A2"/>
    <mergeCell ref="E1:E2"/>
    <mergeCell ref="G1:G2"/>
    <mergeCell ref="L1:L2"/>
    <mergeCell ref="M1:M2"/>
    <mergeCell ref="D1:D2"/>
    <mergeCell ref="B1:C1"/>
    <mergeCell ref="I1:K1"/>
    <mergeCell ref="H1:H2"/>
    <mergeCell ref="F1:F2"/>
    <mergeCell ref="U1:U2"/>
    <mergeCell ref="R1:T1"/>
    <mergeCell ref="Q1:Q2"/>
    <mergeCell ref="O1:O2"/>
    <mergeCell ref="P1:P2"/>
  </mergeCells>
  <phoneticPr fontId="1" type="noConversion"/>
  <conditionalFormatting sqref="G3:G1048576">
    <cfRule type="cellIs" dxfId="5" priority="25" operator="between">
      <formula>1</formula>
      <formula>$P$4</formula>
    </cfRule>
    <cfRule type="cellIs" dxfId="4" priority="26" operator="greaterThan">
      <formula>$P$4</formula>
    </cfRule>
  </conditionalFormatting>
  <dataValidations count="1">
    <dataValidation type="list" showInputMessage="1" showErrorMessage="1" sqref="L35:L1048576 M3:M34" xr:uid="{12B12EF5-B963-42AE-B279-AE6E9FD82A2F}">
      <formula1>"√,×"</formula1>
    </dataValidation>
  </dataValidations>
  <pageMargins left="0.7" right="0.7" top="0.75" bottom="0.75" header="0.3" footer="0.3"/>
  <pageSetup paperSize="9" orientation="portrait" r:id="rId1"/>
  <ignoredErrors>
    <ignoredError sqref="Y4:Y2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B8A-397E-46AB-B5B1-3CDF8711B3AF}">
  <sheetPr codeName="Sheet2"/>
  <dimension ref="A1:X58"/>
  <sheetViews>
    <sheetView showZero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43" sqref="N43"/>
    </sheetView>
  </sheetViews>
  <sheetFormatPr defaultRowHeight="15" x14ac:dyDescent="0.25"/>
  <cols>
    <col min="1" max="1" width="9" style="19"/>
    <col min="2" max="3" width="9" style="10"/>
    <col min="4" max="4" width="9.5" style="10" bestFit="1" customWidth="1"/>
    <col min="5" max="5" width="9" style="10" customWidth="1"/>
    <col min="6" max="16384" width="9" style="10"/>
  </cols>
  <sheetData>
    <row r="1" spans="1:24" x14ac:dyDescent="0.25">
      <c r="A1" s="49" t="s">
        <v>0</v>
      </c>
      <c r="B1" s="42" t="s">
        <v>2</v>
      </c>
      <c r="C1" s="42"/>
      <c r="D1" s="45" t="s">
        <v>2</v>
      </c>
      <c r="E1" s="65" t="s">
        <v>16</v>
      </c>
      <c r="F1" s="59" t="s">
        <v>20</v>
      </c>
      <c r="G1" s="60"/>
      <c r="H1" s="60"/>
      <c r="I1" s="61"/>
      <c r="J1" s="42" t="s">
        <v>31</v>
      </c>
      <c r="K1" s="42"/>
      <c r="L1" s="42"/>
      <c r="M1" s="42"/>
      <c r="N1" s="53" t="s">
        <v>21</v>
      </c>
      <c r="O1" s="54"/>
      <c r="P1" s="54"/>
      <c r="Q1" s="54"/>
      <c r="R1" s="55"/>
      <c r="T1" s="53" t="s">
        <v>2</v>
      </c>
      <c r="U1" s="54"/>
      <c r="V1" s="54"/>
      <c r="W1" s="54"/>
      <c r="X1" s="55"/>
    </row>
    <row r="2" spans="1:24" x14ac:dyDescent="0.25">
      <c r="A2" s="49"/>
      <c r="B2" s="3" t="s">
        <v>8</v>
      </c>
      <c r="C2" s="11" t="s">
        <v>9</v>
      </c>
      <c r="D2" s="46"/>
      <c r="E2" s="66"/>
      <c r="F2" s="12" t="s">
        <v>17</v>
      </c>
      <c r="G2" s="12" t="s">
        <v>18</v>
      </c>
      <c r="H2" s="11" t="s">
        <v>24</v>
      </c>
      <c r="I2" s="11" t="s">
        <v>19</v>
      </c>
      <c r="J2" s="12" t="s">
        <v>17</v>
      </c>
      <c r="K2" s="12" t="s">
        <v>18</v>
      </c>
      <c r="L2" s="11" t="s">
        <v>24</v>
      </c>
      <c r="M2" s="11" t="s">
        <v>19</v>
      </c>
      <c r="N2" s="12" t="s">
        <v>17</v>
      </c>
      <c r="O2" s="12" t="s">
        <v>18</v>
      </c>
      <c r="P2" s="11" t="s">
        <v>24</v>
      </c>
      <c r="Q2" s="11" t="s">
        <v>19</v>
      </c>
      <c r="R2" s="12" t="s">
        <v>10</v>
      </c>
      <c r="T2" s="56"/>
      <c r="U2" s="57"/>
      <c r="V2" s="57"/>
      <c r="W2" s="57"/>
      <c r="X2" s="58"/>
    </row>
    <row r="3" spans="1:24" x14ac:dyDescent="0.25">
      <c r="A3" s="50">
        <v>44679</v>
      </c>
      <c r="B3" s="5"/>
      <c r="C3" s="5"/>
      <c r="D3" s="6">
        <f t="shared" ref="D3:D37" si="0">HOUR(SUM(C3-B3))*60+MINUTE(SUM(C3-B3))</f>
        <v>0</v>
      </c>
      <c r="E3" s="7"/>
      <c r="F3" s="7">
        <v>562</v>
      </c>
      <c r="G3" s="7">
        <v>3053</v>
      </c>
      <c r="H3" s="7">
        <v>667</v>
      </c>
      <c r="I3" s="7">
        <v>2134</v>
      </c>
      <c r="J3" s="7">
        <v>0</v>
      </c>
      <c r="K3" s="7">
        <v>0</v>
      </c>
      <c r="L3" s="7">
        <v>0</v>
      </c>
      <c r="M3" s="7">
        <v>0</v>
      </c>
      <c r="N3" s="7"/>
      <c r="O3" s="7"/>
      <c r="P3" s="7"/>
      <c r="Q3" s="7"/>
      <c r="R3" s="7"/>
      <c r="T3" s="3" t="s">
        <v>39</v>
      </c>
      <c r="U3" s="42" t="s">
        <v>37</v>
      </c>
      <c r="V3" s="42"/>
      <c r="W3" s="42"/>
      <c r="X3" s="3" t="s">
        <v>38</v>
      </c>
    </row>
    <row r="4" spans="1:24" x14ac:dyDescent="0.25">
      <c r="A4" s="52"/>
      <c r="B4" s="5"/>
      <c r="C4" s="5"/>
      <c r="D4" s="6">
        <f t="shared" si="0"/>
        <v>0</v>
      </c>
      <c r="E4" s="7" t="s">
        <v>23</v>
      </c>
      <c r="F4" s="7">
        <v>587</v>
      </c>
      <c r="G4" s="7">
        <v>3243</v>
      </c>
      <c r="H4" s="7">
        <v>693</v>
      </c>
      <c r="I4" s="7">
        <v>2216</v>
      </c>
      <c r="J4" s="7">
        <v>0</v>
      </c>
      <c r="K4" s="7">
        <v>0</v>
      </c>
      <c r="L4" s="7">
        <v>0</v>
      </c>
      <c r="M4" s="7">
        <v>0</v>
      </c>
      <c r="N4" s="8">
        <f>IF(SUM(F4-F3-J3)&lt;0,"",SUM(F4-F3-J3))</f>
        <v>25</v>
      </c>
      <c r="O4" s="7">
        <f>IF(SUM(G4-G3-K3)&lt;0,"",SUM(G4-G3-K3))</f>
        <v>190</v>
      </c>
      <c r="P4" s="7">
        <f>IF(SUM(H4-H3-L3)&lt;0,"",SUM(H4-H3-L3))</f>
        <v>26</v>
      </c>
      <c r="Q4" s="7">
        <f>IF(SUM(I4-I3-M3)&lt;0,"",SUM(I4-I3-M3))</f>
        <v>82</v>
      </c>
      <c r="R4" s="7">
        <f t="shared" ref="R4:R37" si="1">SUM(N4,O4,Q4,P4)</f>
        <v>323</v>
      </c>
      <c r="T4" s="13" cm="1">
        <f t="array" ref="T4">MIN(IF(D:D&gt;0,D:D))</f>
        <v>20</v>
      </c>
      <c r="U4" s="62">
        <f>AVERAGEIF(D:D,"&lt;&gt;0")</f>
        <v>28.3125</v>
      </c>
      <c r="V4" s="63"/>
      <c r="W4" s="64"/>
      <c r="X4" s="14">
        <f>MAX(D:D)</f>
        <v>35</v>
      </c>
    </row>
    <row r="5" spans="1:24" x14ac:dyDescent="0.25">
      <c r="A5" s="52"/>
      <c r="B5" s="5">
        <v>4.5833333333333337E-2</v>
      </c>
      <c r="C5" s="5">
        <v>6.9444444444444434E-2</v>
      </c>
      <c r="D5" s="6">
        <f t="shared" si="0"/>
        <v>34</v>
      </c>
      <c r="E5" s="7" t="s">
        <v>25</v>
      </c>
      <c r="F5" s="7">
        <v>611</v>
      </c>
      <c r="G5" s="7">
        <v>3430</v>
      </c>
      <c r="H5" s="7">
        <v>723</v>
      </c>
      <c r="I5" s="7">
        <v>2305</v>
      </c>
      <c r="J5" s="7">
        <v>-59</v>
      </c>
      <c r="K5" s="7">
        <f>-80+1-40</f>
        <v>-119</v>
      </c>
      <c r="L5" s="7">
        <v>0</v>
      </c>
      <c r="M5" s="7">
        <v>0</v>
      </c>
      <c r="N5" s="8">
        <f t="shared" ref="N5:N37" si="2">IF(SUM(F5-F4-J4)&lt;0,"",SUM(F5-F4-J4))</f>
        <v>24</v>
      </c>
      <c r="O5" s="7">
        <f t="shared" ref="O5:O37" si="3">IF(SUM(G5-G4-K4)&lt;0,"",SUM(G5-G4-K4))</f>
        <v>187</v>
      </c>
      <c r="P5" s="7">
        <f t="shared" ref="P5:P37" si="4">IF(SUM(H5-H4-L4)&lt;0,"",SUM(H5-H4-L4))</f>
        <v>30</v>
      </c>
      <c r="Q5" s="7">
        <f t="shared" ref="Q5:Q37" si="5">IF(SUM(I5-I4-M4)&lt;0,"",SUM(I5-I4-M4))</f>
        <v>89</v>
      </c>
      <c r="R5" s="7">
        <f t="shared" si="1"/>
        <v>330</v>
      </c>
      <c r="T5" s="53" t="s">
        <v>15</v>
      </c>
      <c r="U5" s="54"/>
      <c r="V5" s="54"/>
      <c r="W5" s="54"/>
      <c r="X5" s="55"/>
    </row>
    <row r="6" spans="1:24" x14ac:dyDescent="0.25">
      <c r="A6" s="52"/>
      <c r="B6" s="5">
        <v>0.36458333333333331</v>
      </c>
      <c r="C6" s="5">
        <v>0.38055555555555554</v>
      </c>
      <c r="D6" s="6">
        <f t="shared" si="0"/>
        <v>23</v>
      </c>
      <c r="E6" s="7" t="s">
        <v>32</v>
      </c>
      <c r="F6" s="7">
        <v>583</v>
      </c>
      <c r="G6" s="7">
        <v>3469</v>
      </c>
      <c r="H6" s="7">
        <v>734</v>
      </c>
      <c r="I6" s="7">
        <v>2402</v>
      </c>
      <c r="J6" s="7">
        <v>0</v>
      </c>
      <c r="K6" s="7">
        <v>0</v>
      </c>
      <c r="L6" s="7">
        <v>0</v>
      </c>
      <c r="M6" s="7">
        <v>0</v>
      </c>
      <c r="N6" s="8">
        <f t="shared" si="2"/>
        <v>31</v>
      </c>
      <c r="O6" s="7">
        <f>IF(SUM(G6-G5-K5)&lt;0,"",SUM(G6-G5-K5))</f>
        <v>158</v>
      </c>
      <c r="P6" s="7">
        <f t="shared" si="4"/>
        <v>11</v>
      </c>
      <c r="Q6" s="7">
        <f t="shared" si="5"/>
        <v>97</v>
      </c>
      <c r="R6" s="7">
        <f t="shared" si="1"/>
        <v>297</v>
      </c>
      <c r="T6" s="56"/>
      <c r="U6" s="57"/>
      <c r="V6" s="57"/>
      <c r="W6" s="57"/>
      <c r="X6" s="58"/>
    </row>
    <row r="7" spans="1:24" x14ac:dyDescent="0.25">
      <c r="A7" s="52"/>
      <c r="B7" s="5">
        <v>0.3972222222222222</v>
      </c>
      <c r="C7" s="5">
        <v>0.41597222222222219</v>
      </c>
      <c r="D7" s="6">
        <f t="shared" si="0"/>
        <v>27</v>
      </c>
      <c r="E7" s="7" t="s">
        <v>33</v>
      </c>
      <c r="F7" s="7">
        <v>616</v>
      </c>
      <c r="G7" s="7">
        <v>3632</v>
      </c>
      <c r="H7" s="7">
        <v>752</v>
      </c>
      <c r="I7" s="7">
        <v>2528</v>
      </c>
      <c r="J7" s="7">
        <v>0</v>
      </c>
      <c r="K7" s="7">
        <v>0</v>
      </c>
      <c r="L7" s="7">
        <v>0</v>
      </c>
      <c r="M7" s="7">
        <v>0</v>
      </c>
      <c r="N7" s="8">
        <f t="shared" si="2"/>
        <v>33</v>
      </c>
      <c r="O7" s="7">
        <f t="shared" si="3"/>
        <v>163</v>
      </c>
      <c r="P7" s="7">
        <f t="shared" si="4"/>
        <v>18</v>
      </c>
      <c r="Q7" s="7">
        <f t="shared" si="5"/>
        <v>126</v>
      </c>
      <c r="R7" s="7">
        <f t="shared" si="1"/>
        <v>340</v>
      </c>
      <c r="T7" s="12" t="s">
        <v>17</v>
      </c>
      <c r="U7" s="12" t="s">
        <v>18</v>
      </c>
      <c r="V7" s="11" t="s">
        <v>24</v>
      </c>
      <c r="W7" s="11" t="s">
        <v>19</v>
      </c>
      <c r="X7" s="11" t="s">
        <v>10</v>
      </c>
    </row>
    <row r="8" spans="1:24" x14ac:dyDescent="0.25">
      <c r="A8" s="52"/>
      <c r="B8" s="5">
        <v>0.59375</v>
      </c>
      <c r="C8" s="5">
        <v>0.6118055555555556</v>
      </c>
      <c r="D8" s="6">
        <f t="shared" si="0"/>
        <v>26</v>
      </c>
      <c r="E8" s="7" t="s">
        <v>23</v>
      </c>
      <c r="F8" s="7">
        <v>644</v>
      </c>
      <c r="G8" s="7">
        <v>3804</v>
      </c>
      <c r="H8" s="7">
        <v>774</v>
      </c>
      <c r="I8" s="7">
        <v>2624</v>
      </c>
      <c r="J8" s="7">
        <v>0</v>
      </c>
      <c r="K8" s="7">
        <v>-80</v>
      </c>
      <c r="L8" s="7">
        <v>0</v>
      </c>
      <c r="M8" s="7">
        <v>0</v>
      </c>
      <c r="N8" s="8">
        <f t="shared" si="2"/>
        <v>28</v>
      </c>
      <c r="O8" s="7">
        <f t="shared" si="3"/>
        <v>172</v>
      </c>
      <c r="P8" s="7">
        <f t="shared" si="4"/>
        <v>22</v>
      </c>
      <c r="Q8" s="7">
        <f t="shared" si="5"/>
        <v>96</v>
      </c>
      <c r="R8" s="7">
        <f t="shared" si="1"/>
        <v>318</v>
      </c>
      <c r="T8" s="15">
        <f>AVERAGEIF(N:N,"&lt;&gt;0")</f>
        <v>26.151515151515152</v>
      </c>
      <c r="U8" s="15">
        <f>AVERAGEIF(O:O,"&lt;&gt;0")</f>
        <v>178.66666666666666</v>
      </c>
      <c r="V8" s="10">
        <f>AVERAGEIF(P:P,"&lt;&gt;0")</f>
        <v>24.575757575757574</v>
      </c>
      <c r="W8" s="15">
        <f>AVERAGEIF(Q:Q,"&lt;&gt;0")</f>
        <v>100.15151515151516</v>
      </c>
      <c r="X8" s="7">
        <f>AVERAGEIF(R:R,"&lt;&gt;0")</f>
        <v>329.54545454545456</v>
      </c>
    </row>
    <row r="9" spans="1:24" x14ac:dyDescent="0.25">
      <c r="A9" s="52"/>
      <c r="B9" s="5">
        <v>0.9375</v>
      </c>
      <c r="C9" s="5">
        <v>0.9590277777777777</v>
      </c>
      <c r="D9" s="6">
        <f t="shared" si="0"/>
        <v>31</v>
      </c>
      <c r="E9" s="7" t="s">
        <v>34</v>
      </c>
      <c r="F9" s="7">
        <v>662</v>
      </c>
      <c r="G9" s="7">
        <v>3889</v>
      </c>
      <c r="H9" s="7">
        <v>792</v>
      </c>
      <c r="I9" s="7">
        <v>2741</v>
      </c>
      <c r="J9" s="7">
        <v>0</v>
      </c>
      <c r="K9" s="7">
        <v>0</v>
      </c>
      <c r="L9" s="7">
        <v>0</v>
      </c>
      <c r="M9" s="7">
        <v>0</v>
      </c>
      <c r="N9" s="8">
        <f t="shared" si="2"/>
        <v>18</v>
      </c>
      <c r="O9" s="7">
        <f t="shared" si="3"/>
        <v>165</v>
      </c>
      <c r="P9" s="7">
        <f t="shared" si="4"/>
        <v>18</v>
      </c>
      <c r="Q9" s="7">
        <f t="shared" si="5"/>
        <v>117</v>
      </c>
      <c r="R9" s="7">
        <f t="shared" si="1"/>
        <v>318</v>
      </c>
      <c r="T9" s="59" t="s">
        <v>22</v>
      </c>
      <c r="U9" s="60"/>
      <c r="V9" s="60"/>
      <c r="W9" s="60"/>
      <c r="X9" s="61"/>
    </row>
    <row r="10" spans="1:24" x14ac:dyDescent="0.25">
      <c r="A10" s="52"/>
      <c r="B10" s="5">
        <v>0.9604166666666667</v>
      </c>
      <c r="C10" s="5">
        <v>0.97986111111111107</v>
      </c>
      <c r="D10" s="6">
        <f t="shared" si="0"/>
        <v>28</v>
      </c>
      <c r="E10" s="7" t="s">
        <v>33</v>
      </c>
      <c r="F10" s="7">
        <v>693</v>
      </c>
      <c r="G10" s="7">
        <v>4078</v>
      </c>
      <c r="H10" s="7">
        <v>821</v>
      </c>
      <c r="I10" s="7">
        <v>2865</v>
      </c>
      <c r="J10" s="7">
        <v>0</v>
      </c>
      <c r="K10" s="7">
        <v>0</v>
      </c>
      <c r="L10" s="7">
        <v>0</v>
      </c>
      <c r="M10" s="7">
        <v>0</v>
      </c>
      <c r="N10" s="8">
        <f t="shared" si="2"/>
        <v>31</v>
      </c>
      <c r="O10" s="7">
        <f t="shared" si="3"/>
        <v>189</v>
      </c>
      <c r="P10" s="7">
        <f t="shared" si="4"/>
        <v>29</v>
      </c>
      <c r="Q10" s="7">
        <f t="shared" si="5"/>
        <v>124</v>
      </c>
      <c r="R10" s="7">
        <f t="shared" si="1"/>
        <v>373</v>
      </c>
      <c r="T10" s="12" t="s">
        <v>26</v>
      </c>
      <c r="U10" s="12" t="s">
        <v>27</v>
      </c>
      <c r="V10" s="12" t="s">
        <v>28</v>
      </c>
      <c r="W10" s="12" t="s">
        <v>29</v>
      </c>
      <c r="X10" s="12" t="s">
        <v>30</v>
      </c>
    </row>
    <row r="11" spans="1:24" x14ac:dyDescent="0.25">
      <c r="A11" s="51"/>
      <c r="B11" s="5">
        <v>0.98125000000000007</v>
      </c>
      <c r="C11" s="5">
        <v>0.99930555555555556</v>
      </c>
      <c r="D11" s="6">
        <f t="shared" si="0"/>
        <v>26</v>
      </c>
      <c r="E11" s="7" t="s">
        <v>32</v>
      </c>
      <c r="F11" s="7">
        <v>716</v>
      </c>
      <c r="G11" s="7">
        <v>4266</v>
      </c>
      <c r="H11" s="7">
        <v>849</v>
      </c>
      <c r="I11" s="7">
        <v>2960</v>
      </c>
      <c r="J11" s="7">
        <v>-47</v>
      </c>
      <c r="K11" s="7">
        <v>-76</v>
      </c>
      <c r="L11" s="7">
        <v>2</v>
      </c>
      <c r="M11" s="7">
        <v>2</v>
      </c>
      <c r="N11" s="8">
        <f t="shared" si="2"/>
        <v>23</v>
      </c>
      <c r="O11" s="7">
        <f t="shared" si="3"/>
        <v>188</v>
      </c>
      <c r="P11" s="7">
        <f t="shared" si="4"/>
        <v>28</v>
      </c>
      <c r="Q11" s="7">
        <f t="shared" si="5"/>
        <v>95</v>
      </c>
      <c r="R11" s="7">
        <f t="shared" si="1"/>
        <v>334</v>
      </c>
      <c r="T11" s="7">
        <f>AVERAGEIF(E:E,T10,R:R)</f>
        <v>335.42857142857144</v>
      </c>
      <c r="U11" s="7">
        <f>AVERAGEIF(E:E,U10,R:R)</f>
        <v>317.75</v>
      </c>
      <c r="V11" s="7">
        <f>AVERAGEIF(E:E,V10,R:R)</f>
        <v>321.44444444444446</v>
      </c>
      <c r="W11" s="7">
        <f>AVERAGEIF(E:E,W10,R:R)</f>
        <v>320</v>
      </c>
      <c r="X11" s="7">
        <f>AVERAGEIF(E:E,X10,R:R)</f>
        <v>355.33333333333331</v>
      </c>
    </row>
    <row r="12" spans="1:24" x14ac:dyDescent="0.25">
      <c r="A12" s="50">
        <v>44680</v>
      </c>
      <c r="B12" s="5">
        <v>0.79791666666666661</v>
      </c>
      <c r="C12" s="5">
        <v>0.81458333333333333</v>
      </c>
      <c r="D12" s="6">
        <f t="shared" si="0"/>
        <v>24</v>
      </c>
      <c r="E12" s="7" t="s">
        <v>23</v>
      </c>
      <c r="F12" s="7">
        <v>690</v>
      </c>
      <c r="G12" s="7">
        <v>4382</v>
      </c>
      <c r="H12" s="7">
        <v>878</v>
      </c>
      <c r="I12" s="7">
        <v>3062</v>
      </c>
      <c r="J12" s="7">
        <v>-60</v>
      </c>
      <c r="K12" s="7">
        <v>0</v>
      </c>
      <c r="L12" s="7">
        <v>0</v>
      </c>
      <c r="M12" s="7">
        <v>0</v>
      </c>
      <c r="N12" s="8">
        <f t="shared" si="2"/>
        <v>21</v>
      </c>
      <c r="O12" s="7">
        <f t="shared" si="3"/>
        <v>192</v>
      </c>
      <c r="P12" s="7">
        <f t="shared" si="4"/>
        <v>27</v>
      </c>
      <c r="Q12" s="7">
        <f t="shared" si="5"/>
        <v>100</v>
      </c>
      <c r="R12" s="7">
        <f t="shared" si="1"/>
        <v>340</v>
      </c>
      <c r="T12" s="42" t="s">
        <v>22</v>
      </c>
      <c r="U12" s="42"/>
      <c r="V12" s="42"/>
      <c r="W12" s="42"/>
      <c r="X12" s="42"/>
    </row>
    <row r="13" spans="1:24" x14ac:dyDescent="0.25">
      <c r="A13" s="51"/>
      <c r="B13" s="5">
        <v>0.98749999999999993</v>
      </c>
      <c r="C13" s="5">
        <v>1.0118055555555556</v>
      </c>
      <c r="D13" s="6">
        <f t="shared" si="0"/>
        <v>35</v>
      </c>
      <c r="E13" s="7" t="s">
        <v>23</v>
      </c>
      <c r="F13" s="7">
        <v>657</v>
      </c>
      <c r="G13" s="7">
        <v>4554</v>
      </c>
      <c r="H13" s="7">
        <v>902</v>
      </c>
      <c r="I13" s="7">
        <v>3157</v>
      </c>
      <c r="J13" s="7">
        <v>-76</v>
      </c>
      <c r="K13" s="7">
        <v>-240</v>
      </c>
      <c r="L13" s="7">
        <v>0</v>
      </c>
      <c r="M13" s="7">
        <v>0</v>
      </c>
      <c r="N13" s="8">
        <f t="shared" si="2"/>
        <v>27</v>
      </c>
      <c r="O13" s="7">
        <f t="shared" si="3"/>
        <v>172</v>
      </c>
      <c r="P13" s="7">
        <f t="shared" si="4"/>
        <v>24</v>
      </c>
      <c r="Q13" s="7">
        <f t="shared" si="5"/>
        <v>95</v>
      </c>
      <c r="R13" s="7">
        <f t="shared" si="1"/>
        <v>318</v>
      </c>
      <c r="T13" s="42"/>
      <c r="U13" s="42"/>
      <c r="V13" s="42"/>
      <c r="W13" s="42"/>
      <c r="X13" s="42"/>
    </row>
    <row r="14" spans="1:24" x14ac:dyDescent="0.25">
      <c r="A14" s="4">
        <v>44682</v>
      </c>
      <c r="B14" s="5">
        <v>0.74930555555555556</v>
      </c>
      <c r="C14" s="5">
        <v>0.7680555555555556</v>
      </c>
      <c r="D14" s="6">
        <f t="shared" si="0"/>
        <v>27</v>
      </c>
      <c r="E14" s="7" t="s">
        <v>32</v>
      </c>
      <c r="F14" s="7">
        <v>601</v>
      </c>
      <c r="G14" s="7">
        <v>4480</v>
      </c>
      <c r="H14" s="7">
        <v>921</v>
      </c>
      <c r="I14" s="7">
        <v>3258</v>
      </c>
      <c r="J14" s="7">
        <v>-575</v>
      </c>
      <c r="K14" s="7">
        <v>-120</v>
      </c>
      <c r="L14" s="7">
        <v>1</v>
      </c>
      <c r="M14" s="7">
        <v>3</v>
      </c>
      <c r="N14" s="8">
        <f t="shared" si="2"/>
        <v>20</v>
      </c>
      <c r="O14" s="7">
        <f t="shared" si="3"/>
        <v>166</v>
      </c>
      <c r="P14" s="7">
        <f t="shared" si="4"/>
        <v>19</v>
      </c>
      <c r="Q14" s="7">
        <f t="shared" si="5"/>
        <v>101</v>
      </c>
      <c r="R14" s="7">
        <f t="shared" si="1"/>
        <v>306</v>
      </c>
      <c r="T14" s="12" t="s">
        <v>26</v>
      </c>
      <c r="U14" s="12" t="s">
        <v>27</v>
      </c>
      <c r="V14" s="12" t="s">
        <v>28</v>
      </c>
      <c r="W14" s="12" t="s">
        <v>29</v>
      </c>
      <c r="X14" s="12" t="s">
        <v>30</v>
      </c>
    </row>
    <row r="15" spans="1:24" x14ac:dyDescent="0.25">
      <c r="A15" s="4">
        <v>44684</v>
      </c>
      <c r="B15" s="5">
        <v>0.3666666666666667</v>
      </c>
      <c r="C15" s="5">
        <v>0.38055555555555554</v>
      </c>
      <c r="D15" s="6">
        <f t="shared" si="0"/>
        <v>20</v>
      </c>
      <c r="E15" s="7" t="s">
        <v>32</v>
      </c>
      <c r="F15" s="7">
        <v>46</v>
      </c>
      <c r="G15" s="7">
        <v>4557</v>
      </c>
      <c r="H15" s="7">
        <v>932</v>
      </c>
      <c r="I15" s="7">
        <v>3357</v>
      </c>
      <c r="J15" s="7">
        <v>-38</v>
      </c>
      <c r="K15" s="7">
        <v>-370</v>
      </c>
      <c r="L15" s="7">
        <v>0</v>
      </c>
      <c r="M15" s="7">
        <v>-43</v>
      </c>
      <c r="N15" s="8">
        <f t="shared" si="2"/>
        <v>20</v>
      </c>
      <c r="O15" s="7">
        <f t="shared" si="3"/>
        <v>197</v>
      </c>
      <c r="P15" s="7">
        <f t="shared" si="4"/>
        <v>10</v>
      </c>
      <c r="Q15" s="7">
        <f t="shared" si="5"/>
        <v>96</v>
      </c>
      <c r="R15" s="7">
        <f t="shared" si="1"/>
        <v>323</v>
      </c>
      <c r="T15" s="7">
        <f>COUNTIF(E:E,T14)</f>
        <v>7</v>
      </c>
      <c r="U15" s="7">
        <f>COUNTIF(E:E,U14)</f>
        <v>8</v>
      </c>
      <c r="V15" s="7">
        <f>COUNTIF(E:E,V14)</f>
        <v>9</v>
      </c>
      <c r="W15" s="7">
        <f>COUNTIF(E:E,W14)</f>
        <v>3</v>
      </c>
      <c r="X15" s="7">
        <f>COUNTIF(E:E,X14)</f>
        <v>6</v>
      </c>
    </row>
    <row r="16" spans="1:24" x14ac:dyDescent="0.25">
      <c r="A16" s="50">
        <v>44685</v>
      </c>
      <c r="B16" s="5">
        <v>0.8027777777777777</v>
      </c>
      <c r="C16" s="5">
        <v>0.82291666666666663</v>
      </c>
      <c r="D16" s="6">
        <f t="shared" si="0"/>
        <v>29</v>
      </c>
      <c r="E16" s="7" t="s">
        <v>32</v>
      </c>
      <c r="F16" s="7">
        <v>35</v>
      </c>
      <c r="G16" s="7">
        <v>4328</v>
      </c>
      <c r="H16" s="7">
        <v>944</v>
      </c>
      <c r="I16" s="7">
        <v>3407</v>
      </c>
      <c r="J16" s="7">
        <v>0</v>
      </c>
      <c r="K16" s="7">
        <v>0</v>
      </c>
      <c r="L16" s="7">
        <v>0</v>
      </c>
      <c r="M16" s="7">
        <v>0</v>
      </c>
      <c r="N16" s="8">
        <f t="shared" si="2"/>
        <v>27</v>
      </c>
      <c r="O16" s="7">
        <f t="shared" si="3"/>
        <v>141</v>
      </c>
      <c r="P16" s="7">
        <f t="shared" si="4"/>
        <v>12</v>
      </c>
      <c r="Q16" s="7">
        <f t="shared" si="5"/>
        <v>93</v>
      </c>
      <c r="R16" s="7">
        <f t="shared" si="1"/>
        <v>273</v>
      </c>
      <c r="T16" s="16">
        <f>T15/SUM(T15:X15)</f>
        <v>0.21212121212121213</v>
      </c>
      <c r="U16" s="16">
        <f>U15/SUM(T15:X15)</f>
        <v>0.24242424242424243</v>
      </c>
      <c r="V16" s="16">
        <f>V15/SUM(T15:X15)</f>
        <v>0.27272727272727271</v>
      </c>
      <c r="W16" s="16">
        <f>W15/SUM(T15:X15)</f>
        <v>9.0909090909090912E-2</v>
      </c>
      <c r="X16" s="16">
        <f>X15/SUM(T15:X15)</f>
        <v>0.18181818181818182</v>
      </c>
    </row>
    <row r="17" spans="1:24" x14ac:dyDescent="0.25">
      <c r="A17" s="51"/>
      <c r="B17" s="5">
        <v>0.84722222222222221</v>
      </c>
      <c r="C17" s="5">
        <v>0.86944444444444446</v>
      </c>
      <c r="D17" s="6">
        <f t="shared" si="0"/>
        <v>32</v>
      </c>
      <c r="E17" s="7" t="s">
        <v>23</v>
      </c>
      <c r="F17" s="7">
        <v>62</v>
      </c>
      <c r="G17" s="7">
        <v>4495</v>
      </c>
      <c r="H17" s="7">
        <v>964</v>
      </c>
      <c r="I17" s="7">
        <v>3501</v>
      </c>
      <c r="J17" s="9">
        <v>-25</v>
      </c>
      <c r="K17" s="7">
        <v>-80</v>
      </c>
      <c r="L17" s="7">
        <v>0</v>
      </c>
      <c r="M17" s="7">
        <v>0</v>
      </c>
      <c r="N17" s="8">
        <f t="shared" si="2"/>
        <v>27</v>
      </c>
      <c r="O17" s="7">
        <f t="shared" si="3"/>
        <v>167</v>
      </c>
      <c r="P17" s="7">
        <f t="shared" si="4"/>
        <v>20</v>
      </c>
      <c r="Q17" s="7">
        <f t="shared" si="5"/>
        <v>94</v>
      </c>
      <c r="R17" s="7">
        <f t="shared" si="1"/>
        <v>308</v>
      </c>
      <c r="T17" s="59" t="s">
        <v>20</v>
      </c>
      <c r="U17" s="60"/>
      <c r="V17" s="60"/>
      <c r="W17" s="60"/>
      <c r="X17" s="61"/>
    </row>
    <row r="18" spans="1:24" x14ac:dyDescent="0.25">
      <c r="A18" s="50">
        <v>44686</v>
      </c>
      <c r="B18" s="5">
        <v>0.34027777777777773</v>
      </c>
      <c r="C18" s="5">
        <v>0.36458333333333331</v>
      </c>
      <c r="D18" s="6">
        <f t="shared" si="0"/>
        <v>35</v>
      </c>
      <c r="E18" s="7" t="s">
        <v>32</v>
      </c>
      <c r="F18" s="7">
        <v>62</v>
      </c>
      <c r="G18" s="7">
        <v>4612</v>
      </c>
      <c r="H18" s="7">
        <v>996</v>
      </c>
      <c r="I18" s="7">
        <v>3590</v>
      </c>
      <c r="J18" s="7">
        <v>0</v>
      </c>
      <c r="K18" s="7">
        <v>0</v>
      </c>
      <c r="L18" s="7">
        <v>0</v>
      </c>
      <c r="M18" s="7">
        <v>0</v>
      </c>
      <c r="N18" s="8">
        <f t="shared" si="2"/>
        <v>25</v>
      </c>
      <c r="O18" s="7">
        <f t="shared" si="3"/>
        <v>197</v>
      </c>
      <c r="P18" s="7">
        <f t="shared" si="4"/>
        <v>32</v>
      </c>
      <c r="Q18" s="7">
        <f t="shared" si="5"/>
        <v>89</v>
      </c>
      <c r="R18" s="7">
        <f t="shared" si="1"/>
        <v>343</v>
      </c>
      <c r="T18" s="12" t="s">
        <v>17</v>
      </c>
      <c r="U18" s="12" t="s">
        <v>18</v>
      </c>
      <c r="V18" s="11" t="s">
        <v>24</v>
      </c>
      <c r="W18" s="17" t="s">
        <v>19</v>
      </c>
      <c r="X18" s="11"/>
    </row>
    <row r="19" spans="1:24" x14ac:dyDescent="0.25">
      <c r="A19" s="52"/>
      <c r="B19" s="5">
        <v>0.88402777777777775</v>
      </c>
      <c r="C19" s="5">
        <v>0.90347222222222223</v>
      </c>
      <c r="D19" s="6">
        <f t="shared" si="0"/>
        <v>28</v>
      </c>
      <c r="E19" s="7" t="s">
        <v>32</v>
      </c>
      <c r="F19" s="7">
        <v>85</v>
      </c>
      <c r="G19" s="7">
        <v>4783</v>
      </c>
      <c r="H19" s="7">
        <v>1023</v>
      </c>
      <c r="I19" s="7">
        <v>3685</v>
      </c>
      <c r="J19" s="7">
        <v>0</v>
      </c>
      <c r="K19" s="7">
        <v>0</v>
      </c>
      <c r="L19" s="7">
        <v>0</v>
      </c>
      <c r="M19" s="7">
        <v>0</v>
      </c>
      <c r="N19" s="8">
        <f t="shared" si="2"/>
        <v>23</v>
      </c>
      <c r="O19" s="7">
        <f t="shared" si="3"/>
        <v>171</v>
      </c>
      <c r="P19" s="7">
        <f t="shared" si="4"/>
        <v>27</v>
      </c>
      <c r="Q19" s="7">
        <f t="shared" si="5"/>
        <v>95</v>
      </c>
      <c r="R19" s="7">
        <f t="shared" si="1"/>
        <v>316</v>
      </c>
      <c r="T19" s="15">
        <f>LOOKUP(9E+307,F:F)+LOOKUP(9E+307,J:J)</f>
        <v>415</v>
      </c>
      <c r="U19" s="15">
        <f>LOOKUP(9E+307,G:G)+LOOKUP(9E+307,K:K)</f>
        <v>4338</v>
      </c>
      <c r="V19" s="15">
        <f>LOOKUP(9E+307,H:H)+LOOKUP(9E+307,L:L)</f>
        <v>1502</v>
      </c>
      <c r="W19" s="15">
        <f>LOOKUP(9E+307,I:I)+LOOKUP(9E+307,M:M)</f>
        <v>5425</v>
      </c>
      <c r="X19" s="18"/>
    </row>
    <row r="20" spans="1:24" x14ac:dyDescent="0.25">
      <c r="A20" s="51"/>
      <c r="B20" s="5">
        <v>0.90486111111111101</v>
      </c>
      <c r="C20" s="5">
        <v>0.92291666666666661</v>
      </c>
      <c r="D20" s="6">
        <f t="shared" si="0"/>
        <v>26</v>
      </c>
      <c r="E20" s="7" t="s">
        <v>23</v>
      </c>
      <c r="F20" s="7">
        <v>106</v>
      </c>
      <c r="G20" s="7">
        <v>4976</v>
      </c>
      <c r="H20" s="7">
        <v>1046</v>
      </c>
      <c r="I20" s="7">
        <v>3779</v>
      </c>
      <c r="J20" s="7">
        <v>-56</v>
      </c>
      <c r="K20" s="7">
        <v>-119</v>
      </c>
      <c r="L20" s="7">
        <v>0</v>
      </c>
      <c r="M20" s="7">
        <v>0</v>
      </c>
      <c r="N20" s="8">
        <f t="shared" si="2"/>
        <v>21</v>
      </c>
      <c r="O20" s="7">
        <f t="shared" si="3"/>
        <v>193</v>
      </c>
      <c r="P20" s="7">
        <f t="shared" si="4"/>
        <v>23</v>
      </c>
      <c r="Q20" s="7">
        <f t="shared" si="5"/>
        <v>94</v>
      </c>
      <c r="R20" s="7">
        <f t="shared" si="1"/>
        <v>331</v>
      </c>
    </row>
    <row r="21" spans="1:24" hidden="1" x14ac:dyDescent="0.25">
      <c r="A21" s="50">
        <v>44688</v>
      </c>
      <c r="B21" s="5">
        <v>2.7083333333333334E-2</v>
      </c>
      <c r="C21" s="5">
        <v>4.9305555555555554E-2</v>
      </c>
      <c r="D21" s="6">
        <f t="shared" si="0"/>
        <v>32</v>
      </c>
      <c r="E21" s="7" t="s">
        <v>34</v>
      </c>
      <c r="F21" s="7">
        <v>73</v>
      </c>
      <c r="G21" s="7">
        <v>5036</v>
      </c>
      <c r="H21" s="7">
        <v>1072</v>
      </c>
      <c r="I21" s="7">
        <v>3880</v>
      </c>
      <c r="J21" s="7">
        <v>2</v>
      </c>
      <c r="K21" s="7">
        <v>-120</v>
      </c>
      <c r="L21" s="7">
        <v>0</v>
      </c>
      <c r="M21" s="7">
        <v>0</v>
      </c>
      <c r="N21" s="8">
        <f t="shared" si="2"/>
        <v>23</v>
      </c>
      <c r="O21" s="7">
        <f t="shared" si="3"/>
        <v>179</v>
      </c>
      <c r="P21" s="7">
        <f t="shared" si="4"/>
        <v>26</v>
      </c>
      <c r="Q21" s="7">
        <f t="shared" si="5"/>
        <v>101</v>
      </c>
      <c r="R21" s="7">
        <f t="shared" si="1"/>
        <v>329</v>
      </c>
    </row>
    <row r="22" spans="1:24" hidden="1" x14ac:dyDescent="0.25">
      <c r="A22" s="52"/>
      <c r="B22" s="5">
        <v>0.41388888888888892</v>
      </c>
      <c r="C22" s="5">
        <v>0.43541666666666662</v>
      </c>
      <c r="D22" s="6">
        <f t="shared" si="0"/>
        <v>31</v>
      </c>
      <c r="E22" s="7" t="s">
        <v>25</v>
      </c>
      <c r="F22" s="7">
        <v>96</v>
      </c>
      <c r="G22" s="7">
        <v>5104</v>
      </c>
      <c r="H22" s="7">
        <v>1103</v>
      </c>
      <c r="I22" s="7">
        <v>3980</v>
      </c>
      <c r="J22" s="7">
        <v>-60</v>
      </c>
      <c r="K22" s="7">
        <v>0</v>
      </c>
      <c r="L22" s="7">
        <v>0</v>
      </c>
      <c r="M22" s="7">
        <v>0</v>
      </c>
      <c r="N22" s="8">
        <f t="shared" si="2"/>
        <v>21</v>
      </c>
      <c r="O22" s="7">
        <f t="shared" si="3"/>
        <v>188</v>
      </c>
      <c r="P22" s="7">
        <f t="shared" si="4"/>
        <v>31</v>
      </c>
      <c r="Q22" s="7">
        <f t="shared" si="5"/>
        <v>100</v>
      </c>
      <c r="R22" s="7">
        <f t="shared" si="1"/>
        <v>340</v>
      </c>
    </row>
    <row r="23" spans="1:24" hidden="1" x14ac:dyDescent="0.25">
      <c r="A23" s="51"/>
      <c r="B23" s="5">
        <v>0.93541666666666667</v>
      </c>
      <c r="C23" s="5">
        <v>0.95416666666666661</v>
      </c>
      <c r="D23" s="6">
        <f t="shared" si="0"/>
        <v>27</v>
      </c>
      <c r="E23" s="7" t="s">
        <v>33</v>
      </c>
      <c r="F23" s="7">
        <v>72</v>
      </c>
      <c r="G23" s="7">
        <v>5260</v>
      </c>
      <c r="H23" s="7">
        <v>1114</v>
      </c>
      <c r="I23" s="7">
        <v>4086</v>
      </c>
      <c r="J23" s="7">
        <v>0</v>
      </c>
      <c r="K23" s="7">
        <v>0</v>
      </c>
      <c r="L23" s="7">
        <v>0</v>
      </c>
      <c r="M23" s="7">
        <v>0</v>
      </c>
      <c r="N23" s="8">
        <f t="shared" si="2"/>
        <v>36</v>
      </c>
      <c r="O23" s="7">
        <f t="shared" si="3"/>
        <v>156</v>
      </c>
      <c r="P23" s="7">
        <f t="shared" si="4"/>
        <v>11</v>
      </c>
      <c r="Q23" s="7">
        <f t="shared" si="5"/>
        <v>106</v>
      </c>
      <c r="R23" s="7">
        <f t="shared" si="1"/>
        <v>309</v>
      </c>
    </row>
    <row r="24" spans="1:24" hidden="1" x14ac:dyDescent="0.25">
      <c r="A24" s="50">
        <v>44689</v>
      </c>
      <c r="B24" s="5">
        <v>8.3333333333333329E-2</v>
      </c>
      <c r="C24" s="5">
        <v>0.10277777777777779</v>
      </c>
      <c r="D24" s="6">
        <f t="shared" si="0"/>
        <v>28</v>
      </c>
      <c r="E24" s="7" t="s">
        <v>23</v>
      </c>
      <c r="F24" s="7">
        <v>103</v>
      </c>
      <c r="G24" s="7">
        <v>5426</v>
      </c>
      <c r="H24" s="7">
        <v>1130</v>
      </c>
      <c r="I24" s="7">
        <v>4178</v>
      </c>
      <c r="J24" s="7">
        <f>9-24</f>
        <v>-15</v>
      </c>
      <c r="K24" s="7">
        <v>-120</v>
      </c>
      <c r="L24" s="7">
        <v>0</v>
      </c>
      <c r="M24" s="7">
        <v>0</v>
      </c>
      <c r="N24" s="8">
        <f t="shared" si="2"/>
        <v>31</v>
      </c>
      <c r="O24" s="7">
        <f t="shared" si="3"/>
        <v>166</v>
      </c>
      <c r="P24" s="7">
        <f t="shared" si="4"/>
        <v>16</v>
      </c>
      <c r="Q24" s="7">
        <f t="shared" si="5"/>
        <v>92</v>
      </c>
      <c r="R24" s="7">
        <f t="shared" si="1"/>
        <v>305</v>
      </c>
    </row>
    <row r="25" spans="1:24" hidden="1" x14ac:dyDescent="0.25">
      <c r="A25" s="51"/>
      <c r="B25" s="5">
        <v>0.8979166666666667</v>
      </c>
      <c r="C25" s="5">
        <v>0.92152777777777783</v>
      </c>
      <c r="D25" s="6">
        <f t="shared" si="0"/>
        <v>34</v>
      </c>
      <c r="E25" s="7" t="s">
        <v>33</v>
      </c>
      <c r="F25" s="7">
        <v>116</v>
      </c>
      <c r="G25" s="7">
        <v>5497</v>
      </c>
      <c r="H25" s="7">
        <v>1168</v>
      </c>
      <c r="I25" s="7">
        <v>4287</v>
      </c>
      <c r="J25" s="7">
        <v>6</v>
      </c>
      <c r="K25" s="7">
        <f>-75-40</f>
        <v>-115</v>
      </c>
      <c r="L25" s="7">
        <v>0</v>
      </c>
      <c r="M25" s="7">
        <v>0</v>
      </c>
      <c r="N25" s="8">
        <f t="shared" si="2"/>
        <v>28</v>
      </c>
      <c r="O25" s="7">
        <f t="shared" si="3"/>
        <v>191</v>
      </c>
      <c r="P25" s="7">
        <f t="shared" si="4"/>
        <v>38</v>
      </c>
      <c r="Q25" s="7">
        <f t="shared" si="5"/>
        <v>109</v>
      </c>
      <c r="R25" s="7">
        <f t="shared" si="1"/>
        <v>366</v>
      </c>
    </row>
    <row r="26" spans="1:24" hidden="1" x14ac:dyDescent="0.25">
      <c r="A26" s="50">
        <v>44690</v>
      </c>
      <c r="B26" s="5">
        <v>0.80555555555555547</v>
      </c>
      <c r="C26" s="5">
        <v>0.82291666666666663</v>
      </c>
      <c r="D26" s="6">
        <f t="shared" si="0"/>
        <v>25</v>
      </c>
      <c r="E26" s="7" t="s">
        <v>25</v>
      </c>
      <c r="F26" s="7">
        <v>147</v>
      </c>
      <c r="G26" s="7">
        <v>5540</v>
      </c>
      <c r="H26" s="7">
        <v>1180</v>
      </c>
      <c r="I26" s="7">
        <v>4393</v>
      </c>
      <c r="J26" s="7">
        <v>0</v>
      </c>
      <c r="K26" s="7">
        <v>0</v>
      </c>
      <c r="L26" s="7">
        <v>0</v>
      </c>
      <c r="M26" s="7">
        <v>0</v>
      </c>
      <c r="N26" s="8">
        <f t="shared" si="2"/>
        <v>25</v>
      </c>
      <c r="O26" s="7">
        <f t="shared" si="3"/>
        <v>158</v>
      </c>
      <c r="P26" s="7">
        <f t="shared" si="4"/>
        <v>12</v>
      </c>
      <c r="Q26" s="7">
        <f t="shared" si="5"/>
        <v>106</v>
      </c>
      <c r="R26" s="7">
        <f t="shared" si="1"/>
        <v>301</v>
      </c>
    </row>
    <row r="27" spans="1:24" hidden="1" x14ac:dyDescent="0.25">
      <c r="A27" s="51"/>
      <c r="B27" s="5">
        <v>0.8256944444444444</v>
      </c>
      <c r="C27" s="5">
        <v>0.84513888888888899</v>
      </c>
      <c r="D27" s="6">
        <f t="shared" si="0"/>
        <v>28</v>
      </c>
      <c r="E27" s="7" t="s">
        <v>25</v>
      </c>
      <c r="F27" s="7">
        <v>172</v>
      </c>
      <c r="G27" s="7">
        <v>5723</v>
      </c>
      <c r="H27" s="7">
        <v>1210</v>
      </c>
      <c r="I27" s="7">
        <v>4489</v>
      </c>
      <c r="J27" s="7">
        <v>-165</v>
      </c>
      <c r="K27" s="7">
        <v>-80</v>
      </c>
      <c r="L27" s="7">
        <v>0</v>
      </c>
      <c r="M27" s="7">
        <v>0</v>
      </c>
      <c r="N27" s="8">
        <f t="shared" si="2"/>
        <v>25</v>
      </c>
      <c r="O27" s="7">
        <f t="shared" si="3"/>
        <v>183</v>
      </c>
      <c r="P27" s="7">
        <f t="shared" si="4"/>
        <v>30</v>
      </c>
      <c r="Q27" s="7">
        <f t="shared" si="5"/>
        <v>96</v>
      </c>
      <c r="R27" s="7">
        <f t="shared" si="1"/>
        <v>334</v>
      </c>
      <c r="S27" s="10">
        <v>0</v>
      </c>
    </row>
    <row r="28" spans="1:24" hidden="1" x14ac:dyDescent="0.25">
      <c r="A28" s="50">
        <v>44691</v>
      </c>
      <c r="B28" s="5">
        <v>0.9243055555555556</v>
      </c>
      <c r="C28" s="5">
        <v>0.94166666666666676</v>
      </c>
      <c r="D28" s="6">
        <f t="shared" si="0"/>
        <v>25</v>
      </c>
      <c r="E28" s="7" t="s">
        <v>32</v>
      </c>
      <c r="F28" s="7">
        <v>27</v>
      </c>
      <c r="G28" s="7">
        <v>5835</v>
      </c>
      <c r="H28" s="7">
        <v>1243</v>
      </c>
      <c r="I28" s="7">
        <v>4594</v>
      </c>
      <c r="J28" s="7">
        <v>0</v>
      </c>
      <c r="K28" s="7">
        <v>0</v>
      </c>
      <c r="L28" s="7">
        <v>0</v>
      </c>
      <c r="M28" s="7">
        <v>0</v>
      </c>
      <c r="N28" s="8">
        <f t="shared" si="2"/>
        <v>20</v>
      </c>
      <c r="O28" s="7">
        <f t="shared" si="3"/>
        <v>192</v>
      </c>
      <c r="P28" s="7">
        <f t="shared" si="4"/>
        <v>33</v>
      </c>
      <c r="Q28" s="7">
        <f t="shared" si="5"/>
        <v>105</v>
      </c>
      <c r="R28" s="7">
        <f t="shared" si="1"/>
        <v>350</v>
      </c>
    </row>
    <row r="29" spans="1:24" hidden="1" x14ac:dyDescent="0.25">
      <c r="A29" s="51"/>
      <c r="B29" s="5">
        <v>0.9472222222222223</v>
      </c>
      <c r="C29" s="5">
        <v>0.96875</v>
      </c>
      <c r="D29" s="6">
        <f t="shared" si="0"/>
        <v>31</v>
      </c>
      <c r="E29" s="7" t="s">
        <v>33</v>
      </c>
      <c r="F29" s="7">
        <v>57</v>
      </c>
      <c r="G29" s="7">
        <v>6026</v>
      </c>
      <c r="H29" s="7">
        <v>1277</v>
      </c>
      <c r="I29" s="7">
        <v>4711</v>
      </c>
      <c r="J29" s="7">
        <v>-55</v>
      </c>
      <c r="K29" s="7">
        <v>-120</v>
      </c>
      <c r="L29" s="7"/>
      <c r="M29" s="7"/>
      <c r="N29" s="8">
        <f t="shared" si="2"/>
        <v>30</v>
      </c>
      <c r="O29" s="7">
        <f t="shared" si="3"/>
        <v>191</v>
      </c>
      <c r="P29" s="7">
        <f t="shared" si="4"/>
        <v>34</v>
      </c>
      <c r="Q29" s="7">
        <f t="shared" si="5"/>
        <v>117</v>
      </c>
      <c r="R29" s="7">
        <f t="shared" si="1"/>
        <v>372</v>
      </c>
    </row>
    <row r="30" spans="1:24" hidden="1" x14ac:dyDescent="0.25">
      <c r="A30" s="50">
        <v>44693</v>
      </c>
      <c r="B30" s="5">
        <v>0.1451388888888889</v>
      </c>
      <c r="C30" s="5">
        <v>0.16874999999999998</v>
      </c>
      <c r="D30" s="6">
        <f t="shared" si="0"/>
        <v>34</v>
      </c>
      <c r="E30" s="7" t="s">
        <v>25</v>
      </c>
      <c r="F30" s="7">
        <v>34</v>
      </c>
      <c r="G30" s="7">
        <v>6083</v>
      </c>
      <c r="H30" s="7">
        <v>1309</v>
      </c>
      <c r="I30" s="7">
        <v>4814</v>
      </c>
      <c r="J30" s="7">
        <v>3</v>
      </c>
      <c r="K30" s="7">
        <v>1</v>
      </c>
      <c r="L30" s="7">
        <v>0</v>
      </c>
      <c r="M30" s="7">
        <v>0</v>
      </c>
      <c r="N30" s="8">
        <f>IF(SUM(F30-F29-J29)&lt;0,"",SUM(F30-F29-J29))</f>
        <v>32</v>
      </c>
      <c r="O30" s="7">
        <f>IF(SUM(G30-G29-K29)&lt;0,"",SUM(G30-G29-K29))</f>
        <v>177</v>
      </c>
      <c r="P30" s="7">
        <f t="shared" si="4"/>
        <v>32</v>
      </c>
      <c r="Q30" s="7">
        <f t="shared" si="5"/>
        <v>103</v>
      </c>
      <c r="R30" s="7">
        <f t="shared" si="1"/>
        <v>344</v>
      </c>
    </row>
    <row r="31" spans="1:24" hidden="1" x14ac:dyDescent="0.25">
      <c r="A31" s="51"/>
      <c r="B31" s="5">
        <v>0.81874999999999998</v>
      </c>
      <c r="C31" s="5">
        <v>0.83680555555555547</v>
      </c>
      <c r="D31" s="6">
        <f t="shared" si="0"/>
        <v>26</v>
      </c>
      <c r="E31" s="7" t="s">
        <v>34</v>
      </c>
      <c r="F31" s="7">
        <v>63</v>
      </c>
      <c r="G31" s="7">
        <v>6266</v>
      </c>
      <c r="H31" s="7">
        <v>1331</v>
      </c>
      <c r="I31" s="7">
        <v>4897</v>
      </c>
      <c r="J31" s="7">
        <v>-20</v>
      </c>
      <c r="K31" s="7">
        <v>-1167</v>
      </c>
      <c r="L31" s="7">
        <v>8</v>
      </c>
      <c r="M31" s="7">
        <v>21</v>
      </c>
      <c r="N31" s="8">
        <f t="shared" si="2"/>
        <v>26</v>
      </c>
      <c r="O31" s="7">
        <f t="shared" si="3"/>
        <v>182</v>
      </c>
      <c r="P31" s="7">
        <f t="shared" si="4"/>
        <v>22</v>
      </c>
      <c r="Q31" s="7">
        <f t="shared" si="5"/>
        <v>83</v>
      </c>
      <c r="R31" s="7">
        <f t="shared" si="1"/>
        <v>313</v>
      </c>
    </row>
    <row r="32" spans="1:24" hidden="1" x14ac:dyDescent="0.25">
      <c r="A32" s="4">
        <v>44705</v>
      </c>
      <c r="B32" s="5">
        <v>0.99583333333333324</v>
      </c>
      <c r="C32" s="5">
        <v>1.0125</v>
      </c>
      <c r="D32" s="6">
        <f t="shared" si="0"/>
        <v>24</v>
      </c>
      <c r="E32" s="7" t="s">
        <v>23</v>
      </c>
      <c r="F32" s="7">
        <v>70</v>
      </c>
      <c r="G32" s="7">
        <v>5277</v>
      </c>
      <c r="H32" s="7">
        <v>1364</v>
      </c>
      <c r="I32" s="7">
        <v>5018</v>
      </c>
      <c r="J32" s="7">
        <v>315</v>
      </c>
      <c r="K32" s="7">
        <v>-312</v>
      </c>
      <c r="L32" s="7">
        <v>3</v>
      </c>
      <c r="M32" s="7">
        <v>6</v>
      </c>
      <c r="N32" s="8">
        <f t="shared" si="2"/>
        <v>27</v>
      </c>
      <c r="O32" s="7">
        <f t="shared" si="3"/>
        <v>178</v>
      </c>
      <c r="P32" s="7">
        <f t="shared" si="4"/>
        <v>25</v>
      </c>
      <c r="Q32" s="7">
        <f t="shared" si="5"/>
        <v>100</v>
      </c>
      <c r="R32" s="7">
        <f t="shared" si="1"/>
        <v>330</v>
      </c>
    </row>
    <row r="33" spans="1:18" hidden="1" x14ac:dyDescent="0.25">
      <c r="A33" s="4">
        <v>44711</v>
      </c>
      <c r="B33" s="5">
        <v>0.91805555555555562</v>
      </c>
      <c r="C33" s="5">
        <v>0.93541666666666667</v>
      </c>
      <c r="D33" s="6">
        <f t="shared" si="0"/>
        <v>25</v>
      </c>
      <c r="E33" s="7" t="s">
        <v>25</v>
      </c>
      <c r="F33" s="7">
        <v>410</v>
      </c>
      <c r="G33" s="7">
        <v>5162</v>
      </c>
      <c r="H33" s="7">
        <v>1399</v>
      </c>
      <c r="I33" s="7">
        <v>5123</v>
      </c>
      <c r="J33" s="7">
        <v>-133</v>
      </c>
      <c r="K33" s="7">
        <v>-775</v>
      </c>
      <c r="L33" s="7">
        <v>0</v>
      </c>
      <c r="M33" s="7">
        <v>-23</v>
      </c>
      <c r="N33" s="8">
        <f t="shared" si="2"/>
        <v>25</v>
      </c>
      <c r="O33" s="7">
        <f t="shared" si="3"/>
        <v>197</v>
      </c>
      <c r="P33" s="7">
        <f t="shared" si="4"/>
        <v>32</v>
      </c>
      <c r="Q33" s="7">
        <f t="shared" si="5"/>
        <v>99</v>
      </c>
      <c r="R33" s="7">
        <f t="shared" si="1"/>
        <v>353</v>
      </c>
    </row>
    <row r="34" spans="1:18" x14ac:dyDescent="0.25">
      <c r="A34" s="4">
        <v>44720</v>
      </c>
      <c r="B34" s="5">
        <v>2.9861111111111113E-2</v>
      </c>
      <c r="C34" s="5">
        <v>4.9305555555555554E-2</v>
      </c>
      <c r="D34" s="6">
        <f t="shared" si="0"/>
        <v>28</v>
      </c>
      <c r="E34" s="7" t="s">
        <v>25</v>
      </c>
      <c r="F34" s="7">
        <v>304</v>
      </c>
      <c r="G34" s="7">
        <v>4570</v>
      </c>
      <c r="H34" s="7">
        <v>1430</v>
      </c>
      <c r="I34" s="7">
        <v>5205</v>
      </c>
      <c r="J34" s="7">
        <v>-4</v>
      </c>
      <c r="K34" s="7">
        <v>-65</v>
      </c>
      <c r="L34" s="7">
        <v>0</v>
      </c>
      <c r="M34" s="7">
        <v>6</v>
      </c>
      <c r="N34" s="8">
        <f t="shared" si="2"/>
        <v>27</v>
      </c>
      <c r="O34" s="7">
        <f t="shared" si="3"/>
        <v>183</v>
      </c>
      <c r="P34" s="7">
        <f t="shared" si="4"/>
        <v>31</v>
      </c>
      <c r="Q34" s="7">
        <f t="shared" si="5"/>
        <v>105</v>
      </c>
      <c r="R34" s="7">
        <f t="shared" si="1"/>
        <v>346</v>
      </c>
    </row>
    <row r="35" spans="1:18" x14ac:dyDescent="0.25">
      <c r="A35" s="4">
        <v>44722</v>
      </c>
      <c r="B35" s="5">
        <v>0.53055555555555556</v>
      </c>
      <c r="C35" s="5">
        <v>0.54861111111111105</v>
      </c>
      <c r="D35" s="6">
        <f t="shared" si="0"/>
        <v>26</v>
      </c>
      <c r="E35" s="7" t="s">
        <v>23</v>
      </c>
      <c r="F35" s="7">
        <v>330</v>
      </c>
      <c r="G35" s="7">
        <v>4686</v>
      </c>
      <c r="H35" s="7">
        <v>1458</v>
      </c>
      <c r="I35" s="7">
        <v>5292</v>
      </c>
      <c r="J35" s="7">
        <v>-96</v>
      </c>
      <c r="K35" s="7">
        <v>-190</v>
      </c>
      <c r="L35" s="7">
        <v>2</v>
      </c>
      <c r="M35" s="7">
        <v>5</v>
      </c>
      <c r="N35" s="8">
        <f t="shared" si="2"/>
        <v>30</v>
      </c>
      <c r="O35" s="7">
        <f t="shared" si="3"/>
        <v>181</v>
      </c>
      <c r="P35" s="7">
        <f t="shared" si="4"/>
        <v>28</v>
      </c>
      <c r="Q35" s="7">
        <f t="shared" si="5"/>
        <v>81</v>
      </c>
      <c r="R35" s="7">
        <f t="shared" si="1"/>
        <v>320</v>
      </c>
    </row>
    <row r="36" spans="1:18" x14ac:dyDescent="0.25">
      <c r="A36" s="4">
        <v>44726</v>
      </c>
      <c r="B36" s="5">
        <v>0.79513888888888884</v>
      </c>
      <c r="C36" s="5">
        <v>0.81666666666666676</v>
      </c>
      <c r="D36" s="6">
        <f t="shared" si="0"/>
        <v>31</v>
      </c>
      <c r="E36" s="7" t="s">
        <v>33</v>
      </c>
      <c r="F36" s="7">
        <v>267</v>
      </c>
      <c r="G36" s="7">
        <v>4682</v>
      </c>
      <c r="H36" s="7">
        <v>1494</v>
      </c>
      <c r="I36" s="7">
        <v>5416</v>
      </c>
      <c r="J36" s="7">
        <v>148</v>
      </c>
      <c r="K36" s="7">
        <v>-344</v>
      </c>
      <c r="L36" s="7">
        <v>8</v>
      </c>
      <c r="M36" s="7">
        <v>9</v>
      </c>
      <c r="N36" s="8">
        <f t="shared" si="2"/>
        <v>33</v>
      </c>
      <c r="O36" s="7">
        <f t="shared" si="3"/>
        <v>186</v>
      </c>
      <c r="P36" s="7">
        <f t="shared" si="4"/>
        <v>34</v>
      </c>
      <c r="Q36" s="7">
        <f t="shared" si="5"/>
        <v>119</v>
      </c>
      <c r="R36" s="7">
        <f t="shared" si="1"/>
        <v>372</v>
      </c>
    </row>
    <row r="37" spans="1:18" x14ac:dyDescent="0.25">
      <c r="A37" s="4"/>
      <c r="B37" s="5"/>
      <c r="C37" s="5"/>
      <c r="D37" s="6">
        <f t="shared" si="0"/>
        <v>0</v>
      </c>
      <c r="E37" s="7"/>
      <c r="F37" s="7"/>
      <c r="G37" s="7"/>
      <c r="H37" s="7"/>
      <c r="I37" s="7"/>
      <c r="J37" s="7"/>
      <c r="K37" s="7"/>
      <c r="L37" s="7"/>
      <c r="M37" s="7"/>
      <c r="N37" s="8" t="str">
        <f t="shared" si="2"/>
        <v/>
      </c>
      <c r="O37" s="7" t="str">
        <f t="shared" si="3"/>
        <v/>
      </c>
      <c r="P37" s="7" t="str">
        <f t="shared" si="4"/>
        <v/>
      </c>
      <c r="Q37" s="7" t="str">
        <f t="shared" si="5"/>
        <v/>
      </c>
      <c r="R37" s="7">
        <f t="shared" si="1"/>
        <v>0</v>
      </c>
    </row>
    <row r="38" spans="1:18" x14ac:dyDescent="0.25">
      <c r="A38" s="40"/>
      <c r="B38" s="5"/>
      <c r="C38" s="5"/>
      <c r="D38" s="6">
        <f t="shared" ref="D38:D58" si="6">HOUR(SUM(C38-B38))*60+MINUTE(SUM(C38-B38))</f>
        <v>0</v>
      </c>
      <c r="E38" s="7"/>
      <c r="F38" s="7"/>
      <c r="G38" s="7"/>
      <c r="H38" s="7"/>
      <c r="I38" s="7"/>
      <c r="J38" s="7"/>
      <c r="K38" s="7"/>
      <c r="L38" s="7"/>
      <c r="M38" s="7"/>
      <c r="N38" s="8">
        <f t="shared" ref="N38:N58" si="7">IF(SUM(F38-F37-J37)&lt;0,"",SUM(F38-F37-J37))</f>
        <v>0</v>
      </c>
      <c r="O38" s="7">
        <f t="shared" ref="O38:O58" si="8">IF(SUM(G38-G37-K37)&lt;0,"",SUM(G38-G37-K37))</f>
        <v>0</v>
      </c>
      <c r="P38" s="7">
        <f t="shared" ref="P38:P58" si="9">IF(SUM(H38-H37-L37)&lt;0,"",SUM(H38-H37-L37))</f>
        <v>0</v>
      </c>
      <c r="Q38" s="7">
        <f t="shared" ref="Q38:Q58" si="10">IF(SUM(I38-I37-M37)&lt;0,"",SUM(I38-I37-M37))</f>
        <v>0</v>
      </c>
      <c r="R38" s="7">
        <f t="shared" ref="R38:R58" si="11">SUM(N38,O38,Q38,P38)</f>
        <v>0</v>
      </c>
    </row>
    <row r="39" spans="1:18" x14ac:dyDescent="0.25">
      <c r="A39" s="40"/>
      <c r="B39" s="5"/>
      <c r="C39" s="5"/>
      <c r="D39" s="6">
        <f t="shared" si="6"/>
        <v>0</v>
      </c>
      <c r="E39" s="7"/>
      <c r="F39" s="7"/>
      <c r="G39" s="7"/>
      <c r="H39" s="7"/>
      <c r="I39" s="7"/>
      <c r="J39" s="7"/>
      <c r="K39" s="7"/>
      <c r="L39" s="7"/>
      <c r="M39" s="7"/>
      <c r="N39" s="8">
        <f t="shared" si="7"/>
        <v>0</v>
      </c>
      <c r="O39" s="7">
        <f t="shared" si="8"/>
        <v>0</v>
      </c>
      <c r="P39" s="7">
        <f t="shared" si="9"/>
        <v>0</v>
      </c>
      <c r="Q39" s="7">
        <f t="shared" si="10"/>
        <v>0</v>
      </c>
      <c r="R39" s="7">
        <f t="shared" si="11"/>
        <v>0</v>
      </c>
    </row>
    <row r="40" spans="1:18" x14ac:dyDescent="0.25">
      <c r="A40" s="40"/>
      <c r="B40" s="5"/>
      <c r="C40" s="5"/>
      <c r="D40" s="6">
        <f t="shared" si="6"/>
        <v>0</v>
      </c>
      <c r="E40" s="7"/>
      <c r="F40" s="7"/>
      <c r="G40" s="7"/>
      <c r="H40" s="7"/>
      <c r="I40" s="7"/>
      <c r="J40" s="7"/>
      <c r="K40" s="7"/>
      <c r="L40" s="7"/>
      <c r="M40" s="7"/>
      <c r="N40" s="8">
        <f t="shared" si="7"/>
        <v>0</v>
      </c>
      <c r="O40" s="7">
        <f t="shared" si="8"/>
        <v>0</v>
      </c>
      <c r="P40" s="7">
        <f t="shared" si="9"/>
        <v>0</v>
      </c>
      <c r="Q40" s="7">
        <f t="shared" si="10"/>
        <v>0</v>
      </c>
      <c r="R40" s="7">
        <f t="shared" si="11"/>
        <v>0</v>
      </c>
    </row>
    <row r="41" spans="1:18" x14ac:dyDescent="0.25">
      <c r="A41" s="40"/>
      <c r="B41" s="5"/>
      <c r="C41" s="5"/>
      <c r="D41" s="6">
        <f t="shared" si="6"/>
        <v>0</v>
      </c>
      <c r="E41" s="7"/>
      <c r="F41" s="7"/>
      <c r="G41" s="7"/>
      <c r="H41" s="7"/>
      <c r="I41" s="7"/>
      <c r="J41" s="7"/>
      <c r="K41" s="7"/>
      <c r="L41" s="7"/>
      <c r="M41" s="7"/>
      <c r="N41" s="8">
        <f t="shared" si="7"/>
        <v>0</v>
      </c>
      <c r="O41" s="7">
        <f t="shared" si="8"/>
        <v>0</v>
      </c>
      <c r="P41" s="7">
        <f t="shared" si="9"/>
        <v>0</v>
      </c>
      <c r="Q41" s="7">
        <f t="shared" si="10"/>
        <v>0</v>
      </c>
      <c r="R41" s="7">
        <f t="shared" si="11"/>
        <v>0</v>
      </c>
    </row>
    <row r="42" spans="1:18" x14ac:dyDescent="0.25">
      <c r="A42" s="40"/>
      <c r="B42" s="5"/>
      <c r="C42" s="5"/>
      <c r="D42" s="6">
        <f t="shared" si="6"/>
        <v>0</v>
      </c>
      <c r="E42" s="7"/>
      <c r="F42" s="7"/>
      <c r="G42" s="7"/>
      <c r="H42" s="7"/>
      <c r="I42" s="7"/>
      <c r="J42" s="7"/>
      <c r="K42" s="7"/>
      <c r="L42" s="7"/>
      <c r="M42" s="7"/>
      <c r="N42" s="8">
        <f t="shared" si="7"/>
        <v>0</v>
      </c>
      <c r="O42" s="7">
        <f t="shared" si="8"/>
        <v>0</v>
      </c>
      <c r="P42" s="7">
        <f t="shared" si="9"/>
        <v>0</v>
      </c>
      <c r="Q42" s="7">
        <f t="shared" si="10"/>
        <v>0</v>
      </c>
      <c r="R42" s="7">
        <f t="shared" si="11"/>
        <v>0</v>
      </c>
    </row>
    <row r="43" spans="1:18" x14ac:dyDescent="0.25">
      <c r="A43" s="40"/>
      <c r="B43" s="5"/>
      <c r="C43" s="5"/>
      <c r="D43" s="6">
        <f t="shared" si="6"/>
        <v>0</v>
      </c>
      <c r="E43" s="7"/>
      <c r="F43" s="7"/>
      <c r="G43" s="7"/>
      <c r="H43" s="7"/>
      <c r="I43" s="7"/>
      <c r="J43" s="7"/>
      <c r="K43" s="7"/>
      <c r="L43" s="7"/>
      <c r="M43" s="7"/>
      <c r="N43" s="8">
        <f t="shared" si="7"/>
        <v>0</v>
      </c>
      <c r="O43" s="7">
        <f t="shared" si="8"/>
        <v>0</v>
      </c>
      <c r="P43" s="7">
        <f t="shared" si="9"/>
        <v>0</v>
      </c>
      <c r="Q43" s="7">
        <f t="shared" si="10"/>
        <v>0</v>
      </c>
      <c r="R43" s="7">
        <f t="shared" si="11"/>
        <v>0</v>
      </c>
    </row>
    <row r="44" spans="1:18" x14ac:dyDescent="0.25">
      <c r="A44" s="40"/>
      <c r="B44" s="5"/>
      <c r="C44" s="5"/>
      <c r="D44" s="6">
        <f t="shared" si="6"/>
        <v>0</v>
      </c>
      <c r="E44" s="7"/>
      <c r="F44" s="7"/>
      <c r="G44" s="7"/>
      <c r="H44" s="7"/>
      <c r="I44" s="7"/>
      <c r="J44" s="7"/>
      <c r="K44" s="7"/>
      <c r="L44" s="7"/>
      <c r="M44" s="7"/>
      <c r="N44" s="8">
        <f t="shared" si="7"/>
        <v>0</v>
      </c>
      <c r="O44" s="7">
        <f t="shared" si="8"/>
        <v>0</v>
      </c>
      <c r="P44" s="7">
        <f t="shared" si="9"/>
        <v>0</v>
      </c>
      <c r="Q44" s="7">
        <f t="shared" si="10"/>
        <v>0</v>
      </c>
      <c r="R44" s="7">
        <f t="shared" si="11"/>
        <v>0</v>
      </c>
    </row>
    <row r="45" spans="1:18" x14ac:dyDescent="0.25">
      <c r="A45" s="40"/>
      <c r="B45" s="5"/>
      <c r="C45" s="5"/>
      <c r="D45" s="6">
        <f t="shared" si="6"/>
        <v>0</v>
      </c>
      <c r="E45" s="7"/>
      <c r="F45" s="7"/>
      <c r="G45" s="7"/>
      <c r="H45" s="7"/>
      <c r="I45" s="7"/>
      <c r="J45" s="7"/>
      <c r="K45" s="7"/>
      <c r="L45" s="7"/>
      <c r="M45" s="7"/>
      <c r="N45" s="8">
        <f t="shared" si="7"/>
        <v>0</v>
      </c>
      <c r="O45" s="7">
        <f t="shared" si="8"/>
        <v>0</v>
      </c>
      <c r="P45" s="7">
        <f t="shared" si="9"/>
        <v>0</v>
      </c>
      <c r="Q45" s="7">
        <f t="shared" si="10"/>
        <v>0</v>
      </c>
      <c r="R45" s="7">
        <f t="shared" si="11"/>
        <v>0</v>
      </c>
    </row>
    <row r="46" spans="1:18" x14ac:dyDescent="0.25">
      <c r="A46" s="40"/>
      <c r="B46" s="5"/>
      <c r="C46" s="5"/>
      <c r="D46" s="6">
        <f t="shared" si="6"/>
        <v>0</v>
      </c>
      <c r="E46" s="7"/>
      <c r="F46" s="7"/>
      <c r="G46" s="7"/>
      <c r="H46" s="7"/>
      <c r="I46" s="7"/>
      <c r="J46" s="7"/>
      <c r="K46" s="7"/>
      <c r="L46" s="7"/>
      <c r="M46" s="7"/>
      <c r="N46" s="8">
        <f t="shared" si="7"/>
        <v>0</v>
      </c>
      <c r="O46" s="7">
        <f t="shared" si="8"/>
        <v>0</v>
      </c>
      <c r="P46" s="7">
        <f t="shared" si="9"/>
        <v>0</v>
      </c>
      <c r="Q46" s="7">
        <f t="shared" si="10"/>
        <v>0</v>
      </c>
      <c r="R46" s="7">
        <f t="shared" si="11"/>
        <v>0</v>
      </c>
    </row>
    <row r="47" spans="1:18" x14ac:dyDescent="0.25">
      <c r="A47" s="40"/>
      <c r="B47" s="5"/>
      <c r="C47" s="5"/>
      <c r="D47" s="6">
        <f t="shared" si="6"/>
        <v>0</v>
      </c>
      <c r="E47" s="7"/>
      <c r="F47" s="7"/>
      <c r="G47" s="7"/>
      <c r="H47" s="7"/>
      <c r="I47" s="7"/>
      <c r="J47" s="7"/>
      <c r="K47" s="7"/>
      <c r="L47" s="7"/>
      <c r="M47" s="7"/>
      <c r="N47" s="8">
        <f t="shared" si="7"/>
        <v>0</v>
      </c>
      <c r="O47" s="7">
        <f t="shared" si="8"/>
        <v>0</v>
      </c>
      <c r="P47" s="7">
        <f t="shared" si="9"/>
        <v>0</v>
      </c>
      <c r="Q47" s="7">
        <f t="shared" si="10"/>
        <v>0</v>
      </c>
      <c r="R47" s="7">
        <f t="shared" si="11"/>
        <v>0</v>
      </c>
    </row>
    <row r="48" spans="1:18" x14ac:dyDescent="0.25">
      <c r="A48" s="40"/>
      <c r="B48" s="5"/>
      <c r="C48" s="5"/>
      <c r="D48" s="6">
        <f t="shared" si="6"/>
        <v>0</v>
      </c>
      <c r="E48" s="7"/>
      <c r="F48" s="7"/>
      <c r="G48" s="7"/>
      <c r="H48" s="7"/>
      <c r="I48" s="7"/>
      <c r="J48" s="7"/>
      <c r="K48" s="7"/>
      <c r="L48" s="7"/>
      <c r="M48" s="7"/>
      <c r="N48" s="8">
        <f t="shared" si="7"/>
        <v>0</v>
      </c>
      <c r="O48" s="7">
        <f t="shared" si="8"/>
        <v>0</v>
      </c>
      <c r="P48" s="7">
        <f t="shared" si="9"/>
        <v>0</v>
      </c>
      <c r="Q48" s="7">
        <f t="shared" si="10"/>
        <v>0</v>
      </c>
      <c r="R48" s="7">
        <f t="shared" si="11"/>
        <v>0</v>
      </c>
    </row>
    <row r="49" spans="1:18" x14ac:dyDescent="0.25">
      <c r="A49" s="40"/>
      <c r="B49" s="5"/>
      <c r="C49" s="5"/>
      <c r="D49" s="6">
        <f t="shared" si="6"/>
        <v>0</v>
      </c>
      <c r="E49" s="7"/>
      <c r="F49" s="7"/>
      <c r="G49" s="7"/>
      <c r="H49" s="7"/>
      <c r="I49" s="7"/>
      <c r="J49" s="7"/>
      <c r="K49" s="7"/>
      <c r="L49" s="7"/>
      <c r="M49" s="7"/>
      <c r="N49" s="8">
        <f t="shared" si="7"/>
        <v>0</v>
      </c>
      <c r="O49" s="7">
        <f t="shared" si="8"/>
        <v>0</v>
      </c>
      <c r="P49" s="7">
        <f t="shared" si="9"/>
        <v>0</v>
      </c>
      <c r="Q49" s="7">
        <f t="shared" si="10"/>
        <v>0</v>
      </c>
      <c r="R49" s="7">
        <f t="shared" si="11"/>
        <v>0</v>
      </c>
    </row>
    <row r="50" spans="1:18" x14ac:dyDescent="0.25">
      <c r="A50" s="40"/>
      <c r="B50" s="5"/>
      <c r="C50" s="5"/>
      <c r="D50" s="6">
        <f t="shared" si="6"/>
        <v>0</v>
      </c>
      <c r="E50" s="7"/>
      <c r="F50" s="7"/>
      <c r="G50" s="7"/>
      <c r="H50" s="7"/>
      <c r="I50" s="7"/>
      <c r="J50" s="7"/>
      <c r="K50" s="7"/>
      <c r="L50" s="7"/>
      <c r="M50" s="7"/>
      <c r="N50" s="8">
        <f t="shared" si="7"/>
        <v>0</v>
      </c>
      <c r="O50" s="7">
        <f t="shared" si="8"/>
        <v>0</v>
      </c>
      <c r="P50" s="7">
        <f t="shared" si="9"/>
        <v>0</v>
      </c>
      <c r="Q50" s="7">
        <f t="shared" si="10"/>
        <v>0</v>
      </c>
      <c r="R50" s="7">
        <f t="shared" si="11"/>
        <v>0</v>
      </c>
    </row>
    <row r="51" spans="1:18" x14ac:dyDescent="0.25">
      <c r="A51" s="40"/>
      <c r="B51" s="5"/>
      <c r="C51" s="5"/>
      <c r="D51" s="6">
        <f t="shared" si="6"/>
        <v>0</v>
      </c>
      <c r="E51" s="7"/>
      <c r="F51" s="7"/>
      <c r="G51" s="7"/>
      <c r="H51" s="7"/>
      <c r="I51" s="7"/>
      <c r="J51" s="7"/>
      <c r="K51" s="7"/>
      <c r="L51" s="7"/>
      <c r="M51" s="7"/>
      <c r="N51" s="8">
        <f t="shared" si="7"/>
        <v>0</v>
      </c>
      <c r="O51" s="7">
        <f t="shared" si="8"/>
        <v>0</v>
      </c>
      <c r="P51" s="7">
        <f t="shared" si="9"/>
        <v>0</v>
      </c>
      <c r="Q51" s="7">
        <f t="shared" si="10"/>
        <v>0</v>
      </c>
      <c r="R51" s="7">
        <f t="shared" si="11"/>
        <v>0</v>
      </c>
    </row>
    <row r="52" spans="1:18" x14ac:dyDescent="0.25">
      <c r="A52" s="40"/>
      <c r="B52" s="5"/>
      <c r="C52" s="5"/>
      <c r="D52" s="6">
        <f t="shared" si="6"/>
        <v>0</v>
      </c>
      <c r="E52" s="7"/>
      <c r="F52" s="7"/>
      <c r="G52" s="7"/>
      <c r="H52" s="7"/>
      <c r="I52" s="7"/>
      <c r="J52" s="7"/>
      <c r="K52" s="7"/>
      <c r="L52" s="7"/>
      <c r="M52" s="7"/>
      <c r="N52" s="8">
        <f t="shared" si="7"/>
        <v>0</v>
      </c>
      <c r="O52" s="7">
        <f t="shared" si="8"/>
        <v>0</v>
      </c>
      <c r="P52" s="7">
        <f t="shared" si="9"/>
        <v>0</v>
      </c>
      <c r="Q52" s="7">
        <f t="shared" si="10"/>
        <v>0</v>
      </c>
      <c r="R52" s="7">
        <f t="shared" si="11"/>
        <v>0</v>
      </c>
    </row>
    <row r="53" spans="1:18" x14ac:dyDescent="0.25">
      <c r="A53" s="40"/>
      <c r="B53" s="5"/>
      <c r="C53" s="5"/>
      <c r="D53" s="6">
        <f t="shared" si="6"/>
        <v>0</v>
      </c>
      <c r="E53" s="7"/>
      <c r="F53" s="7"/>
      <c r="G53" s="7"/>
      <c r="H53" s="7"/>
      <c r="I53" s="7"/>
      <c r="J53" s="7"/>
      <c r="K53" s="7"/>
      <c r="L53" s="7"/>
      <c r="M53" s="7"/>
      <c r="N53" s="8">
        <f t="shared" si="7"/>
        <v>0</v>
      </c>
      <c r="O53" s="7">
        <f t="shared" si="8"/>
        <v>0</v>
      </c>
      <c r="P53" s="7">
        <f t="shared" si="9"/>
        <v>0</v>
      </c>
      <c r="Q53" s="7">
        <f t="shared" si="10"/>
        <v>0</v>
      </c>
      <c r="R53" s="7">
        <f t="shared" si="11"/>
        <v>0</v>
      </c>
    </row>
    <row r="54" spans="1:18" x14ac:dyDescent="0.25">
      <c r="A54" s="40"/>
      <c r="B54" s="5"/>
      <c r="C54" s="5"/>
      <c r="D54" s="6">
        <f t="shared" si="6"/>
        <v>0</v>
      </c>
      <c r="E54" s="7"/>
      <c r="F54" s="7"/>
      <c r="G54" s="7"/>
      <c r="H54" s="7"/>
      <c r="I54" s="7"/>
      <c r="J54" s="7"/>
      <c r="K54" s="7"/>
      <c r="L54" s="7"/>
      <c r="M54" s="7"/>
      <c r="N54" s="8">
        <f t="shared" si="7"/>
        <v>0</v>
      </c>
      <c r="O54" s="7">
        <f t="shared" si="8"/>
        <v>0</v>
      </c>
      <c r="P54" s="7">
        <f t="shared" si="9"/>
        <v>0</v>
      </c>
      <c r="Q54" s="7">
        <f t="shared" si="10"/>
        <v>0</v>
      </c>
      <c r="R54" s="7">
        <f t="shared" si="11"/>
        <v>0</v>
      </c>
    </row>
    <row r="55" spans="1:18" x14ac:dyDescent="0.25">
      <c r="A55" s="40"/>
      <c r="B55" s="5"/>
      <c r="C55" s="5"/>
      <c r="D55" s="6">
        <f t="shared" si="6"/>
        <v>0</v>
      </c>
      <c r="E55" s="7"/>
      <c r="F55" s="7"/>
      <c r="G55" s="7"/>
      <c r="H55" s="7"/>
      <c r="I55" s="7"/>
      <c r="J55" s="7"/>
      <c r="K55" s="7"/>
      <c r="L55" s="7"/>
      <c r="M55" s="7"/>
      <c r="N55" s="8">
        <f t="shared" si="7"/>
        <v>0</v>
      </c>
      <c r="O55" s="7">
        <f t="shared" si="8"/>
        <v>0</v>
      </c>
      <c r="P55" s="7">
        <f t="shared" si="9"/>
        <v>0</v>
      </c>
      <c r="Q55" s="7">
        <f t="shared" si="10"/>
        <v>0</v>
      </c>
      <c r="R55" s="7">
        <f t="shared" si="11"/>
        <v>0</v>
      </c>
    </row>
    <row r="56" spans="1:18" x14ac:dyDescent="0.25">
      <c r="A56" s="40"/>
      <c r="B56" s="5"/>
      <c r="C56" s="5"/>
      <c r="D56" s="6">
        <f t="shared" si="6"/>
        <v>0</v>
      </c>
      <c r="E56" s="7"/>
      <c r="F56" s="7"/>
      <c r="G56" s="7"/>
      <c r="H56" s="7"/>
      <c r="I56" s="7"/>
      <c r="J56" s="7"/>
      <c r="K56" s="7"/>
      <c r="L56" s="7"/>
      <c r="M56" s="7"/>
      <c r="N56" s="8">
        <f t="shared" si="7"/>
        <v>0</v>
      </c>
      <c r="O56" s="7">
        <f t="shared" si="8"/>
        <v>0</v>
      </c>
      <c r="P56" s="7">
        <f t="shared" si="9"/>
        <v>0</v>
      </c>
      <c r="Q56" s="7">
        <f t="shared" si="10"/>
        <v>0</v>
      </c>
      <c r="R56" s="7">
        <f t="shared" si="11"/>
        <v>0</v>
      </c>
    </row>
    <row r="57" spans="1:18" x14ac:dyDescent="0.25">
      <c r="A57" s="40"/>
      <c r="B57" s="5"/>
      <c r="C57" s="5"/>
      <c r="D57" s="6">
        <f t="shared" si="6"/>
        <v>0</v>
      </c>
      <c r="E57" s="7"/>
      <c r="F57" s="7"/>
      <c r="G57" s="7"/>
      <c r="H57" s="7"/>
      <c r="I57" s="7"/>
      <c r="J57" s="7"/>
      <c r="K57" s="7"/>
      <c r="L57" s="7"/>
      <c r="M57" s="7"/>
      <c r="N57" s="8">
        <f t="shared" si="7"/>
        <v>0</v>
      </c>
      <c r="O57" s="7">
        <f t="shared" si="8"/>
        <v>0</v>
      </c>
      <c r="P57" s="7">
        <f t="shared" si="9"/>
        <v>0</v>
      </c>
      <c r="Q57" s="7">
        <f t="shared" si="10"/>
        <v>0</v>
      </c>
      <c r="R57" s="7">
        <f t="shared" si="11"/>
        <v>0</v>
      </c>
    </row>
    <row r="58" spans="1:18" x14ac:dyDescent="0.25">
      <c r="A58" s="40"/>
      <c r="B58" s="5"/>
      <c r="C58" s="5"/>
      <c r="D58" s="6">
        <f t="shared" si="6"/>
        <v>0</v>
      </c>
      <c r="E58" s="7"/>
      <c r="F58" s="7"/>
      <c r="G58" s="7"/>
      <c r="H58" s="7"/>
      <c r="I58" s="7"/>
      <c r="J58" s="7"/>
      <c r="K58" s="7"/>
      <c r="L58" s="7"/>
      <c r="M58" s="7"/>
      <c r="N58" s="8">
        <f t="shared" si="7"/>
        <v>0</v>
      </c>
      <c r="O58" s="7">
        <f t="shared" si="8"/>
        <v>0</v>
      </c>
      <c r="P58" s="7">
        <f t="shared" si="9"/>
        <v>0</v>
      </c>
      <c r="Q58" s="7">
        <f t="shared" si="10"/>
        <v>0</v>
      </c>
      <c r="R58" s="7">
        <f t="shared" si="11"/>
        <v>0</v>
      </c>
    </row>
  </sheetData>
  <mergeCells count="23">
    <mergeCell ref="A12:A13"/>
    <mergeCell ref="J1:M1"/>
    <mergeCell ref="N1:R1"/>
    <mergeCell ref="F1:I1"/>
    <mergeCell ref="A1:A2"/>
    <mergeCell ref="B1:C1"/>
    <mergeCell ref="E1:E2"/>
    <mergeCell ref="A30:A31"/>
    <mergeCell ref="D1:D2"/>
    <mergeCell ref="A18:A20"/>
    <mergeCell ref="A16:A17"/>
    <mergeCell ref="T5:X6"/>
    <mergeCell ref="T9:X9"/>
    <mergeCell ref="T17:X17"/>
    <mergeCell ref="A21:A23"/>
    <mergeCell ref="A24:A25"/>
    <mergeCell ref="A26:A27"/>
    <mergeCell ref="A28:A29"/>
    <mergeCell ref="T1:X2"/>
    <mergeCell ref="T12:X13"/>
    <mergeCell ref="U3:W3"/>
    <mergeCell ref="U4:W4"/>
    <mergeCell ref="A3:A11"/>
  </mergeCells>
  <phoneticPr fontId="1" type="noConversion"/>
  <conditionalFormatting sqref="D3:D1048576">
    <cfRule type="cellIs" dxfId="3" priority="11" operator="between">
      <formula>1</formula>
      <formula>$U$4</formula>
    </cfRule>
    <cfRule type="cellIs" dxfId="2" priority="12" operator="greaterThan">
      <formula>$U$4</formula>
    </cfRule>
  </conditionalFormatting>
  <dataValidations count="1">
    <dataValidation type="list" allowBlank="1" showInputMessage="1" showErrorMessage="1" sqref="E3:E36 E38 E40 E42 E44 E46 E48 E50 E52 E54 E56 E58" xr:uid="{EC266FC0-548B-4684-99B0-29E6902F9D13}">
      <formula1>"鸣神岛,神无冢,八酝岛,海祇岛,清籁岛"</formula1>
    </dataValidation>
  </dataValidations>
  <pageMargins left="0.7" right="0.7" top="0.75" bottom="0.75" header="0.3" footer="0.3"/>
  <pageSetup paperSize="9" orientation="portrait" r:id="rId1"/>
  <ignoredErrors>
    <ignoredError sqref="U15 U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F39-BB4C-47DB-8068-B14EA7E51C6D}">
  <dimension ref="A1:S136"/>
  <sheetViews>
    <sheetView showZeros="0" tabSelected="1" workbookViewId="0">
      <pane ySplit="2" topLeftCell="A106" activePane="bottomLeft" state="frozen"/>
      <selection pane="bottomLeft" activeCell="A121" sqref="A121:A122"/>
    </sheetView>
  </sheetViews>
  <sheetFormatPr defaultRowHeight="15" x14ac:dyDescent="0.25"/>
  <cols>
    <col min="1" max="1" width="10.875" style="2" bestFit="1" customWidth="1"/>
    <col min="2" max="2" width="9" style="1"/>
    <col min="3" max="3" width="9.5" style="1" customWidth="1"/>
    <col min="4" max="4" width="9.5" style="27" bestFit="1" customWidth="1"/>
    <col min="5" max="10" width="9" style="1"/>
    <col min="11" max="11" width="11.75" style="1" customWidth="1"/>
    <col min="12" max="12" width="9" style="1"/>
    <col min="13" max="13" width="9.5" style="1" bestFit="1" customWidth="1"/>
    <col min="14" max="16" width="9" style="1"/>
    <col min="17" max="17" width="12.25" style="1" customWidth="1"/>
    <col min="18" max="18" width="9" style="1"/>
    <col min="19" max="19" width="10.875" style="1" customWidth="1"/>
    <col min="20" max="16384" width="9" style="1"/>
  </cols>
  <sheetData>
    <row r="1" spans="1:11" x14ac:dyDescent="0.25">
      <c r="A1" s="43" t="s">
        <v>0</v>
      </c>
      <c r="B1" s="42" t="s">
        <v>2</v>
      </c>
      <c r="C1" s="42"/>
      <c r="D1" s="43" t="s">
        <v>2</v>
      </c>
      <c r="E1" s="59" t="s">
        <v>42</v>
      </c>
      <c r="F1" s="60"/>
      <c r="G1" s="59" t="s">
        <v>45</v>
      </c>
      <c r="H1" s="60"/>
      <c r="I1" s="53" t="s">
        <v>48</v>
      </c>
      <c r="J1" s="54"/>
      <c r="K1" s="55"/>
    </row>
    <row r="2" spans="1:11" x14ac:dyDescent="0.25">
      <c r="A2" s="44"/>
      <c r="B2" s="3" t="s">
        <v>8</v>
      </c>
      <c r="C2" s="3" t="s">
        <v>9</v>
      </c>
      <c r="D2" s="44"/>
      <c r="E2" s="3" t="s">
        <v>43</v>
      </c>
      <c r="F2" s="3" t="s">
        <v>44</v>
      </c>
      <c r="G2" s="3" t="s">
        <v>47</v>
      </c>
      <c r="H2" s="3" t="s">
        <v>46</v>
      </c>
      <c r="I2" s="3" t="s">
        <v>49</v>
      </c>
      <c r="J2" s="3" t="s">
        <v>50</v>
      </c>
      <c r="K2" s="3" t="s">
        <v>53</v>
      </c>
    </row>
    <row r="3" spans="1:11" hidden="1" x14ac:dyDescent="0.25">
      <c r="A3" s="38">
        <v>44692</v>
      </c>
      <c r="B3" s="5">
        <v>0.4368055555555555</v>
      </c>
      <c r="C3" s="5">
        <v>0.46180555555555558</v>
      </c>
      <c r="D3" s="6">
        <f t="shared" ref="D3:D122" si="0">HOUR(SUM(C3-B3))*60+MINUTE(SUM(C3-B3))</f>
        <v>36</v>
      </c>
      <c r="E3" s="7"/>
      <c r="F3" s="7"/>
      <c r="G3" s="7">
        <v>2</v>
      </c>
      <c r="H3" s="7">
        <v>13</v>
      </c>
      <c r="I3" s="8">
        <f t="shared" ref="I3:I47" si="1">IF(SUM(F3-E3)&lt;0,"",SUM(F3-E3))</f>
        <v>0</v>
      </c>
      <c r="J3" s="7">
        <f t="shared" ref="J3:J47" si="2">IF(SUM(H3*1260+G3*2520)&lt;0,"",SUM(H3*1260+G3*2520))</f>
        <v>21420</v>
      </c>
      <c r="K3" s="7">
        <f t="shared" ref="K3:K47" si="3">SUM(I3,J3)</f>
        <v>21420</v>
      </c>
    </row>
    <row r="4" spans="1:11" hidden="1" x14ac:dyDescent="0.25">
      <c r="A4" s="70">
        <v>44693</v>
      </c>
      <c r="B4" s="5">
        <v>0.61527777777777781</v>
      </c>
      <c r="C4" s="5">
        <v>0.6430555555555556</v>
      </c>
      <c r="D4" s="6">
        <f t="shared" si="0"/>
        <v>40</v>
      </c>
      <c r="E4" s="7"/>
      <c r="F4" s="7"/>
      <c r="G4" s="7">
        <v>1</v>
      </c>
      <c r="H4" s="7">
        <v>11</v>
      </c>
      <c r="I4" s="8">
        <f>IF(SUM(F4-E4)&lt;0,"",SUM(F4-E4))</f>
        <v>0</v>
      </c>
      <c r="J4" s="7">
        <f t="shared" si="2"/>
        <v>16380</v>
      </c>
      <c r="K4" s="7">
        <f t="shared" si="3"/>
        <v>16380</v>
      </c>
    </row>
    <row r="5" spans="1:11" hidden="1" x14ac:dyDescent="0.25">
      <c r="A5" s="70"/>
      <c r="B5" s="5">
        <v>0.64652777777777781</v>
      </c>
      <c r="C5" s="5">
        <v>0.68263888888888891</v>
      </c>
      <c r="D5" s="6">
        <f t="shared" si="0"/>
        <v>52</v>
      </c>
      <c r="E5" s="7">
        <v>202931</v>
      </c>
      <c r="F5" s="7">
        <v>243387</v>
      </c>
      <c r="G5" s="7">
        <v>1</v>
      </c>
      <c r="H5" s="7">
        <v>13</v>
      </c>
      <c r="I5" s="8">
        <f t="shared" si="1"/>
        <v>40456</v>
      </c>
      <c r="J5" s="7">
        <f t="shared" si="2"/>
        <v>18900</v>
      </c>
      <c r="K5" s="7">
        <f t="shared" si="3"/>
        <v>59356</v>
      </c>
    </row>
    <row r="6" spans="1:11" hidden="1" x14ac:dyDescent="0.25">
      <c r="A6" s="70"/>
      <c r="B6" s="5">
        <v>0.7583333333333333</v>
      </c>
      <c r="C6" s="5">
        <v>0.77916666666666667</v>
      </c>
      <c r="D6" s="6">
        <f t="shared" si="0"/>
        <v>30</v>
      </c>
      <c r="E6" s="7">
        <v>257387</v>
      </c>
      <c r="F6" s="7">
        <v>298279</v>
      </c>
      <c r="G6" s="7">
        <v>4</v>
      </c>
      <c r="H6" s="7">
        <v>10</v>
      </c>
      <c r="I6" s="8">
        <f t="shared" si="1"/>
        <v>40892</v>
      </c>
      <c r="J6" s="7">
        <f t="shared" si="2"/>
        <v>22680</v>
      </c>
      <c r="K6" s="7">
        <f t="shared" si="3"/>
        <v>63572</v>
      </c>
    </row>
    <row r="7" spans="1:11" hidden="1" x14ac:dyDescent="0.25">
      <c r="A7" s="70">
        <v>44694</v>
      </c>
      <c r="B7" s="5">
        <v>0.26527777777777778</v>
      </c>
      <c r="C7" s="5">
        <v>0.28958333333333336</v>
      </c>
      <c r="D7" s="6">
        <f t="shared" si="0"/>
        <v>35</v>
      </c>
      <c r="E7" s="7"/>
      <c r="F7" s="7"/>
      <c r="G7" s="7">
        <v>2</v>
      </c>
      <c r="H7" s="7">
        <v>10</v>
      </c>
      <c r="I7" s="8">
        <f t="shared" si="1"/>
        <v>0</v>
      </c>
      <c r="J7" s="7">
        <f t="shared" si="2"/>
        <v>17640</v>
      </c>
      <c r="K7" s="7">
        <f t="shared" si="3"/>
        <v>17640</v>
      </c>
    </row>
    <row r="8" spans="1:11" hidden="1" x14ac:dyDescent="0.25">
      <c r="A8" s="70"/>
      <c r="B8" s="5">
        <v>0.29930555555555555</v>
      </c>
      <c r="C8" s="5">
        <v>0.31944444444444448</v>
      </c>
      <c r="D8" s="6">
        <f t="shared" si="0"/>
        <v>29</v>
      </c>
      <c r="E8" s="7">
        <v>185031</v>
      </c>
      <c r="F8" s="7">
        <v>223073</v>
      </c>
      <c r="G8" s="7">
        <v>3</v>
      </c>
      <c r="H8" s="7">
        <v>8</v>
      </c>
      <c r="I8" s="8">
        <f t="shared" si="1"/>
        <v>38042</v>
      </c>
      <c r="J8" s="7">
        <f t="shared" si="2"/>
        <v>17640</v>
      </c>
      <c r="K8" s="7">
        <f t="shared" si="3"/>
        <v>55682</v>
      </c>
    </row>
    <row r="9" spans="1:11" hidden="1" x14ac:dyDescent="0.25">
      <c r="A9" s="70"/>
      <c r="B9" s="5">
        <v>0.69236111111111109</v>
      </c>
      <c r="C9" s="5">
        <v>0.71944444444444444</v>
      </c>
      <c r="D9" s="6">
        <f t="shared" si="0"/>
        <v>39</v>
      </c>
      <c r="E9" s="7">
        <v>207450</v>
      </c>
      <c r="F9" s="7">
        <v>247160</v>
      </c>
      <c r="G9" s="7">
        <v>1</v>
      </c>
      <c r="H9" s="7">
        <v>9</v>
      </c>
      <c r="I9" s="8">
        <f t="shared" si="1"/>
        <v>39710</v>
      </c>
      <c r="J9" s="7">
        <f t="shared" si="2"/>
        <v>13860</v>
      </c>
      <c r="K9" s="7">
        <f t="shared" si="3"/>
        <v>53570</v>
      </c>
    </row>
    <row r="10" spans="1:11" hidden="1" x14ac:dyDescent="0.25">
      <c r="A10" s="70">
        <v>44695</v>
      </c>
      <c r="B10" s="5">
        <v>0.23541666666666669</v>
      </c>
      <c r="C10" s="5">
        <v>0.25347222222222221</v>
      </c>
      <c r="D10" s="6">
        <f t="shared" si="0"/>
        <v>26</v>
      </c>
      <c r="E10" s="7">
        <v>83419</v>
      </c>
      <c r="F10" s="7">
        <v>122974</v>
      </c>
      <c r="G10" s="7">
        <v>2</v>
      </c>
      <c r="H10" s="7">
        <v>9</v>
      </c>
      <c r="I10" s="8">
        <f t="shared" si="1"/>
        <v>39555</v>
      </c>
      <c r="J10" s="7">
        <f t="shared" si="2"/>
        <v>16380</v>
      </c>
      <c r="K10" s="7">
        <f t="shared" si="3"/>
        <v>55935</v>
      </c>
    </row>
    <row r="11" spans="1:11" hidden="1" x14ac:dyDescent="0.25">
      <c r="A11" s="70"/>
      <c r="B11" s="5">
        <v>0.3347222222222222</v>
      </c>
      <c r="C11" s="5">
        <v>0.35625000000000001</v>
      </c>
      <c r="D11" s="6">
        <f t="shared" si="0"/>
        <v>31</v>
      </c>
      <c r="E11" s="7">
        <v>27083</v>
      </c>
      <c r="F11" s="7">
        <v>68738</v>
      </c>
      <c r="G11" s="7">
        <v>2</v>
      </c>
      <c r="H11" s="7">
        <v>16</v>
      </c>
      <c r="I11" s="8">
        <f t="shared" si="1"/>
        <v>41655</v>
      </c>
      <c r="J11" s="7">
        <f t="shared" si="2"/>
        <v>25200</v>
      </c>
      <c r="K11" s="7">
        <f t="shared" si="3"/>
        <v>66855</v>
      </c>
    </row>
    <row r="12" spans="1:11" hidden="1" x14ac:dyDescent="0.25">
      <c r="A12" s="70"/>
      <c r="B12" s="5">
        <v>0.79027777777777775</v>
      </c>
      <c r="C12" s="5">
        <v>0.8125</v>
      </c>
      <c r="D12" s="6">
        <f t="shared" si="0"/>
        <v>32</v>
      </c>
      <c r="E12" s="7">
        <v>134171</v>
      </c>
      <c r="F12" s="7">
        <v>175311</v>
      </c>
      <c r="G12" s="7">
        <v>2</v>
      </c>
      <c r="H12" s="7">
        <v>13</v>
      </c>
      <c r="I12" s="8">
        <f t="shared" si="1"/>
        <v>41140</v>
      </c>
      <c r="J12" s="7">
        <f t="shared" si="2"/>
        <v>21420</v>
      </c>
      <c r="K12" s="7">
        <f t="shared" si="3"/>
        <v>62560</v>
      </c>
    </row>
    <row r="13" spans="1:11" hidden="1" x14ac:dyDescent="0.25">
      <c r="A13" s="70">
        <v>44696</v>
      </c>
      <c r="B13" s="5">
        <v>0.27986111111111112</v>
      </c>
      <c r="C13" s="5">
        <v>0.30486111111111108</v>
      </c>
      <c r="D13" s="6">
        <f t="shared" si="0"/>
        <v>36</v>
      </c>
      <c r="E13" s="7">
        <v>57696</v>
      </c>
      <c r="F13" s="7">
        <v>97445</v>
      </c>
      <c r="G13" s="7">
        <v>2</v>
      </c>
      <c r="H13" s="7">
        <v>10</v>
      </c>
      <c r="I13" s="8">
        <f t="shared" si="1"/>
        <v>39749</v>
      </c>
      <c r="J13" s="7">
        <f t="shared" si="2"/>
        <v>17640</v>
      </c>
      <c r="K13" s="7">
        <f t="shared" si="3"/>
        <v>57389</v>
      </c>
    </row>
    <row r="14" spans="1:11" hidden="1" x14ac:dyDescent="0.25">
      <c r="A14" s="70"/>
      <c r="B14" s="5">
        <v>0.42222222222222222</v>
      </c>
      <c r="C14" s="5">
        <v>0.45208333333333334</v>
      </c>
      <c r="D14" s="6">
        <f t="shared" si="0"/>
        <v>43</v>
      </c>
      <c r="E14" s="7">
        <v>48407</v>
      </c>
      <c r="F14" s="7">
        <v>90119</v>
      </c>
      <c r="G14" s="7">
        <v>7</v>
      </c>
      <c r="H14" s="7">
        <v>18</v>
      </c>
      <c r="I14" s="8">
        <f t="shared" si="1"/>
        <v>41712</v>
      </c>
      <c r="J14" s="7">
        <f t="shared" si="2"/>
        <v>40320</v>
      </c>
      <c r="K14" s="7">
        <f t="shared" si="3"/>
        <v>82032</v>
      </c>
    </row>
    <row r="15" spans="1:11" hidden="1" x14ac:dyDescent="0.25">
      <c r="A15" s="70"/>
      <c r="B15" s="5">
        <v>0.45833333333333331</v>
      </c>
      <c r="C15" s="5">
        <v>0.48194444444444445</v>
      </c>
      <c r="D15" s="6">
        <f t="shared" si="0"/>
        <v>34</v>
      </c>
      <c r="E15" s="7">
        <v>54839</v>
      </c>
      <c r="F15" s="7">
        <v>94857</v>
      </c>
      <c r="G15" s="7">
        <v>1</v>
      </c>
      <c r="H15" s="7">
        <v>8</v>
      </c>
      <c r="I15" s="8">
        <f t="shared" si="1"/>
        <v>40018</v>
      </c>
      <c r="J15" s="7">
        <f t="shared" si="2"/>
        <v>12600</v>
      </c>
      <c r="K15" s="7">
        <f t="shared" si="3"/>
        <v>52618</v>
      </c>
    </row>
    <row r="16" spans="1:11" hidden="1" x14ac:dyDescent="0.25">
      <c r="A16" s="70"/>
      <c r="B16" s="5">
        <v>0.96250000000000002</v>
      </c>
      <c r="C16" s="5">
        <v>0.98611111111111116</v>
      </c>
      <c r="D16" s="6">
        <f t="shared" si="0"/>
        <v>34</v>
      </c>
      <c r="E16" s="7"/>
      <c r="F16" s="7"/>
      <c r="G16" s="7"/>
      <c r="H16" s="7"/>
      <c r="I16" s="8">
        <f t="shared" si="1"/>
        <v>0</v>
      </c>
      <c r="J16" s="7">
        <f t="shared" si="2"/>
        <v>0</v>
      </c>
      <c r="K16" s="7">
        <f t="shared" si="3"/>
        <v>0</v>
      </c>
    </row>
    <row r="17" spans="1:12" hidden="1" x14ac:dyDescent="0.25">
      <c r="A17" s="38">
        <v>44697</v>
      </c>
      <c r="B17" s="5">
        <v>0.65555555555555556</v>
      </c>
      <c r="C17" s="5">
        <v>0.68611111111111101</v>
      </c>
      <c r="D17" s="6">
        <f t="shared" si="0"/>
        <v>44</v>
      </c>
      <c r="E17" s="7">
        <v>465296</v>
      </c>
      <c r="F17" s="7">
        <v>505218</v>
      </c>
      <c r="G17" s="7">
        <v>3</v>
      </c>
      <c r="H17" s="26">
        <v>8</v>
      </c>
      <c r="I17" s="8">
        <f t="shared" si="1"/>
        <v>39922</v>
      </c>
      <c r="J17" s="7">
        <f t="shared" si="2"/>
        <v>17640</v>
      </c>
      <c r="K17" s="7">
        <f t="shared" si="3"/>
        <v>57562</v>
      </c>
    </row>
    <row r="18" spans="1:12" hidden="1" x14ac:dyDescent="0.25">
      <c r="A18" s="70">
        <v>44698</v>
      </c>
      <c r="B18" s="5">
        <v>3.6805555555555557E-2</v>
      </c>
      <c r="C18" s="5">
        <v>6.25E-2</v>
      </c>
      <c r="D18" s="6">
        <f t="shared" si="0"/>
        <v>37</v>
      </c>
      <c r="E18" s="7">
        <v>438198</v>
      </c>
      <c r="F18" s="7">
        <v>477969</v>
      </c>
      <c r="G18" s="7">
        <v>1</v>
      </c>
      <c r="H18" s="7">
        <v>10</v>
      </c>
      <c r="I18" s="8">
        <f t="shared" si="1"/>
        <v>39771</v>
      </c>
      <c r="J18" s="7">
        <f t="shared" si="2"/>
        <v>15120</v>
      </c>
      <c r="K18" s="7">
        <f t="shared" si="3"/>
        <v>54891</v>
      </c>
    </row>
    <row r="19" spans="1:12" hidden="1" x14ac:dyDescent="0.25">
      <c r="A19" s="70"/>
      <c r="B19" s="5">
        <v>8.2638888888888887E-2</v>
      </c>
      <c r="C19" s="5">
        <v>0.11041666666666666</v>
      </c>
      <c r="D19" s="6">
        <f t="shared" si="0"/>
        <v>40</v>
      </c>
      <c r="E19" s="7">
        <v>463818</v>
      </c>
      <c r="F19" s="7">
        <v>503316</v>
      </c>
      <c r="G19" s="7">
        <v>3</v>
      </c>
      <c r="H19" s="7">
        <v>10</v>
      </c>
      <c r="I19" s="8">
        <f t="shared" si="1"/>
        <v>39498</v>
      </c>
      <c r="J19" s="7">
        <f t="shared" si="2"/>
        <v>20160</v>
      </c>
      <c r="K19" s="7">
        <f t="shared" si="3"/>
        <v>59658</v>
      </c>
    </row>
    <row r="20" spans="1:12" hidden="1" x14ac:dyDescent="0.25">
      <c r="A20" s="70"/>
      <c r="B20" s="5">
        <v>0.19722222222222222</v>
      </c>
      <c r="C20" s="5">
        <v>0.22777777777777777</v>
      </c>
      <c r="D20" s="6">
        <f t="shared" si="0"/>
        <v>44</v>
      </c>
      <c r="E20" s="7">
        <v>206687</v>
      </c>
      <c r="F20" s="7">
        <v>247490</v>
      </c>
      <c r="G20" s="7">
        <v>2</v>
      </c>
      <c r="H20" s="7">
        <v>9</v>
      </c>
      <c r="I20" s="8">
        <f t="shared" si="1"/>
        <v>40803</v>
      </c>
      <c r="J20" s="7">
        <f t="shared" si="2"/>
        <v>16380</v>
      </c>
      <c r="K20" s="7">
        <f t="shared" si="3"/>
        <v>57183</v>
      </c>
    </row>
    <row r="21" spans="1:12" hidden="1" x14ac:dyDescent="0.25">
      <c r="A21" s="70"/>
      <c r="B21" s="5">
        <v>0.27708333333333335</v>
      </c>
      <c r="C21" s="5">
        <v>0.30416666666666664</v>
      </c>
      <c r="D21" s="6">
        <f t="shared" si="0"/>
        <v>39</v>
      </c>
      <c r="E21" s="7">
        <v>260615</v>
      </c>
      <c r="F21" s="7">
        <v>300424</v>
      </c>
      <c r="G21" s="7">
        <v>2</v>
      </c>
      <c r="H21" s="7">
        <v>10</v>
      </c>
      <c r="I21" s="8">
        <f t="shared" si="1"/>
        <v>39809</v>
      </c>
      <c r="J21" s="7">
        <f t="shared" si="2"/>
        <v>17640</v>
      </c>
      <c r="K21" s="7">
        <f t="shared" si="3"/>
        <v>57449</v>
      </c>
    </row>
    <row r="22" spans="1:12" hidden="1" x14ac:dyDescent="0.25">
      <c r="A22" s="70"/>
      <c r="B22" s="5">
        <v>0.43958333333333338</v>
      </c>
      <c r="C22" s="5">
        <v>0.46736111111111112</v>
      </c>
      <c r="D22" s="6">
        <f t="shared" si="0"/>
        <v>40</v>
      </c>
      <c r="E22" s="7">
        <v>198464</v>
      </c>
      <c r="F22" s="7">
        <v>238368</v>
      </c>
      <c r="G22" s="7">
        <v>2</v>
      </c>
      <c r="H22" s="7">
        <v>9</v>
      </c>
      <c r="I22" s="8">
        <f t="shared" si="1"/>
        <v>39904</v>
      </c>
      <c r="J22" s="7">
        <f t="shared" si="2"/>
        <v>16380</v>
      </c>
      <c r="K22" s="7">
        <f t="shared" si="3"/>
        <v>56284</v>
      </c>
    </row>
    <row r="23" spans="1:12" hidden="1" x14ac:dyDescent="0.25">
      <c r="A23" s="70">
        <v>44699</v>
      </c>
      <c r="B23" s="5">
        <v>0.20138888888888887</v>
      </c>
      <c r="C23" s="5">
        <v>0.22430555555555556</v>
      </c>
      <c r="D23" s="6">
        <f t="shared" si="0"/>
        <v>33</v>
      </c>
      <c r="E23" s="7">
        <v>237180</v>
      </c>
      <c r="F23" s="7">
        <v>277662</v>
      </c>
      <c r="G23" s="7">
        <v>2</v>
      </c>
      <c r="H23" s="7">
        <v>9</v>
      </c>
      <c r="I23" s="8">
        <f t="shared" si="1"/>
        <v>40482</v>
      </c>
      <c r="J23" s="7">
        <f t="shared" si="2"/>
        <v>16380</v>
      </c>
      <c r="K23" s="7">
        <f t="shared" si="3"/>
        <v>56862</v>
      </c>
    </row>
    <row r="24" spans="1:12" hidden="1" x14ac:dyDescent="0.25">
      <c r="A24" s="70"/>
      <c r="B24" s="5">
        <v>0.98263888888888884</v>
      </c>
      <c r="C24" s="5">
        <v>1.0020833333333334</v>
      </c>
      <c r="D24" s="6">
        <f t="shared" si="0"/>
        <v>28</v>
      </c>
      <c r="E24" s="7">
        <v>3941</v>
      </c>
      <c r="F24" s="7">
        <v>44445</v>
      </c>
      <c r="G24" s="7">
        <v>3</v>
      </c>
      <c r="H24" s="7">
        <v>5</v>
      </c>
      <c r="I24" s="8">
        <f t="shared" si="1"/>
        <v>40504</v>
      </c>
      <c r="J24" s="7">
        <f t="shared" si="2"/>
        <v>13860</v>
      </c>
      <c r="K24" s="7">
        <f t="shared" si="3"/>
        <v>54364</v>
      </c>
    </row>
    <row r="25" spans="1:12" hidden="1" x14ac:dyDescent="0.25">
      <c r="A25" s="70">
        <v>44700</v>
      </c>
      <c r="B25" s="5">
        <v>2.361111111111111E-2</v>
      </c>
      <c r="C25" s="5">
        <v>5.1388888888888894E-2</v>
      </c>
      <c r="D25" s="6">
        <f t="shared" si="0"/>
        <v>40</v>
      </c>
      <c r="E25" s="7">
        <v>345</v>
      </c>
      <c r="F25" s="7">
        <v>41840</v>
      </c>
      <c r="G25" s="7">
        <v>4</v>
      </c>
      <c r="H25" s="7">
        <v>5</v>
      </c>
      <c r="I25" s="8">
        <f t="shared" si="1"/>
        <v>41495</v>
      </c>
      <c r="J25" s="7">
        <f t="shared" si="2"/>
        <v>16380</v>
      </c>
      <c r="K25" s="7">
        <f t="shared" si="3"/>
        <v>57875</v>
      </c>
    </row>
    <row r="26" spans="1:12" hidden="1" x14ac:dyDescent="0.25">
      <c r="A26" s="70"/>
      <c r="B26" s="5">
        <v>0.16944444444444443</v>
      </c>
      <c r="C26" s="5">
        <v>0.18541666666666667</v>
      </c>
      <c r="D26" s="6">
        <f t="shared" si="0"/>
        <v>23</v>
      </c>
      <c r="E26" s="7">
        <v>40005</v>
      </c>
      <c r="F26" s="7">
        <v>81200</v>
      </c>
      <c r="G26" s="7">
        <v>3</v>
      </c>
      <c r="H26" s="7">
        <v>18</v>
      </c>
      <c r="I26" s="8">
        <f t="shared" si="1"/>
        <v>41195</v>
      </c>
      <c r="J26" s="7">
        <f t="shared" si="2"/>
        <v>30240</v>
      </c>
      <c r="K26" s="7">
        <f t="shared" si="3"/>
        <v>71435</v>
      </c>
    </row>
    <row r="27" spans="1:12" hidden="1" x14ac:dyDescent="0.25">
      <c r="A27" s="70"/>
      <c r="B27" s="5">
        <v>0.38958333333333334</v>
      </c>
      <c r="C27" s="5">
        <v>0.41597222222222219</v>
      </c>
      <c r="D27" s="6">
        <f t="shared" si="0"/>
        <v>38</v>
      </c>
      <c r="E27" s="7">
        <v>20528</v>
      </c>
      <c r="F27" s="7">
        <v>60562</v>
      </c>
      <c r="G27" s="7">
        <v>6</v>
      </c>
      <c r="H27" s="7">
        <v>9</v>
      </c>
      <c r="I27" s="8">
        <f t="shared" si="1"/>
        <v>40034</v>
      </c>
      <c r="J27" s="7">
        <f t="shared" si="2"/>
        <v>26460</v>
      </c>
      <c r="K27" s="7">
        <f t="shared" si="3"/>
        <v>66494</v>
      </c>
      <c r="L27" s="1">
        <v>0</v>
      </c>
    </row>
    <row r="28" spans="1:12" hidden="1" x14ac:dyDescent="0.25">
      <c r="A28" s="70"/>
      <c r="B28" s="5">
        <v>0.43958333333333338</v>
      </c>
      <c r="C28" s="5">
        <v>0.46180555555555558</v>
      </c>
      <c r="D28" s="6">
        <f t="shared" si="0"/>
        <v>32</v>
      </c>
      <c r="E28" s="7">
        <v>60562</v>
      </c>
      <c r="F28" s="7">
        <v>101024</v>
      </c>
      <c r="G28" s="7">
        <v>6</v>
      </c>
      <c r="H28" s="7">
        <v>8</v>
      </c>
      <c r="I28" s="8">
        <f t="shared" si="1"/>
        <v>40462</v>
      </c>
      <c r="J28" s="7">
        <f t="shared" si="2"/>
        <v>25200</v>
      </c>
      <c r="K28" s="7">
        <f t="shared" si="3"/>
        <v>65662</v>
      </c>
    </row>
    <row r="29" spans="1:12" hidden="1" x14ac:dyDescent="0.25">
      <c r="A29" s="70">
        <v>44701</v>
      </c>
      <c r="B29" s="5">
        <v>0.6958333333333333</v>
      </c>
      <c r="C29" s="5">
        <v>0.72430555555555554</v>
      </c>
      <c r="D29" s="6">
        <f t="shared" si="0"/>
        <v>41</v>
      </c>
      <c r="E29" s="7">
        <v>27799</v>
      </c>
      <c r="F29" s="7">
        <v>67954</v>
      </c>
      <c r="G29" s="7">
        <v>3</v>
      </c>
      <c r="H29" s="7">
        <v>9</v>
      </c>
      <c r="I29" s="8">
        <f t="shared" si="1"/>
        <v>40155</v>
      </c>
      <c r="J29" s="7">
        <f t="shared" si="2"/>
        <v>18900</v>
      </c>
      <c r="K29" s="7">
        <f t="shared" si="3"/>
        <v>59055</v>
      </c>
    </row>
    <row r="30" spans="1:12" hidden="1" x14ac:dyDescent="0.25">
      <c r="A30" s="70"/>
      <c r="B30" s="5">
        <v>0.89513888888888893</v>
      </c>
      <c r="C30" s="5">
        <v>0.92222222222222217</v>
      </c>
      <c r="D30" s="6">
        <f t="shared" si="0"/>
        <v>39</v>
      </c>
      <c r="E30" s="7">
        <v>60155</v>
      </c>
      <c r="F30" s="7">
        <v>102818</v>
      </c>
      <c r="G30" s="7">
        <v>4</v>
      </c>
      <c r="H30" s="7">
        <v>12</v>
      </c>
      <c r="I30" s="8">
        <f t="shared" si="1"/>
        <v>42663</v>
      </c>
      <c r="J30" s="7">
        <f t="shared" si="2"/>
        <v>25200</v>
      </c>
      <c r="K30" s="7">
        <f t="shared" si="3"/>
        <v>67863</v>
      </c>
    </row>
    <row r="31" spans="1:12" hidden="1" x14ac:dyDescent="0.25">
      <c r="A31" s="70"/>
      <c r="B31" s="5">
        <v>0.92638888888888893</v>
      </c>
      <c r="C31" s="5">
        <v>0.95000000000000007</v>
      </c>
      <c r="D31" s="6">
        <f t="shared" si="0"/>
        <v>34</v>
      </c>
      <c r="E31" s="7">
        <v>102818</v>
      </c>
      <c r="F31" s="7">
        <v>144239</v>
      </c>
      <c r="G31" s="7">
        <v>3</v>
      </c>
      <c r="H31" s="7">
        <v>8</v>
      </c>
      <c r="I31" s="8">
        <f t="shared" si="1"/>
        <v>41421</v>
      </c>
      <c r="J31" s="7">
        <f t="shared" si="2"/>
        <v>17640</v>
      </c>
      <c r="K31" s="7">
        <f t="shared" si="3"/>
        <v>59061</v>
      </c>
    </row>
    <row r="32" spans="1:12" hidden="1" x14ac:dyDescent="0.25">
      <c r="A32" s="70">
        <v>44703</v>
      </c>
      <c r="B32" s="5">
        <v>0.25277777777777777</v>
      </c>
      <c r="C32" s="5">
        <v>0.27916666666666667</v>
      </c>
      <c r="D32" s="6">
        <f t="shared" si="0"/>
        <v>38</v>
      </c>
      <c r="E32" s="7">
        <v>167058</v>
      </c>
      <c r="F32" s="7">
        <v>209999</v>
      </c>
      <c r="G32" s="7">
        <v>4</v>
      </c>
      <c r="H32" s="7">
        <v>10</v>
      </c>
      <c r="I32" s="8">
        <f t="shared" si="1"/>
        <v>42941</v>
      </c>
      <c r="J32" s="7">
        <f t="shared" si="2"/>
        <v>22680</v>
      </c>
      <c r="K32" s="7">
        <f t="shared" si="3"/>
        <v>65621</v>
      </c>
    </row>
    <row r="33" spans="1:11" hidden="1" x14ac:dyDescent="0.25">
      <c r="A33" s="70"/>
      <c r="B33" s="5">
        <v>0.34791666666666665</v>
      </c>
      <c r="C33" s="5">
        <v>0.36944444444444446</v>
      </c>
      <c r="D33" s="6">
        <f t="shared" si="0"/>
        <v>31</v>
      </c>
      <c r="E33" s="7">
        <v>27960</v>
      </c>
      <c r="F33" s="7">
        <v>67912</v>
      </c>
      <c r="G33" s="7">
        <v>2</v>
      </c>
      <c r="H33" s="7">
        <v>6</v>
      </c>
      <c r="I33" s="8">
        <f t="shared" si="1"/>
        <v>39952</v>
      </c>
      <c r="J33" s="7">
        <f t="shared" si="2"/>
        <v>12600</v>
      </c>
      <c r="K33" s="7">
        <f t="shared" si="3"/>
        <v>52552</v>
      </c>
    </row>
    <row r="34" spans="1:11" hidden="1" x14ac:dyDescent="0.25">
      <c r="A34" s="70"/>
      <c r="B34" s="5">
        <v>0.38750000000000001</v>
      </c>
      <c r="C34" s="5">
        <v>0.41666666666666669</v>
      </c>
      <c r="D34" s="6">
        <f t="shared" si="0"/>
        <v>42</v>
      </c>
      <c r="E34" s="7">
        <v>40856</v>
      </c>
      <c r="F34" s="7">
        <v>79697</v>
      </c>
      <c r="G34" s="7">
        <v>5</v>
      </c>
      <c r="H34" s="7">
        <v>9</v>
      </c>
      <c r="I34" s="8">
        <f t="shared" si="1"/>
        <v>38841</v>
      </c>
      <c r="J34" s="7">
        <f t="shared" si="2"/>
        <v>23940</v>
      </c>
      <c r="K34" s="7">
        <f t="shared" si="3"/>
        <v>62781</v>
      </c>
    </row>
    <row r="35" spans="1:11" hidden="1" x14ac:dyDescent="0.25">
      <c r="A35" s="70"/>
      <c r="B35" s="5">
        <v>0.9458333333333333</v>
      </c>
      <c r="C35" s="5">
        <v>0.97638888888888886</v>
      </c>
      <c r="D35" s="6">
        <f t="shared" si="0"/>
        <v>44</v>
      </c>
      <c r="E35" s="7"/>
      <c r="F35" s="7"/>
      <c r="G35" s="7"/>
      <c r="H35" s="7"/>
      <c r="I35" s="8">
        <f t="shared" si="1"/>
        <v>0</v>
      </c>
      <c r="J35" s="7">
        <f t="shared" si="2"/>
        <v>0</v>
      </c>
      <c r="K35" s="7">
        <f t="shared" si="3"/>
        <v>0</v>
      </c>
    </row>
    <row r="36" spans="1:11" hidden="1" x14ac:dyDescent="0.25">
      <c r="A36" s="50">
        <v>44704</v>
      </c>
      <c r="B36" s="5">
        <v>0.20833333333333334</v>
      </c>
      <c r="C36" s="5">
        <v>0.23333333333333331</v>
      </c>
      <c r="D36" s="6">
        <f t="shared" si="0"/>
        <v>36</v>
      </c>
      <c r="E36" s="7">
        <v>320071</v>
      </c>
      <c r="F36" s="7">
        <v>362228</v>
      </c>
      <c r="G36" s="7">
        <v>3</v>
      </c>
      <c r="H36" s="7">
        <v>12</v>
      </c>
      <c r="I36" s="8">
        <f t="shared" si="1"/>
        <v>42157</v>
      </c>
      <c r="J36" s="7">
        <f t="shared" si="2"/>
        <v>22680</v>
      </c>
      <c r="K36" s="7">
        <f t="shared" si="3"/>
        <v>64837</v>
      </c>
    </row>
    <row r="37" spans="1:11" hidden="1" x14ac:dyDescent="0.25">
      <c r="A37" s="52"/>
      <c r="B37" s="5">
        <v>0.35625000000000001</v>
      </c>
      <c r="C37" s="5">
        <v>0.375</v>
      </c>
      <c r="D37" s="6">
        <f t="shared" si="0"/>
        <v>27</v>
      </c>
      <c r="E37" s="7">
        <v>423986</v>
      </c>
      <c r="F37" s="7">
        <v>465255</v>
      </c>
      <c r="G37" s="7">
        <v>2</v>
      </c>
      <c r="H37" s="7">
        <v>11</v>
      </c>
      <c r="I37" s="8">
        <f t="shared" si="1"/>
        <v>41269</v>
      </c>
      <c r="J37" s="7">
        <f t="shared" si="2"/>
        <v>18900</v>
      </c>
      <c r="K37" s="7">
        <f t="shared" si="3"/>
        <v>60169</v>
      </c>
    </row>
    <row r="38" spans="1:11" hidden="1" x14ac:dyDescent="0.25">
      <c r="A38" s="51"/>
      <c r="B38" s="5">
        <v>0.90069444444444446</v>
      </c>
      <c r="C38" s="5">
        <v>0.9243055555555556</v>
      </c>
      <c r="D38" s="6">
        <f t="shared" si="0"/>
        <v>34</v>
      </c>
      <c r="E38" s="26">
        <v>524728</v>
      </c>
      <c r="F38" s="7">
        <v>567281</v>
      </c>
      <c r="G38" s="7">
        <v>4</v>
      </c>
      <c r="H38" s="7">
        <v>8</v>
      </c>
      <c r="I38" s="7">
        <f t="shared" si="1"/>
        <v>42553</v>
      </c>
      <c r="J38" s="7">
        <f t="shared" si="2"/>
        <v>20160</v>
      </c>
      <c r="K38" s="7">
        <f t="shared" si="3"/>
        <v>62713</v>
      </c>
    </row>
    <row r="39" spans="1:11" hidden="1" x14ac:dyDescent="0.25">
      <c r="A39" s="50">
        <v>44705</v>
      </c>
      <c r="B39" s="5">
        <v>0.18819444444444444</v>
      </c>
      <c r="C39" s="5">
        <v>0.21458333333333335</v>
      </c>
      <c r="D39" s="6">
        <f t="shared" si="0"/>
        <v>38</v>
      </c>
      <c r="E39" s="26">
        <v>600863</v>
      </c>
      <c r="F39" s="7">
        <v>642722</v>
      </c>
      <c r="G39" s="7">
        <v>1</v>
      </c>
      <c r="H39" s="7">
        <v>10</v>
      </c>
      <c r="I39" s="7">
        <f t="shared" si="1"/>
        <v>41859</v>
      </c>
      <c r="J39" s="7">
        <f t="shared" si="2"/>
        <v>15120</v>
      </c>
      <c r="K39" s="7">
        <f t="shared" si="3"/>
        <v>56979</v>
      </c>
    </row>
    <row r="40" spans="1:11" hidden="1" x14ac:dyDescent="0.25">
      <c r="A40" s="52"/>
      <c r="B40" s="5">
        <v>0.23055555555555554</v>
      </c>
      <c r="C40" s="5">
        <v>0.2590277777777778</v>
      </c>
      <c r="D40" s="6">
        <f t="shared" si="0"/>
        <v>41</v>
      </c>
      <c r="E40" s="26">
        <v>629233</v>
      </c>
      <c r="F40" s="7">
        <v>670464</v>
      </c>
      <c r="G40" s="7">
        <v>3</v>
      </c>
      <c r="H40" s="7">
        <v>4</v>
      </c>
      <c r="I40" s="7">
        <f t="shared" si="1"/>
        <v>41231</v>
      </c>
      <c r="J40" s="7">
        <f t="shared" si="2"/>
        <v>12600</v>
      </c>
      <c r="K40" s="7">
        <f t="shared" si="3"/>
        <v>53831</v>
      </c>
    </row>
    <row r="41" spans="1:11" hidden="1" x14ac:dyDescent="0.25">
      <c r="A41" s="51"/>
      <c r="B41" s="5">
        <v>0.29375000000000001</v>
      </c>
      <c r="C41" s="5">
        <v>0.32013888888888892</v>
      </c>
      <c r="D41" s="6">
        <f t="shared" si="0"/>
        <v>38</v>
      </c>
      <c r="E41" s="26">
        <v>153114</v>
      </c>
      <c r="F41" s="7">
        <v>196101</v>
      </c>
      <c r="G41" s="7">
        <v>1</v>
      </c>
      <c r="H41" s="7">
        <v>8</v>
      </c>
      <c r="I41" s="7">
        <f t="shared" si="1"/>
        <v>42987</v>
      </c>
      <c r="J41" s="7">
        <f t="shared" si="2"/>
        <v>12600</v>
      </c>
      <c r="K41" s="7">
        <f t="shared" si="3"/>
        <v>55587</v>
      </c>
    </row>
    <row r="42" spans="1:11" hidden="1" x14ac:dyDescent="0.25">
      <c r="A42" s="50">
        <v>44706</v>
      </c>
      <c r="B42" s="5">
        <v>0.17847222222222223</v>
      </c>
      <c r="C42" s="5">
        <v>0.20138888888888887</v>
      </c>
      <c r="D42" s="6">
        <f t="shared" si="0"/>
        <v>33</v>
      </c>
      <c r="E42" s="26">
        <v>79989</v>
      </c>
      <c r="F42" s="7">
        <v>119627</v>
      </c>
      <c r="G42" s="7">
        <v>2</v>
      </c>
      <c r="H42" s="7">
        <v>11</v>
      </c>
      <c r="I42" s="7">
        <f t="shared" si="1"/>
        <v>39638</v>
      </c>
      <c r="J42" s="7">
        <f t="shared" si="2"/>
        <v>18900</v>
      </c>
      <c r="K42" s="7">
        <f t="shared" si="3"/>
        <v>58538</v>
      </c>
    </row>
    <row r="43" spans="1:11" hidden="1" x14ac:dyDescent="0.25">
      <c r="A43" s="51"/>
      <c r="B43" s="5">
        <v>0.20277777777777781</v>
      </c>
      <c r="C43" s="5">
        <v>0.22361111111111109</v>
      </c>
      <c r="D43" s="6">
        <f t="shared" si="0"/>
        <v>30</v>
      </c>
      <c r="E43" s="7">
        <v>239627</v>
      </c>
      <c r="F43" s="7">
        <v>281094</v>
      </c>
      <c r="G43" s="7">
        <v>3</v>
      </c>
      <c r="H43" s="7">
        <v>12</v>
      </c>
      <c r="I43" s="7">
        <f t="shared" si="1"/>
        <v>41467</v>
      </c>
      <c r="J43" s="7">
        <f t="shared" si="2"/>
        <v>22680</v>
      </c>
      <c r="K43" s="7">
        <f t="shared" si="3"/>
        <v>64147</v>
      </c>
    </row>
    <row r="44" spans="1:11" hidden="1" x14ac:dyDescent="0.25">
      <c r="A44" s="50">
        <v>44707</v>
      </c>
      <c r="B44" s="5">
        <v>0.11041666666666666</v>
      </c>
      <c r="C44" s="5">
        <v>0.14097222222222222</v>
      </c>
      <c r="D44" s="6">
        <f t="shared" si="0"/>
        <v>44</v>
      </c>
      <c r="E44" s="26">
        <v>293739</v>
      </c>
      <c r="F44" s="7">
        <v>333339</v>
      </c>
      <c r="G44" s="7">
        <v>1</v>
      </c>
      <c r="H44" s="7">
        <v>10</v>
      </c>
      <c r="I44" s="7">
        <f t="shared" si="1"/>
        <v>39600</v>
      </c>
      <c r="J44" s="7">
        <f t="shared" si="2"/>
        <v>15120</v>
      </c>
      <c r="K44" s="7">
        <f t="shared" si="3"/>
        <v>54720</v>
      </c>
    </row>
    <row r="45" spans="1:11" hidden="1" x14ac:dyDescent="0.25">
      <c r="A45" s="52"/>
      <c r="B45" s="5">
        <v>0.17430555555555557</v>
      </c>
      <c r="C45" s="5">
        <v>0.20347222222222219</v>
      </c>
      <c r="D45" s="6">
        <f t="shared" si="0"/>
        <v>42</v>
      </c>
      <c r="E45" s="26">
        <v>361139</v>
      </c>
      <c r="F45" s="7">
        <v>401131</v>
      </c>
      <c r="G45" s="7">
        <v>2</v>
      </c>
      <c r="H45" s="7">
        <v>10</v>
      </c>
      <c r="I45" s="7">
        <f t="shared" si="1"/>
        <v>39992</v>
      </c>
      <c r="J45" s="7">
        <f t="shared" si="2"/>
        <v>17640</v>
      </c>
      <c r="K45" s="7">
        <f t="shared" si="3"/>
        <v>57632</v>
      </c>
    </row>
    <row r="46" spans="1:11" hidden="1" x14ac:dyDescent="0.25">
      <c r="A46" s="52"/>
      <c r="B46" s="5">
        <v>0.20972222222222223</v>
      </c>
      <c r="C46" s="5">
        <v>0.23680555555555557</v>
      </c>
      <c r="D46" s="6">
        <f t="shared" si="0"/>
        <v>39</v>
      </c>
      <c r="E46" s="26">
        <v>401131</v>
      </c>
      <c r="F46" s="7">
        <v>441896</v>
      </c>
      <c r="G46" s="7">
        <v>2</v>
      </c>
      <c r="H46" s="7">
        <v>12</v>
      </c>
      <c r="I46" s="7">
        <f t="shared" si="1"/>
        <v>40765</v>
      </c>
      <c r="J46" s="7">
        <f t="shared" si="2"/>
        <v>20160</v>
      </c>
      <c r="K46" s="7">
        <f t="shared" si="3"/>
        <v>60925</v>
      </c>
    </row>
    <row r="47" spans="1:11" hidden="1" x14ac:dyDescent="0.25">
      <c r="A47" s="51"/>
      <c r="B47" s="5">
        <v>0.90347222222222223</v>
      </c>
      <c r="C47" s="5">
        <v>0.93541666666666667</v>
      </c>
      <c r="D47" s="6">
        <f t="shared" si="0"/>
        <v>46</v>
      </c>
      <c r="E47" s="26">
        <v>379300</v>
      </c>
      <c r="F47" s="7">
        <v>419568</v>
      </c>
      <c r="G47" s="7">
        <v>0</v>
      </c>
      <c r="H47" s="7">
        <v>11</v>
      </c>
      <c r="I47" s="7">
        <f t="shared" si="1"/>
        <v>40268</v>
      </c>
      <c r="J47" s="7">
        <f t="shared" si="2"/>
        <v>13860</v>
      </c>
      <c r="K47" s="7">
        <f t="shared" si="3"/>
        <v>54128</v>
      </c>
    </row>
    <row r="48" spans="1:11" hidden="1" x14ac:dyDescent="0.25">
      <c r="A48" s="50">
        <v>44708</v>
      </c>
      <c r="B48" s="5">
        <v>0.4458333333333333</v>
      </c>
      <c r="C48" s="5">
        <v>0.47222222222222227</v>
      </c>
      <c r="D48" s="6">
        <f t="shared" si="0"/>
        <v>38</v>
      </c>
      <c r="E48" s="26">
        <v>35378</v>
      </c>
      <c r="F48" s="7">
        <v>77573</v>
      </c>
      <c r="G48" s="7">
        <v>2</v>
      </c>
      <c r="H48" s="7">
        <v>6</v>
      </c>
      <c r="I48" s="7">
        <f t="shared" ref="I48:I66" si="4">IF(SUM(F48-E48)&lt;0,"",SUM(F48-E48))</f>
        <v>42195</v>
      </c>
      <c r="J48" s="7">
        <f t="shared" ref="J48:J66" si="5">IF(SUM(H48*1260+G48*2520)&lt;0,"",SUM(H48*1260+G48*2520))</f>
        <v>12600</v>
      </c>
      <c r="K48" s="7">
        <f t="shared" ref="K48:K66" si="6">SUM(I48,J48)</f>
        <v>54795</v>
      </c>
    </row>
    <row r="49" spans="1:11" hidden="1" x14ac:dyDescent="0.25">
      <c r="A49" s="52"/>
      <c r="B49" s="5">
        <v>0.51874999999999993</v>
      </c>
      <c r="C49" s="5">
        <v>0.54722222222222217</v>
      </c>
      <c r="D49" s="6">
        <f t="shared" si="0"/>
        <v>41</v>
      </c>
      <c r="E49" s="26">
        <v>79722</v>
      </c>
      <c r="F49" s="7">
        <v>120720</v>
      </c>
      <c r="G49" s="7">
        <v>4</v>
      </c>
      <c r="H49" s="7">
        <v>18</v>
      </c>
      <c r="I49" s="7">
        <f t="shared" si="4"/>
        <v>40998</v>
      </c>
      <c r="J49" s="7">
        <f t="shared" si="5"/>
        <v>32760</v>
      </c>
      <c r="K49" s="7">
        <f t="shared" si="6"/>
        <v>73758</v>
      </c>
    </row>
    <row r="50" spans="1:11" hidden="1" x14ac:dyDescent="0.25">
      <c r="A50" s="51"/>
      <c r="B50" s="5">
        <v>0.9</v>
      </c>
      <c r="C50" s="5">
        <v>0.92222222222222217</v>
      </c>
      <c r="D50" s="6">
        <f t="shared" si="0"/>
        <v>32</v>
      </c>
      <c r="E50" s="26">
        <v>94382</v>
      </c>
      <c r="F50" s="7">
        <v>135685</v>
      </c>
      <c r="G50" s="7">
        <v>3</v>
      </c>
      <c r="H50" s="7">
        <v>15</v>
      </c>
      <c r="I50" s="7">
        <f t="shared" si="4"/>
        <v>41303</v>
      </c>
      <c r="J50" s="7">
        <f t="shared" si="5"/>
        <v>26460</v>
      </c>
      <c r="K50" s="7">
        <f t="shared" si="6"/>
        <v>67763</v>
      </c>
    </row>
    <row r="51" spans="1:11" hidden="1" x14ac:dyDescent="0.25">
      <c r="A51" s="50">
        <v>44709</v>
      </c>
      <c r="B51" s="5">
        <v>0.73749999999999993</v>
      </c>
      <c r="C51" s="5">
        <v>0.76041666666666663</v>
      </c>
      <c r="D51" s="6">
        <f t="shared" si="0"/>
        <v>33</v>
      </c>
      <c r="E51" s="26">
        <v>154956</v>
      </c>
      <c r="F51" s="7">
        <v>196204</v>
      </c>
      <c r="G51" s="7">
        <v>3</v>
      </c>
      <c r="H51" s="7">
        <v>9</v>
      </c>
      <c r="I51" s="7">
        <f t="shared" si="4"/>
        <v>41248</v>
      </c>
      <c r="J51" s="7">
        <f t="shared" si="5"/>
        <v>18900</v>
      </c>
      <c r="K51" s="7">
        <f t="shared" si="6"/>
        <v>60148</v>
      </c>
    </row>
    <row r="52" spans="1:11" hidden="1" x14ac:dyDescent="0.25">
      <c r="A52" s="51"/>
      <c r="B52" s="5">
        <v>0.87847222222222221</v>
      </c>
      <c r="C52" s="5">
        <v>0.89861111111111114</v>
      </c>
      <c r="D52" s="6">
        <f t="shared" si="0"/>
        <v>29</v>
      </c>
      <c r="E52" s="26">
        <v>234394</v>
      </c>
      <c r="F52" s="7">
        <v>275421</v>
      </c>
      <c r="G52" s="7">
        <v>2</v>
      </c>
      <c r="H52" s="7">
        <v>14</v>
      </c>
      <c r="I52" s="7">
        <f t="shared" si="4"/>
        <v>41027</v>
      </c>
      <c r="J52" s="7">
        <f t="shared" si="5"/>
        <v>22680</v>
      </c>
      <c r="K52" s="7">
        <f t="shared" si="6"/>
        <v>63707</v>
      </c>
    </row>
    <row r="53" spans="1:11" hidden="1" x14ac:dyDescent="0.25">
      <c r="A53" s="38">
        <v>44710</v>
      </c>
      <c r="B53" s="5">
        <v>0.9902777777777777</v>
      </c>
      <c r="C53" s="5">
        <v>1.0152777777777777</v>
      </c>
      <c r="D53" s="6">
        <f t="shared" si="0"/>
        <v>36</v>
      </c>
      <c r="E53" s="26">
        <v>187975</v>
      </c>
      <c r="F53" s="7">
        <v>229114</v>
      </c>
      <c r="G53" s="7">
        <v>4</v>
      </c>
      <c r="H53" s="7">
        <v>8</v>
      </c>
      <c r="I53" s="7">
        <f t="shared" si="4"/>
        <v>41139</v>
      </c>
      <c r="J53" s="7">
        <f t="shared" si="5"/>
        <v>20160</v>
      </c>
      <c r="K53" s="7">
        <f t="shared" si="6"/>
        <v>61299</v>
      </c>
    </row>
    <row r="54" spans="1:11" hidden="1" x14ac:dyDescent="0.25">
      <c r="A54" s="50">
        <v>44711</v>
      </c>
      <c r="B54" s="5">
        <v>1.8749999999999999E-2</v>
      </c>
      <c r="C54" s="5">
        <v>4.2361111111111106E-2</v>
      </c>
      <c r="D54" s="6">
        <f t="shared" si="0"/>
        <v>34</v>
      </c>
      <c r="E54" s="7">
        <v>229114</v>
      </c>
      <c r="F54" s="7">
        <v>269448</v>
      </c>
      <c r="G54" s="7">
        <v>3</v>
      </c>
      <c r="H54" s="7">
        <v>11</v>
      </c>
      <c r="I54" s="7">
        <f t="shared" si="4"/>
        <v>40334</v>
      </c>
      <c r="J54" s="7">
        <f t="shared" si="5"/>
        <v>21420</v>
      </c>
      <c r="K54" s="7">
        <f t="shared" si="6"/>
        <v>61754</v>
      </c>
    </row>
    <row r="55" spans="1:11" hidden="1" x14ac:dyDescent="0.25">
      <c r="A55" s="52"/>
      <c r="B55" s="5">
        <v>0.24305555555555555</v>
      </c>
      <c r="C55" s="5">
        <v>0.26597222222222222</v>
      </c>
      <c r="D55" s="6">
        <f t="shared" si="0"/>
        <v>33</v>
      </c>
      <c r="E55" s="26">
        <v>364548</v>
      </c>
      <c r="F55" s="7">
        <v>405882</v>
      </c>
      <c r="G55" s="7">
        <v>1</v>
      </c>
      <c r="H55" s="7">
        <v>6</v>
      </c>
      <c r="I55" s="7">
        <f t="shared" si="4"/>
        <v>41334</v>
      </c>
      <c r="J55" s="7">
        <f t="shared" si="5"/>
        <v>10080</v>
      </c>
      <c r="K55" s="7">
        <f t="shared" si="6"/>
        <v>51414</v>
      </c>
    </row>
    <row r="56" spans="1:11" hidden="1" x14ac:dyDescent="0.25">
      <c r="A56" s="51"/>
      <c r="B56" s="5">
        <v>0.28680555555555554</v>
      </c>
      <c r="C56" s="5">
        <v>0.31319444444444444</v>
      </c>
      <c r="D56" s="6">
        <f t="shared" si="0"/>
        <v>38</v>
      </c>
      <c r="E56" s="26">
        <v>421428</v>
      </c>
      <c r="F56" s="7">
        <v>463389</v>
      </c>
      <c r="G56" s="7">
        <v>3</v>
      </c>
      <c r="H56" s="7">
        <v>13</v>
      </c>
      <c r="I56" s="7">
        <f t="shared" si="4"/>
        <v>41961</v>
      </c>
      <c r="J56" s="7">
        <f t="shared" si="5"/>
        <v>23940</v>
      </c>
      <c r="K56" s="7">
        <f t="shared" si="6"/>
        <v>65901</v>
      </c>
    </row>
    <row r="57" spans="1:11" hidden="1" x14ac:dyDescent="0.25">
      <c r="A57" s="50">
        <v>44712</v>
      </c>
      <c r="B57" s="5">
        <v>0.62013888888888891</v>
      </c>
      <c r="C57" s="5">
        <v>0.6430555555555556</v>
      </c>
      <c r="D57" s="6">
        <f t="shared" si="0"/>
        <v>33</v>
      </c>
      <c r="E57" s="26">
        <v>610460</v>
      </c>
      <c r="F57" s="7">
        <v>654056</v>
      </c>
      <c r="G57" s="7">
        <v>2</v>
      </c>
      <c r="H57" s="7">
        <v>12</v>
      </c>
      <c r="I57" s="7">
        <f t="shared" si="4"/>
        <v>43596</v>
      </c>
      <c r="J57" s="7">
        <f t="shared" si="5"/>
        <v>20160</v>
      </c>
      <c r="K57" s="7">
        <f t="shared" si="6"/>
        <v>63756</v>
      </c>
    </row>
    <row r="58" spans="1:11" hidden="1" x14ac:dyDescent="0.25">
      <c r="A58" s="51"/>
      <c r="B58" s="5">
        <v>0.9458333333333333</v>
      </c>
      <c r="C58" s="5">
        <v>0.97013888888888899</v>
      </c>
      <c r="D58" s="6">
        <f t="shared" si="0"/>
        <v>35</v>
      </c>
      <c r="E58" s="26">
        <v>667780</v>
      </c>
      <c r="F58" s="7">
        <v>709844</v>
      </c>
      <c r="G58" s="7">
        <v>2</v>
      </c>
      <c r="H58" s="7">
        <v>9</v>
      </c>
      <c r="I58" s="7">
        <f t="shared" si="4"/>
        <v>42064</v>
      </c>
      <c r="J58" s="7">
        <f t="shared" si="5"/>
        <v>16380</v>
      </c>
      <c r="K58" s="7">
        <f t="shared" si="6"/>
        <v>58444</v>
      </c>
    </row>
    <row r="59" spans="1:11" hidden="1" x14ac:dyDescent="0.25">
      <c r="A59" s="50">
        <v>44713</v>
      </c>
      <c r="B59" s="5">
        <v>0.10555555555555556</v>
      </c>
      <c r="C59" s="5">
        <v>0.12638888888888888</v>
      </c>
      <c r="D59" s="6">
        <f t="shared" si="0"/>
        <v>30</v>
      </c>
      <c r="E59" s="26">
        <v>103945</v>
      </c>
      <c r="F59" s="7">
        <v>144167</v>
      </c>
      <c r="G59" s="7">
        <v>7</v>
      </c>
      <c r="H59" s="7">
        <v>15</v>
      </c>
      <c r="I59" s="7">
        <f t="shared" si="4"/>
        <v>40222</v>
      </c>
      <c r="J59" s="7">
        <f t="shared" si="5"/>
        <v>36540</v>
      </c>
      <c r="K59" s="7">
        <f t="shared" si="6"/>
        <v>76762</v>
      </c>
    </row>
    <row r="60" spans="1:11" hidden="1" x14ac:dyDescent="0.25">
      <c r="A60" s="52"/>
      <c r="B60" s="5">
        <v>0.40208333333333335</v>
      </c>
      <c r="C60" s="5">
        <v>0.42638888888888887</v>
      </c>
      <c r="D60" s="6">
        <f t="shared" si="0"/>
        <v>35</v>
      </c>
      <c r="E60" s="26">
        <v>239950</v>
      </c>
      <c r="F60" s="7">
        <v>280926</v>
      </c>
      <c r="G60" s="7">
        <v>3</v>
      </c>
      <c r="H60" s="7">
        <v>14</v>
      </c>
      <c r="I60" s="7">
        <f t="shared" si="4"/>
        <v>40976</v>
      </c>
      <c r="J60" s="7">
        <f t="shared" si="5"/>
        <v>25200</v>
      </c>
      <c r="K60" s="7">
        <f t="shared" si="6"/>
        <v>66176</v>
      </c>
    </row>
    <row r="61" spans="1:11" hidden="1" x14ac:dyDescent="0.25">
      <c r="A61" s="51"/>
      <c r="B61" s="5">
        <v>0.45069444444444445</v>
      </c>
      <c r="C61" s="5">
        <v>0.47152777777777777</v>
      </c>
      <c r="D61" s="6">
        <f t="shared" si="0"/>
        <v>30</v>
      </c>
      <c r="E61" s="26">
        <v>222291</v>
      </c>
      <c r="F61" s="7">
        <v>263552</v>
      </c>
      <c r="G61" s="7">
        <v>4</v>
      </c>
      <c r="H61" s="7">
        <v>9</v>
      </c>
      <c r="I61" s="7">
        <f t="shared" si="4"/>
        <v>41261</v>
      </c>
      <c r="J61" s="7">
        <f t="shared" si="5"/>
        <v>21420</v>
      </c>
      <c r="K61" s="7">
        <f t="shared" si="6"/>
        <v>62681</v>
      </c>
    </row>
    <row r="62" spans="1:11" hidden="1" x14ac:dyDescent="0.25">
      <c r="A62" s="50">
        <v>44714</v>
      </c>
      <c r="B62" s="5">
        <v>0.5854166666666667</v>
      </c>
      <c r="C62" s="5">
        <v>0.6166666666666667</v>
      </c>
      <c r="D62" s="6">
        <f t="shared" si="0"/>
        <v>45</v>
      </c>
      <c r="E62" s="26">
        <v>423560</v>
      </c>
      <c r="F62" s="7">
        <v>464634</v>
      </c>
      <c r="G62" s="7">
        <v>7</v>
      </c>
      <c r="H62" s="7">
        <v>12</v>
      </c>
      <c r="I62" s="7">
        <f t="shared" si="4"/>
        <v>41074</v>
      </c>
      <c r="J62" s="7">
        <f t="shared" si="5"/>
        <v>32760</v>
      </c>
      <c r="K62" s="7">
        <f t="shared" si="6"/>
        <v>73834</v>
      </c>
    </row>
    <row r="63" spans="1:11" hidden="1" x14ac:dyDescent="0.25">
      <c r="A63" s="51"/>
      <c r="B63" s="5">
        <v>0.63541666666666663</v>
      </c>
      <c r="C63" s="5">
        <v>0.66041666666666665</v>
      </c>
      <c r="D63" s="6">
        <f t="shared" si="0"/>
        <v>36</v>
      </c>
      <c r="E63" s="7">
        <v>464634</v>
      </c>
      <c r="F63" s="7">
        <v>505729</v>
      </c>
      <c r="G63" s="7">
        <v>2</v>
      </c>
      <c r="H63" s="7">
        <v>16</v>
      </c>
      <c r="I63" s="7">
        <f t="shared" si="4"/>
        <v>41095</v>
      </c>
      <c r="J63" s="7">
        <f t="shared" si="5"/>
        <v>25200</v>
      </c>
      <c r="K63" s="7">
        <f t="shared" si="6"/>
        <v>66295</v>
      </c>
    </row>
    <row r="64" spans="1:11" hidden="1" x14ac:dyDescent="0.25">
      <c r="A64" s="50">
        <v>44715</v>
      </c>
      <c r="B64" s="5">
        <v>0.19375000000000001</v>
      </c>
      <c r="C64" s="5">
        <v>0.21249999999999999</v>
      </c>
      <c r="D64" s="6">
        <f t="shared" si="0"/>
        <v>27</v>
      </c>
      <c r="E64" s="26">
        <v>798158</v>
      </c>
      <c r="F64" s="7">
        <v>838875</v>
      </c>
      <c r="G64" s="7">
        <v>3</v>
      </c>
      <c r="H64" s="7">
        <v>15</v>
      </c>
      <c r="I64" s="7">
        <f t="shared" si="4"/>
        <v>40717</v>
      </c>
      <c r="J64" s="7">
        <f t="shared" si="5"/>
        <v>26460</v>
      </c>
      <c r="K64" s="7">
        <f t="shared" si="6"/>
        <v>67177</v>
      </c>
    </row>
    <row r="65" spans="1:11" hidden="1" x14ac:dyDescent="0.25">
      <c r="A65" s="51"/>
      <c r="B65" s="5">
        <v>0.21527777777777779</v>
      </c>
      <c r="C65" s="5">
        <v>0.23333333333333331</v>
      </c>
      <c r="D65" s="6">
        <f t="shared" si="0"/>
        <v>26</v>
      </c>
      <c r="E65" s="7">
        <v>838875</v>
      </c>
      <c r="F65" s="7">
        <v>879475</v>
      </c>
      <c r="G65" s="7">
        <v>0</v>
      </c>
      <c r="H65" s="7">
        <v>12</v>
      </c>
      <c r="I65" s="7">
        <f t="shared" si="4"/>
        <v>40600</v>
      </c>
      <c r="J65" s="7">
        <f t="shared" si="5"/>
        <v>15120</v>
      </c>
      <c r="K65" s="7">
        <f t="shared" si="6"/>
        <v>55720</v>
      </c>
    </row>
    <row r="66" spans="1:11" hidden="1" x14ac:dyDescent="0.25">
      <c r="A66" s="50">
        <v>44716</v>
      </c>
      <c r="B66" s="5">
        <v>4.1666666666666666E-3</v>
      </c>
      <c r="C66" s="5">
        <v>2.4999999999999998E-2</v>
      </c>
      <c r="D66" s="6">
        <f t="shared" si="0"/>
        <v>30</v>
      </c>
      <c r="E66" s="26">
        <v>445783</v>
      </c>
      <c r="F66" s="7">
        <v>487870</v>
      </c>
      <c r="G66" s="7">
        <v>2</v>
      </c>
      <c r="H66" s="7">
        <v>9</v>
      </c>
      <c r="I66" s="7">
        <f t="shared" si="4"/>
        <v>42087</v>
      </c>
      <c r="J66" s="7">
        <f t="shared" si="5"/>
        <v>16380</v>
      </c>
      <c r="K66" s="7">
        <f t="shared" si="6"/>
        <v>58467</v>
      </c>
    </row>
    <row r="67" spans="1:11" hidden="1" x14ac:dyDescent="0.25">
      <c r="A67" s="51"/>
      <c r="B67" s="5">
        <v>0.19930555555555554</v>
      </c>
      <c r="C67" s="5">
        <v>0.21805555555555556</v>
      </c>
      <c r="D67" s="6">
        <f t="shared" si="0"/>
        <v>27</v>
      </c>
      <c r="E67" s="26">
        <v>96583</v>
      </c>
      <c r="F67" s="7">
        <v>137882</v>
      </c>
      <c r="G67" s="7">
        <v>1</v>
      </c>
      <c r="H67" s="7">
        <v>16</v>
      </c>
      <c r="I67" s="7">
        <f t="shared" ref="I67:I92" si="7">IF(SUM(F67-E67)&lt;0,"",SUM(F67-E67))</f>
        <v>41299</v>
      </c>
      <c r="J67" s="7">
        <f t="shared" ref="J67:J92" si="8">IF(SUM(H67*1260+G67*2520)&lt;0,"",SUM(H67*1260+G67*2520))</f>
        <v>22680</v>
      </c>
      <c r="K67" s="7">
        <f t="shared" ref="K67:K92" si="9">SUM(I67,J67)</f>
        <v>63979</v>
      </c>
    </row>
    <row r="68" spans="1:11" hidden="1" x14ac:dyDescent="0.25">
      <c r="A68" s="50">
        <v>44717</v>
      </c>
      <c r="B68" s="5">
        <v>3.6805555555555557E-2</v>
      </c>
      <c r="C68" s="5">
        <v>6.0416666666666667E-2</v>
      </c>
      <c r="D68" s="6">
        <f t="shared" si="0"/>
        <v>34</v>
      </c>
      <c r="E68" s="26">
        <v>118497</v>
      </c>
      <c r="F68" s="7">
        <v>158664</v>
      </c>
      <c r="G68" s="7">
        <v>3</v>
      </c>
      <c r="H68" s="7">
        <v>16</v>
      </c>
      <c r="I68" s="7">
        <f t="shared" si="7"/>
        <v>40167</v>
      </c>
      <c r="J68" s="7">
        <f t="shared" si="8"/>
        <v>27720</v>
      </c>
      <c r="K68" s="7">
        <f t="shared" si="9"/>
        <v>67887</v>
      </c>
    </row>
    <row r="69" spans="1:11" hidden="1" x14ac:dyDescent="0.25">
      <c r="A69" s="52"/>
      <c r="B69" s="5">
        <v>0.18541666666666667</v>
      </c>
      <c r="C69" s="5">
        <v>0.21319444444444444</v>
      </c>
      <c r="D69" s="6">
        <f t="shared" si="0"/>
        <v>40</v>
      </c>
      <c r="E69" s="26">
        <v>53773</v>
      </c>
      <c r="F69" s="7">
        <v>96304</v>
      </c>
      <c r="G69" s="7">
        <v>1</v>
      </c>
      <c r="H69" s="7">
        <v>14</v>
      </c>
      <c r="I69" s="7">
        <f t="shared" si="7"/>
        <v>42531</v>
      </c>
      <c r="J69" s="7">
        <f t="shared" si="8"/>
        <v>20160</v>
      </c>
      <c r="K69" s="7">
        <f t="shared" si="9"/>
        <v>62691</v>
      </c>
    </row>
    <row r="70" spans="1:11" hidden="1" x14ac:dyDescent="0.25">
      <c r="A70" s="51"/>
      <c r="B70" s="5">
        <v>0.5131944444444444</v>
      </c>
      <c r="C70" s="5">
        <v>0.54513888888888895</v>
      </c>
      <c r="D70" s="6">
        <f t="shared" si="0"/>
        <v>46</v>
      </c>
      <c r="E70" s="26">
        <v>4804</v>
      </c>
      <c r="F70" s="7">
        <v>45964</v>
      </c>
      <c r="G70" s="7">
        <v>2</v>
      </c>
      <c r="H70" s="7">
        <v>7</v>
      </c>
      <c r="I70" s="7">
        <f t="shared" si="7"/>
        <v>41160</v>
      </c>
      <c r="J70" s="7">
        <f t="shared" si="8"/>
        <v>13860</v>
      </c>
      <c r="K70" s="7">
        <f t="shared" si="9"/>
        <v>55020</v>
      </c>
    </row>
    <row r="71" spans="1:11" hidden="1" x14ac:dyDescent="0.25">
      <c r="A71" s="50">
        <v>44718</v>
      </c>
      <c r="B71" s="5">
        <v>0.10902777777777778</v>
      </c>
      <c r="C71" s="5">
        <v>0.12569444444444444</v>
      </c>
      <c r="D71" s="6">
        <f t="shared" si="0"/>
        <v>24</v>
      </c>
      <c r="E71" s="26">
        <v>71853</v>
      </c>
      <c r="F71" s="7">
        <v>111146</v>
      </c>
      <c r="G71" s="7">
        <v>2</v>
      </c>
      <c r="H71" s="7">
        <v>13</v>
      </c>
      <c r="I71" s="7">
        <f t="shared" si="7"/>
        <v>39293</v>
      </c>
      <c r="J71" s="7">
        <f t="shared" si="8"/>
        <v>21420</v>
      </c>
      <c r="K71" s="7">
        <f t="shared" si="9"/>
        <v>60713</v>
      </c>
    </row>
    <row r="72" spans="1:11" hidden="1" x14ac:dyDescent="0.25">
      <c r="A72" s="52"/>
      <c r="B72" s="5">
        <v>0.19236111111111112</v>
      </c>
      <c r="C72" s="5">
        <v>0.21666666666666667</v>
      </c>
      <c r="D72" s="6">
        <f t="shared" si="0"/>
        <v>35</v>
      </c>
      <c r="E72" s="26">
        <v>285272</v>
      </c>
      <c r="F72" s="7">
        <v>326752</v>
      </c>
      <c r="G72" s="7">
        <v>1</v>
      </c>
      <c r="H72" s="7">
        <v>15</v>
      </c>
      <c r="I72" s="7">
        <f t="shared" si="7"/>
        <v>41480</v>
      </c>
      <c r="J72" s="7">
        <f t="shared" si="8"/>
        <v>21420</v>
      </c>
      <c r="K72" s="7">
        <f t="shared" si="9"/>
        <v>62900</v>
      </c>
    </row>
    <row r="73" spans="1:11" hidden="1" x14ac:dyDescent="0.25">
      <c r="A73" s="52"/>
      <c r="B73" s="5">
        <v>0.22291666666666665</v>
      </c>
      <c r="C73" s="5">
        <v>0.24444444444444446</v>
      </c>
      <c r="D73" s="6">
        <f t="shared" si="0"/>
        <v>31</v>
      </c>
      <c r="E73" s="7">
        <v>324752</v>
      </c>
      <c r="F73" s="7">
        <v>365866</v>
      </c>
      <c r="G73" s="7">
        <v>4</v>
      </c>
      <c r="H73" s="7">
        <v>12</v>
      </c>
      <c r="I73" s="7">
        <f t="shared" si="7"/>
        <v>41114</v>
      </c>
      <c r="J73" s="7">
        <f t="shared" si="8"/>
        <v>25200</v>
      </c>
      <c r="K73" s="7">
        <f t="shared" si="9"/>
        <v>66314</v>
      </c>
    </row>
    <row r="74" spans="1:11" hidden="1" x14ac:dyDescent="0.25">
      <c r="A74" s="50">
        <v>44719</v>
      </c>
      <c r="B74" s="5">
        <v>0.50694444444444442</v>
      </c>
      <c r="C74" s="5">
        <v>0.52430555555555558</v>
      </c>
      <c r="D74" s="6">
        <f t="shared" si="0"/>
        <v>25</v>
      </c>
      <c r="E74" s="26">
        <v>17617</v>
      </c>
      <c r="F74" s="7">
        <v>57457</v>
      </c>
      <c r="G74" s="7">
        <v>4</v>
      </c>
      <c r="H74" s="7">
        <v>9</v>
      </c>
      <c r="I74" s="7">
        <f t="shared" si="7"/>
        <v>39840</v>
      </c>
      <c r="J74" s="7">
        <f t="shared" si="8"/>
        <v>21420</v>
      </c>
      <c r="K74" s="7">
        <f t="shared" si="9"/>
        <v>61260</v>
      </c>
    </row>
    <row r="75" spans="1:11" hidden="1" x14ac:dyDescent="0.25">
      <c r="A75" s="51"/>
      <c r="B75" s="5">
        <v>0.52500000000000002</v>
      </c>
      <c r="C75" s="5">
        <v>0.54166666666666663</v>
      </c>
      <c r="D75" s="6">
        <f t="shared" si="0"/>
        <v>24</v>
      </c>
      <c r="E75" s="7">
        <v>57457</v>
      </c>
      <c r="F75" s="7">
        <v>98335</v>
      </c>
      <c r="G75" s="7">
        <v>0</v>
      </c>
      <c r="H75" s="7">
        <v>9</v>
      </c>
      <c r="I75" s="7">
        <f t="shared" si="7"/>
        <v>40878</v>
      </c>
      <c r="J75" s="7">
        <f t="shared" si="8"/>
        <v>11340</v>
      </c>
      <c r="K75" s="7">
        <f t="shared" si="9"/>
        <v>52218</v>
      </c>
    </row>
    <row r="76" spans="1:11" hidden="1" x14ac:dyDescent="0.25">
      <c r="A76" s="50">
        <v>44720</v>
      </c>
      <c r="B76" s="5">
        <v>0.17847222222222223</v>
      </c>
      <c r="C76" s="5">
        <v>0.19930555555555554</v>
      </c>
      <c r="D76" s="6">
        <f t="shared" si="0"/>
        <v>30</v>
      </c>
      <c r="E76" s="26">
        <v>296776</v>
      </c>
      <c r="F76" s="7">
        <v>339058</v>
      </c>
      <c r="G76" s="7">
        <v>2</v>
      </c>
      <c r="H76" s="7">
        <v>16</v>
      </c>
      <c r="I76" s="7">
        <f t="shared" si="7"/>
        <v>42282</v>
      </c>
      <c r="J76" s="7">
        <f t="shared" si="8"/>
        <v>25200</v>
      </c>
      <c r="K76" s="7">
        <f t="shared" si="9"/>
        <v>67482</v>
      </c>
    </row>
    <row r="77" spans="1:11" hidden="1" x14ac:dyDescent="0.25">
      <c r="A77" s="52"/>
      <c r="B77" s="5">
        <v>0.20416666666666669</v>
      </c>
      <c r="C77" s="5">
        <v>0.22777777777777777</v>
      </c>
      <c r="D77" s="6">
        <f t="shared" si="0"/>
        <v>34</v>
      </c>
      <c r="E77" s="7">
        <v>339058</v>
      </c>
      <c r="F77" s="7">
        <v>380480</v>
      </c>
      <c r="G77" s="7">
        <v>4</v>
      </c>
      <c r="H77" s="7">
        <v>8</v>
      </c>
      <c r="I77" s="7">
        <f t="shared" si="7"/>
        <v>41422</v>
      </c>
      <c r="J77" s="7">
        <f t="shared" si="8"/>
        <v>20160</v>
      </c>
      <c r="K77" s="7">
        <f t="shared" si="9"/>
        <v>61582</v>
      </c>
    </row>
    <row r="78" spans="1:11" hidden="1" x14ac:dyDescent="0.25">
      <c r="A78" s="51"/>
      <c r="B78" s="5">
        <v>0.23124999999999998</v>
      </c>
      <c r="C78" s="5">
        <v>0.25972222222222224</v>
      </c>
      <c r="D78" s="6">
        <f t="shared" si="0"/>
        <v>41</v>
      </c>
      <c r="E78" s="7">
        <v>380480</v>
      </c>
      <c r="F78" s="7">
        <v>423166</v>
      </c>
      <c r="G78" s="7">
        <v>2</v>
      </c>
      <c r="H78" s="7">
        <v>11</v>
      </c>
      <c r="I78" s="7">
        <f t="shared" si="7"/>
        <v>42686</v>
      </c>
      <c r="J78" s="7">
        <f t="shared" si="8"/>
        <v>18900</v>
      </c>
      <c r="K78" s="7">
        <f t="shared" si="9"/>
        <v>61586</v>
      </c>
    </row>
    <row r="79" spans="1:11" hidden="1" x14ac:dyDescent="0.25">
      <c r="A79" s="50">
        <v>44721</v>
      </c>
      <c r="B79" s="5">
        <v>0.19097222222222221</v>
      </c>
      <c r="C79" s="5">
        <v>0.21388888888888891</v>
      </c>
      <c r="D79" s="6">
        <f t="shared" si="0"/>
        <v>33</v>
      </c>
      <c r="E79" s="26">
        <v>67556</v>
      </c>
      <c r="F79" s="7">
        <v>109100</v>
      </c>
      <c r="G79" s="7">
        <v>4</v>
      </c>
      <c r="H79" s="7">
        <v>14</v>
      </c>
      <c r="I79" s="7">
        <f t="shared" si="7"/>
        <v>41544</v>
      </c>
      <c r="J79" s="7">
        <f t="shared" si="8"/>
        <v>27720</v>
      </c>
      <c r="K79" s="7">
        <f t="shared" si="9"/>
        <v>69264</v>
      </c>
    </row>
    <row r="80" spans="1:11" hidden="1" x14ac:dyDescent="0.25">
      <c r="A80" s="51"/>
      <c r="B80" s="5">
        <v>0.54652777777777783</v>
      </c>
      <c r="C80" s="5">
        <v>0.56874999999999998</v>
      </c>
      <c r="D80" s="6">
        <f t="shared" si="0"/>
        <v>32</v>
      </c>
      <c r="E80" s="26">
        <v>35160</v>
      </c>
      <c r="F80" s="7">
        <v>75934</v>
      </c>
      <c r="G80" s="7">
        <v>3</v>
      </c>
      <c r="H80" s="7">
        <v>10</v>
      </c>
      <c r="I80" s="7">
        <f t="shared" si="7"/>
        <v>40774</v>
      </c>
      <c r="J80" s="7">
        <f t="shared" si="8"/>
        <v>20160</v>
      </c>
      <c r="K80" s="7">
        <f t="shared" si="9"/>
        <v>60934</v>
      </c>
    </row>
    <row r="81" spans="1:11" hidden="1" x14ac:dyDescent="0.25">
      <c r="A81" s="50">
        <v>44722</v>
      </c>
      <c r="B81" s="5">
        <v>0.40833333333333338</v>
      </c>
      <c r="C81" s="5">
        <v>0.43333333333333335</v>
      </c>
      <c r="D81" s="6">
        <f t="shared" si="0"/>
        <v>36</v>
      </c>
      <c r="E81" s="26">
        <v>32799</v>
      </c>
      <c r="F81" s="7">
        <v>71568</v>
      </c>
      <c r="G81" s="7">
        <v>3</v>
      </c>
      <c r="H81" s="7">
        <v>12</v>
      </c>
      <c r="I81" s="7">
        <f t="shared" si="7"/>
        <v>38769</v>
      </c>
      <c r="J81" s="7">
        <f t="shared" si="8"/>
        <v>22680</v>
      </c>
      <c r="K81" s="7">
        <f t="shared" si="9"/>
        <v>61449</v>
      </c>
    </row>
    <row r="82" spans="1:11" hidden="1" x14ac:dyDescent="0.25">
      <c r="A82" s="51"/>
      <c r="B82" s="5">
        <v>0.58263888888888882</v>
      </c>
      <c r="C82" s="5">
        <v>0.60833333333333328</v>
      </c>
      <c r="D82" s="6">
        <f t="shared" si="0"/>
        <v>37</v>
      </c>
      <c r="E82" s="26">
        <v>110784</v>
      </c>
      <c r="F82" s="7">
        <v>150709</v>
      </c>
      <c r="G82" s="7">
        <v>1</v>
      </c>
      <c r="H82" s="7">
        <v>9</v>
      </c>
      <c r="I82" s="7">
        <f t="shared" si="7"/>
        <v>39925</v>
      </c>
      <c r="J82" s="7">
        <f t="shared" si="8"/>
        <v>13860</v>
      </c>
      <c r="K82" s="7">
        <f t="shared" si="9"/>
        <v>53785</v>
      </c>
    </row>
    <row r="83" spans="1:11" hidden="1" x14ac:dyDescent="0.25">
      <c r="A83" s="39">
        <v>44723</v>
      </c>
      <c r="B83" s="5">
        <v>0.54097222222222219</v>
      </c>
      <c r="C83" s="5">
        <v>0.5708333333333333</v>
      </c>
      <c r="D83" s="6">
        <f t="shared" si="0"/>
        <v>43</v>
      </c>
      <c r="E83" s="26">
        <v>10059</v>
      </c>
      <c r="F83" s="7">
        <v>52400</v>
      </c>
      <c r="G83" s="7">
        <v>1</v>
      </c>
      <c r="H83" s="7">
        <v>14</v>
      </c>
      <c r="I83" s="7">
        <f t="shared" si="7"/>
        <v>42341</v>
      </c>
      <c r="J83" s="7">
        <f t="shared" si="8"/>
        <v>20160</v>
      </c>
      <c r="K83" s="7">
        <f t="shared" si="9"/>
        <v>62501</v>
      </c>
    </row>
    <row r="84" spans="1:11" hidden="1" x14ac:dyDescent="0.25">
      <c r="A84" s="50">
        <v>44724</v>
      </c>
      <c r="B84" s="5">
        <v>0.13194444444444445</v>
      </c>
      <c r="C84" s="5">
        <v>0.15416666666666667</v>
      </c>
      <c r="D84" s="6">
        <f t="shared" si="0"/>
        <v>32</v>
      </c>
      <c r="E84" s="26">
        <v>84294</v>
      </c>
      <c r="F84" s="7">
        <v>125969</v>
      </c>
      <c r="G84" s="7">
        <v>2</v>
      </c>
      <c r="H84" s="7">
        <v>8</v>
      </c>
      <c r="I84" s="7">
        <f t="shared" si="7"/>
        <v>41675</v>
      </c>
      <c r="J84" s="7">
        <f t="shared" si="8"/>
        <v>15120</v>
      </c>
      <c r="K84" s="7">
        <f t="shared" si="9"/>
        <v>56795</v>
      </c>
    </row>
    <row r="85" spans="1:11" hidden="1" x14ac:dyDescent="0.25">
      <c r="A85" s="52"/>
      <c r="B85" s="5">
        <v>0.4069444444444445</v>
      </c>
      <c r="C85" s="5">
        <v>0.42708333333333331</v>
      </c>
      <c r="D85" s="6">
        <f t="shared" si="0"/>
        <v>29</v>
      </c>
      <c r="E85" s="26">
        <v>13254</v>
      </c>
      <c r="F85" s="7">
        <v>55873</v>
      </c>
      <c r="G85" s="7">
        <v>4</v>
      </c>
      <c r="H85" s="7">
        <v>7</v>
      </c>
      <c r="I85" s="7">
        <f t="shared" si="7"/>
        <v>42619</v>
      </c>
      <c r="J85" s="7">
        <f t="shared" si="8"/>
        <v>18900</v>
      </c>
      <c r="K85" s="7">
        <f t="shared" si="9"/>
        <v>61519</v>
      </c>
    </row>
    <row r="86" spans="1:11" hidden="1" x14ac:dyDescent="0.25">
      <c r="A86" s="51"/>
      <c r="B86" s="5">
        <v>0.63888888888888895</v>
      </c>
      <c r="C86" s="5">
        <v>0.66180555555555554</v>
      </c>
      <c r="D86" s="6">
        <f t="shared" si="0"/>
        <v>33</v>
      </c>
      <c r="E86" s="26">
        <v>58752</v>
      </c>
      <c r="F86" s="7">
        <v>100624</v>
      </c>
      <c r="G86" s="7">
        <v>3</v>
      </c>
      <c r="H86" s="7">
        <v>8</v>
      </c>
      <c r="I86" s="7">
        <f t="shared" si="7"/>
        <v>41872</v>
      </c>
      <c r="J86" s="7">
        <f t="shared" si="8"/>
        <v>17640</v>
      </c>
      <c r="K86" s="7">
        <f t="shared" si="9"/>
        <v>59512</v>
      </c>
    </row>
    <row r="87" spans="1:11" hidden="1" x14ac:dyDescent="0.25">
      <c r="A87" s="50">
        <v>44726</v>
      </c>
      <c r="B87" s="5">
        <v>0.49444444444444446</v>
      </c>
      <c r="C87" s="5">
        <v>0.51736111111111105</v>
      </c>
      <c r="D87" s="6">
        <f t="shared" si="0"/>
        <v>33</v>
      </c>
      <c r="E87" s="26">
        <v>89152</v>
      </c>
      <c r="F87" s="7">
        <v>128385</v>
      </c>
      <c r="G87" s="7">
        <v>2</v>
      </c>
      <c r="H87" s="7">
        <v>14</v>
      </c>
      <c r="I87" s="7">
        <f t="shared" si="7"/>
        <v>39233</v>
      </c>
      <c r="J87" s="7">
        <f t="shared" si="8"/>
        <v>22680</v>
      </c>
      <c r="K87" s="7">
        <f t="shared" si="9"/>
        <v>61913</v>
      </c>
    </row>
    <row r="88" spans="1:11" hidden="1" x14ac:dyDescent="0.25">
      <c r="A88" s="51"/>
      <c r="B88" s="5">
        <v>0.52430555555555558</v>
      </c>
      <c r="C88" s="5">
        <v>0.54375000000000007</v>
      </c>
      <c r="D88" s="6">
        <f t="shared" si="0"/>
        <v>28</v>
      </c>
      <c r="E88" s="7">
        <v>128385</v>
      </c>
      <c r="F88" s="7">
        <v>170482</v>
      </c>
      <c r="G88" s="7">
        <v>2</v>
      </c>
      <c r="H88" s="7">
        <v>12</v>
      </c>
      <c r="I88" s="7">
        <f t="shared" si="7"/>
        <v>42097</v>
      </c>
      <c r="J88" s="7">
        <f t="shared" si="8"/>
        <v>20160</v>
      </c>
      <c r="K88" s="7">
        <f t="shared" si="9"/>
        <v>62257</v>
      </c>
    </row>
    <row r="89" spans="1:11" hidden="1" x14ac:dyDescent="0.25">
      <c r="A89" s="39">
        <v>44727</v>
      </c>
      <c r="B89" s="5">
        <v>0.91388888888888886</v>
      </c>
      <c r="C89" s="5">
        <v>0.93819444444444444</v>
      </c>
      <c r="D89" s="6">
        <f t="shared" si="0"/>
        <v>35</v>
      </c>
      <c r="E89" s="26">
        <v>389430</v>
      </c>
      <c r="F89" s="7">
        <v>430460</v>
      </c>
      <c r="G89" s="7">
        <v>4</v>
      </c>
      <c r="H89" s="7">
        <v>9</v>
      </c>
      <c r="I89" s="7">
        <f t="shared" si="7"/>
        <v>41030</v>
      </c>
      <c r="J89" s="7">
        <f t="shared" si="8"/>
        <v>21420</v>
      </c>
      <c r="K89" s="7">
        <f t="shared" si="9"/>
        <v>62450</v>
      </c>
    </row>
    <row r="90" spans="1:11" hidden="1" x14ac:dyDescent="0.25">
      <c r="A90" s="50">
        <v>44728</v>
      </c>
      <c r="B90" s="5">
        <v>0.44166666666666665</v>
      </c>
      <c r="C90" s="5">
        <v>0.46597222222222223</v>
      </c>
      <c r="D90" s="6">
        <f t="shared" si="0"/>
        <v>35</v>
      </c>
      <c r="E90" s="26">
        <v>697674</v>
      </c>
      <c r="F90" s="7">
        <v>739097</v>
      </c>
      <c r="G90" s="7">
        <v>4</v>
      </c>
      <c r="H90" s="7">
        <v>8</v>
      </c>
      <c r="I90" s="7">
        <f t="shared" si="7"/>
        <v>41423</v>
      </c>
      <c r="J90" s="7">
        <f t="shared" si="8"/>
        <v>20160</v>
      </c>
      <c r="K90" s="7">
        <f t="shared" si="9"/>
        <v>61583</v>
      </c>
    </row>
    <row r="91" spans="1:11" hidden="1" x14ac:dyDescent="0.25">
      <c r="A91" s="51"/>
      <c r="B91" s="5">
        <v>0.51458333333333328</v>
      </c>
      <c r="C91" s="5">
        <v>0.53541666666666665</v>
      </c>
      <c r="D91" s="6">
        <f t="shared" si="0"/>
        <v>30</v>
      </c>
      <c r="E91" s="26">
        <v>740572</v>
      </c>
      <c r="F91" s="7">
        <v>783730</v>
      </c>
      <c r="G91" s="7">
        <v>5</v>
      </c>
      <c r="H91" s="7">
        <v>11</v>
      </c>
      <c r="I91" s="7">
        <f t="shared" si="7"/>
        <v>43158</v>
      </c>
      <c r="J91" s="7">
        <f t="shared" si="8"/>
        <v>26460</v>
      </c>
      <c r="K91" s="7">
        <f t="shared" si="9"/>
        <v>69618</v>
      </c>
    </row>
    <row r="92" spans="1:11" hidden="1" x14ac:dyDescent="0.25">
      <c r="A92" s="39">
        <v>44729</v>
      </c>
      <c r="B92" s="5">
        <v>0.57430555555555551</v>
      </c>
      <c r="C92" s="5">
        <v>0.59722222222222221</v>
      </c>
      <c r="D92" s="6">
        <f t="shared" si="0"/>
        <v>33</v>
      </c>
      <c r="E92" s="26">
        <v>909746</v>
      </c>
      <c r="F92" s="7">
        <v>949804</v>
      </c>
      <c r="G92" s="7">
        <v>2</v>
      </c>
      <c r="H92" s="7">
        <v>9</v>
      </c>
      <c r="I92" s="7">
        <f t="shared" si="7"/>
        <v>40058</v>
      </c>
      <c r="J92" s="7">
        <f t="shared" si="8"/>
        <v>16380</v>
      </c>
      <c r="K92" s="7">
        <f t="shared" si="9"/>
        <v>56438</v>
      </c>
    </row>
    <row r="93" spans="1:11" hidden="1" x14ac:dyDescent="0.25">
      <c r="A93" s="50">
        <v>44730</v>
      </c>
      <c r="B93" s="5">
        <v>0.53125</v>
      </c>
      <c r="C93" s="5">
        <v>0.55277777777777781</v>
      </c>
      <c r="D93" s="6">
        <f t="shared" si="0"/>
        <v>31</v>
      </c>
      <c r="E93" s="26">
        <v>83977</v>
      </c>
      <c r="F93" s="7">
        <v>126490</v>
      </c>
      <c r="G93" s="7">
        <v>1</v>
      </c>
      <c r="H93" s="7">
        <v>10</v>
      </c>
      <c r="I93" s="7">
        <f t="shared" ref="I93:I113" si="10">IF(SUM(F93-E93)&lt;0,"",SUM(F93-E93))</f>
        <v>42513</v>
      </c>
      <c r="J93" s="7">
        <f t="shared" ref="J93:J113" si="11">IF(SUM(H93*1260+G93*2520)&lt;0,"",SUM(H93*1260+G93*2520))</f>
        <v>15120</v>
      </c>
      <c r="K93" s="7">
        <f t="shared" ref="K93:K113" si="12">SUM(I93,J93)</f>
        <v>57633</v>
      </c>
    </row>
    <row r="94" spans="1:11" hidden="1" x14ac:dyDescent="0.25">
      <c r="A94" s="51"/>
      <c r="B94" s="5">
        <v>0.8520833333333333</v>
      </c>
      <c r="C94" s="5">
        <v>0.87222222222222223</v>
      </c>
      <c r="D94" s="6">
        <f t="shared" si="0"/>
        <v>29</v>
      </c>
      <c r="E94" s="26">
        <v>8486</v>
      </c>
      <c r="F94" s="7">
        <v>47657</v>
      </c>
      <c r="G94" s="7">
        <v>6</v>
      </c>
      <c r="H94" s="7">
        <v>9</v>
      </c>
      <c r="I94" s="7">
        <f t="shared" si="10"/>
        <v>39171</v>
      </c>
      <c r="J94" s="7">
        <f t="shared" si="11"/>
        <v>26460</v>
      </c>
      <c r="K94" s="7">
        <f t="shared" si="12"/>
        <v>65631</v>
      </c>
    </row>
    <row r="95" spans="1:11" hidden="1" x14ac:dyDescent="0.25">
      <c r="A95" s="50">
        <v>44731</v>
      </c>
      <c r="B95" s="5">
        <v>0.55208333333333337</v>
      </c>
      <c r="C95" s="5">
        <v>0.57291666666666663</v>
      </c>
      <c r="D95" s="6">
        <f t="shared" si="0"/>
        <v>30</v>
      </c>
      <c r="E95" s="26">
        <v>220519</v>
      </c>
      <c r="F95" s="7">
        <v>262568</v>
      </c>
      <c r="G95" s="7">
        <v>3</v>
      </c>
      <c r="H95" s="7">
        <v>7</v>
      </c>
      <c r="I95" s="7">
        <f t="shared" si="10"/>
        <v>42049</v>
      </c>
      <c r="J95" s="7">
        <f t="shared" si="11"/>
        <v>16380</v>
      </c>
      <c r="K95" s="7">
        <f t="shared" si="12"/>
        <v>58429</v>
      </c>
    </row>
    <row r="96" spans="1:11" hidden="1" x14ac:dyDescent="0.25">
      <c r="A96" s="52"/>
      <c r="B96" s="5">
        <v>0.58333333333333337</v>
      </c>
      <c r="C96" s="5">
        <v>0.61527777777777781</v>
      </c>
      <c r="D96" s="6">
        <f t="shared" si="0"/>
        <v>46</v>
      </c>
      <c r="E96" s="7">
        <v>262568</v>
      </c>
      <c r="F96" s="7">
        <v>304153</v>
      </c>
      <c r="G96" s="7">
        <v>2</v>
      </c>
      <c r="H96" s="7">
        <v>6</v>
      </c>
      <c r="I96" s="7">
        <f t="shared" si="10"/>
        <v>41585</v>
      </c>
      <c r="J96" s="7">
        <f t="shared" si="11"/>
        <v>12600</v>
      </c>
      <c r="K96" s="7">
        <f t="shared" si="12"/>
        <v>54185</v>
      </c>
    </row>
    <row r="97" spans="1:19" hidden="1" x14ac:dyDescent="0.25">
      <c r="A97" s="51"/>
      <c r="B97" s="5">
        <v>0.61805555555555558</v>
      </c>
      <c r="C97" s="5">
        <v>0.63611111111111118</v>
      </c>
      <c r="D97" s="6">
        <f t="shared" si="0"/>
        <v>26</v>
      </c>
      <c r="E97" s="7">
        <v>304153</v>
      </c>
      <c r="F97" s="7">
        <v>344062</v>
      </c>
      <c r="G97" s="7">
        <v>1</v>
      </c>
      <c r="H97" s="7">
        <v>8</v>
      </c>
      <c r="I97" s="7">
        <f t="shared" si="10"/>
        <v>39909</v>
      </c>
      <c r="J97" s="7">
        <f t="shared" si="11"/>
        <v>12600</v>
      </c>
      <c r="K97" s="7">
        <f t="shared" si="12"/>
        <v>52509</v>
      </c>
    </row>
    <row r="98" spans="1:19" hidden="1" x14ac:dyDescent="0.25">
      <c r="A98" s="50">
        <v>44732</v>
      </c>
      <c r="B98" s="5">
        <v>0.45902777777777781</v>
      </c>
      <c r="C98" s="5">
        <v>0.47638888888888892</v>
      </c>
      <c r="D98" s="6">
        <f t="shared" si="0"/>
        <v>25</v>
      </c>
      <c r="E98" s="26">
        <v>287552</v>
      </c>
      <c r="F98" s="7">
        <v>329644</v>
      </c>
      <c r="G98" s="7">
        <v>3</v>
      </c>
      <c r="H98" s="7">
        <v>10</v>
      </c>
      <c r="I98" s="7">
        <f t="shared" si="10"/>
        <v>42092</v>
      </c>
      <c r="J98" s="7">
        <f t="shared" si="11"/>
        <v>20160</v>
      </c>
      <c r="K98" s="7">
        <f t="shared" si="12"/>
        <v>62252</v>
      </c>
    </row>
    <row r="99" spans="1:19" hidden="1" x14ac:dyDescent="0.25">
      <c r="A99" s="52"/>
      <c r="B99" s="5">
        <v>0.4770833333333333</v>
      </c>
      <c r="C99" s="5">
        <v>0.49513888888888885</v>
      </c>
      <c r="D99" s="6">
        <f t="shared" si="0"/>
        <v>26</v>
      </c>
      <c r="E99" s="7">
        <v>329644</v>
      </c>
      <c r="F99" s="7">
        <v>369434</v>
      </c>
      <c r="G99" s="7">
        <v>3</v>
      </c>
      <c r="H99" s="7">
        <v>7</v>
      </c>
      <c r="I99" s="7">
        <f t="shared" si="10"/>
        <v>39790</v>
      </c>
      <c r="J99" s="7">
        <f t="shared" si="11"/>
        <v>16380</v>
      </c>
      <c r="K99" s="7">
        <f t="shared" si="12"/>
        <v>56170</v>
      </c>
    </row>
    <row r="100" spans="1:19" hidden="1" x14ac:dyDescent="0.25">
      <c r="A100" s="51"/>
      <c r="B100" s="5">
        <v>0.49652777777777773</v>
      </c>
      <c r="C100" s="5">
        <v>0.51388888888888895</v>
      </c>
      <c r="D100" s="6">
        <f t="shared" si="0"/>
        <v>25</v>
      </c>
      <c r="E100" s="7">
        <v>369434</v>
      </c>
      <c r="F100" s="7">
        <v>409432</v>
      </c>
      <c r="G100" s="7">
        <v>4</v>
      </c>
      <c r="H100" s="7">
        <v>10</v>
      </c>
      <c r="I100" s="7">
        <f t="shared" si="10"/>
        <v>39998</v>
      </c>
      <c r="J100" s="7">
        <f t="shared" si="11"/>
        <v>22680</v>
      </c>
      <c r="K100" s="7">
        <f t="shared" si="12"/>
        <v>62678</v>
      </c>
    </row>
    <row r="101" spans="1:19" hidden="1" x14ac:dyDescent="0.25">
      <c r="A101" s="70">
        <v>44733</v>
      </c>
      <c r="B101" s="5">
        <v>0.91041666666666676</v>
      </c>
      <c r="C101" s="5">
        <v>0.93472222222222223</v>
      </c>
      <c r="D101" s="6">
        <f t="shared" si="0"/>
        <v>35</v>
      </c>
      <c r="E101" s="26">
        <v>32059</v>
      </c>
      <c r="F101" s="7">
        <v>72972</v>
      </c>
      <c r="G101" s="7">
        <v>6</v>
      </c>
      <c r="H101" s="7">
        <v>11</v>
      </c>
      <c r="I101" s="7">
        <f t="shared" si="10"/>
        <v>40913</v>
      </c>
      <c r="J101" s="7">
        <f t="shared" si="11"/>
        <v>28980</v>
      </c>
      <c r="K101" s="7">
        <f t="shared" si="12"/>
        <v>69893</v>
      </c>
    </row>
    <row r="102" spans="1:19" hidden="1" x14ac:dyDescent="0.25">
      <c r="A102" s="70"/>
      <c r="B102" s="5">
        <v>0.96250000000000002</v>
      </c>
      <c r="C102" s="5">
        <v>0.98472222222222217</v>
      </c>
      <c r="D102" s="6">
        <f t="shared" si="0"/>
        <v>32</v>
      </c>
      <c r="E102" s="26">
        <v>82620</v>
      </c>
      <c r="F102" s="7">
        <v>123019</v>
      </c>
      <c r="G102" s="7">
        <v>1</v>
      </c>
      <c r="H102" s="7">
        <v>8</v>
      </c>
      <c r="I102" s="7">
        <f t="shared" si="10"/>
        <v>40399</v>
      </c>
      <c r="J102" s="7">
        <f t="shared" si="11"/>
        <v>12600</v>
      </c>
      <c r="K102" s="7">
        <f t="shared" si="12"/>
        <v>52999</v>
      </c>
    </row>
    <row r="103" spans="1:19" x14ac:dyDescent="0.25">
      <c r="A103" s="50">
        <v>44734</v>
      </c>
      <c r="B103" s="5">
        <v>0.81527777777777777</v>
      </c>
      <c r="C103" s="5">
        <v>0.84027777777777779</v>
      </c>
      <c r="D103" s="6">
        <f t="shared" si="0"/>
        <v>36</v>
      </c>
      <c r="E103" s="26">
        <v>10141</v>
      </c>
      <c r="F103" s="7">
        <v>50704</v>
      </c>
      <c r="G103" s="7">
        <v>0</v>
      </c>
      <c r="H103" s="7">
        <v>14</v>
      </c>
      <c r="I103" s="7">
        <f t="shared" si="10"/>
        <v>40563</v>
      </c>
      <c r="J103" s="7">
        <f t="shared" si="11"/>
        <v>17640</v>
      </c>
      <c r="K103" s="7">
        <f t="shared" si="12"/>
        <v>58203</v>
      </c>
    </row>
    <row r="104" spans="1:19" x14ac:dyDescent="0.25">
      <c r="A104" s="51"/>
      <c r="B104" s="5">
        <v>0.8534722222222223</v>
      </c>
      <c r="C104" s="5">
        <v>0.875</v>
      </c>
      <c r="D104" s="6">
        <f t="shared" si="0"/>
        <v>31</v>
      </c>
      <c r="E104" s="26">
        <v>46504</v>
      </c>
      <c r="F104" s="7">
        <v>87123</v>
      </c>
      <c r="G104" s="7"/>
      <c r="H104" s="7">
        <v>8</v>
      </c>
      <c r="I104" s="7">
        <f t="shared" si="10"/>
        <v>40619</v>
      </c>
      <c r="J104" s="7">
        <f t="shared" si="11"/>
        <v>10080</v>
      </c>
      <c r="K104" s="7">
        <f t="shared" si="12"/>
        <v>50699</v>
      </c>
    </row>
    <row r="105" spans="1:19" x14ac:dyDescent="0.25">
      <c r="A105" s="50">
        <v>44735</v>
      </c>
      <c r="B105" s="5">
        <v>0.68402777777777779</v>
      </c>
      <c r="C105" s="5">
        <v>0.70000000000000007</v>
      </c>
      <c r="D105" s="6">
        <f t="shared" si="0"/>
        <v>23</v>
      </c>
      <c r="E105" s="26">
        <v>74314</v>
      </c>
      <c r="F105" s="7">
        <v>114392</v>
      </c>
      <c r="G105" s="7">
        <v>1</v>
      </c>
      <c r="H105" s="7">
        <v>6</v>
      </c>
      <c r="I105" s="7">
        <f t="shared" si="10"/>
        <v>40078</v>
      </c>
      <c r="J105" s="7">
        <f t="shared" si="11"/>
        <v>10080</v>
      </c>
      <c r="K105" s="7">
        <f t="shared" si="12"/>
        <v>50158</v>
      </c>
      <c r="M105" s="43" t="str">
        <f>COUNTIF(D:D,"&gt;0")&amp;"场"</f>
        <v>120场</v>
      </c>
      <c r="N105" s="43" t="s">
        <v>2</v>
      </c>
      <c r="O105" s="67" t="s">
        <v>45</v>
      </c>
      <c r="P105" s="68"/>
      <c r="Q105" s="67" t="s">
        <v>48</v>
      </c>
      <c r="R105" s="69"/>
      <c r="S105" s="68"/>
    </row>
    <row r="106" spans="1:19" x14ac:dyDescent="0.25">
      <c r="A106" s="52"/>
      <c r="B106" s="5">
        <v>0.70347222222222217</v>
      </c>
      <c r="C106" s="5">
        <v>0.72083333333333333</v>
      </c>
      <c r="D106" s="6">
        <f t="shared" si="0"/>
        <v>25</v>
      </c>
      <c r="E106" s="7">
        <v>114392</v>
      </c>
      <c r="F106" s="7">
        <v>156322</v>
      </c>
      <c r="G106" s="7">
        <v>1</v>
      </c>
      <c r="H106" s="7">
        <v>7</v>
      </c>
      <c r="I106" s="7">
        <f t="shared" si="10"/>
        <v>41930</v>
      </c>
      <c r="J106" s="7">
        <f t="shared" si="11"/>
        <v>11340</v>
      </c>
      <c r="K106" s="7">
        <f t="shared" si="12"/>
        <v>53270</v>
      </c>
      <c r="M106" s="44"/>
      <c r="N106" s="44"/>
      <c r="O106" s="22" t="s">
        <v>52</v>
      </c>
      <c r="P106" s="22" t="s">
        <v>51</v>
      </c>
      <c r="Q106" s="22" t="s">
        <v>49</v>
      </c>
      <c r="R106" s="22" t="s">
        <v>50</v>
      </c>
      <c r="S106" s="22" t="s">
        <v>53</v>
      </c>
    </row>
    <row r="107" spans="1:19" x14ac:dyDescent="0.25">
      <c r="A107" s="51"/>
      <c r="B107" s="5">
        <v>0.72222222222222221</v>
      </c>
      <c r="C107" s="5">
        <v>0.74097222222222225</v>
      </c>
      <c r="D107" s="6">
        <f t="shared" si="0"/>
        <v>27</v>
      </c>
      <c r="E107" s="7">
        <v>156322</v>
      </c>
      <c r="F107" s="7">
        <v>198538</v>
      </c>
      <c r="G107" s="7">
        <v>2</v>
      </c>
      <c r="H107" s="7">
        <v>14</v>
      </c>
      <c r="I107" s="7">
        <f t="shared" si="10"/>
        <v>42216</v>
      </c>
      <c r="J107" s="7">
        <f t="shared" si="11"/>
        <v>22680</v>
      </c>
      <c r="K107" s="7">
        <f t="shared" si="12"/>
        <v>64896</v>
      </c>
      <c r="M107" s="22" t="s">
        <v>85</v>
      </c>
      <c r="N107" s="28" cm="1">
        <f t="array" ref="N107">MIN(IF(D:D&gt;0,D:D))</f>
        <v>23</v>
      </c>
      <c r="O107" s="29" cm="1">
        <f t="array" ref="O107">MAX(IF(G:G&gt;0,G:G))</f>
        <v>7</v>
      </c>
      <c r="P107" s="29" cm="1">
        <f t="array" ref="P107">MAX(IF(H:H&gt;0,H:H))</f>
        <v>18</v>
      </c>
      <c r="Q107" s="29" cm="1">
        <f t="array" ref="Q107">MAX(IF(I:I&gt;0,I:I))</f>
        <v>43596</v>
      </c>
      <c r="R107" s="29" cm="1">
        <f t="array" ref="R107">MAX(IF(J:J&gt;0,J:J))</f>
        <v>40320</v>
      </c>
      <c r="S107" s="29" cm="1">
        <f t="array" ref="S107">MAX(IF(K:K&gt;0,K:K))</f>
        <v>82032</v>
      </c>
    </row>
    <row r="108" spans="1:19" x14ac:dyDescent="0.25">
      <c r="A108" s="50">
        <v>44736</v>
      </c>
      <c r="B108" s="5">
        <v>0.6</v>
      </c>
      <c r="C108" s="5">
        <v>0.61805555555555558</v>
      </c>
      <c r="D108" s="6">
        <f t="shared" si="0"/>
        <v>26</v>
      </c>
      <c r="E108" s="26">
        <v>55233</v>
      </c>
      <c r="F108" s="7">
        <v>97089</v>
      </c>
      <c r="G108" s="7">
        <v>2</v>
      </c>
      <c r="H108" s="7">
        <v>6</v>
      </c>
      <c r="I108" s="7">
        <f t="shared" si="10"/>
        <v>41856</v>
      </c>
      <c r="J108" s="7">
        <f t="shared" si="11"/>
        <v>12600</v>
      </c>
      <c r="K108" s="7">
        <f t="shared" si="12"/>
        <v>54456</v>
      </c>
      <c r="M108" s="22" t="s">
        <v>37</v>
      </c>
      <c r="N108" s="30">
        <f>AVERAGEIF(D:D,"&lt;&gt;0")</f>
        <v>33.674999999999997</v>
      </c>
      <c r="O108" s="31">
        <f>AVERAGEIF(G:G,"&lt;&gt;0")</f>
        <v>2.7345132743362832</v>
      </c>
      <c r="P108" s="31">
        <f>AVERAGEIF(H:H,"&lt;&gt;0")</f>
        <v>10.152542372881356</v>
      </c>
      <c r="Q108" s="31">
        <f>AVERAGEIF(I:I,"&lt;&gt;0")</f>
        <v>41004.991304347823</v>
      </c>
      <c r="R108" s="31">
        <f>AVERAGEIF(J:J,"&lt;&gt;0")</f>
        <v>19391.186440677968</v>
      </c>
      <c r="S108" s="31">
        <f>AVERAGEIF(K:K,"&gt;30000")</f>
        <v>60419.947826086958</v>
      </c>
    </row>
    <row r="109" spans="1:19" x14ac:dyDescent="0.25">
      <c r="A109" s="52"/>
      <c r="B109" s="5">
        <v>0.61944444444444446</v>
      </c>
      <c r="C109" s="5">
        <v>0.63888888888888895</v>
      </c>
      <c r="D109" s="6">
        <f t="shared" si="0"/>
        <v>28</v>
      </c>
      <c r="E109" s="7">
        <v>97089</v>
      </c>
      <c r="F109" s="7">
        <v>139204</v>
      </c>
      <c r="G109" s="7">
        <v>2</v>
      </c>
      <c r="H109" s="7">
        <v>9</v>
      </c>
      <c r="I109" s="7">
        <f t="shared" si="10"/>
        <v>42115</v>
      </c>
      <c r="J109" s="7">
        <f t="shared" si="11"/>
        <v>16380</v>
      </c>
      <c r="K109" s="7">
        <f t="shared" si="12"/>
        <v>58495</v>
      </c>
      <c r="M109" s="22" t="s">
        <v>86</v>
      </c>
      <c r="N109" s="32">
        <f>MAX(D:D)</f>
        <v>52</v>
      </c>
      <c r="O109" s="33" cm="1">
        <f t="array" ref="O109">MIN(IF(G:G&gt;0,G:G))</f>
        <v>1</v>
      </c>
      <c r="P109" s="33" cm="1">
        <f t="array" ref="P109">MIN(IF(H:H&gt;0,H:H))</f>
        <v>3</v>
      </c>
      <c r="Q109" s="33" cm="1">
        <f t="array" ref="Q109">MIN(IF(I:I&gt;0,I:I))</f>
        <v>38042</v>
      </c>
      <c r="R109" s="33" cm="1">
        <f t="array" ref="R109">MIN(IF(J:J&gt;0,J:J))</f>
        <v>8820</v>
      </c>
      <c r="S109" s="33" cm="1">
        <f t="array" ref="S109">MIN(IF(K:K&gt;30000,K:K))</f>
        <v>50158</v>
      </c>
    </row>
    <row r="110" spans="1:19" x14ac:dyDescent="0.25">
      <c r="A110" s="51"/>
      <c r="B110" s="5">
        <v>0.64097222222222217</v>
      </c>
      <c r="C110" s="5">
        <v>0.66041666666666665</v>
      </c>
      <c r="D110" s="6">
        <f t="shared" si="0"/>
        <v>28</v>
      </c>
      <c r="E110" s="7">
        <v>139204</v>
      </c>
      <c r="F110" s="7">
        <v>179881</v>
      </c>
      <c r="G110" s="7">
        <v>3</v>
      </c>
      <c r="H110" s="7">
        <v>3</v>
      </c>
      <c r="I110" s="7">
        <f t="shared" si="10"/>
        <v>40677</v>
      </c>
      <c r="J110" s="7">
        <f t="shared" si="11"/>
        <v>11340</v>
      </c>
      <c r="K110" s="7">
        <f t="shared" si="12"/>
        <v>52017</v>
      </c>
    </row>
    <row r="111" spans="1:19" x14ac:dyDescent="0.25">
      <c r="A111" s="50">
        <v>44737</v>
      </c>
      <c r="B111" s="5">
        <v>0.86458333333333337</v>
      </c>
      <c r="C111" s="5">
        <v>0.88194444444444453</v>
      </c>
      <c r="D111" s="6">
        <f t="shared" si="0"/>
        <v>25</v>
      </c>
      <c r="E111" s="26">
        <v>192773</v>
      </c>
      <c r="F111" s="7">
        <v>234378</v>
      </c>
      <c r="G111" s="7">
        <v>4</v>
      </c>
      <c r="H111" s="7">
        <v>8</v>
      </c>
      <c r="I111" s="7">
        <f t="shared" si="10"/>
        <v>41605</v>
      </c>
      <c r="J111" s="7">
        <f t="shared" si="11"/>
        <v>20160</v>
      </c>
      <c r="K111" s="7">
        <f t="shared" si="12"/>
        <v>61765</v>
      </c>
    </row>
    <row r="112" spans="1:19" x14ac:dyDescent="0.25">
      <c r="A112" s="51"/>
      <c r="B112" s="5">
        <v>0.97430555555555554</v>
      </c>
      <c r="C112" s="5">
        <v>0.99097222222222225</v>
      </c>
      <c r="D112" s="6">
        <f t="shared" si="0"/>
        <v>24</v>
      </c>
      <c r="E112" s="26">
        <v>258129</v>
      </c>
      <c r="F112" s="7">
        <v>298820</v>
      </c>
      <c r="G112" s="7">
        <v>5</v>
      </c>
      <c r="H112" s="7">
        <v>6</v>
      </c>
      <c r="I112" s="7">
        <f t="shared" si="10"/>
        <v>40691</v>
      </c>
      <c r="J112" s="7">
        <f t="shared" si="11"/>
        <v>20160</v>
      </c>
      <c r="K112" s="7">
        <f t="shared" si="12"/>
        <v>60851</v>
      </c>
    </row>
    <row r="113" spans="1:11" x14ac:dyDescent="0.25">
      <c r="A113" s="40">
        <v>44738</v>
      </c>
      <c r="B113" s="5">
        <v>0.61527777777777781</v>
      </c>
      <c r="C113" s="5">
        <v>0.6333333333333333</v>
      </c>
      <c r="D113" s="6">
        <f t="shared" si="0"/>
        <v>26</v>
      </c>
      <c r="E113" s="26">
        <v>65767</v>
      </c>
      <c r="F113" s="7">
        <v>108348</v>
      </c>
      <c r="G113" s="7">
        <v>3</v>
      </c>
      <c r="H113" s="7">
        <v>9</v>
      </c>
      <c r="I113" s="7">
        <f t="shared" si="10"/>
        <v>42581</v>
      </c>
      <c r="J113" s="7">
        <f t="shared" si="11"/>
        <v>18900</v>
      </c>
      <c r="K113" s="7">
        <f t="shared" si="12"/>
        <v>61481</v>
      </c>
    </row>
    <row r="114" spans="1:11" x14ac:dyDescent="0.25">
      <c r="A114" s="50">
        <v>44739</v>
      </c>
      <c r="B114" s="5">
        <v>5.2083333333333336E-2</v>
      </c>
      <c r="C114" s="5">
        <v>7.4999999999999997E-2</v>
      </c>
      <c r="D114" s="6">
        <f t="shared" si="0"/>
        <v>33</v>
      </c>
      <c r="E114" s="26">
        <v>18419</v>
      </c>
      <c r="F114" s="7">
        <v>59720</v>
      </c>
      <c r="G114" s="7">
        <v>2</v>
      </c>
      <c r="H114" s="7">
        <v>5</v>
      </c>
      <c r="I114" s="7">
        <f t="shared" ref="I114:I136" si="13">IF(SUM(F114-E114)&lt;0,"",SUM(F114-E114))</f>
        <v>41301</v>
      </c>
      <c r="J114" s="7">
        <f t="shared" ref="J114:J136" si="14">IF(SUM(H114*1260+G114*2520)&lt;0,"",SUM(H114*1260+G114*2520))</f>
        <v>11340</v>
      </c>
      <c r="K114" s="7">
        <f t="shared" ref="K114:K136" si="15">SUM(I114,J114)</f>
        <v>52641</v>
      </c>
    </row>
    <row r="115" spans="1:11" x14ac:dyDescent="0.25">
      <c r="A115" s="51"/>
      <c r="B115" s="5">
        <v>0.98263888888888884</v>
      </c>
      <c r="C115" s="5">
        <v>1.0125</v>
      </c>
      <c r="D115" s="6">
        <f t="shared" si="0"/>
        <v>43</v>
      </c>
      <c r="E115" s="26">
        <v>18278</v>
      </c>
      <c r="F115" s="7">
        <v>59332</v>
      </c>
      <c r="G115" s="7">
        <v>2</v>
      </c>
      <c r="H115" s="7">
        <v>14</v>
      </c>
      <c r="I115" s="7">
        <f t="shared" si="13"/>
        <v>41054</v>
      </c>
      <c r="J115" s="7">
        <f t="shared" si="14"/>
        <v>22680</v>
      </c>
      <c r="K115" s="7">
        <f t="shared" si="15"/>
        <v>63734</v>
      </c>
    </row>
    <row r="116" spans="1:11" x14ac:dyDescent="0.25">
      <c r="A116" s="50">
        <v>44740</v>
      </c>
      <c r="B116" s="5">
        <v>2.6388888888888889E-2</v>
      </c>
      <c r="C116" s="5">
        <v>4.8611111111111112E-2</v>
      </c>
      <c r="D116" s="6">
        <f t="shared" si="0"/>
        <v>32</v>
      </c>
      <c r="E116" s="26">
        <v>59332</v>
      </c>
      <c r="F116" s="7">
        <v>101098</v>
      </c>
      <c r="G116" s="7">
        <v>1</v>
      </c>
      <c r="H116" s="7">
        <v>13</v>
      </c>
      <c r="I116" s="7">
        <f t="shared" si="13"/>
        <v>41766</v>
      </c>
      <c r="J116" s="7">
        <f t="shared" si="14"/>
        <v>18900</v>
      </c>
      <c r="K116" s="7">
        <f t="shared" si="15"/>
        <v>60666</v>
      </c>
    </row>
    <row r="117" spans="1:11" x14ac:dyDescent="0.25">
      <c r="A117" s="51"/>
      <c r="B117" s="5">
        <v>0.80763888888888891</v>
      </c>
      <c r="C117" s="5">
        <v>0.82777777777777783</v>
      </c>
      <c r="D117" s="6">
        <f t="shared" si="0"/>
        <v>29</v>
      </c>
      <c r="E117" s="26">
        <v>112034</v>
      </c>
      <c r="F117" s="7">
        <v>153260</v>
      </c>
      <c r="G117" s="7">
        <v>4</v>
      </c>
      <c r="H117" s="7">
        <v>8</v>
      </c>
      <c r="I117" s="7">
        <f t="shared" si="13"/>
        <v>41226</v>
      </c>
      <c r="J117" s="7">
        <f t="shared" si="14"/>
        <v>20160</v>
      </c>
      <c r="K117" s="7">
        <f t="shared" si="15"/>
        <v>61386</v>
      </c>
    </row>
    <row r="118" spans="1:11" x14ac:dyDescent="0.25">
      <c r="A118" s="50">
        <v>44741</v>
      </c>
      <c r="B118" s="5">
        <v>0.67847222222222225</v>
      </c>
      <c r="C118" s="5">
        <v>0.70486111111111116</v>
      </c>
      <c r="D118" s="6">
        <f t="shared" si="0"/>
        <v>38</v>
      </c>
      <c r="E118" s="26">
        <v>18793</v>
      </c>
      <c r="F118" s="7">
        <v>60344</v>
      </c>
      <c r="G118" s="7">
        <v>1</v>
      </c>
      <c r="H118" s="7">
        <v>5</v>
      </c>
      <c r="I118" s="7">
        <f t="shared" si="13"/>
        <v>41551</v>
      </c>
      <c r="J118" s="7">
        <f t="shared" si="14"/>
        <v>8820</v>
      </c>
      <c r="K118" s="7">
        <f t="shared" si="15"/>
        <v>50371</v>
      </c>
    </row>
    <row r="119" spans="1:11" x14ac:dyDescent="0.25">
      <c r="A119" s="52"/>
      <c r="B119" s="5">
        <v>0.74722222222222223</v>
      </c>
      <c r="C119" s="5">
        <v>0.76388888888888884</v>
      </c>
      <c r="D119" s="6">
        <f t="shared" si="0"/>
        <v>24</v>
      </c>
      <c r="E119" s="26">
        <v>60044</v>
      </c>
      <c r="F119" s="7">
        <v>100253</v>
      </c>
      <c r="G119" s="7">
        <v>2</v>
      </c>
      <c r="H119" s="7">
        <v>8</v>
      </c>
      <c r="I119" s="7">
        <f t="shared" si="13"/>
        <v>40209</v>
      </c>
      <c r="J119" s="7">
        <f t="shared" si="14"/>
        <v>15120</v>
      </c>
      <c r="K119" s="7">
        <f t="shared" si="15"/>
        <v>55329</v>
      </c>
    </row>
    <row r="120" spans="1:11" x14ac:dyDescent="0.25">
      <c r="A120" s="51"/>
      <c r="B120" s="5">
        <v>0.7715277777777777</v>
      </c>
      <c r="C120" s="5">
        <v>0.78819444444444453</v>
      </c>
      <c r="D120" s="6">
        <f t="shared" si="0"/>
        <v>24</v>
      </c>
      <c r="E120" s="7">
        <v>100253</v>
      </c>
      <c r="F120" s="7">
        <v>141846</v>
      </c>
      <c r="G120" s="7">
        <v>2</v>
      </c>
      <c r="H120" s="7">
        <v>8</v>
      </c>
      <c r="I120" s="7">
        <f t="shared" si="13"/>
        <v>41593</v>
      </c>
      <c r="J120" s="7">
        <f t="shared" si="14"/>
        <v>15120</v>
      </c>
      <c r="K120" s="7">
        <f t="shared" si="15"/>
        <v>56713</v>
      </c>
    </row>
    <row r="121" spans="1:11" x14ac:dyDescent="0.25">
      <c r="A121" s="50">
        <v>44742</v>
      </c>
      <c r="B121" s="5">
        <v>0.72638888888888886</v>
      </c>
      <c r="C121" s="5">
        <v>0.74444444444444446</v>
      </c>
      <c r="D121" s="6">
        <f t="shared" si="0"/>
        <v>26</v>
      </c>
      <c r="E121" s="26">
        <v>35731</v>
      </c>
      <c r="F121" s="7">
        <v>76684</v>
      </c>
      <c r="G121" s="7">
        <v>3</v>
      </c>
      <c r="H121" s="7">
        <v>8</v>
      </c>
      <c r="I121" s="7">
        <f t="shared" si="13"/>
        <v>40953</v>
      </c>
      <c r="J121" s="7">
        <f t="shared" si="14"/>
        <v>17640</v>
      </c>
      <c r="K121" s="7">
        <f t="shared" si="15"/>
        <v>58593</v>
      </c>
    </row>
    <row r="122" spans="1:11" x14ac:dyDescent="0.25">
      <c r="A122" s="51"/>
      <c r="B122" s="5">
        <v>0.79583333333333339</v>
      </c>
      <c r="C122" s="5">
        <v>0.82013888888888886</v>
      </c>
      <c r="D122" s="6">
        <f t="shared" si="0"/>
        <v>35</v>
      </c>
      <c r="E122" s="26">
        <v>35104</v>
      </c>
      <c r="F122" s="7">
        <v>75207</v>
      </c>
      <c r="G122" s="7">
        <v>4</v>
      </c>
      <c r="H122" s="7">
        <v>8</v>
      </c>
      <c r="I122" s="7">
        <f t="shared" si="13"/>
        <v>40103</v>
      </c>
      <c r="J122" s="7">
        <f t="shared" si="14"/>
        <v>20160</v>
      </c>
      <c r="K122" s="7">
        <f t="shared" si="15"/>
        <v>60263</v>
      </c>
    </row>
    <row r="123" spans="1:11" x14ac:dyDescent="0.25">
      <c r="A123" s="41"/>
      <c r="B123" s="5"/>
      <c r="C123" s="5"/>
      <c r="D123" s="6"/>
      <c r="E123" s="26"/>
      <c r="F123" s="7"/>
      <c r="G123" s="7"/>
      <c r="H123" s="7"/>
      <c r="I123" s="7">
        <f t="shared" si="13"/>
        <v>0</v>
      </c>
      <c r="J123" s="7">
        <f t="shared" si="14"/>
        <v>0</v>
      </c>
      <c r="K123" s="7">
        <f t="shared" si="15"/>
        <v>0</v>
      </c>
    </row>
    <row r="124" spans="1:11" x14ac:dyDescent="0.25">
      <c r="A124" s="41"/>
      <c r="B124" s="5"/>
      <c r="C124" s="5"/>
      <c r="D124" s="6"/>
      <c r="E124" s="26"/>
      <c r="F124" s="7"/>
      <c r="G124" s="7"/>
      <c r="H124" s="7"/>
      <c r="I124" s="7">
        <f t="shared" si="13"/>
        <v>0</v>
      </c>
      <c r="J124" s="7">
        <f t="shared" si="14"/>
        <v>0</v>
      </c>
      <c r="K124" s="7">
        <f t="shared" si="15"/>
        <v>0</v>
      </c>
    </row>
    <row r="125" spans="1:11" x14ac:dyDescent="0.25">
      <c r="A125" s="41"/>
      <c r="B125" s="5"/>
      <c r="C125" s="5"/>
      <c r="D125" s="6"/>
      <c r="E125" s="26"/>
      <c r="F125" s="7"/>
      <c r="G125" s="7"/>
      <c r="H125" s="7"/>
      <c r="I125" s="7">
        <f t="shared" si="13"/>
        <v>0</v>
      </c>
      <c r="J125" s="7">
        <f t="shared" si="14"/>
        <v>0</v>
      </c>
      <c r="K125" s="7">
        <f t="shared" si="15"/>
        <v>0</v>
      </c>
    </row>
    <row r="126" spans="1:11" x14ac:dyDescent="0.25">
      <c r="A126" s="41"/>
      <c r="B126" s="5"/>
      <c r="C126" s="5"/>
      <c r="D126" s="6"/>
      <c r="E126" s="26"/>
      <c r="F126" s="7"/>
      <c r="G126" s="7"/>
      <c r="H126" s="7"/>
      <c r="I126" s="7">
        <f t="shared" si="13"/>
        <v>0</v>
      </c>
      <c r="J126" s="7">
        <f t="shared" si="14"/>
        <v>0</v>
      </c>
      <c r="K126" s="7">
        <f t="shared" si="15"/>
        <v>0</v>
      </c>
    </row>
    <row r="127" spans="1:11" x14ac:dyDescent="0.25">
      <c r="A127" s="41"/>
      <c r="B127" s="5"/>
      <c r="C127" s="5"/>
      <c r="D127" s="6"/>
      <c r="E127" s="26"/>
      <c r="F127" s="7"/>
      <c r="G127" s="7"/>
      <c r="H127" s="7"/>
      <c r="I127" s="7">
        <f t="shared" si="13"/>
        <v>0</v>
      </c>
      <c r="J127" s="7">
        <f t="shared" si="14"/>
        <v>0</v>
      </c>
      <c r="K127" s="7">
        <f t="shared" si="15"/>
        <v>0</v>
      </c>
    </row>
    <row r="128" spans="1:11" x14ac:dyDescent="0.25">
      <c r="A128" s="41"/>
      <c r="B128" s="5"/>
      <c r="C128" s="5"/>
      <c r="D128" s="6"/>
      <c r="E128" s="26"/>
      <c r="F128" s="7"/>
      <c r="G128" s="7"/>
      <c r="H128" s="7"/>
      <c r="I128" s="7">
        <f t="shared" si="13"/>
        <v>0</v>
      </c>
      <c r="J128" s="7">
        <f t="shared" si="14"/>
        <v>0</v>
      </c>
      <c r="K128" s="7">
        <f t="shared" si="15"/>
        <v>0</v>
      </c>
    </row>
    <row r="129" spans="1:11" x14ac:dyDescent="0.25">
      <c r="A129" s="41"/>
      <c r="B129" s="5"/>
      <c r="C129" s="5"/>
      <c r="D129" s="6"/>
      <c r="E129" s="26"/>
      <c r="F129" s="7"/>
      <c r="G129" s="7"/>
      <c r="H129" s="7"/>
      <c r="I129" s="7">
        <f t="shared" si="13"/>
        <v>0</v>
      </c>
      <c r="J129" s="7">
        <f t="shared" si="14"/>
        <v>0</v>
      </c>
      <c r="K129" s="7">
        <f t="shared" si="15"/>
        <v>0</v>
      </c>
    </row>
    <row r="130" spans="1:11" x14ac:dyDescent="0.25">
      <c r="A130" s="41"/>
      <c r="B130" s="5"/>
      <c r="C130" s="5"/>
      <c r="D130" s="6"/>
      <c r="E130" s="26"/>
      <c r="F130" s="7"/>
      <c r="G130" s="7"/>
      <c r="H130" s="7"/>
      <c r="I130" s="7">
        <f t="shared" si="13"/>
        <v>0</v>
      </c>
      <c r="J130" s="7">
        <f t="shared" si="14"/>
        <v>0</v>
      </c>
      <c r="K130" s="7">
        <f t="shared" si="15"/>
        <v>0</v>
      </c>
    </row>
    <row r="131" spans="1:11" x14ac:dyDescent="0.25">
      <c r="A131" s="41"/>
      <c r="B131" s="5"/>
      <c r="C131" s="5"/>
      <c r="D131" s="6"/>
      <c r="E131" s="26"/>
      <c r="F131" s="7"/>
      <c r="G131" s="7"/>
      <c r="H131" s="7"/>
      <c r="I131" s="7">
        <f t="shared" si="13"/>
        <v>0</v>
      </c>
      <c r="J131" s="7">
        <f t="shared" si="14"/>
        <v>0</v>
      </c>
      <c r="K131" s="7">
        <f t="shared" si="15"/>
        <v>0</v>
      </c>
    </row>
    <row r="132" spans="1:11" x14ac:dyDescent="0.25">
      <c r="A132" s="41"/>
      <c r="B132" s="5"/>
      <c r="C132" s="5"/>
      <c r="D132" s="6"/>
      <c r="E132" s="26"/>
      <c r="F132" s="7"/>
      <c r="G132" s="7"/>
      <c r="H132" s="7"/>
      <c r="I132" s="7">
        <f t="shared" si="13"/>
        <v>0</v>
      </c>
      <c r="J132" s="7">
        <f t="shared" si="14"/>
        <v>0</v>
      </c>
      <c r="K132" s="7">
        <f t="shared" si="15"/>
        <v>0</v>
      </c>
    </row>
    <row r="133" spans="1:11" x14ac:dyDescent="0.25">
      <c r="A133" s="41"/>
      <c r="B133" s="5"/>
      <c r="C133" s="5"/>
      <c r="D133" s="6"/>
      <c r="E133" s="26"/>
      <c r="F133" s="7"/>
      <c r="G133" s="7"/>
      <c r="H133" s="7"/>
      <c r="I133" s="7">
        <f t="shared" si="13"/>
        <v>0</v>
      </c>
      <c r="J133" s="7">
        <f t="shared" si="14"/>
        <v>0</v>
      </c>
      <c r="K133" s="7">
        <f t="shared" si="15"/>
        <v>0</v>
      </c>
    </row>
    <row r="134" spans="1:11" x14ac:dyDescent="0.25">
      <c r="A134" s="41"/>
      <c r="B134" s="5"/>
      <c r="C134" s="5"/>
      <c r="D134" s="6"/>
      <c r="E134" s="26"/>
      <c r="F134" s="7"/>
      <c r="G134" s="7"/>
      <c r="H134" s="7"/>
      <c r="I134" s="7">
        <f t="shared" si="13"/>
        <v>0</v>
      </c>
      <c r="J134" s="7">
        <f t="shared" si="14"/>
        <v>0</v>
      </c>
      <c r="K134" s="7">
        <f t="shared" si="15"/>
        <v>0</v>
      </c>
    </row>
    <row r="135" spans="1:11" x14ac:dyDescent="0.25">
      <c r="A135" s="41"/>
      <c r="B135" s="5"/>
      <c r="C135" s="5"/>
      <c r="D135" s="6"/>
      <c r="E135" s="26"/>
      <c r="F135" s="7"/>
      <c r="G135" s="7"/>
      <c r="H135" s="7"/>
      <c r="I135" s="7">
        <f t="shared" si="13"/>
        <v>0</v>
      </c>
      <c r="J135" s="7">
        <f t="shared" si="14"/>
        <v>0</v>
      </c>
      <c r="K135" s="7">
        <f t="shared" si="15"/>
        <v>0</v>
      </c>
    </row>
    <row r="136" spans="1:11" x14ac:dyDescent="0.25">
      <c r="A136" s="41"/>
      <c r="B136" s="5"/>
      <c r="C136" s="5"/>
      <c r="D136" s="6"/>
      <c r="E136" s="26"/>
      <c r="F136" s="7"/>
      <c r="G136" s="7"/>
      <c r="H136" s="7"/>
      <c r="I136" s="7">
        <f t="shared" si="13"/>
        <v>0</v>
      </c>
      <c r="J136" s="7">
        <f t="shared" si="14"/>
        <v>0</v>
      </c>
      <c r="K136" s="7">
        <f t="shared" si="15"/>
        <v>0</v>
      </c>
    </row>
  </sheetData>
  <mergeCells count="52">
    <mergeCell ref="A121:A122"/>
    <mergeCell ref="A90:A91"/>
    <mergeCell ref="A101:A102"/>
    <mergeCell ref="A98:A100"/>
    <mergeCell ref="A87:A88"/>
    <mergeCell ref="A93:A94"/>
    <mergeCell ref="A95:A97"/>
    <mergeCell ref="A18:A22"/>
    <mergeCell ref="G1:H1"/>
    <mergeCell ref="E1:F1"/>
    <mergeCell ref="A68:A70"/>
    <mergeCell ref="A84:A86"/>
    <mergeCell ref="A62:A63"/>
    <mergeCell ref="A57:A58"/>
    <mergeCell ref="A71:A73"/>
    <mergeCell ref="A66:A67"/>
    <mergeCell ref="I1:K1"/>
    <mergeCell ref="A44:A47"/>
    <mergeCell ref="A1:A2"/>
    <mergeCell ref="B1:C1"/>
    <mergeCell ref="D1:D2"/>
    <mergeCell ref="A13:A16"/>
    <mergeCell ref="A10:A12"/>
    <mergeCell ref="A7:A9"/>
    <mergeCell ref="A4:A6"/>
    <mergeCell ref="A29:A31"/>
    <mergeCell ref="A32:A35"/>
    <mergeCell ref="A23:A24"/>
    <mergeCell ref="A25:A28"/>
    <mergeCell ref="A103:A104"/>
    <mergeCell ref="A105:A107"/>
    <mergeCell ref="A114:A115"/>
    <mergeCell ref="A111:A112"/>
    <mergeCell ref="A36:A38"/>
    <mergeCell ref="A39:A41"/>
    <mergeCell ref="A54:A56"/>
    <mergeCell ref="A51:A52"/>
    <mergeCell ref="A48:A50"/>
    <mergeCell ref="A42:A43"/>
    <mergeCell ref="A74:A75"/>
    <mergeCell ref="A76:A78"/>
    <mergeCell ref="A79:A80"/>
    <mergeCell ref="A81:A82"/>
    <mergeCell ref="A59:A61"/>
    <mergeCell ref="A64:A65"/>
    <mergeCell ref="O105:P105"/>
    <mergeCell ref="Q105:S105"/>
    <mergeCell ref="N105:N106"/>
    <mergeCell ref="A116:A117"/>
    <mergeCell ref="A118:A120"/>
    <mergeCell ref="A108:A110"/>
    <mergeCell ref="M105:M106"/>
  </mergeCells>
  <phoneticPr fontId="1" type="noConversion"/>
  <conditionalFormatting sqref="D3:D1048576">
    <cfRule type="cellIs" dxfId="1" priority="35" operator="between">
      <formula>1</formula>
      <formula>$N$108</formula>
    </cfRule>
    <cfRule type="cellIs" dxfId="0" priority="36" operator="greaterThan">
      <formula>$N$108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狗粮</vt:lpstr>
      <vt:lpstr>矿</vt:lpstr>
      <vt:lpstr>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Vesugier</dc:creator>
  <cp:lastModifiedBy>Vesugier</cp:lastModifiedBy>
  <cp:lastPrinted>2022-05-13T22:34:22Z</cp:lastPrinted>
  <dcterms:created xsi:type="dcterms:W3CDTF">2015-06-05T18:19:34Z</dcterms:created>
  <dcterms:modified xsi:type="dcterms:W3CDTF">2022-06-30T12:47:49Z</dcterms:modified>
</cp:coreProperties>
</file>