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sugier\Desktop\"/>
    </mc:Choice>
  </mc:AlternateContent>
  <xr:revisionPtr revIDLastSave="0" documentId="13_ncr:1_{5576C4D7-53D1-4338-ABEE-08C1F1C783F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狗粮" sheetId="1" r:id="rId1"/>
    <sheet name="矿" sheetId="3" r:id="rId2"/>
    <sheet name="-6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T19" i="3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O6" i="3"/>
  <c r="J4" i="4"/>
  <c r="J5" i="4"/>
  <c r="J6" i="4"/>
  <c r="J7" i="4"/>
  <c r="K7" i="4" s="1"/>
  <c r="J8" i="4"/>
  <c r="J9" i="4"/>
  <c r="J10" i="4"/>
  <c r="J11" i="4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J36" i="4"/>
  <c r="J37" i="4"/>
  <c r="K37" i="4" s="1"/>
  <c r="J3" i="4"/>
  <c r="K35" i="4"/>
  <c r="K36" i="4"/>
  <c r="K11" i="4"/>
  <c r="N10" i="4"/>
  <c r="M10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O10" i="4" l="1"/>
  <c r="P10" i="4"/>
  <c r="K3" i="4"/>
  <c r="K10" i="4"/>
  <c r="K9" i="4"/>
  <c r="K8" i="4"/>
  <c r="K6" i="4"/>
  <c r="K5" i="4"/>
  <c r="K4" i="4"/>
  <c r="M6" i="4" a="1"/>
  <c r="M6" i="4" s="1"/>
  <c r="N6" i="4"/>
  <c r="Q6" i="4"/>
  <c r="O3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K25" i="3"/>
  <c r="Q10" i="4" l="1"/>
  <c r="J24" i="3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U19" i="3"/>
  <c r="V19" i="3"/>
  <c r="W19" i="3"/>
  <c r="O5" i="3" l="1"/>
  <c r="P5" i="3"/>
  <c r="Q5" i="3"/>
  <c r="P6" i="3"/>
  <c r="Q6" i="3"/>
  <c r="O7" i="3"/>
  <c r="P7" i="3"/>
  <c r="Q7" i="3"/>
  <c r="O8" i="3"/>
  <c r="P8" i="3"/>
  <c r="Q8" i="3"/>
  <c r="O9" i="3"/>
  <c r="P9" i="3"/>
  <c r="Q9" i="3"/>
  <c r="O10" i="3"/>
  <c r="P10" i="3"/>
  <c r="Q10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O4" i="3"/>
  <c r="P4" i="3"/>
  <c r="Q4" i="3"/>
  <c r="N4" i="3"/>
  <c r="K5" i="3"/>
  <c r="L4" i="1"/>
  <c r="L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X15" i="3"/>
  <c r="W15" i="3"/>
  <c r="V15" i="3"/>
  <c r="U15" i="3"/>
  <c r="T1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K3" i="1"/>
  <c r="L3" i="1"/>
  <c r="P10" i="1"/>
  <c r="O10" i="1"/>
  <c r="U16" i="3" l="1"/>
  <c r="V16" i="3"/>
  <c r="X16" i="3"/>
  <c r="W16" i="3"/>
  <c r="T16" i="3"/>
  <c r="X4" i="3"/>
  <c r="T4" i="3" a="1"/>
  <c r="T4" i="3" s="1"/>
  <c r="Q3" i="1"/>
  <c r="P3" i="1"/>
  <c r="V8" i="3"/>
  <c r="R15" i="3"/>
  <c r="R27" i="3"/>
  <c r="Q10" i="1"/>
  <c r="R31" i="3"/>
  <c r="R19" i="3"/>
  <c r="R34" i="3"/>
  <c r="R10" i="3"/>
  <c r="R33" i="3"/>
  <c r="R21" i="3"/>
  <c r="R22" i="3"/>
  <c r="R37" i="3"/>
  <c r="R25" i="3"/>
  <c r="R13" i="3"/>
  <c r="R8" i="3"/>
  <c r="R28" i="3"/>
  <c r="R16" i="3"/>
  <c r="T8" i="3"/>
  <c r="R35" i="3"/>
  <c r="R32" i="3"/>
  <c r="R29" i="3"/>
  <c r="R26" i="3"/>
  <c r="R23" i="3"/>
  <c r="R20" i="3"/>
  <c r="R17" i="3"/>
  <c r="R14" i="3"/>
  <c r="R11" i="3"/>
  <c r="R24" i="3"/>
  <c r="R12" i="3"/>
  <c r="R36" i="3"/>
  <c r="R30" i="3"/>
  <c r="R18" i="3"/>
  <c r="U8" i="3"/>
  <c r="R9" i="3"/>
  <c r="W11" i="3" s="1"/>
  <c r="R7" i="3"/>
  <c r="R5" i="3"/>
  <c r="R6" i="3"/>
  <c r="W8" i="3"/>
  <c r="R4" i="3"/>
  <c r="U4" i="3"/>
  <c r="O6" i="1"/>
  <c r="T11" i="3" l="1"/>
  <c r="X11" i="3"/>
  <c r="U11" i="3"/>
  <c r="V11" i="3"/>
  <c r="X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<sst xmlns="http://schemas.openxmlformats.org/spreadsheetml/2006/main" count="175" uniqueCount="58">
  <si>
    <t>日期</t>
    <phoneticPr fontId="1" type="noConversion"/>
  </si>
  <si>
    <t>次数</t>
    <phoneticPr fontId="1" type="noConversion"/>
  </si>
  <si>
    <t>时间</t>
    <phoneticPr fontId="1" type="noConversion"/>
  </si>
  <si>
    <t>数量</t>
    <phoneticPr fontId="1" type="noConversion"/>
  </si>
  <si>
    <t>经验</t>
    <phoneticPr fontId="1" type="noConversion"/>
  </si>
  <si>
    <t>绿色</t>
    <phoneticPr fontId="1" type="noConversion"/>
  </si>
  <si>
    <t>跟视频</t>
    <phoneticPr fontId="1" type="noConversion"/>
  </si>
  <si>
    <t>路线</t>
    <phoneticPr fontId="1" type="noConversion"/>
  </si>
  <si>
    <t>开始时间</t>
    <phoneticPr fontId="1" type="noConversion"/>
  </si>
  <si>
    <t>结束时间</t>
    <phoneticPr fontId="1" type="noConversion"/>
  </si>
  <si>
    <t>平均时间</t>
    <phoneticPr fontId="1" type="noConversion"/>
  </si>
  <si>
    <t>总计</t>
    <phoneticPr fontId="1" type="noConversion"/>
  </si>
  <si>
    <t>平均数量</t>
    <phoneticPr fontId="1" type="noConversion"/>
  </si>
  <si>
    <t>√</t>
  </si>
  <si>
    <t>×</t>
  </si>
  <si>
    <t>白色</t>
    <phoneticPr fontId="1" type="noConversion"/>
  </si>
  <si>
    <t>部分A</t>
    <phoneticPr fontId="1" type="noConversion"/>
  </si>
  <si>
    <t>平均个数</t>
    <phoneticPr fontId="1" type="noConversion"/>
  </si>
  <si>
    <t>稻妻金花</t>
    <phoneticPr fontId="1" type="noConversion"/>
  </si>
  <si>
    <t>白铁</t>
    <phoneticPr fontId="1" type="noConversion"/>
  </si>
  <si>
    <t>水晶</t>
    <phoneticPr fontId="1" type="noConversion"/>
  </si>
  <si>
    <t>紫晶</t>
    <phoneticPr fontId="1" type="noConversion"/>
  </si>
  <si>
    <t>当前数量</t>
    <phoneticPr fontId="1" type="noConversion"/>
  </si>
  <si>
    <t>获得数量</t>
    <phoneticPr fontId="1" type="noConversion"/>
  </si>
  <si>
    <t>金花位置</t>
    <phoneticPr fontId="1" type="noConversion"/>
  </si>
  <si>
    <t>八酝岛</t>
  </si>
  <si>
    <t>魔晶</t>
    <phoneticPr fontId="1" type="noConversion"/>
  </si>
  <si>
    <t>鸣神岛</t>
  </si>
  <si>
    <t>鸣神岛</t>
    <phoneticPr fontId="1" type="noConversion"/>
  </si>
  <si>
    <t>神无冢</t>
    <phoneticPr fontId="1" type="noConversion"/>
  </si>
  <si>
    <t>八酝岛</t>
    <phoneticPr fontId="1" type="noConversion"/>
  </si>
  <si>
    <t>海祇岛</t>
    <phoneticPr fontId="1" type="noConversion"/>
  </si>
  <si>
    <t>清籁岛</t>
    <phoneticPr fontId="1" type="noConversion"/>
  </si>
  <si>
    <t>额外数量</t>
    <phoneticPr fontId="1" type="noConversion"/>
  </si>
  <si>
    <t>神无冢</t>
  </si>
  <si>
    <t>清籁岛</t>
  </si>
  <si>
    <t>海祇岛</t>
  </si>
  <si>
    <t>A</t>
    <phoneticPr fontId="1" type="noConversion"/>
  </si>
  <si>
    <t>好感任务</t>
    <phoneticPr fontId="1" type="noConversion"/>
  </si>
  <si>
    <t>平均</t>
    <phoneticPr fontId="1" type="noConversion"/>
  </si>
  <si>
    <t>最长</t>
    <phoneticPr fontId="1" type="noConversion"/>
  </si>
  <si>
    <t>最短</t>
    <phoneticPr fontId="1" type="noConversion"/>
  </si>
  <si>
    <t>个数</t>
    <phoneticPr fontId="1" type="noConversion"/>
  </si>
  <si>
    <t>点数</t>
    <phoneticPr fontId="1" type="noConversion"/>
  </si>
  <si>
    <t>B</t>
    <phoneticPr fontId="1" type="noConversion"/>
  </si>
  <si>
    <t>摩拉</t>
    <phoneticPr fontId="1" type="noConversion"/>
  </si>
  <si>
    <t>当前</t>
    <phoneticPr fontId="1" type="noConversion"/>
  </si>
  <si>
    <t>结束</t>
    <phoneticPr fontId="1" type="noConversion"/>
  </si>
  <si>
    <t>圣遗物</t>
    <phoneticPr fontId="1" type="noConversion"/>
  </si>
  <si>
    <t>蓝</t>
    <phoneticPr fontId="1" type="noConversion"/>
  </si>
  <si>
    <t>紫</t>
    <phoneticPr fontId="1" type="noConversion"/>
  </si>
  <si>
    <t>收益</t>
    <phoneticPr fontId="1" type="noConversion"/>
  </si>
  <si>
    <t>纯摩拉</t>
    <phoneticPr fontId="1" type="noConversion"/>
  </si>
  <si>
    <t>圣经验</t>
    <phoneticPr fontId="1" type="noConversion"/>
  </si>
  <si>
    <t>蓝圣遗物</t>
    <phoneticPr fontId="1" type="noConversion"/>
  </si>
  <si>
    <t>紫圣遗物</t>
    <phoneticPr fontId="1" type="noConversion"/>
  </si>
  <si>
    <t>等效总摩拉</t>
    <phoneticPr fontId="1" type="noConversion"/>
  </si>
  <si>
    <t>A+B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</si>
</sst>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#&quot;分钟&quot;"/>
    <numFmt numFmtId="178" formatCode="0_ "/>
    <numFmt numFmtId="179" formatCode="0.0%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1"/>
      <name val="霞鹜文楷"/>
      <family val="3"/>
      <charset val="134"/>
    </font>
    <font>
      <sz val="11"/>
      <color theme="1"/>
      <name val="霞鹜文楷"/>
      <family val="3"/>
      <charset val="134"/>
    </font>
    <font>
      <sz val="11"/>
      <color rgb="FF006100"/>
      <name val="霞鹜文楷"/>
      <family val="3"/>
      <charset val="134"/>
    </font>
    <font>
      <sz val="11"/>
      <color rgb="FF9C5700"/>
      <name val="霞鹜文楷"/>
      <family val="3"/>
      <charset val="134"/>
    </font>
    <font>
      <sz val="11"/>
      <color rgb="FF9C0006"/>
      <name val="霞鹜文楷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77" fontId="7" fillId="4" borderId="1" xfId="1" applyNumberFormat="1" applyFont="1" applyBorder="1" applyAlignment="1">
      <alignment horizontal="center"/>
    </xf>
    <xf numFmtId="177" fontId="9" fillId="5" borderId="1" xfId="2" applyNumberFormat="1" applyFont="1" applyBorder="1" applyAlignment="1">
      <alignment horizontal="center"/>
    </xf>
    <xf numFmtId="178" fontId="6" fillId="0" borderId="1" xfId="0" applyNumberFormat="1" applyFont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/>
    <xf numFmtId="177" fontId="6" fillId="0" borderId="1" xfId="0" applyNumberFormat="1" applyFont="1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3" xfId="0" applyFont="1" applyFill="1" applyBorder="1"/>
    <xf numFmtId="0" fontId="6" fillId="0" borderId="0" xfId="0" applyFont="1"/>
    <xf numFmtId="0" fontId="6" fillId="2" borderId="1" xfId="0" applyFont="1" applyFill="1" applyBorder="1" applyAlignment="1"/>
    <xf numFmtId="0" fontId="6" fillId="2" borderId="1" xfId="0" applyFont="1" applyFill="1" applyBorder="1"/>
    <xf numFmtId="177" fontId="7" fillId="4" borderId="1" xfId="1" applyNumberFormat="1" applyFont="1" applyBorder="1" applyAlignment="1"/>
    <xf numFmtId="177" fontId="9" fillId="5" borderId="1" xfId="2" applyNumberFormat="1" applyFont="1" applyBorder="1" applyAlignment="1"/>
    <xf numFmtId="178" fontId="6" fillId="0" borderId="1" xfId="0" applyNumberFormat="1" applyFont="1" applyBorder="1" applyAlignment="1"/>
    <xf numFmtId="179" fontId="6" fillId="0" borderId="1" xfId="0" applyNumberFormat="1" applyFont="1" applyBorder="1"/>
    <xf numFmtId="0" fontId="6" fillId="2" borderId="7" xfId="0" applyFont="1" applyFill="1" applyBorder="1" applyAlignment="1"/>
    <xf numFmtId="0" fontId="6" fillId="3" borderId="3" xfId="0" applyFont="1" applyFill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NumberFormat="1" applyFont="1"/>
    <xf numFmtId="0" fontId="6" fillId="0" borderId="13" xfId="0" applyFont="1" applyBorder="1"/>
    <xf numFmtId="0" fontId="6" fillId="2" borderId="1" xfId="0" applyFont="1" applyFill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7" fontId="6" fillId="2" borderId="2" xfId="0" applyNumberFormat="1" applyFont="1" applyFill="1" applyBorder="1" applyAlignment="1">
      <alignment horizontal="center"/>
    </xf>
    <xf numFmtId="177" fontId="6" fillId="2" borderId="3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58" fontId="6" fillId="0" borderId="2" xfId="0" applyNumberFormat="1" applyFont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/>
    </xf>
    <xf numFmtId="58" fontId="6" fillId="0" borderId="13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7" fontId="8" fillId="6" borderId="7" xfId="3" applyNumberFormat="1" applyFont="1" applyBorder="1" applyAlignment="1">
      <alignment horizontal="center"/>
    </xf>
    <xf numFmtId="177" fontId="8" fillId="6" borderId="8" xfId="3" applyNumberFormat="1" applyFont="1" applyBorder="1" applyAlignment="1">
      <alignment horizontal="center"/>
    </xf>
    <xf numFmtId="177" fontId="8" fillId="6" borderId="9" xfId="3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狗粮!$L$1</c:f>
              <c:strCache>
                <c:ptCount val="1"/>
                <c:pt idx="0">
                  <c:v>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</c:numCache>
            </c:numRef>
          </c:cat>
          <c:val>
            <c:numRef>
              <c:f>狗粮!$L$3:$L$34</c:f>
              <c:numCache>
                <c:formatCode>General</c:formatCode>
                <c:ptCount val="32"/>
                <c:pt idx="0">
                  <c:v>54180</c:v>
                </c:pt>
                <c:pt idx="1">
                  <c:v>44940</c:v>
                </c:pt>
                <c:pt idx="2">
                  <c:v>58380</c:v>
                </c:pt>
                <c:pt idx="3">
                  <c:v>56280</c:v>
                </c:pt>
                <c:pt idx="4">
                  <c:v>59640</c:v>
                </c:pt>
                <c:pt idx="5">
                  <c:v>61320</c:v>
                </c:pt>
                <c:pt idx="6">
                  <c:v>63000</c:v>
                </c:pt>
                <c:pt idx="7">
                  <c:v>60900</c:v>
                </c:pt>
                <c:pt idx="8">
                  <c:v>55440</c:v>
                </c:pt>
                <c:pt idx="9">
                  <c:v>64680</c:v>
                </c:pt>
                <c:pt idx="10">
                  <c:v>56700</c:v>
                </c:pt>
                <c:pt idx="11">
                  <c:v>61320</c:v>
                </c:pt>
                <c:pt idx="12">
                  <c:v>63420</c:v>
                </c:pt>
                <c:pt idx="13">
                  <c:v>67200</c:v>
                </c:pt>
                <c:pt idx="14">
                  <c:v>65100</c:v>
                </c:pt>
                <c:pt idx="15">
                  <c:v>62160</c:v>
                </c:pt>
                <c:pt idx="16">
                  <c:v>65520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D-46AB-8C81-293BBFFB90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6382128"/>
        <c:axId val="2096363408"/>
      </c:lineChart>
      <c:lineChart>
        <c:grouping val="standard"/>
        <c:varyColors val="0"/>
        <c:ser>
          <c:idx val="1"/>
          <c:order val="1"/>
          <c:tx>
            <c:strRef>
              <c:f>狗粮!$G$1</c:f>
              <c:strCache>
                <c:ptCount val="1"/>
                <c:pt idx="0">
                  <c:v>时间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</c:numCache>
            </c:numRef>
          </c:cat>
          <c:val>
            <c:numRef>
              <c:f>狗粮!$G$3:$G$34</c:f>
              <c:numCache>
                <c:formatCode>#"分钟"</c:formatCode>
                <c:ptCount val="32"/>
                <c:pt idx="1">
                  <c:v>20</c:v>
                </c:pt>
                <c:pt idx="2">
                  <c:v>40</c:v>
                </c:pt>
                <c:pt idx="3">
                  <c:v>25</c:v>
                </c:pt>
                <c:pt idx="4">
                  <c:v>28</c:v>
                </c:pt>
                <c:pt idx="5">
                  <c:v>22</c:v>
                </c:pt>
                <c:pt idx="6">
                  <c:v>25</c:v>
                </c:pt>
                <c:pt idx="7">
                  <c:v>21</c:v>
                </c:pt>
                <c:pt idx="8">
                  <c:v>24</c:v>
                </c:pt>
                <c:pt idx="9">
                  <c:v>22</c:v>
                </c:pt>
                <c:pt idx="10">
                  <c:v>50</c:v>
                </c:pt>
                <c:pt idx="11">
                  <c:v>23</c:v>
                </c:pt>
                <c:pt idx="12">
                  <c:v>24</c:v>
                </c:pt>
                <c:pt idx="13">
                  <c:v>23</c:v>
                </c:pt>
                <c:pt idx="14">
                  <c:v>23</c:v>
                </c:pt>
                <c:pt idx="15">
                  <c:v>20</c:v>
                </c:pt>
                <c:pt idx="16">
                  <c:v>23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D-4C26-B6B9-CEDED729B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235472"/>
        <c:axId val="1432234224"/>
      </c:lineChart>
      <c:dateAx>
        <c:axId val="2096382128"/>
        <c:scaling>
          <c:orientation val="minMax"/>
        </c:scaling>
        <c:delete val="0"/>
        <c:axPos val="b"/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63408"/>
        <c:crosses val="autoZero"/>
        <c:auto val="1"/>
        <c:lblOffset val="100"/>
        <c:baseTimeUnit val="days"/>
      </c:dateAx>
      <c:valAx>
        <c:axId val="2096363408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82128"/>
        <c:crosses val="autoZero"/>
        <c:crossBetween val="between"/>
      </c:valAx>
      <c:valAx>
        <c:axId val="1432234224"/>
        <c:scaling>
          <c:orientation val="minMax"/>
          <c:max val="50"/>
          <c:min val="15"/>
        </c:scaling>
        <c:delete val="0"/>
        <c:axPos val="r"/>
        <c:numFmt formatCode="#&quot;分钟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235472"/>
        <c:crosses val="max"/>
        <c:crossBetween val="between"/>
      </c:valAx>
      <c:dateAx>
        <c:axId val="1432235472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143223422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671512</xdr:colOff>
      <xdr:row>10</xdr:row>
      <xdr:rowOff>171450</xdr:rowOff>
    </xdr:from>
    <xdr:to>
      <xdr:col>20</xdr:col>
      <xdr:colOff>442912</xdr:colOff>
      <xdr:row>28</xdr:row>
      <xdr:rowOff>19050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9FCC903-11C4-6FD1-9CA1-15F65A5E5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4"/>
  <sheetViews>
    <sheetView showZeros="0" workbookViewId="0">
      <pane ySplit="2" topLeftCell="A3" activePane="bottomLeft" state="frozen"/>
      <selection pane="bottomLeft" activeCell="J24" sqref="J24"/>
    </sheetView>
  </sheetViews>
  <sheetFormatPr defaultRowHeight="15" x14ac:dyDescent="0.25"/>
  <cols>
    <col min="1" max="1" width="9" style="23"/>
    <col min="2" max="6" width="9" style="13"/>
    <col min="7" max="7" width="9.5" style="13" bestFit="1" customWidth="1"/>
    <col min="8" max="8" width="9.5" style="24" customWidth="1"/>
    <col min="9" max="16384" width="9" style="13"/>
  </cols>
  <sheetData>
    <row r="1" spans="1:17" x14ac:dyDescent="0.25">
      <c r="A1" s="28" t="s">
        <v>0</v>
      </c>
      <c r="B1" s="26" t="s">
        <v>2</v>
      </c>
      <c r="C1" s="26"/>
      <c r="D1" s="26" t="s">
        <v>7</v>
      </c>
      <c r="E1" s="26" t="s">
        <v>1</v>
      </c>
      <c r="F1" s="26" t="s">
        <v>43</v>
      </c>
      <c r="G1" s="30" t="s">
        <v>2</v>
      </c>
      <c r="H1" s="32" t="s">
        <v>38</v>
      </c>
      <c r="I1" s="26" t="s">
        <v>3</v>
      </c>
      <c r="J1" s="26"/>
      <c r="K1" s="26"/>
      <c r="L1" s="26" t="s">
        <v>4</v>
      </c>
      <c r="M1" s="26" t="s">
        <v>6</v>
      </c>
      <c r="O1" s="26" t="s">
        <v>39</v>
      </c>
      <c r="P1" s="26"/>
      <c r="Q1" s="26"/>
    </row>
    <row r="2" spans="1:17" x14ac:dyDescent="0.25">
      <c r="A2" s="29"/>
      <c r="B2" s="3" t="s">
        <v>8</v>
      </c>
      <c r="C2" s="14" t="s">
        <v>9</v>
      </c>
      <c r="D2" s="26"/>
      <c r="E2" s="26"/>
      <c r="F2" s="26"/>
      <c r="G2" s="31"/>
      <c r="H2" s="33"/>
      <c r="I2" s="15" t="s">
        <v>15</v>
      </c>
      <c r="J2" s="15" t="s">
        <v>5</v>
      </c>
      <c r="K2" s="15" t="s">
        <v>11</v>
      </c>
      <c r="L2" s="26"/>
      <c r="M2" s="26"/>
      <c r="O2" s="14" t="s">
        <v>43</v>
      </c>
      <c r="P2" s="14" t="s">
        <v>42</v>
      </c>
      <c r="Q2" s="14" t="s">
        <v>4</v>
      </c>
    </row>
    <row r="3" spans="1:17" x14ac:dyDescent="0.25">
      <c r="A3" s="7">
        <v>44678</v>
      </c>
      <c r="B3" s="8"/>
      <c r="C3" s="8"/>
      <c r="D3" s="10" t="s">
        <v>16</v>
      </c>
      <c r="E3" s="10">
        <v>1</v>
      </c>
      <c r="F3" s="10"/>
      <c r="G3" s="9"/>
      <c r="H3" s="11">
        <v>0</v>
      </c>
      <c r="I3" s="11">
        <v>99</v>
      </c>
      <c r="J3" s="10">
        <v>15</v>
      </c>
      <c r="K3" s="10">
        <f>SUM(I3+J3)</f>
        <v>114</v>
      </c>
      <c r="L3" s="10">
        <f>I3*420+J3*840</f>
        <v>54180</v>
      </c>
      <c r="M3" s="10" t="s">
        <v>13</v>
      </c>
      <c r="O3" s="18">
        <f>AVERAGEIF(F:F,"&lt;&gt;0")</f>
        <v>107.6</v>
      </c>
      <c r="P3" s="18">
        <f>AVERAGEIF(K:K,"&lt;&gt;0")</f>
        <v>120.29411764705883</v>
      </c>
      <c r="Q3" s="18">
        <f>AVERAGEIF(L:L,"&lt;&gt;0")</f>
        <v>60010.588235294119</v>
      </c>
    </row>
    <row r="4" spans="1:17" x14ac:dyDescent="0.25">
      <c r="A4" s="7">
        <v>44679</v>
      </c>
      <c r="B4" s="8">
        <v>0.30208333333333331</v>
      </c>
      <c r="C4" s="8">
        <v>0.31597222222222221</v>
      </c>
      <c r="D4" s="10" t="s">
        <v>16</v>
      </c>
      <c r="E4" s="10">
        <v>2</v>
      </c>
      <c r="F4" s="10">
        <v>0</v>
      </c>
      <c r="G4" s="9">
        <f t="shared" ref="G4:G34" si="0">HOUR(SUM(C4-B4))*60+MINUTE(SUM(C4-B4))</f>
        <v>20</v>
      </c>
      <c r="H4" s="11">
        <v>0</v>
      </c>
      <c r="I4" s="10">
        <v>87</v>
      </c>
      <c r="J4" s="10">
        <v>10</v>
      </c>
      <c r="K4" s="10">
        <f t="shared" ref="K4:K34" si="1">SUM(I4+J4)</f>
        <v>97</v>
      </c>
      <c r="L4" s="10">
        <f t="shared" ref="L4:L34" si="2">I4*420+J4*840</f>
        <v>44940</v>
      </c>
      <c r="M4" s="10" t="s">
        <v>14</v>
      </c>
      <c r="O4" s="26" t="s">
        <v>10</v>
      </c>
      <c r="P4" s="26"/>
      <c r="Q4" s="26"/>
    </row>
    <row r="5" spans="1:17" x14ac:dyDescent="0.25">
      <c r="A5" s="7">
        <v>44680</v>
      </c>
      <c r="B5" s="8">
        <v>0.9770833333333333</v>
      </c>
      <c r="C5" s="8">
        <v>1.0284722222222222</v>
      </c>
      <c r="D5" s="10" t="s">
        <v>37</v>
      </c>
      <c r="E5" s="10">
        <v>3</v>
      </c>
      <c r="F5" s="10">
        <v>0</v>
      </c>
      <c r="G5" s="9">
        <v>40</v>
      </c>
      <c r="H5" s="11">
        <v>0</v>
      </c>
      <c r="I5" s="10">
        <v>93</v>
      </c>
      <c r="J5" s="10">
        <v>23</v>
      </c>
      <c r="K5" s="10">
        <f t="shared" si="1"/>
        <v>116</v>
      </c>
      <c r="L5" s="10">
        <f t="shared" si="2"/>
        <v>58380</v>
      </c>
      <c r="M5" s="10" t="s">
        <v>13</v>
      </c>
      <c r="O5" s="26"/>
      <c r="P5" s="26"/>
      <c r="Q5" s="26"/>
    </row>
    <row r="6" spans="1:17" x14ac:dyDescent="0.25">
      <c r="A6" s="7">
        <v>44683</v>
      </c>
      <c r="B6" s="8">
        <v>9.6527777777777768E-2</v>
      </c>
      <c r="C6" s="8">
        <v>0.11388888888888889</v>
      </c>
      <c r="D6" s="10" t="s">
        <v>37</v>
      </c>
      <c r="E6" s="10">
        <v>4</v>
      </c>
      <c r="F6" s="10">
        <v>0</v>
      </c>
      <c r="G6" s="9">
        <f t="shared" si="0"/>
        <v>25</v>
      </c>
      <c r="H6" s="11"/>
      <c r="I6" s="10">
        <v>94</v>
      </c>
      <c r="J6" s="10">
        <v>20</v>
      </c>
      <c r="K6" s="10">
        <f t="shared" si="1"/>
        <v>114</v>
      </c>
      <c r="L6" s="10">
        <f t="shared" si="2"/>
        <v>56280</v>
      </c>
      <c r="M6" s="10" t="s">
        <v>14</v>
      </c>
      <c r="O6" s="27">
        <f>AVERAGEIF(G:G,"&lt;&gt;0")</f>
        <v>25.8125</v>
      </c>
      <c r="P6" s="27"/>
      <c r="Q6" s="27"/>
    </row>
    <row r="7" spans="1:17" x14ac:dyDescent="0.25">
      <c r="A7" s="7">
        <v>44684</v>
      </c>
      <c r="B7" s="8">
        <v>0.35972222222222222</v>
      </c>
      <c r="C7" s="8">
        <v>0.37916666666666665</v>
      </c>
      <c r="D7" s="10" t="s">
        <v>37</v>
      </c>
      <c r="E7" s="10">
        <v>5</v>
      </c>
      <c r="F7" s="10">
        <v>0</v>
      </c>
      <c r="G7" s="9">
        <f t="shared" si="0"/>
        <v>28</v>
      </c>
      <c r="H7" s="11">
        <v>1</v>
      </c>
      <c r="I7" s="10">
        <v>96</v>
      </c>
      <c r="J7" s="10">
        <v>23</v>
      </c>
      <c r="K7" s="10">
        <f t="shared" si="1"/>
        <v>119</v>
      </c>
      <c r="L7" s="10">
        <f t="shared" si="2"/>
        <v>59640</v>
      </c>
      <c r="M7" s="10" t="s">
        <v>14</v>
      </c>
      <c r="O7" s="26" t="s">
        <v>12</v>
      </c>
      <c r="P7" s="26"/>
      <c r="Q7" s="26"/>
    </row>
    <row r="8" spans="1:17" x14ac:dyDescent="0.25">
      <c r="A8" s="7">
        <v>44685</v>
      </c>
      <c r="B8" s="8">
        <v>0.9506944444444444</v>
      </c>
      <c r="C8" s="8">
        <v>0.96597222222222223</v>
      </c>
      <c r="D8" s="10" t="s">
        <v>37</v>
      </c>
      <c r="E8" s="10">
        <v>6</v>
      </c>
      <c r="F8" s="10">
        <v>0</v>
      </c>
      <c r="G8" s="9">
        <f t="shared" si="0"/>
        <v>22</v>
      </c>
      <c r="H8" s="11">
        <v>1</v>
      </c>
      <c r="I8" s="10">
        <v>96</v>
      </c>
      <c r="J8" s="10">
        <v>25</v>
      </c>
      <c r="K8" s="10">
        <f t="shared" si="1"/>
        <v>121</v>
      </c>
      <c r="L8" s="10">
        <f t="shared" si="2"/>
        <v>61320</v>
      </c>
      <c r="M8" s="10" t="s">
        <v>14</v>
      </c>
      <c r="O8" s="26"/>
      <c r="P8" s="26"/>
      <c r="Q8" s="26"/>
    </row>
    <row r="9" spans="1:17" x14ac:dyDescent="0.25">
      <c r="A9" s="7">
        <v>44686</v>
      </c>
      <c r="B9" s="8">
        <v>0.9916666666666667</v>
      </c>
      <c r="C9" s="8">
        <v>1.0090277777777776</v>
      </c>
      <c r="D9" s="10" t="s">
        <v>37</v>
      </c>
      <c r="E9" s="10">
        <v>7</v>
      </c>
      <c r="F9" s="10">
        <v>0</v>
      </c>
      <c r="G9" s="9">
        <f t="shared" si="0"/>
        <v>25</v>
      </c>
      <c r="H9" s="11">
        <v>1</v>
      </c>
      <c r="I9" s="10">
        <v>100</v>
      </c>
      <c r="J9" s="10">
        <v>25</v>
      </c>
      <c r="K9" s="10">
        <f t="shared" si="1"/>
        <v>125</v>
      </c>
      <c r="L9" s="10">
        <f t="shared" si="2"/>
        <v>63000</v>
      </c>
      <c r="M9" s="10" t="s">
        <v>14</v>
      </c>
      <c r="O9" s="15" t="s">
        <v>15</v>
      </c>
      <c r="P9" s="15" t="s">
        <v>5</v>
      </c>
      <c r="Q9" s="15" t="s">
        <v>11</v>
      </c>
    </row>
    <row r="10" spans="1:17" x14ac:dyDescent="0.25">
      <c r="A10" s="7">
        <v>44689</v>
      </c>
      <c r="B10" s="8">
        <v>0.26041666666666669</v>
      </c>
      <c r="C10" s="8">
        <v>0.27499999999999997</v>
      </c>
      <c r="D10" s="10" t="s">
        <v>37</v>
      </c>
      <c r="E10" s="10">
        <v>8</v>
      </c>
      <c r="F10" s="10">
        <v>0</v>
      </c>
      <c r="G10" s="9">
        <f t="shared" si="0"/>
        <v>21</v>
      </c>
      <c r="H10" s="11">
        <v>0</v>
      </c>
      <c r="I10" s="10">
        <v>101</v>
      </c>
      <c r="J10" s="10">
        <v>22</v>
      </c>
      <c r="K10" s="10">
        <f t="shared" si="1"/>
        <v>123</v>
      </c>
      <c r="L10" s="10">
        <f t="shared" si="2"/>
        <v>60900</v>
      </c>
      <c r="M10" s="10" t="s">
        <v>14</v>
      </c>
      <c r="O10" s="10">
        <f>AVERAGEIF(I:I,"&lt;&gt;0")</f>
        <v>97.705882352941174</v>
      </c>
      <c r="P10" s="10">
        <f>AVERAGEIF(J:J,"&lt;&gt;0")</f>
        <v>22.588235294117649</v>
      </c>
      <c r="Q10" s="10">
        <f>AVERAGEIF(K:K,"&lt;&gt;0")</f>
        <v>120.29411764705883</v>
      </c>
    </row>
    <row r="11" spans="1:17" x14ac:dyDescent="0.25">
      <c r="A11" s="7">
        <v>44690</v>
      </c>
      <c r="B11" s="8">
        <v>0.93333333333333324</v>
      </c>
      <c r="C11" s="8">
        <v>0.95000000000000007</v>
      </c>
      <c r="D11" s="10" t="s">
        <v>37</v>
      </c>
      <c r="E11" s="10">
        <v>9</v>
      </c>
      <c r="F11" s="10">
        <v>0</v>
      </c>
      <c r="G11" s="9">
        <f t="shared" si="0"/>
        <v>24</v>
      </c>
      <c r="H11" s="11"/>
      <c r="I11" s="10">
        <v>108</v>
      </c>
      <c r="J11" s="10">
        <v>12</v>
      </c>
      <c r="K11" s="10">
        <f t="shared" si="1"/>
        <v>120</v>
      </c>
      <c r="L11" s="10">
        <f t="shared" si="2"/>
        <v>55440</v>
      </c>
      <c r="M11" s="10" t="s">
        <v>14</v>
      </c>
    </row>
    <row r="12" spans="1:17" x14ac:dyDescent="0.25">
      <c r="A12" s="7">
        <v>44691</v>
      </c>
      <c r="B12" s="8">
        <v>5.6655092592592597E-2</v>
      </c>
      <c r="C12" s="8">
        <v>7.2222222222222229E-2</v>
      </c>
      <c r="D12" s="10" t="s">
        <v>37</v>
      </c>
      <c r="E12" s="10">
        <v>10</v>
      </c>
      <c r="F12" s="10"/>
      <c r="G12" s="9">
        <f t="shared" si="0"/>
        <v>22</v>
      </c>
      <c r="H12" s="11"/>
      <c r="I12" s="10">
        <v>110</v>
      </c>
      <c r="J12" s="10">
        <v>22</v>
      </c>
      <c r="K12" s="10">
        <f t="shared" si="1"/>
        <v>132</v>
      </c>
      <c r="L12" s="10">
        <f t="shared" si="2"/>
        <v>64680</v>
      </c>
      <c r="M12" s="10" t="s">
        <v>14</v>
      </c>
    </row>
    <row r="13" spans="1:17" x14ac:dyDescent="0.25">
      <c r="A13" s="7">
        <v>44692</v>
      </c>
      <c r="B13" s="8">
        <v>0.35902777777777778</v>
      </c>
      <c r="C13" s="8">
        <v>0.39374999999999999</v>
      </c>
      <c r="D13" s="10" t="s">
        <v>44</v>
      </c>
      <c r="E13" s="10">
        <v>1</v>
      </c>
      <c r="F13" s="10"/>
      <c r="G13" s="9">
        <f t="shared" si="0"/>
        <v>50</v>
      </c>
      <c r="H13" s="11"/>
      <c r="I13" s="10">
        <v>77</v>
      </c>
      <c r="J13" s="10">
        <v>29</v>
      </c>
      <c r="K13" s="10">
        <f t="shared" si="1"/>
        <v>106</v>
      </c>
      <c r="L13" s="10">
        <f t="shared" si="2"/>
        <v>56700</v>
      </c>
      <c r="M13" s="10" t="s">
        <v>13</v>
      </c>
    </row>
    <row r="14" spans="1:17" x14ac:dyDescent="0.25">
      <c r="A14" s="7">
        <v>44693</v>
      </c>
      <c r="B14" s="8">
        <v>0.83958333333333324</v>
      </c>
      <c r="C14" s="8">
        <v>0.85555555555555562</v>
      </c>
      <c r="D14" s="10" t="s">
        <v>37</v>
      </c>
      <c r="E14" s="10">
        <v>11</v>
      </c>
      <c r="F14" s="10"/>
      <c r="G14" s="9">
        <f t="shared" si="0"/>
        <v>23</v>
      </c>
      <c r="H14" s="11">
        <v>1</v>
      </c>
      <c r="I14" s="10">
        <v>98</v>
      </c>
      <c r="J14" s="10">
        <v>24</v>
      </c>
      <c r="K14" s="10">
        <f t="shared" si="1"/>
        <v>122</v>
      </c>
      <c r="L14" s="10">
        <f t="shared" si="2"/>
        <v>61320</v>
      </c>
      <c r="M14" s="10" t="s">
        <v>14</v>
      </c>
    </row>
    <row r="15" spans="1:17" x14ac:dyDescent="0.25">
      <c r="A15" s="7">
        <v>44695</v>
      </c>
      <c r="B15" s="8">
        <v>2.013888888888889E-2</v>
      </c>
      <c r="C15" s="8">
        <v>3.6805555555555557E-2</v>
      </c>
      <c r="D15" s="10" t="s">
        <v>57</v>
      </c>
      <c r="E15" s="10">
        <v>12</v>
      </c>
      <c r="F15" s="10">
        <v>100</v>
      </c>
      <c r="G15" s="9">
        <f t="shared" si="0"/>
        <v>24</v>
      </c>
      <c r="H15" s="11">
        <v>1</v>
      </c>
      <c r="I15" s="10">
        <v>93</v>
      </c>
      <c r="J15" s="10">
        <v>29</v>
      </c>
      <c r="K15" s="10">
        <f t="shared" si="1"/>
        <v>122</v>
      </c>
      <c r="L15" s="10">
        <f t="shared" si="2"/>
        <v>63420</v>
      </c>
      <c r="M15" s="10" t="s">
        <v>14</v>
      </c>
    </row>
    <row r="16" spans="1:17" x14ac:dyDescent="0.25">
      <c r="A16" s="7">
        <v>44696</v>
      </c>
      <c r="B16" s="8">
        <v>0.23958333333333334</v>
      </c>
      <c r="C16" s="8">
        <v>0.25555555555555559</v>
      </c>
      <c r="D16" s="10" t="s">
        <v>57</v>
      </c>
      <c r="E16" s="10">
        <v>13</v>
      </c>
      <c r="F16" s="10">
        <v>115</v>
      </c>
      <c r="G16" s="9">
        <f t="shared" si="0"/>
        <v>23</v>
      </c>
      <c r="H16" s="11">
        <v>1</v>
      </c>
      <c r="I16" s="10">
        <v>106</v>
      </c>
      <c r="J16" s="10">
        <v>27</v>
      </c>
      <c r="K16" s="10">
        <f t="shared" si="1"/>
        <v>133</v>
      </c>
      <c r="L16" s="10">
        <f t="shared" si="2"/>
        <v>67200</v>
      </c>
      <c r="M16" s="10" t="s">
        <v>14</v>
      </c>
    </row>
    <row r="17" spans="1:13" x14ac:dyDescent="0.25">
      <c r="A17" s="7">
        <v>44698</v>
      </c>
      <c r="B17" s="8">
        <v>0.13055555555555556</v>
      </c>
      <c r="C17" s="8">
        <v>0.14652777777777778</v>
      </c>
      <c r="D17" s="10" t="s">
        <v>57</v>
      </c>
      <c r="E17" s="10">
        <v>14</v>
      </c>
      <c r="F17" s="10">
        <v>110</v>
      </c>
      <c r="G17" s="9">
        <f t="shared" si="0"/>
        <v>23</v>
      </c>
      <c r="H17" s="11">
        <v>1</v>
      </c>
      <c r="I17" s="10">
        <v>101</v>
      </c>
      <c r="J17" s="10">
        <v>27</v>
      </c>
      <c r="K17" s="10">
        <f t="shared" si="1"/>
        <v>128</v>
      </c>
      <c r="L17" s="10">
        <f t="shared" si="2"/>
        <v>65100</v>
      </c>
      <c r="M17" s="10" t="s">
        <v>14</v>
      </c>
    </row>
    <row r="18" spans="1:13" x14ac:dyDescent="0.25">
      <c r="A18" s="7">
        <v>44699</v>
      </c>
      <c r="B18" s="8">
        <v>0.17847222222222223</v>
      </c>
      <c r="C18" s="8">
        <v>0.19236111111111112</v>
      </c>
      <c r="D18" s="10" t="s">
        <v>57</v>
      </c>
      <c r="E18" s="10">
        <v>15</v>
      </c>
      <c r="F18" s="10">
        <v>97</v>
      </c>
      <c r="G18" s="9">
        <f t="shared" si="0"/>
        <v>20</v>
      </c>
      <c r="H18" s="11">
        <v>1</v>
      </c>
      <c r="I18" s="10">
        <v>94</v>
      </c>
      <c r="J18" s="10">
        <v>27</v>
      </c>
      <c r="K18" s="10">
        <f t="shared" si="1"/>
        <v>121</v>
      </c>
      <c r="L18" s="10">
        <f t="shared" si="2"/>
        <v>62160</v>
      </c>
      <c r="M18" s="10" t="s">
        <v>14</v>
      </c>
    </row>
    <row r="19" spans="1:13" x14ac:dyDescent="0.25">
      <c r="A19" s="7">
        <v>44700</v>
      </c>
      <c r="B19" s="8">
        <v>0.20069444444444443</v>
      </c>
      <c r="C19" s="8">
        <v>0.21666666666666667</v>
      </c>
      <c r="D19" s="10" t="s">
        <v>57</v>
      </c>
      <c r="E19" s="10">
        <v>16</v>
      </c>
      <c r="F19" s="10">
        <v>116</v>
      </c>
      <c r="G19" s="9">
        <f t="shared" si="0"/>
        <v>23</v>
      </c>
      <c r="H19" s="11">
        <v>1</v>
      </c>
      <c r="I19" s="10">
        <v>108</v>
      </c>
      <c r="J19" s="10">
        <v>24</v>
      </c>
      <c r="K19" s="10">
        <f t="shared" si="1"/>
        <v>132</v>
      </c>
      <c r="L19" s="10">
        <f t="shared" si="2"/>
        <v>65520</v>
      </c>
      <c r="M19" s="10" t="s">
        <v>14</v>
      </c>
    </row>
    <row r="20" spans="1:13" x14ac:dyDescent="0.25">
      <c r="A20" s="7"/>
      <c r="B20" s="8"/>
      <c r="C20" s="8"/>
      <c r="D20" s="10"/>
      <c r="E20" s="10"/>
      <c r="F20" s="10"/>
      <c r="G20" s="9">
        <f t="shared" si="0"/>
        <v>0</v>
      </c>
      <c r="H20" s="11"/>
      <c r="I20" s="10"/>
      <c r="J20" s="10"/>
      <c r="K20" s="10">
        <f t="shared" si="1"/>
        <v>0</v>
      </c>
      <c r="L20" s="10">
        <f t="shared" si="2"/>
        <v>0</v>
      </c>
      <c r="M20" s="10" t="s">
        <v>14</v>
      </c>
    </row>
    <row r="21" spans="1:13" x14ac:dyDescent="0.25">
      <c r="A21" s="7"/>
      <c r="B21" s="8"/>
      <c r="C21" s="8"/>
      <c r="D21" s="10"/>
      <c r="E21" s="10"/>
      <c r="F21" s="10"/>
      <c r="G21" s="9">
        <f t="shared" si="0"/>
        <v>0</v>
      </c>
      <c r="H21" s="11"/>
      <c r="I21" s="10"/>
      <c r="J21" s="10"/>
      <c r="K21" s="10">
        <f t="shared" si="1"/>
        <v>0</v>
      </c>
      <c r="L21" s="10">
        <f t="shared" si="2"/>
        <v>0</v>
      </c>
      <c r="M21" s="10" t="s">
        <v>14</v>
      </c>
    </row>
    <row r="22" spans="1:13" x14ac:dyDescent="0.25">
      <c r="A22" s="7"/>
      <c r="B22" s="8"/>
      <c r="C22" s="8"/>
      <c r="D22" s="10"/>
      <c r="E22" s="10"/>
      <c r="F22" s="10"/>
      <c r="G22" s="9">
        <f t="shared" si="0"/>
        <v>0</v>
      </c>
      <c r="H22" s="11"/>
      <c r="I22" s="10"/>
      <c r="J22" s="10"/>
      <c r="K22" s="10">
        <f t="shared" si="1"/>
        <v>0</v>
      </c>
      <c r="L22" s="10">
        <f t="shared" si="2"/>
        <v>0</v>
      </c>
      <c r="M22" s="10" t="s">
        <v>14</v>
      </c>
    </row>
    <row r="23" spans="1:13" x14ac:dyDescent="0.25">
      <c r="A23" s="7"/>
      <c r="B23" s="8"/>
      <c r="C23" s="8"/>
      <c r="D23" s="10"/>
      <c r="E23" s="10"/>
      <c r="F23" s="10"/>
      <c r="G23" s="9">
        <f t="shared" si="0"/>
        <v>0</v>
      </c>
      <c r="H23" s="11"/>
      <c r="I23" s="10"/>
      <c r="J23" s="10"/>
      <c r="K23" s="10">
        <f t="shared" si="1"/>
        <v>0</v>
      </c>
      <c r="L23" s="10">
        <f t="shared" si="2"/>
        <v>0</v>
      </c>
      <c r="M23" s="10" t="s">
        <v>14</v>
      </c>
    </row>
    <row r="24" spans="1:13" x14ac:dyDescent="0.25">
      <c r="A24" s="7"/>
      <c r="B24" s="8"/>
      <c r="C24" s="8"/>
      <c r="D24" s="10"/>
      <c r="E24" s="10"/>
      <c r="F24" s="10"/>
      <c r="G24" s="9">
        <f t="shared" si="0"/>
        <v>0</v>
      </c>
      <c r="H24" s="11"/>
      <c r="I24" s="10"/>
      <c r="J24" s="10"/>
      <c r="K24" s="10">
        <f t="shared" si="1"/>
        <v>0</v>
      </c>
      <c r="L24" s="10">
        <f t="shared" si="2"/>
        <v>0</v>
      </c>
      <c r="M24" s="10" t="s">
        <v>14</v>
      </c>
    </row>
    <row r="25" spans="1:13" x14ac:dyDescent="0.25">
      <c r="A25" s="7"/>
      <c r="B25" s="8"/>
      <c r="C25" s="8"/>
      <c r="D25" s="10"/>
      <c r="E25" s="10"/>
      <c r="F25" s="10"/>
      <c r="G25" s="9">
        <f t="shared" si="0"/>
        <v>0</v>
      </c>
      <c r="H25" s="11"/>
      <c r="I25" s="10"/>
      <c r="J25" s="10"/>
      <c r="K25" s="10">
        <f t="shared" si="1"/>
        <v>0</v>
      </c>
      <c r="L25" s="10">
        <f t="shared" si="2"/>
        <v>0</v>
      </c>
      <c r="M25" s="10" t="s">
        <v>14</v>
      </c>
    </row>
    <row r="26" spans="1:13" x14ac:dyDescent="0.25">
      <c r="A26" s="7"/>
      <c r="B26" s="8"/>
      <c r="C26" s="8"/>
      <c r="D26" s="10"/>
      <c r="E26" s="10"/>
      <c r="F26" s="10"/>
      <c r="G26" s="9">
        <f t="shared" si="0"/>
        <v>0</v>
      </c>
      <c r="H26" s="11"/>
      <c r="I26" s="10"/>
      <c r="J26" s="10"/>
      <c r="K26" s="10">
        <f t="shared" si="1"/>
        <v>0</v>
      </c>
      <c r="L26" s="10">
        <f t="shared" si="2"/>
        <v>0</v>
      </c>
      <c r="M26" s="10" t="s">
        <v>14</v>
      </c>
    </row>
    <row r="27" spans="1:13" x14ac:dyDescent="0.25">
      <c r="A27" s="7"/>
      <c r="B27" s="8"/>
      <c r="C27" s="8"/>
      <c r="D27" s="10"/>
      <c r="E27" s="10"/>
      <c r="F27" s="10"/>
      <c r="G27" s="9">
        <f t="shared" si="0"/>
        <v>0</v>
      </c>
      <c r="H27" s="11"/>
      <c r="I27" s="10"/>
      <c r="J27" s="10"/>
      <c r="K27" s="10">
        <f t="shared" si="1"/>
        <v>0</v>
      </c>
      <c r="L27" s="10">
        <f t="shared" si="2"/>
        <v>0</v>
      </c>
      <c r="M27" s="10" t="s">
        <v>14</v>
      </c>
    </row>
    <row r="28" spans="1:13" x14ac:dyDescent="0.25">
      <c r="A28" s="7"/>
      <c r="B28" s="8"/>
      <c r="C28" s="8"/>
      <c r="D28" s="10"/>
      <c r="E28" s="10"/>
      <c r="F28" s="10"/>
      <c r="G28" s="9">
        <f t="shared" si="0"/>
        <v>0</v>
      </c>
      <c r="H28" s="11"/>
      <c r="I28" s="10"/>
      <c r="J28" s="10"/>
      <c r="K28" s="10">
        <f t="shared" si="1"/>
        <v>0</v>
      </c>
      <c r="L28" s="10">
        <f t="shared" si="2"/>
        <v>0</v>
      </c>
      <c r="M28" s="10" t="s">
        <v>14</v>
      </c>
    </row>
    <row r="29" spans="1:13" x14ac:dyDescent="0.25">
      <c r="A29" s="7"/>
      <c r="B29" s="8"/>
      <c r="C29" s="8"/>
      <c r="D29" s="10"/>
      <c r="E29" s="10"/>
      <c r="F29" s="10"/>
      <c r="G29" s="9">
        <f t="shared" si="0"/>
        <v>0</v>
      </c>
      <c r="H29" s="11"/>
      <c r="I29" s="10"/>
      <c r="J29" s="10"/>
      <c r="K29" s="10">
        <f t="shared" si="1"/>
        <v>0</v>
      </c>
      <c r="L29" s="10">
        <f t="shared" si="2"/>
        <v>0</v>
      </c>
      <c r="M29" s="10" t="s">
        <v>14</v>
      </c>
    </row>
    <row r="30" spans="1:13" x14ac:dyDescent="0.25">
      <c r="A30" s="7"/>
      <c r="B30" s="8"/>
      <c r="C30" s="8"/>
      <c r="D30" s="10"/>
      <c r="E30" s="10"/>
      <c r="F30" s="10"/>
      <c r="G30" s="9">
        <f t="shared" si="0"/>
        <v>0</v>
      </c>
      <c r="H30" s="11"/>
      <c r="I30" s="10"/>
      <c r="J30" s="10"/>
      <c r="K30" s="10">
        <f t="shared" si="1"/>
        <v>0</v>
      </c>
      <c r="L30" s="10">
        <f t="shared" si="2"/>
        <v>0</v>
      </c>
      <c r="M30" s="10" t="s">
        <v>14</v>
      </c>
    </row>
    <row r="31" spans="1:13" x14ac:dyDescent="0.25">
      <c r="A31" s="7"/>
      <c r="B31" s="8"/>
      <c r="C31" s="8"/>
      <c r="D31" s="10"/>
      <c r="E31" s="10"/>
      <c r="F31" s="10"/>
      <c r="G31" s="9">
        <f t="shared" si="0"/>
        <v>0</v>
      </c>
      <c r="H31" s="11"/>
      <c r="I31" s="10"/>
      <c r="J31" s="10"/>
      <c r="K31" s="10">
        <f t="shared" si="1"/>
        <v>0</v>
      </c>
      <c r="L31" s="10">
        <f t="shared" si="2"/>
        <v>0</v>
      </c>
      <c r="M31" s="10" t="s">
        <v>14</v>
      </c>
    </row>
    <row r="32" spans="1:13" x14ac:dyDescent="0.25">
      <c r="A32" s="7"/>
      <c r="B32" s="8"/>
      <c r="C32" s="8"/>
      <c r="D32" s="10"/>
      <c r="E32" s="10"/>
      <c r="F32" s="10"/>
      <c r="G32" s="9">
        <f t="shared" si="0"/>
        <v>0</v>
      </c>
      <c r="H32" s="11"/>
      <c r="I32" s="10"/>
      <c r="J32" s="10"/>
      <c r="K32" s="10">
        <f t="shared" si="1"/>
        <v>0</v>
      </c>
      <c r="L32" s="10">
        <f t="shared" si="2"/>
        <v>0</v>
      </c>
      <c r="M32" s="10" t="s">
        <v>14</v>
      </c>
    </row>
    <row r="33" spans="1:13" x14ac:dyDescent="0.25">
      <c r="A33" s="7"/>
      <c r="B33" s="8"/>
      <c r="C33" s="8"/>
      <c r="D33" s="10"/>
      <c r="E33" s="10"/>
      <c r="F33" s="10"/>
      <c r="G33" s="9">
        <f t="shared" si="0"/>
        <v>0</v>
      </c>
      <c r="H33" s="11"/>
      <c r="I33" s="10"/>
      <c r="J33" s="10"/>
      <c r="K33" s="10">
        <f t="shared" si="1"/>
        <v>0</v>
      </c>
      <c r="L33" s="10">
        <f t="shared" si="2"/>
        <v>0</v>
      </c>
      <c r="M33" s="10" t="s">
        <v>14</v>
      </c>
    </row>
    <row r="34" spans="1:13" x14ac:dyDescent="0.25">
      <c r="A34" s="7"/>
      <c r="B34" s="8"/>
      <c r="C34" s="8"/>
      <c r="D34" s="10"/>
      <c r="E34" s="10"/>
      <c r="F34" s="10"/>
      <c r="G34" s="9">
        <f t="shared" si="0"/>
        <v>0</v>
      </c>
      <c r="H34" s="11"/>
      <c r="I34" s="10"/>
      <c r="J34" s="10"/>
      <c r="K34" s="10">
        <f t="shared" si="1"/>
        <v>0</v>
      </c>
      <c r="L34" s="10">
        <f t="shared" si="2"/>
        <v>0</v>
      </c>
      <c r="M34" s="10" t="s">
        <v>14</v>
      </c>
    </row>
  </sheetData>
  <mergeCells count="14">
    <mergeCell ref="O7:Q8"/>
    <mergeCell ref="O4:Q5"/>
    <mergeCell ref="O6:Q6"/>
    <mergeCell ref="O1:Q1"/>
    <mergeCell ref="A1:A2"/>
    <mergeCell ref="E1:E2"/>
    <mergeCell ref="G1:G2"/>
    <mergeCell ref="L1:L2"/>
    <mergeCell ref="M1:M2"/>
    <mergeCell ref="D1:D2"/>
    <mergeCell ref="B1:C1"/>
    <mergeCell ref="I1:K1"/>
    <mergeCell ref="H1:H2"/>
    <mergeCell ref="F1:F2"/>
  </mergeCells>
  <phoneticPr fontId="1" type="noConversion"/>
  <conditionalFormatting sqref="G3:G1048576">
    <cfRule type="cellIs" dxfId="5" priority="13" operator="between">
      <formula>1</formula>
      <formula>$O$6</formula>
    </cfRule>
    <cfRule type="cellIs" dxfId="4" priority="14" operator="greaterThan">
      <formula>$O$6</formula>
    </cfRule>
  </conditionalFormatting>
  <dataValidations count="1">
    <dataValidation type="list" showInputMessage="1" showErrorMessage="1" sqref="L35:L1048576 M3:M34" xr:uid="{12B12EF5-B963-42AE-B279-AE6E9FD82A2F}">
      <formula1>"√,×"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0B69E059-44AD-4025-89BC-EC4DDD4EE4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狗粮!K22:K22</xm:f>
              <xm:sqref>O12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EB8A-397E-46AB-B5B1-3CDF8711B3AF}">
  <sheetPr codeName="Sheet2"/>
  <dimension ref="A1:X37"/>
  <sheetViews>
    <sheetView showZero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2" sqref="M32"/>
    </sheetView>
  </sheetViews>
  <sheetFormatPr defaultRowHeight="15" x14ac:dyDescent="0.25"/>
  <cols>
    <col min="1" max="1" width="9" style="22"/>
    <col min="2" max="3" width="9" style="13"/>
    <col min="4" max="4" width="9.5" style="13" bestFit="1" customWidth="1"/>
    <col min="5" max="5" width="9" style="13" customWidth="1"/>
    <col min="6" max="16384" width="9" style="13"/>
  </cols>
  <sheetData>
    <row r="1" spans="1:24" x14ac:dyDescent="0.25">
      <c r="A1" s="49" t="s">
        <v>0</v>
      </c>
      <c r="B1" s="26" t="s">
        <v>2</v>
      </c>
      <c r="C1" s="26"/>
      <c r="D1" s="30" t="s">
        <v>2</v>
      </c>
      <c r="E1" s="50" t="s">
        <v>18</v>
      </c>
      <c r="F1" s="43" t="s">
        <v>22</v>
      </c>
      <c r="G1" s="44"/>
      <c r="H1" s="44"/>
      <c r="I1" s="45"/>
      <c r="J1" s="26" t="s">
        <v>33</v>
      </c>
      <c r="K1" s="26"/>
      <c r="L1" s="26"/>
      <c r="M1" s="26"/>
      <c r="N1" s="37" t="s">
        <v>23</v>
      </c>
      <c r="O1" s="38"/>
      <c r="P1" s="38"/>
      <c r="Q1" s="38"/>
      <c r="R1" s="39"/>
      <c r="T1" s="37" t="s">
        <v>2</v>
      </c>
      <c r="U1" s="38"/>
      <c r="V1" s="38"/>
      <c r="W1" s="38"/>
      <c r="X1" s="39"/>
    </row>
    <row r="2" spans="1:24" x14ac:dyDescent="0.25">
      <c r="A2" s="49"/>
      <c r="B2" s="3" t="s">
        <v>8</v>
      </c>
      <c r="C2" s="14" t="s">
        <v>9</v>
      </c>
      <c r="D2" s="31"/>
      <c r="E2" s="51"/>
      <c r="F2" s="15" t="s">
        <v>19</v>
      </c>
      <c r="G2" s="15" t="s">
        <v>20</v>
      </c>
      <c r="H2" s="14" t="s">
        <v>26</v>
      </c>
      <c r="I2" s="14" t="s">
        <v>21</v>
      </c>
      <c r="J2" s="15" t="s">
        <v>19</v>
      </c>
      <c r="K2" s="15" t="s">
        <v>20</v>
      </c>
      <c r="L2" s="14" t="s">
        <v>26</v>
      </c>
      <c r="M2" s="14" t="s">
        <v>21</v>
      </c>
      <c r="N2" s="15" t="s">
        <v>19</v>
      </c>
      <c r="O2" s="15" t="s">
        <v>20</v>
      </c>
      <c r="P2" s="14" t="s">
        <v>26</v>
      </c>
      <c r="Q2" s="14" t="s">
        <v>21</v>
      </c>
      <c r="R2" s="15" t="s">
        <v>11</v>
      </c>
      <c r="T2" s="40"/>
      <c r="U2" s="41"/>
      <c r="V2" s="41"/>
      <c r="W2" s="41"/>
      <c r="X2" s="42"/>
    </row>
    <row r="3" spans="1:24" x14ac:dyDescent="0.25">
      <c r="A3" s="34">
        <v>44679</v>
      </c>
      <c r="B3" s="8"/>
      <c r="C3" s="8"/>
      <c r="D3" s="9">
        <f t="shared" ref="D3:D37" si="0">HOUR(SUM(C3-B3))*60+MINUTE(SUM(C3-B3))</f>
        <v>0</v>
      </c>
      <c r="E3" s="10"/>
      <c r="F3" s="10">
        <v>562</v>
      </c>
      <c r="G3" s="10">
        <v>3053</v>
      </c>
      <c r="H3" s="10">
        <v>667</v>
      </c>
      <c r="I3" s="10">
        <v>2134</v>
      </c>
      <c r="J3" s="10">
        <v>0</v>
      </c>
      <c r="K3" s="10">
        <v>0</v>
      </c>
      <c r="L3" s="10">
        <v>0</v>
      </c>
      <c r="M3" s="10">
        <v>0</v>
      </c>
      <c r="N3" s="10"/>
      <c r="O3" s="10"/>
      <c r="P3" s="10"/>
      <c r="Q3" s="10"/>
      <c r="R3" s="10"/>
      <c r="T3" s="3" t="s">
        <v>41</v>
      </c>
      <c r="U3" s="26" t="s">
        <v>39</v>
      </c>
      <c r="V3" s="26"/>
      <c r="W3" s="26"/>
      <c r="X3" s="3" t="s">
        <v>40</v>
      </c>
    </row>
    <row r="4" spans="1:24" x14ac:dyDescent="0.25">
      <c r="A4" s="36"/>
      <c r="B4" s="8"/>
      <c r="C4" s="8"/>
      <c r="D4" s="9">
        <f t="shared" si="0"/>
        <v>0</v>
      </c>
      <c r="E4" s="10" t="s">
        <v>25</v>
      </c>
      <c r="F4" s="10">
        <v>587</v>
      </c>
      <c r="G4" s="10">
        <v>3243</v>
      </c>
      <c r="H4" s="10">
        <v>693</v>
      </c>
      <c r="I4" s="10">
        <v>2216</v>
      </c>
      <c r="J4" s="10">
        <v>0</v>
      </c>
      <c r="K4" s="10">
        <v>0</v>
      </c>
      <c r="L4" s="10">
        <v>0</v>
      </c>
      <c r="M4" s="10">
        <v>0</v>
      </c>
      <c r="N4" s="11">
        <f>IF(SUM(F4-F3-J3)&lt;0,"",SUM(F4-F3-J3))</f>
        <v>25</v>
      </c>
      <c r="O4" s="10">
        <f>IF(SUM(G4-G3-K3)&lt;0,"",SUM(G4-G3-K3))</f>
        <v>190</v>
      </c>
      <c r="P4" s="10">
        <f>IF(SUM(H4-H3-L3)&lt;0,"",SUM(H4-H3-L3))</f>
        <v>26</v>
      </c>
      <c r="Q4" s="10">
        <f>IF(SUM(I4-I3-M3)&lt;0,"",SUM(I4-I3-M3))</f>
        <v>82</v>
      </c>
      <c r="R4" s="10">
        <f t="shared" ref="R4:R37" si="1">SUM(N4,O4,Q4,P4)</f>
        <v>323</v>
      </c>
      <c r="T4" s="16" cm="1">
        <f t="array" ref="T4">MIN(IF(D:D&gt;0,D:D))</f>
        <v>20</v>
      </c>
      <c r="U4" s="46">
        <f>AVERAGEIF(D:D,"&lt;&gt;0")</f>
        <v>28.592592592592592</v>
      </c>
      <c r="V4" s="47"/>
      <c r="W4" s="48"/>
      <c r="X4" s="17">
        <f>MAX(D:D)</f>
        <v>35</v>
      </c>
    </row>
    <row r="5" spans="1:24" x14ac:dyDescent="0.25">
      <c r="A5" s="36"/>
      <c r="B5" s="8">
        <v>4.5833333333333337E-2</v>
      </c>
      <c r="C5" s="8">
        <v>6.9444444444444434E-2</v>
      </c>
      <c r="D5" s="9">
        <f t="shared" si="0"/>
        <v>34</v>
      </c>
      <c r="E5" s="10" t="s">
        <v>27</v>
      </c>
      <c r="F5" s="10">
        <v>611</v>
      </c>
      <c r="G5" s="10">
        <v>3430</v>
      </c>
      <c r="H5" s="10">
        <v>723</v>
      </c>
      <c r="I5" s="10">
        <v>2305</v>
      </c>
      <c r="J5" s="10">
        <v>-59</v>
      </c>
      <c r="K5" s="10">
        <f>-80+1-40</f>
        <v>-119</v>
      </c>
      <c r="L5" s="10">
        <v>0</v>
      </c>
      <c r="M5" s="10">
        <v>0</v>
      </c>
      <c r="N5" s="11">
        <f t="shared" ref="N5:N37" si="2">IF(SUM(F5-F4-J4)&lt;0,"",SUM(F5-F4-J4))</f>
        <v>24</v>
      </c>
      <c r="O5" s="10">
        <f t="shared" ref="O5:O37" si="3">IF(SUM(G5-G4-K4)&lt;0,"",SUM(G5-G4-K4))</f>
        <v>187</v>
      </c>
      <c r="P5" s="10">
        <f t="shared" ref="P5:P37" si="4">IF(SUM(H5-H4-L4)&lt;0,"",SUM(H5-H4-L4))</f>
        <v>30</v>
      </c>
      <c r="Q5" s="10">
        <f t="shared" ref="Q5:Q37" si="5">IF(SUM(I5-I4-M4)&lt;0,"",SUM(I5-I4-M4))</f>
        <v>89</v>
      </c>
      <c r="R5" s="10">
        <f t="shared" si="1"/>
        <v>330</v>
      </c>
      <c r="T5" s="37" t="s">
        <v>17</v>
      </c>
      <c r="U5" s="38"/>
      <c r="V5" s="38"/>
      <c r="W5" s="38"/>
      <c r="X5" s="39"/>
    </row>
    <row r="6" spans="1:24" x14ac:dyDescent="0.25">
      <c r="A6" s="36"/>
      <c r="B6" s="8">
        <v>0.36458333333333331</v>
      </c>
      <c r="C6" s="8">
        <v>0.38055555555555554</v>
      </c>
      <c r="D6" s="9">
        <f t="shared" si="0"/>
        <v>23</v>
      </c>
      <c r="E6" s="10" t="s">
        <v>34</v>
      </c>
      <c r="F6" s="10">
        <v>583</v>
      </c>
      <c r="G6" s="10">
        <v>3469</v>
      </c>
      <c r="H6" s="10">
        <v>734</v>
      </c>
      <c r="I6" s="10">
        <v>2402</v>
      </c>
      <c r="J6" s="10">
        <v>0</v>
      </c>
      <c r="K6" s="10">
        <v>0</v>
      </c>
      <c r="L6" s="10">
        <v>0</v>
      </c>
      <c r="M6" s="10">
        <v>0</v>
      </c>
      <c r="N6" s="11">
        <f t="shared" si="2"/>
        <v>31</v>
      </c>
      <c r="O6" s="10">
        <f>IF(SUM(G6-G5-K5)&lt;0,"",SUM(G6-G5-K5))</f>
        <v>158</v>
      </c>
      <c r="P6" s="10">
        <f t="shared" si="4"/>
        <v>11</v>
      </c>
      <c r="Q6" s="10">
        <f t="shared" si="5"/>
        <v>97</v>
      </c>
      <c r="R6" s="10">
        <f t="shared" si="1"/>
        <v>297</v>
      </c>
      <c r="T6" s="40"/>
      <c r="U6" s="41"/>
      <c r="V6" s="41"/>
      <c r="W6" s="41"/>
      <c r="X6" s="42"/>
    </row>
    <row r="7" spans="1:24" x14ac:dyDescent="0.25">
      <c r="A7" s="36"/>
      <c r="B7" s="8">
        <v>0.3972222222222222</v>
      </c>
      <c r="C7" s="8">
        <v>0.41597222222222219</v>
      </c>
      <c r="D7" s="9">
        <f t="shared" si="0"/>
        <v>27</v>
      </c>
      <c r="E7" s="10" t="s">
        <v>35</v>
      </c>
      <c r="F7" s="10">
        <v>616</v>
      </c>
      <c r="G7" s="10">
        <v>3632</v>
      </c>
      <c r="H7" s="10">
        <v>752</v>
      </c>
      <c r="I7" s="10">
        <v>2528</v>
      </c>
      <c r="J7" s="10">
        <v>0</v>
      </c>
      <c r="K7" s="10">
        <v>0</v>
      </c>
      <c r="L7" s="10">
        <v>0</v>
      </c>
      <c r="M7" s="10">
        <v>0</v>
      </c>
      <c r="N7" s="11">
        <f t="shared" si="2"/>
        <v>33</v>
      </c>
      <c r="O7" s="10">
        <f t="shared" si="3"/>
        <v>163</v>
      </c>
      <c r="P7" s="10">
        <f t="shared" si="4"/>
        <v>18</v>
      </c>
      <c r="Q7" s="10">
        <f t="shared" si="5"/>
        <v>126</v>
      </c>
      <c r="R7" s="10">
        <f t="shared" si="1"/>
        <v>340</v>
      </c>
      <c r="T7" s="15" t="s">
        <v>19</v>
      </c>
      <c r="U7" s="15" t="s">
        <v>20</v>
      </c>
      <c r="V7" s="14" t="s">
        <v>26</v>
      </c>
      <c r="W7" s="14" t="s">
        <v>21</v>
      </c>
      <c r="X7" s="14" t="s">
        <v>11</v>
      </c>
    </row>
    <row r="8" spans="1:24" x14ac:dyDescent="0.25">
      <c r="A8" s="36"/>
      <c r="B8" s="8">
        <v>0.59375</v>
      </c>
      <c r="C8" s="8">
        <v>0.6118055555555556</v>
      </c>
      <c r="D8" s="9">
        <f t="shared" si="0"/>
        <v>26</v>
      </c>
      <c r="E8" s="10" t="s">
        <v>25</v>
      </c>
      <c r="F8" s="10">
        <v>644</v>
      </c>
      <c r="G8" s="10">
        <v>3804</v>
      </c>
      <c r="H8" s="10">
        <v>774</v>
      </c>
      <c r="I8" s="10">
        <v>2624</v>
      </c>
      <c r="J8" s="10">
        <v>0</v>
      </c>
      <c r="K8" s="10">
        <v>-80</v>
      </c>
      <c r="L8" s="10">
        <v>0</v>
      </c>
      <c r="M8" s="10">
        <v>0</v>
      </c>
      <c r="N8" s="11">
        <f t="shared" si="2"/>
        <v>28</v>
      </c>
      <c r="O8" s="10">
        <f t="shared" si="3"/>
        <v>172</v>
      </c>
      <c r="P8" s="10">
        <f t="shared" si="4"/>
        <v>22</v>
      </c>
      <c r="Q8" s="10">
        <f t="shared" si="5"/>
        <v>96</v>
      </c>
      <c r="R8" s="10">
        <f t="shared" si="1"/>
        <v>318</v>
      </c>
      <c r="T8" s="18">
        <f>AVERAGEIF(N:N,"&lt;&gt;0")</f>
        <v>25.75</v>
      </c>
      <c r="U8" s="18">
        <f>AVERAGEIF(O:O,"&lt;&gt;0")</f>
        <v>177.53571428571428</v>
      </c>
      <c r="V8" s="13">
        <f>AVERAGEIF(P:P,"&lt;&gt;0")</f>
        <v>23.607142857142858</v>
      </c>
      <c r="W8" s="18">
        <f>AVERAGEIF(Q:Q,"&lt;&gt;0")</f>
        <v>100.03571428571429</v>
      </c>
      <c r="X8" s="10">
        <f>AVERAGEIF(R:R,"&lt;&gt;0")</f>
        <v>326.92857142857144</v>
      </c>
    </row>
    <row r="9" spans="1:24" x14ac:dyDescent="0.25">
      <c r="A9" s="36"/>
      <c r="B9" s="8">
        <v>0.9375</v>
      </c>
      <c r="C9" s="8">
        <v>0.9590277777777777</v>
      </c>
      <c r="D9" s="9">
        <f t="shared" si="0"/>
        <v>31</v>
      </c>
      <c r="E9" s="10" t="s">
        <v>36</v>
      </c>
      <c r="F9" s="10">
        <v>662</v>
      </c>
      <c r="G9" s="10">
        <v>3889</v>
      </c>
      <c r="H9" s="10">
        <v>792</v>
      </c>
      <c r="I9" s="10">
        <v>2741</v>
      </c>
      <c r="J9" s="10">
        <v>0</v>
      </c>
      <c r="K9" s="10">
        <v>0</v>
      </c>
      <c r="L9" s="10">
        <v>0</v>
      </c>
      <c r="M9" s="10">
        <v>0</v>
      </c>
      <c r="N9" s="11">
        <f t="shared" si="2"/>
        <v>18</v>
      </c>
      <c r="O9" s="10">
        <f t="shared" si="3"/>
        <v>165</v>
      </c>
      <c r="P9" s="10">
        <f t="shared" si="4"/>
        <v>18</v>
      </c>
      <c r="Q9" s="10">
        <f t="shared" si="5"/>
        <v>117</v>
      </c>
      <c r="R9" s="10">
        <f t="shared" si="1"/>
        <v>318</v>
      </c>
      <c r="T9" s="43" t="s">
        <v>24</v>
      </c>
      <c r="U9" s="44"/>
      <c r="V9" s="44"/>
      <c r="W9" s="44"/>
      <c r="X9" s="45"/>
    </row>
    <row r="10" spans="1:24" x14ac:dyDescent="0.25">
      <c r="A10" s="36"/>
      <c r="B10" s="8">
        <v>0.9604166666666667</v>
      </c>
      <c r="C10" s="8">
        <v>0.97986111111111107</v>
      </c>
      <c r="D10" s="9">
        <f t="shared" si="0"/>
        <v>28</v>
      </c>
      <c r="E10" s="10" t="s">
        <v>35</v>
      </c>
      <c r="F10" s="10">
        <v>693</v>
      </c>
      <c r="G10" s="10">
        <v>4078</v>
      </c>
      <c r="H10" s="10">
        <v>821</v>
      </c>
      <c r="I10" s="10">
        <v>2865</v>
      </c>
      <c r="J10" s="10">
        <v>0</v>
      </c>
      <c r="K10" s="10">
        <v>0</v>
      </c>
      <c r="L10" s="10">
        <v>0</v>
      </c>
      <c r="M10" s="10">
        <v>0</v>
      </c>
      <c r="N10" s="11">
        <f t="shared" si="2"/>
        <v>31</v>
      </c>
      <c r="O10" s="10">
        <f t="shared" si="3"/>
        <v>189</v>
      </c>
      <c r="P10" s="10">
        <f t="shared" si="4"/>
        <v>29</v>
      </c>
      <c r="Q10" s="10">
        <f t="shared" si="5"/>
        <v>124</v>
      </c>
      <c r="R10" s="10">
        <f t="shared" si="1"/>
        <v>373</v>
      </c>
      <c r="T10" s="15" t="s">
        <v>28</v>
      </c>
      <c r="U10" s="15" t="s">
        <v>29</v>
      </c>
      <c r="V10" s="15" t="s">
        <v>30</v>
      </c>
      <c r="W10" s="15" t="s">
        <v>31</v>
      </c>
      <c r="X10" s="15" t="s">
        <v>32</v>
      </c>
    </row>
    <row r="11" spans="1:24" x14ac:dyDescent="0.25">
      <c r="A11" s="35"/>
      <c r="B11" s="8">
        <v>0.98125000000000007</v>
      </c>
      <c r="C11" s="8">
        <v>0.99930555555555556</v>
      </c>
      <c r="D11" s="9">
        <f t="shared" si="0"/>
        <v>26</v>
      </c>
      <c r="E11" s="10" t="s">
        <v>34</v>
      </c>
      <c r="F11" s="10">
        <v>716</v>
      </c>
      <c r="G11" s="10">
        <v>4266</v>
      </c>
      <c r="H11" s="10">
        <v>849</v>
      </c>
      <c r="I11" s="10">
        <v>2960</v>
      </c>
      <c r="J11" s="10">
        <v>-47</v>
      </c>
      <c r="K11" s="10">
        <v>-76</v>
      </c>
      <c r="L11" s="10">
        <v>2</v>
      </c>
      <c r="M11" s="10">
        <v>2</v>
      </c>
      <c r="N11" s="11">
        <f t="shared" si="2"/>
        <v>23</v>
      </c>
      <c r="O11" s="10">
        <f t="shared" si="3"/>
        <v>188</v>
      </c>
      <c r="P11" s="10">
        <f t="shared" si="4"/>
        <v>28</v>
      </c>
      <c r="Q11" s="10">
        <f t="shared" si="5"/>
        <v>95</v>
      </c>
      <c r="R11" s="10">
        <f t="shared" si="1"/>
        <v>334</v>
      </c>
      <c r="T11" s="10">
        <f>AVERAGEIF(E:E,T10,R:R)</f>
        <v>329.8</v>
      </c>
      <c r="U11" s="10">
        <f>AVERAGEIF(E:E,U10,R:R)</f>
        <v>317.75</v>
      </c>
      <c r="V11" s="10">
        <f>AVERAGEIF(E:E,V10,R:R)</f>
        <v>320.42857142857144</v>
      </c>
      <c r="W11" s="10">
        <f>AVERAGEIF(E:E,W10,R:R)</f>
        <v>320</v>
      </c>
      <c r="X11" s="10">
        <f>AVERAGEIF(E:E,X10,R:R)</f>
        <v>352</v>
      </c>
    </row>
    <row r="12" spans="1:24" x14ac:dyDescent="0.25">
      <c r="A12" s="34">
        <v>44680</v>
      </c>
      <c r="B12" s="8">
        <v>0.79791666666666661</v>
      </c>
      <c r="C12" s="8">
        <v>0.81458333333333333</v>
      </c>
      <c r="D12" s="9">
        <f t="shared" si="0"/>
        <v>24</v>
      </c>
      <c r="E12" s="10" t="s">
        <v>25</v>
      </c>
      <c r="F12" s="10">
        <v>690</v>
      </c>
      <c r="G12" s="10">
        <v>4382</v>
      </c>
      <c r="H12" s="10">
        <v>878</v>
      </c>
      <c r="I12" s="10">
        <v>3062</v>
      </c>
      <c r="J12" s="10">
        <v>-60</v>
      </c>
      <c r="K12" s="10">
        <v>0</v>
      </c>
      <c r="L12" s="10">
        <v>0</v>
      </c>
      <c r="M12" s="10">
        <v>0</v>
      </c>
      <c r="N12" s="11">
        <f t="shared" si="2"/>
        <v>21</v>
      </c>
      <c r="O12" s="10">
        <f t="shared" si="3"/>
        <v>192</v>
      </c>
      <c r="P12" s="10">
        <f t="shared" si="4"/>
        <v>27</v>
      </c>
      <c r="Q12" s="10">
        <f t="shared" si="5"/>
        <v>100</v>
      </c>
      <c r="R12" s="10">
        <f t="shared" si="1"/>
        <v>340</v>
      </c>
      <c r="T12" s="26" t="s">
        <v>24</v>
      </c>
      <c r="U12" s="26"/>
      <c r="V12" s="26"/>
      <c r="W12" s="26"/>
      <c r="X12" s="26"/>
    </row>
    <row r="13" spans="1:24" x14ac:dyDescent="0.25">
      <c r="A13" s="35"/>
      <c r="B13" s="8">
        <v>0.98749999999999993</v>
      </c>
      <c r="C13" s="8">
        <v>1.0118055555555556</v>
      </c>
      <c r="D13" s="9">
        <f t="shared" si="0"/>
        <v>35</v>
      </c>
      <c r="E13" s="10" t="s">
        <v>25</v>
      </c>
      <c r="F13" s="10">
        <v>657</v>
      </c>
      <c r="G13" s="10">
        <v>4554</v>
      </c>
      <c r="H13" s="10">
        <v>902</v>
      </c>
      <c r="I13" s="10">
        <v>3157</v>
      </c>
      <c r="J13" s="10">
        <v>-76</v>
      </c>
      <c r="K13" s="10">
        <v>-240</v>
      </c>
      <c r="L13" s="10">
        <v>0</v>
      </c>
      <c r="M13" s="10">
        <v>0</v>
      </c>
      <c r="N13" s="11">
        <f t="shared" si="2"/>
        <v>27</v>
      </c>
      <c r="O13" s="10">
        <f t="shared" si="3"/>
        <v>172</v>
      </c>
      <c r="P13" s="10">
        <f t="shared" si="4"/>
        <v>24</v>
      </c>
      <c r="Q13" s="10">
        <f t="shared" si="5"/>
        <v>95</v>
      </c>
      <c r="R13" s="10">
        <f t="shared" si="1"/>
        <v>318</v>
      </c>
      <c r="T13" s="26"/>
      <c r="U13" s="26"/>
      <c r="V13" s="26"/>
      <c r="W13" s="26"/>
      <c r="X13" s="26"/>
    </row>
    <row r="14" spans="1:24" x14ac:dyDescent="0.25">
      <c r="A14" s="7">
        <v>44682</v>
      </c>
      <c r="B14" s="8">
        <v>0.74930555555555556</v>
      </c>
      <c r="C14" s="8">
        <v>0.7680555555555556</v>
      </c>
      <c r="D14" s="9">
        <f t="shared" si="0"/>
        <v>27</v>
      </c>
      <c r="E14" s="10" t="s">
        <v>34</v>
      </c>
      <c r="F14" s="10">
        <v>601</v>
      </c>
      <c r="G14" s="10">
        <v>4480</v>
      </c>
      <c r="H14" s="10">
        <v>921</v>
      </c>
      <c r="I14" s="10">
        <v>3258</v>
      </c>
      <c r="J14" s="10">
        <v>-575</v>
      </c>
      <c r="K14" s="10">
        <v>-120</v>
      </c>
      <c r="L14" s="10">
        <v>1</v>
      </c>
      <c r="M14" s="10">
        <v>3</v>
      </c>
      <c r="N14" s="11">
        <f t="shared" si="2"/>
        <v>20</v>
      </c>
      <c r="O14" s="10">
        <f t="shared" si="3"/>
        <v>166</v>
      </c>
      <c r="P14" s="10">
        <f t="shared" si="4"/>
        <v>19</v>
      </c>
      <c r="Q14" s="10">
        <f t="shared" si="5"/>
        <v>101</v>
      </c>
      <c r="R14" s="10">
        <f t="shared" si="1"/>
        <v>306</v>
      </c>
      <c r="T14" s="15" t="s">
        <v>28</v>
      </c>
      <c r="U14" s="15" t="s">
        <v>29</v>
      </c>
      <c r="V14" s="15" t="s">
        <v>30</v>
      </c>
      <c r="W14" s="15" t="s">
        <v>31</v>
      </c>
      <c r="X14" s="15" t="s">
        <v>32</v>
      </c>
    </row>
    <row r="15" spans="1:24" x14ac:dyDescent="0.25">
      <c r="A15" s="7">
        <v>44684</v>
      </c>
      <c r="B15" s="8">
        <v>0.3666666666666667</v>
      </c>
      <c r="C15" s="8">
        <v>0.38055555555555554</v>
      </c>
      <c r="D15" s="9">
        <f t="shared" si="0"/>
        <v>20</v>
      </c>
      <c r="E15" s="10" t="s">
        <v>34</v>
      </c>
      <c r="F15" s="10">
        <v>46</v>
      </c>
      <c r="G15" s="10">
        <v>4557</v>
      </c>
      <c r="H15" s="10">
        <v>932</v>
      </c>
      <c r="I15" s="10">
        <v>3357</v>
      </c>
      <c r="J15" s="10">
        <v>-38</v>
      </c>
      <c r="K15" s="10">
        <v>-370</v>
      </c>
      <c r="L15" s="10">
        <v>0</v>
      </c>
      <c r="M15" s="10">
        <v>-43</v>
      </c>
      <c r="N15" s="11">
        <f t="shared" si="2"/>
        <v>20</v>
      </c>
      <c r="O15" s="10">
        <f t="shared" si="3"/>
        <v>197</v>
      </c>
      <c r="P15" s="10">
        <f t="shared" si="4"/>
        <v>10</v>
      </c>
      <c r="Q15" s="10">
        <f t="shared" si="5"/>
        <v>96</v>
      </c>
      <c r="R15" s="10">
        <f t="shared" si="1"/>
        <v>323</v>
      </c>
      <c r="T15" s="10">
        <f>COUNTIF(E:E,T14)</f>
        <v>5</v>
      </c>
      <c r="U15" s="10">
        <f>COUNTIF(E:E,U14)</f>
        <v>8</v>
      </c>
      <c r="V15" s="10">
        <f>COUNTIF(E:E,V14)</f>
        <v>7</v>
      </c>
      <c r="W15" s="10">
        <f>COUNTIF(E:E,W14)</f>
        <v>3</v>
      </c>
      <c r="X15" s="10">
        <f>COUNTIF(E:E,X14)</f>
        <v>5</v>
      </c>
    </row>
    <row r="16" spans="1:24" x14ac:dyDescent="0.25">
      <c r="A16" s="34">
        <v>44685</v>
      </c>
      <c r="B16" s="8">
        <v>0.8027777777777777</v>
      </c>
      <c r="C16" s="8">
        <v>0.82291666666666663</v>
      </c>
      <c r="D16" s="9">
        <f t="shared" si="0"/>
        <v>29</v>
      </c>
      <c r="E16" s="10" t="s">
        <v>34</v>
      </c>
      <c r="F16" s="10">
        <v>35</v>
      </c>
      <c r="G16" s="10">
        <v>4328</v>
      </c>
      <c r="H16" s="10">
        <v>944</v>
      </c>
      <c r="I16" s="10">
        <v>3407</v>
      </c>
      <c r="J16" s="10">
        <v>0</v>
      </c>
      <c r="K16" s="10">
        <v>0</v>
      </c>
      <c r="L16" s="10">
        <v>0</v>
      </c>
      <c r="M16" s="10">
        <v>0</v>
      </c>
      <c r="N16" s="11">
        <f t="shared" si="2"/>
        <v>27</v>
      </c>
      <c r="O16" s="10">
        <f t="shared" si="3"/>
        <v>141</v>
      </c>
      <c r="P16" s="10">
        <f t="shared" si="4"/>
        <v>12</v>
      </c>
      <c r="Q16" s="10">
        <f t="shared" si="5"/>
        <v>93</v>
      </c>
      <c r="R16" s="10">
        <f t="shared" si="1"/>
        <v>273</v>
      </c>
      <c r="T16" s="19">
        <f>T15/SUM(T15:X15)</f>
        <v>0.17857142857142858</v>
      </c>
      <c r="U16" s="19">
        <f>U15/SUM(T15:X15)</f>
        <v>0.2857142857142857</v>
      </c>
      <c r="V16" s="19">
        <f>V15/SUM(T15:X15)</f>
        <v>0.25</v>
      </c>
      <c r="W16" s="19">
        <f>W15/SUM(T15:X15)</f>
        <v>0.10714285714285714</v>
      </c>
      <c r="X16" s="19">
        <f>X15/SUM(T15:X15)</f>
        <v>0.17857142857142858</v>
      </c>
    </row>
    <row r="17" spans="1:24" x14ac:dyDescent="0.25">
      <c r="A17" s="35"/>
      <c r="B17" s="8">
        <v>0.84722222222222221</v>
      </c>
      <c r="C17" s="8">
        <v>0.86944444444444446</v>
      </c>
      <c r="D17" s="9">
        <f t="shared" si="0"/>
        <v>32</v>
      </c>
      <c r="E17" s="10" t="s">
        <v>25</v>
      </c>
      <c r="F17" s="10">
        <v>62</v>
      </c>
      <c r="G17" s="10">
        <v>4495</v>
      </c>
      <c r="H17" s="10">
        <v>964</v>
      </c>
      <c r="I17" s="10">
        <v>3501</v>
      </c>
      <c r="J17" s="12">
        <v>-25</v>
      </c>
      <c r="K17" s="10">
        <v>-80</v>
      </c>
      <c r="L17" s="10">
        <v>0</v>
      </c>
      <c r="M17" s="10">
        <v>0</v>
      </c>
      <c r="N17" s="11">
        <f t="shared" si="2"/>
        <v>27</v>
      </c>
      <c r="O17" s="10">
        <f t="shared" si="3"/>
        <v>167</v>
      </c>
      <c r="P17" s="10">
        <f t="shared" si="4"/>
        <v>20</v>
      </c>
      <c r="Q17" s="10">
        <f t="shared" si="5"/>
        <v>94</v>
      </c>
      <c r="R17" s="10">
        <f t="shared" si="1"/>
        <v>308</v>
      </c>
      <c r="T17" s="43" t="s">
        <v>22</v>
      </c>
      <c r="U17" s="44"/>
      <c r="V17" s="44"/>
      <c r="W17" s="44"/>
      <c r="X17" s="45"/>
    </row>
    <row r="18" spans="1:24" x14ac:dyDescent="0.25">
      <c r="A18" s="34">
        <v>44686</v>
      </c>
      <c r="B18" s="8">
        <v>0.34027777777777773</v>
      </c>
      <c r="C18" s="8">
        <v>0.36458333333333331</v>
      </c>
      <c r="D18" s="9">
        <f t="shared" si="0"/>
        <v>35</v>
      </c>
      <c r="E18" s="10" t="s">
        <v>34</v>
      </c>
      <c r="F18" s="10">
        <v>62</v>
      </c>
      <c r="G18" s="10">
        <v>4612</v>
      </c>
      <c r="H18" s="10">
        <v>996</v>
      </c>
      <c r="I18" s="10">
        <v>3590</v>
      </c>
      <c r="J18" s="10">
        <v>0</v>
      </c>
      <c r="K18" s="10">
        <v>0</v>
      </c>
      <c r="L18" s="10">
        <v>0</v>
      </c>
      <c r="M18" s="10">
        <v>0</v>
      </c>
      <c r="N18" s="11">
        <f t="shared" si="2"/>
        <v>25</v>
      </c>
      <c r="O18" s="10">
        <f t="shared" si="3"/>
        <v>197</v>
      </c>
      <c r="P18" s="10">
        <f t="shared" si="4"/>
        <v>32</v>
      </c>
      <c r="Q18" s="10">
        <f t="shared" si="5"/>
        <v>89</v>
      </c>
      <c r="R18" s="10">
        <f t="shared" si="1"/>
        <v>343</v>
      </c>
      <c r="T18" s="15" t="s">
        <v>19</v>
      </c>
      <c r="U18" s="15" t="s">
        <v>20</v>
      </c>
      <c r="V18" s="14" t="s">
        <v>26</v>
      </c>
      <c r="W18" s="20" t="s">
        <v>21</v>
      </c>
      <c r="X18" s="14"/>
    </row>
    <row r="19" spans="1:24" x14ac:dyDescent="0.25">
      <c r="A19" s="36"/>
      <c r="B19" s="8">
        <v>0.88402777777777775</v>
      </c>
      <c r="C19" s="8">
        <v>0.90347222222222223</v>
      </c>
      <c r="D19" s="9">
        <f t="shared" si="0"/>
        <v>28</v>
      </c>
      <c r="E19" s="10" t="s">
        <v>34</v>
      </c>
      <c r="F19" s="10">
        <v>85</v>
      </c>
      <c r="G19" s="10">
        <v>4783</v>
      </c>
      <c r="H19" s="10">
        <v>1023</v>
      </c>
      <c r="I19" s="10">
        <v>3685</v>
      </c>
      <c r="J19" s="10">
        <v>0</v>
      </c>
      <c r="K19" s="10">
        <v>0</v>
      </c>
      <c r="L19" s="10">
        <v>0</v>
      </c>
      <c r="M19" s="10">
        <v>0</v>
      </c>
      <c r="N19" s="11">
        <f t="shared" si="2"/>
        <v>23</v>
      </c>
      <c r="O19" s="10">
        <f t="shared" si="3"/>
        <v>171</v>
      </c>
      <c r="P19" s="10">
        <f t="shared" si="4"/>
        <v>27</v>
      </c>
      <c r="Q19" s="10">
        <f t="shared" si="5"/>
        <v>95</v>
      </c>
      <c r="R19" s="10">
        <f t="shared" si="1"/>
        <v>316</v>
      </c>
      <c r="T19" s="18">
        <f>LOOKUP(9E+307,F:F)+LOOKUP(9E+307,J:J)</f>
        <v>95</v>
      </c>
      <c r="U19" s="18">
        <f>LOOKUP(9E+307,G:G)+LOOKUP(9E+307,K:K)</f>
        <v>5596</v>
      </c>
      <c r="V19" s="18">
        <f>LOOKUP(9E+307,H:H)+LOOKUP(9E+307,L:L)</f>
        <v>1339</v>
      </c>
      <c r="W19" s="18">
        <f>LOOKUP(9E+307,I:I)+LOOKUP(9E+307,M:M)</f>
        <v>4911</v>
      </c>
      <c r="X19" s="21"/>
    </row>
    <row r="20" spans="1:24" x14ac:dyDescent="0.25">
      <c r="A20" s="35"/>
      <c r="B20" s="8">
        <v>0.90486111111111101</v>
      </c>
      <c r="C20" s="8">
        <v>0.92291666666666661</v>
      </c>
      <c r="D20" s="9">
        <f t="shared" si="0"/>
        <v>26</v>
      </c>
      <c r="E20" s="10" t="s">
        <v>25</v>
      </c>
      <c r="F20" s="10">
        <v>106</v>
      </c>
      <c r="G20" s="10">
        <v>4976</v>
      </c>
      <c r="H20" s="10">
        <v>1046</v>
      </c>
      <c r="I20" s="10">
        <v>3779</v>
      </c>
      <c r="J20" s="10">
        <v>-56</v>
      </c>
      <c r="K20" s="10">
        <v>-119</v>
      </c>
      <c r="L20" s="10">
        <v>0</v>
      </c>
      <c r="M20" s="10">
        <v>0</v>
      </c>
      <c r="N20" s="11">
        <f t="shared" si="2"/>
        <v>21</v>
      </c>
      <c r="O20" s="10">
        <f t="shared" si="3"/>
        <v>193</v>
      </c>
      <c r="P20" s="10">
        <f t="shared" si="4"/>
        <v>23</v>
      </c>
      <c r="Q20" s="10">
        <f t="shared" si="5"/>
        <v>94</v>
      </c>
      <c r="R20" s="10">
        <f t="shared" si="1"/>
        <v>331</v>
      </c>
    </row>
    <row r="21" spans="1:24" x14ac:dyDescent="0.25">
      <c r="A21" s="34">
        <v>44688</v>
      </c>
      <c r="B21" s="8">
        <v>2.7083333333333334E-2</v>
      </c>
      <c r="C21" s="8">
        <v>4.9305555555555554E-2</v>
      </c>
      <c r="D21" s="9">
        <f t="shared" si="0"/>
        <v>32</v>
      </c>
      <c r="E21" s="10" t="s">
        <v>36</v>
      </c>
      <c r="F21" s="10">
        <v>73</v>
      </c>
      <c r="G21" s="10">
        <v>5036</v>
      </c>
      <c r="H21" s="10">
        <v>1072</v>
      </c>
      <c r="I21" s="10">
        <v>3880</v>
      </c>
      <c r="J21" s="10">
        <v>2</v>
      </c>
      <c r="K21" s="10">
        <v>-120</v>
      </c>
      <c r="L21" s="10">
        <v>0</v>
      </c>
      <c r="M21" s="10">
        <v>0</v>
      </c>
      <c r="N21" s="11">
        <f t="shared" si="2"/>
        <v>23</v>
      </c>
      <c r="O21" s="10">
        <f t="shared" si="3"/>
        <v>179</v>
      </c>
      <c r="P21" s="10">
        <f t="shared" si="4"/>
        <v>26</v>
      </c>
      <c r="Q21" s="10">
        <f t="shared" si="5"/>
        <v>101</v>
      </c>
      <c r="R21" s="10">
        <f t="shared" si="1"/>
        <v>329</v>
      </c>
    </row>
    <row r="22" spans="1:24" x14ac:dyDescent="0.25">
      <c r="A22" s="36"/>
      <c r="B22" s="8">
        <v>0.41388888888888892</v>
      </c>
      <c r="C22" s="8">
        <v>0.43541666666666662</v>
      </c>
      <c r="D22" s="9">
        <f t="shared" si="0"/>
        <v>31</v>
      </c>
      <c r="E22" s="10" t="s">
        <v>27</v>
      </c>
      <c r="F22" s="10">
        <v>96</v>
      </c>
      <c r="G22" s="10">
        <v>5104</v>
      </c>
      <c r="H22" s="10">
        <v>1103</v>
      </c>
      <c r="I22" s="10">
        <v>3980</v>
      </c>
      <c r="J22" s="10">
        <v>-60</v>
      </c>
      <c r="K22" s="10">
        <v>0</v>
      </c>
      <c r="L22" s="10">
        <v>0</v>
      </c>
      <c r="M22" s="10">
        <v>0</v>
      </c>
      <c r="N22" s="11">
        <f t="shared" si="2"/>
        <v>21</v>
      </c>
      <c r="O22" s="10">
        <f t="shared" si="3"/>
        <v>188</v>
      </c>
      <c r="P22" s="10">
        <f t="shared" si="4"/>
        <v>31</v>
      </c>
      <c r="Q22" s="10">
        <f t="shared" si="5"/>
        <v>100</v>
      </c>
      <c r="R22" s="10">
        <f t="shared" si="1"/>
        <v>340</v>
      </c>
    </row>
    <row r="23" spans="1:24" x14ac:dyDescent="0.25">
      <c r="A23" s="35"/>
      <c r="B23" s="8">
        <v>0.93541666666666667</v>
      </c>
      <c r="C23" s="8">
        <v>0.95416666666666661</v>
      </c>
      <c r="D23" s="9">
        <f t="shared" si="0"/>
        <v>27</v>
      </c>
      <c r="E23" s="10" t="s">
        <v>35</v>
      </c>
      <c r="F23" s="10">
        <v>72</v>
      </c>
      <c r="G23" s="10">
        <v>5260</v>
      </c>
      <c r="H23" s="10">
        <v>1114</v>
      </c>
      <c r="I23" s="10">
        <v>4086</v>
      </c>
      <c r="J23" s="10">
        <v>0</v>
      </c>
      <c r="K23" s="10">
        <v>0</v>
      </c>
      <c r="L23" s="10">
        <v>0</v>
      </c>
      <c r="M23" s="10">
        <v>0</v>
      </c>
      <c r="N23" s="11">
        <f t="shared" si="2"/>
        <v>36</v>
      </c>
      <c r="O23" s="10">
        <f t="shared" si="3"/>
        <v>156</v>
      </c>
      <c r="P23" s="10">
        <f t="shared" si="4"/>
        <v>11</v>
      </c>
      <c r="Q23" s="10">
        <f t="shared" si="5"/>
        <v>106</v>
      </c>
      <c r="R23" s="10">
        <f t="shared" si="1"/>
        <v>309</v>
      </c>
    </row>
    <row r="24" spans="1:24" x14ac:dyDescent="0.25">
      <c r="A24" s="34">
        <v>44689</v>
      </c>
      <c r="B24" s="8">
        <v>8.3333333333333329E-2</v>
      </c>
      <c r="C24" s="8">
        <v>0.10277777777777779</v>
      </c>
      <c r="D24" s="9">
        <f t="shared" si="0"/>
        <v>28</v>
      </c>
      <c r="E24" s="10" t="s">
        <v>25</v>
      </c>
      <c r="F24" s="10">
        <v>103</v>
      </c>
      <c r="G24" s="10">
        <v>5426</v>
      </c>
      <c r="H24" s="10">
        <v>1130</v>
      </c>
      <c r="I24" s="10">
        <v>4178</v>
      </c>
      <c r="J24" s="10">
        <f>9-24</f>
        <v>-15</v>
      </c>
      <c r="K24" s="10">
        <v>-120</v>
      </c>
      <c r="L24" s="10">
        <v>0</v>
      </c>
      <c r="M24" s="10">
        <v>0</v>
      </c>
      <c r="N24" s="11">
        <f t="shared" si="2"/>
        <v>31</v>
      </c>
      <c r="O24" s="10">
        <f t="shared" si="3"/>
        <v>166</v>
      </c>
      <c r="P24" s="10">
        <f t="shared" si="4"/>
        <v>16</v>
      </c>
      <c r="Q24" s="10">
        <f t="shared" si="5"/>
        <v>92</v>
      </c>
      <c r="R24" s="10">
        <f t="shared" si="1"/>
        <v>305</v>
      </c>
    </row>
    <row r="25" spans="1:24" x14ac:dyDescent="0.25">
      <c r="A25" s="35"/>
      <c r="B25" s="8">
        <v>0.8979166666666667</v>
      </c>
      <c r="C25" s="8">
        <v>0.92152777777777783</v>
      </c>
      <c r="D25" s="9">
        <f t="shared" si="0"/>
        <v>34</v>
      </c>
      <c r="E25" s="10" t="s">
        <v>35</v>
      </c>
      <c r="F25" s="10">
        <v>116</v>
      </c>
      <c r="G25" s="10">
        <v>5497</v>
      </c>
      <c r="H25" s="10">
        <v>1168</v>
      </c>
      <c r="I25" s="10">
        <v>4287</v>
      </c>
      <c r="J25" s="10">
        <v>6</v>
      </c>
      <c r="K25" s="10">
        <f>-75-40</f>
        <v>-115</v>
      </c>
      <c r="L25" s="10">
        <v>0</v>
      </c>
      <c r="M25" s="10">
        <v>0</v>
      </c>
      <c r="N25" s="11">
        <f t="shared" si="2"/>
        <v>28</v>
      </c>
      <c r="O25" s="10">
        <f t="shared" si="3"/>
        <v>191</v>
      </c>
      <c r="P25" s="10">
        <f t="shared" si="4"/>
        <v>38</v>
      </c>
      <c r="Q25" s="10">
        <f t="shared" si="5"/>
        <v>109</v>
      </c>
      <c r="R25" s="10">
        <f t="shared" si="1"/>
        <v>366</v>
      </c>
    </row>
    <row r="26" spans="1:24" x14ac:dyDescent="0.25">
      <c r="A26" s="34">
        <v>44690</v>
      </c>
      <c r="B26" s="8">
        <v>0.80555555555555547</v>
      </c>
      <c r="C26" s="8">
        <v>0.82291666666666663</v>
      </c>
      <c r="D26" s="9">
        <f t="shared" si="0"/>
        <v>25</v>
      </c>
      <c r="E26" s="10" t="s">
        <v>27</v>
      </c>
      <c r="F26" s="10">
        <v>147</v>
      </c>
      <c r="G26" s="10">
        <v>5540</v>
      </c>
      <c r="H26" s="10">
        <v>1180</v>
      </c>
      <c r="I26" s="10">
        <v>4393</v>
      </c>
      <c r="J26" s="10">
        <v>0</v>
      </c>
      <c r="K26" s="10">
        <v>0</v>
      </c>
      <c r="L26" s="10">
        <v>0</v>
      </c>
      <c r="M26" s="10">
        <v>0</v>
      </c>
      <c r="N26" s="11">
        <f t="shared" si="2"/>
        <v>25</v>
      </c>
      <c r="O26" s="10">
        <f t="shared" si="3"/>
        <v>158</v>
      </c>
      <c r="P26" s="10">
        <f t="shared" si="4"/>
        <v>12</v>
      </c>
      <c r="Q26" s="10">
        <f t="shared" si="5"/>
        <v>106</v>
      </c>
      <c r="R26" s="10">
        <f t="shared" si="1"/>
        <v>301</v>
      </c>
    </row>
    <row r="27" spans="1:24" x14ac:dyDescent="0.25">
      <c r="A27" s="35"/>
      <c r="B27" s="8">
        <v>0.8256944444444444</v>
      </c>
      <c r="C27" s="8">
        <v>0.84513888888888899</v>
      </c>
      <c r="D27" s="9">
        <f t="shared" si="0"/>
        <v>28</v>
      </c>
      <c r="E27" s="10" t="s">
        <v>27</v>
      </c>
      <c r="F27" s="10">
        <v>172</v>
      </c>
      <c r="G27" s="10">
        <v>5723</v>
      </c>
      <c r="H27" s="10">
        <v>1210</v>
      </c>
      <c r="I27" s="10">
        <v>4489</v>
      </c>
      <c r="J27" s="10">
        <v>-165</v>
      </c>
      <c r="K27" s="10">
        <v>-80</v>
      </c>
      <c r="L27" s="10">
        <v>0</v>
      </c>
      <c r="M27" s="10">
        <v>0</v>
      </c>
      <c r="N27" s="11">
        <f t="shared" si="2"/>
        <v>25</v>
      </c>
      <c r="O27" s="10">
        <f t="shared" si="3"/>
        <v>183</v>
      </c>
      <c r="P27" s="10">
        <f t="shared" si="4"/>
        <v>30</v>
      </c>
      <c r="Q27" s="10">
        <f t="shared" si="5"/>
        <v>96</v>
      </c>
      <c r="R27" s="10">
        <f t="shared" si="1"/>
        <v>334</v>
      </c>
      <c r="S27" s="13">
        <v>0</v>
      </c>
    </row>
    <row r="28" spans="1:24" x14ac:dyDescent="0.25">
      <c r="A28" s="34">
        <v>44691</v>
      </c>
      <c r="B28" s="8">
        <v>0.9243055555555556</v>
      </c>
      <c r="C28" s="8">
        <v>0.94166666666666676</v>
      </c>
      <c r="D28" s="9">
        <f t="shared" si="0"/>
        <v>25</v>
      </c>
      <c r="E28" s="10" t="s">
        <v>34</v>
      </c>
      <c r="F28" s="10">
        <v>27</v>
      </c>
      <c r="G28" s="10">
        <v>5835</v>
      </c>
      <c r="H28" s="10">
        <v>1243</v>
      </c>
      <c r="I28" s="10">
        <v>4594</v>
      </c>
      <c r="J28" s="10">
        <v>0</v>
      </c>
      <c r="K28" s="10">
        <v>0</v>
      </c>
      <c r="L28" s="10">
        <v>0</v>
      </c>
      <c r="M28" s="10">
        <v>0</v>
      </c>
      <c r="N28" s="11">
        <f t="shared" si="2"/>
        <v>20</v>
      </c>
      <c r="O28" s="10">
        <f t="shared" si="3"/>
        <v>192</v>
      </c>
      <c r="P28" s="10">
        <f t="shared" si="4"/>
        <v>33</v>
      </c>
      <c r="Q28" s="10">
        <f t="shared" si="5"/>
        <v>105</v>
      </c>
      <c r="R28" s="10">
        <f t="shared" si="1"/>
        <v>350</v>
      </c>
    </row>
    <row r="29" spans="1:24" x14ac:dyDescent="0.25">
      <c r="A29" s="35"/>
      <c r="B29" s="8">
        <v>0.9472222222222223</v>
      </c>
      <c r="C29" s="8">
        <v>0.96875</v>
      </c>
      <c r="D29" s="9">
        <f t="shared" si="0"/>
        <v>31</v>
      </c>
      <c r="E29" s="10" t="s">
        <v>35</v>
      </c>
      <c r="F29" s="10">
        <v>57</v>
      </c>
      <c r="G29" s="10">
        <v>6026</v>
      </c>
      <c r="H29" s="10">
        <v>1277</v>
      </c>
      <c r="I29" s="10">
        <v>4711</v>
      </c>
      <c r="J29" s="10">
        <v>-55</v>
      </c>
      <c r="K29" s="10">
        <v>-120</v>
      </c>
      <c r="L29" s="10"/>
      <c r="M29" s="10"/>
      <c r="N29" s="11">
        <f t="shared" si="2"/>
        <v>30</v>
      </c>
      <c r="O29" s="10">
        <f t="shared" si="3"/>
        <v>191</v>
      </c>
      <c r="P29" s="10">
        <f t="shared" si="4"/>
        <v>34</v>
      </c>
      <c r="Q29" s="10">
        <f t="shared" si="5"/>
        <v>117</v>
      </c>
      <c r="R29" s="10">
        <f t="shared" si="1"/>
        <v>372</v>
      </c>
    </row>
    <row r="30" spans="1:24" x14ac:dyDescent="0.25">
      <c r="A30" s="34">
        <v>44693</v>
      </c>
      <c r="B30" s="8">
        <v>0.1451388888888889</v>
      </c>
      <c r="C30" s="8">
        <v>0.16874999999999998</v>
      </c>
      <c r="D30" s="9">
        <f t="shared" si="0"/>
        <v>34</v>
      </c>
      <c r="E30" s="10" t="s">
        <v>27</v>
      </c>
      <c r="F30" s="10">
        <v>34</v>
      </c>
      <c r="G30" s="10">
        <v>6083</v>
      </c>
      <c r="H30" s="10">
        <v>1309</v>
      </c>
      <c r="I30" s="10">
        <v>4814</v>
      </c>
      <c r="J30" s="10">
        <v>3</v>
      </c>
      <c r="K30" s="10">
        <v>1</v>
      </c>
      <c r="L30" s="10">
        <v>0</v>
      </c>
      <c r="M30" s="10">
        <v>0</v>
      </c>
      <c r="N30" s="11">
        <f>IF(SUM(F30-F29-J29)&lt;0,"",SUM(F30-F29-J29))</f>
        <v>32</v>
      </c>
      <c r="O30" s="10">
        <f>IF(SUM(G30-G29-K29)&lt;0,"",SUM(G30-G29-K29))</f>
        <v>177</v>
      </c>
      <c r="P30" s="10">
        <f t="shared" si="4"/>
        <v>32</v>
      </c>
      <c r="Q30" s="10">
        <f t="shared" si="5"/>
        <v>103</v>
      </c>
      <c r="R30" s="10">
        <f t="shared" si="1"/>
        <v>344</v>
      </c>
    </row>
    <row r="31" spans="1:24" x14ac:dyDescent="0.25">
      <c r="A31" s="35"/>
      <c r="B31" s="8">
        <v>0.81874999999999998</v>
      </c>
      <c r="C31" s="8">
        <v>0.83680555555555547</v>
      </c>
      <c r="D31" s="9">
        <f t="shared" si="0"/>
        <v>26</v>
      </c>
      <c r="E31" s="10" t="s">
        <v>36</v>
      </c>
      <c r="F31" s="10">
        <v>63</v>
      </c>
      <c r="G31" s="10">
        <v>6266</v>
      </c>
      <c r="H31" s="10">
        <v>1331</v>
      </c>
      <c r="I31" s="10">
        <v>4897</v>
      </c>
      <c r="J31" s="10">
        <v>32</v>
      </c>
      <c r="K31" s="10">
        <v>-670</v>
      </c>
      <c r="L31" s="10">
        <v>8</v>
      </c>
      <c r="M31" s="10">
        <v>14</v>
      </c>
      <c r="N31" s="11">
        <f t="shared" si="2"/>
        <v>26</v>
      </c>
      <c r="O31" s="10">
        <f t="shared" si="3"/>
        <v>182</v>
      </c>
      <c r="P31" s="10">
        <f t="shared" si="4"/>
        <v>22</v>
      </c>
      <c r="Q31" s="10">
        <f t="shared" si="5"/>
        <v>83</v>
      </c>
      <c r="R31" s="10">
        <f t="shared" si="1"/>
        <v>313</v>
      </c>
    </row>
    <row r="32" spans="1:24" x14ac:dyDescent="0.25">
      <c r="A32" s="7"/>
      <c r="B32" s="8"/>
      <c r="C32" s="8"/>
      <c r="D32" s="9">
        <f t="shared" si="0"/>
        <v>0</v>
      </c>
      <c r="E32" s="10"/>
      <c r="F32" s="10"/>
      <c r="G32" s="10"/>
      <c r="H32" s="10"/>
      <c r="I32" s="10"/>
      <c r="J32" s="10"/>
      <c r="K32" s="10"/>
      <c r="L32" s="10"/>
      <c r="M32" s="10"/>
      <c r="N32" s="11" t="str">
        <f t="shared" si="2"/>
        <v/>
      </c>
      <c r="O32" s="10" t="str">
        <f t="shared" si="3"/>
        <v/>
      </c>
      <c r="P32" s="10" t="str">
        <f t="shared" si="4"/>
        <v/>
      </c>
      <c r="Q32" s="10" t="str">
        <f t="shared" si="5"/>
        <v/>
      </c>
      <c r="R32" s="10">
        <f t="shared" si="1"/>
        <v>0</v>
      </c>
    </row>
    <row r="33" spans="1:18" x14ac:dyDescent="0.25">
      <c r="A33" s="7"/>
      <c r="B33" s="8"/>
      <c r="C33" s="8"/>
      <c r="D33" s="9">
        <f t="shared" si="0"/>
        <v>0</v>
      </c>
      <c r="E33" s="10"/>
      <c r="F33" s="10"/>
      <c r="G33" s="10"/>
      <c r="H33" s="10"/>
      <c r="I33" s="10"/>
      <c r="J33" s="10"/>
      <c r="K33" s="10"/>
      <c r="L33" s="10"/>
      <c r="M33" s="10"/>
      <c r="N33" s="11">
        <f t="shared" si="2"/>
        <v>0</v>
      </c>
      <c r="O33" s="10">
        <f t="shared" si="3"/>
        <v>0</v>
      </c>
      <c r="P33" s="10">
        <f t="shared" si="4"/>
        <v>0</v>
      </c>
      <c r="Q33" s="10">
        <f t="shared" si="5"/>
        <v>0</v>
      </c>
      <c r="R33" s="10">
        <f t="shared" si="1"/>
        <v>0</v>
      </c>
    </row>
    <row r="34" spans="1:18" x14ac:dyDescent="0.25">
      <c r="A34" s="7"/>
      <c r="B34" s="8"/>
      <c r="C34" s="8"/>
      <c r="D34" s="9">
        <f t="shared" si="0"/>
        <v>0</v>
      </c>
      <c r="E34" s="10"/>
      <c r="F34" s="10"/>
      <c r="G34" s="10"/>
      <c r="H34" s="10"/>
      <c r="I34" s="10"/>
      <c r="J34" s="10"/>
      <c r="K34" s="10"/>
      <c r="L34" s="10"/>
      <c r="M34" s="10"/>
      <c r="N34" s="11">
        <f t="shared" si="2"/>
        <v>0</v>
      </c>
      <c r="O34" s="10">
        <f t="shared" si="3"/>
        <v>0</v>
      </c>
      <c r="P34" s="10">
        <f t="shared" si="4"/>
        <v>0</v>
      </c>
      <c r="Q34" s="10">
        <f t="shared" si="5"/>
        <v>0</v>
      </c>
      <c r="R34" s="10">
        <f t="shared" si="1"/>
        <v>0</v>
      </c>
    </row>
    <row r="35" spans="1:18" x14ac:dyDescent="0.25">
      <c r="A35" s="7"/>
      <c r="B35" s="8"/>
      <c r="C35" s="8"/>
      <c r="D35" s="9">
        <f t="shared" si="0"/>
        <v>0</v>
      </c>
      <c r="E35" s="10"/>
      <c r="F35" s="10"/>
      <c r="G35" s="10"/>
      <c r="H35" s="10"/>
      <c r="I35" s="10"/>
      <c r="J35" s="10"/>
      <c r="K35" s="10"/>
      <c r="L35" s="10"/>
      <c r="M35" s="10"/>
      <c r="N35" s="11">
        <f t="shared" si="2"/>
        <v>0</v>
      </c>
      <c r="O35" s="10">
        <f t="shared" si="3"/>
        <v>0</v>
      </c>
      <c r="P35" s="10">
        <f t="shared" si="4"/>
        <v>0</v>
      </c>
      <c r="Q35" s="10">
        <f t="shared" si="5"/>
        <v>0</v>
      </c>
      <c r="R35" s="10">
        <f t="shared" si="1"/>
        <v>0</v>
      </c>
    </row>
    <row r="36" spans="1:18" x14ac:dyDescent="0.25">
      <c r="A36" s="7"/>
      <c r="B36" s="8"/>
      <c r="C36" s="8"/>
      <c r="D36" s="9">
        <f t="shared" si="0"/>
        <v>0</v>
      </c>
      <c r="E36" s="10"/>
      <c r="F36" s="10"/>
      <c r="G36" s="10"/>
      <c r="H36" s="10"/>
      <c r="I36" s="10"/>
      <c r="J36" s="10"/>
      <c r="K36" s="10"/>
      <c r="L36" s="10"/>
      <c r="M36" s="10"/>
      <c r="N36" s="11">
        <f t="shared" si="2"/>
        <v>0</v>
      </c>
      <c r="O36" s="10">
        <f t="shared" si="3"/>
        <v>0</v>
      </c>
      <c r="P36" s="10">
        <f t="shared" si="4"/>
        <v>0</v>
      </c>
      <c r="Q36" s="10">
        <f t="shared" si="5"/>
        <v>0</v>
      </c>
      <c r="R36" s="10">
        <f t="shared" si="1"/>
        <v>0</v>
      </c>
    </row>
    <row r="37" spans="1:18" x14ac:dyDescent="0.25">
      <c r="A37" s="7"/>
      <c r="B37" s="8"/>
      <c r="C37" s="8"/>
      <c r="D37" s="9">
        <f t="shared" si="0"/>
        <v>0</v>
      </c>
      <c r="E37" s="10"/>
      <c r="F37" s="10"/>
      <c r="G37" s="10"/>
      <c r="H37" s="10"/>
      <c r="I37" s="10"/>
      <c r="J37" s="10"/>
      <c r="K37" s="10"/>
      <c r="L37" s="10"/>
      <c r="M37" s="10"/>
      <c r="N37" s="11">
        <f t="shared" si="2"/>
        <v>0</v>
      </c>
      <c r="O37" s="10">
        <f t="shared" si="3"/>
        <v>0</v>
      </c>
      <c r="P37" s="10">
        <f t="shared" si="4"/>
        <v>0</v>
      </c>
      <c r="Q37" s="10">
        <f t="shared" si="5"/>
        <v>0</v>
      </c>
      <c r="R37" s="10">
        <f t="shared" si="1"/>
        <v>0</v>
      </c>
    </row>
  </sheetData>
  <mergeCells count="23">
    <mergeCell ref="A12:A13"/>
    <mergeCell ref="J1:M1"/>
    <mergeCell ref="N1:R1"/>
    <mergeCell ref="F1:I1"/>
    <mergeCell ref="A1:A2"/>
    <mergeCell ref="B1:C1"/>
    <mergeCell ref="E1:E2"/>
    <mergeCell ref="A30:A31"/>
    <mergeCell ref="D1:D2"/>
    <mergeCell ref="A18:A20"/>
    <mergeCell ref="A16:A17"/>
    <mergeCell ref="T5:X6"/>
    <mergeCell ref="T9:X9"/>
    <mergeCell ref="T17:X17"/>
    <mergeCell ref="A21:A23"/>
    <mergeCell ref="A24:A25"/>
    <mergeCell ref="A26:A27"/>
    <mergeCell ref="A28:A29"/>
    <mergeCell ref="T1:X2"/>
    <mergeCell ref="T12:X13"/>
    <mergeCell ref="U3:W3"/>
    <mergeCell ref="U4:W4"/>
    <mergeCell ref="A3:A11"/>
  </mergeCells>
  <phoneticPr fontId="1" type="noConversion"/>
  <conditionalFormatting sqref="D3:D1048576">
    <cfRule type="cellIs" dxfId="3" priority="11" operator="between">
      <formula>1</formula>
      <formula>$U$4</formula>
    </cfRule>
    <cfRule type="cellIs" dxfId="2" priority="12" operator="greaterThan">
      <formula>$U$4</formula>
    </cfRule>
  </conditionalFormatting>
  <dataValidations disablePrompts="1" count="1">
    <dataValidation type="list" allowBlank="1" showInputMessage="1" showErrorMessage="1" sqref="E3:E36" xr:uid="{EC266FC0-548B-4684-99B0-29E6902F9D13}">
      <formula1>"鸣神岛,神无冢,八酝岛,海祇岛,清籁岛"</formula1>
    </dataValidation>
  </dataValidations>
  <pageMargins left="0.7" right="0.7" top="0.75" bottom="0.75" header="0.3" footer="0.3"/>
  <pageSetup paperSize="9" orientation="portrait" r:id="rId1"/>
  <ignoredErrors>
    <ignoredError sqref="U15 U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CF39-BB4C-47DB-8068-B14EA7E51C6D}">
  <dimension ref="A1:Q37"/>
  <sheetViews>
    <sheetView showZeros="0" workbookViewId="0">
      <pane ySplit="2" topLeftCell="A3" activePane="bottomLeft" state="frozen"/>
      <selection pane="bottomLeft" activeCell="J30" sqref="J30"/>
    </sheetView>
  </sheetViews>
  <sheetFormatPr defaultRowHeight="14.25" x14ac:dyDescent="0.2"/>
  <cols>
    <col min="1" max="1" width="9" style="2"/>
    <col min="2" max="3" width="9" style="1"/>
    <col min="4" max="4" width="9.5" style="1" bestFit="1" customWidth="1"/>
    <col min="5" max="10" width="9" style="1"/>
    <col min="11" max="11" width="11.75" style="1" customWidth="1"/>
    <col min="12" max="16" width="9" style="1"/>
    <col min="17" max="17" width="12.25" style="1" customWidth="1"/>
    <col min="18" max="16384" width="9" style="1"/>
  </cols>
  <sheetData>
    <row r="1" spans="1:17" ht="15" x14ac:dyDescent="0.25">
      <c r="A1" s="49" t="s">
        <v>0</v>
      </c>
      <c r="B1" s="26" t="s">
        <v>2</v>
      </c>
      <c r="C1" s="26"/>
      <c r="D1" s="30" t="s">
        <v>2</v>
      </c>
      <c r="E1" s="43" t="s">
        <v>45</v>
      </c>
      <c r="F1" s="44"/>
      <c r="G1" s="43" t="s">
        <v>48</v>
      </c>
      <c r="H1" s="44"/>
      <c r="I1" s="37" t="s">
        <v>51</v>
      </c>
      <c r="J1" s="38"/>
      <c r="K1" s="39"/>
    </row>
    <row r="2" spans="1:17" ht="15" x14ac:dyDescent="0.25">
      <c r="A2" s="49"/>
      <c r="B2" s="3" t="s">
        <v>8</v>
      </c>
      <c r="C2" s="3" t="s">
        <v>9</v>
      </c>
      <c r="D2" s="31"/>
      <c r="E2" s="3" t="s">
        <v>46</v>
      </c>
      <c r="F2" s="3" t="s">
        <v>47</v>
      </c>
      <c r="G2" s="3" t="s">
        <v>50</v>
      </c>
      <c r="H2" s="3" t="s">
        <v>49</v>
      </c>
      <c r="I2" s="3" t="s">
        <v>52</v>
      </c>
      <c r="J2" s="3" t="s">
        <v>53</v>
      </c>
      <c r="K2" s="3" t="s">
        <v>56</v>
      </c>
    </row>
    <row r="3" spans="1:17" ht="15" x14ac:dyDescent="0.25">
      <c r="A3" s="7">
        <v>44692</v>
      </c>
      <c r="B3" s="8">
        <v>0.4368055555555555</v>
      </c>
      <c r="C3" s="8">
        <v>0.46180555555555558</v>
      </c>
      <c r="D3" s="9">
        <f t="shared" ref="D3:D37" si="0">HOUR(SUM(C3-B3))*60+MINUTE(SUM(C3-B3))</f>
        <v>36</v>
      </c>
      <c r="E3" s="10"/>
      <c r="F3" s="10"/>
      <c r="G3" s="10">
        <v>2</v>
      </c>
      <c r="H3" s="10">
        <v>13</v>
      </c>
      <c r="I3" s="11">
        <f t="shared" ref="I3:I37" si="1">IF(SUM(F3-E3)&lt;0,"",SUM(F3-E3))</f>
        <v>0</v>
      </c>
      <c r="J3" s="10">
        <f t="shared" ref="J3:J37" si="2">IF(SUM(H3*1260+G3*2520)&lt;0,"",SUM(H3*1260+G3*2520))</f>
        <v>21420</v>
      </c>
      <c r="K3" s="10">
        <f t="shared" ref="K3:K37" si="3">SUM(I3,J3)</f>
        <v>21420</v>
      </c>
      <c r="M3" s="52" t="s">
        <v>2</v>
      </c>
      <c r="N3" s="53"/>
      <c r="O3" s="53"/>
      <c r="P3" s="53"/>
      <c r="Q3" s="54"/>
    </row>
    <row r="4" spans="1:17" ht="15" x14ac:dyDescent="0.25">
      <c r="A4" s="34">
        <v>44693</v>
      </c>
      <c r="B4" s="8">
        <v>0.61527777777777781</v>
      </c>
      <c r="C4" s="8">
        <v>0.6430555555555556</v>
      </c>
      <c r="D4" s="9">
        <f t="shared" si="0"/>
        <v>40</v>
      </c>
      <c r="E4" s="10"/>
      <c r="F4" s="10"/>
      <c r="G4" s="10">
        <v>1</v>
      </c>
      <c r="H4" s="10">
        <v>11</v>
      </c>
      <c r="I4" s="11">
        <f>IF(SUM(F4-E4)&lt;0,"",SUM(F4-E4))</f>
        <v>0</v>
      </c>
      <c r="J4" s="10">
        <f t="shared" si="2"/>
        <v>16380</v>
      </c>
      <c r="K4" s="10">
        <f t="shared" si="3"/>
        <v>16380</v>
      </c>
      <c r="M4" s="55"/>
      <c r="N4" s="56"/>
      <c r="O4" s="56"/>
      <c r="P4" s="56"/>
      <c r="Q4" s="57"/>
    </row>
    <row r="5" spans="1:17" ht="15" x14ac:dyDescent="0.25">
      <c r="A5" s="36"/>
      <c r="B5" s="8">
        <v>0.64652777777777781</v>
      </c>
      <c r="C5" s="8">
        <v>0.68263888888888891</v>
      </c>
      <c r="D5" s="9">
        <f t="shared" si="0"/>
        <v>52</v>
      </c>
      <c r="E5" s="10">
        <v>202931</v>
      </c>
      <c r="F5" s="10">
        <v>243387</v>
      </c>
      <c r="G5" s="10">
        <v>1</v>
      </c>
      <c r="H5" s="10">
        <v>13</v>
      </c>
      <c r="I5" s="11">
        <f t="shared" si="1"/>
        <v>40456</v>
      </c>
      <c r="J5" s="10">
        <f t="shared" si="2"/>
        <v>18900</v>
      </c>
      <c r="K5" s="10">
        <f t="shared" si="3"/>
        <v>59356</v>
      </c>
      <c r="M5" s="3" t="s">
        <v>41</v>
      </c>
      <c r="N5" s="43" t="s">
        <v>39</v>
      </c>
      <c r="O5" s="44"/>
      <c r="P5" s="45"/>
      <c r="Q5" s="3" t="s">
        <v>40</v>
      </c>
    </row>
    <row r="6" spans="1:17" ht="15" x14ac:dyDescent="0.25">
      <c r="A6" s="35"/>
      <c r="B6" s="8">
        <v>0.7583333333333333</v>
      </c>
      <c r="C6" s="8">
        <v>0.77916666666666667</v>
      </c>
      <c r="D6" s="9">
        <f t="shared" si="0"/>
        <v>30</v>
      </c>
      <c r="E6" s="10">
        <v>257387</v>
      </c>
      <c r="F6" s="10">
        <v>298279</v>
      </c>
      <c r="G6" s="10">
        <v>4</v>
      </c>
      <c r="H6" s="10">
        <v>10</v>
      </c>
      <c r="I6" s="11">
        <f t="shared" si="1"/>
        <v>40892</v>
      </c>
      <c r="J6" s="10">
        <f t="shared" si="2"/>
        <v>22680</v>
      </c>
      <c r="K6" s="10">
        <f t="shared" si="3"/>
        <v>63572</v>
      </c>
      <c r="M6" s="4" cm="1">
        <f t="array" ref="M6">MIN(IF(D:D&gt;0,D:D))</f>
        <v>23</v>
      </c>
      <c r="N6" s="46">
        <f>AVERAGEIF(D:D,"&lt;&gt;0")</f>
        <v>35.96153846153846</v>
      </c>
      <c r="O6" s="47"/>
      <c r="P6" s="48"/>
      <c r="Q6" s="5">
        <f>MAX(D:D)</f>
        <v>52</v>
      </c>
    </row>
    <row r="7" spans="1:17" ht="15" x14ac:dyDescent="0.25">
      <c r="A7" s="34">
        <v>44694</v>
      </c>
      <c r="B7" s="8">
        <v>0.26527777777777778</v>
      </c>
      <c r="C7" s="8">
        <v>0.28958333333333336</v>
      </c>
      <c r="D7" s="9">
        <f t="shared" si="0"/>
        <v>35</v>
      </c>
      <c r="E7" s="10"/>
      <c r="F7" s="10"/>
      <c r="G7" s="10">
        <v>2</v>
      </c>
      <c r="H7" s="10">
        <v>10</v>
      </c>
      <c r="I7" s="11">
        <f t="shared" si="1"/>
        <v>0</v>
      </c>
      <c r="J7" s="10">
        <f t="shared" si="2"/>
        <v>17640</v>
      </c>
      <c r="K7" s="10">
        <f t="shared" si="3"/>
        <v>17640</v>
      </c>
      <c r="M7" s="52" t="s">
        <v>39</v>
      </c>
      <c r="N7" s="53"/>
      <c r="O7" s="53"/>
      <c r="P7" s="53"/>
      <c r="Q7" s="54"/>
    </row>
    <row r="8" spans="1:17" ht="15" x14ac:dyDescent="0.25">
      <c r="A8" s="36"/>
      <c r="B8" s="8">
        <v>0.29930555555555555</v>
      </c>
      <c r="C8" s="8">
        <v>0.31944444444444448</v>
      </c>
      <c r="D8" s="9">
        <f t="shared" si="0"/>
        <v>29</v>
      </c>
      <c r="E8" s="10">
        <v>185031</v>
      </c>
      <c r="F8" s="10">
        <v>223073</v>
      </c>
      <c r="G8" s="10">
        <v>3</v>
      </c>
      <c r="H8" s="10">
        <v>8</v>
      </c>
      <c r="I8" s="11">
        <f t="shared" si="1"/>
        <v>38042</v>
      </c>
      <c r="J8" s="10">
        <f t="shared" si="2"/>
        <v>17640</v>
      </c>
      <c r="K8" s="10">
        <f t="shared" si="3"/>
        <v>55682</v>
      </c>
      <c r="M8" s="55"/>
      <c r="N8" s="56"/>
      <c r="O8" s="56"/>
      <c r="P8" s="56"/>
      <c r="Q8" s="57"/>
    </row>
    <row r="9" spans="1:17" ht="15" x14ac:dyDescent="0.25">
      <c r="A9" s="35"/>
      <c r="B9" s="8">
        <v>0.69236111111111109</v>
      </c>
      <c r="C9" s="8">
        <v>0.71944444444444444</v>
      </c>
      <c r="D9" s="9">
        <f t="shared" si="0"/>
        <v>39</v>
      </c>
      <c r="E9" s="10">
        <v>207450</v>
      </c>
      <c r="F9" s="10">
        <v>247160</v>
      </c>
      <c r="G9" s="10">
        <v>1</v>
      </c>
      <c r="H9" s="10">
        <v>9</v>
      </c>
      <c r="I9" s="11">
        <f t="shared" si="1"/>
        <v>39710</v>
      </c>
      <c r="J9" s="10">
        <f t="shared" si="2"/>
        <v>13860</v>
      </c>
      <c r="K9" s="10">
        <f t="shared" si="3"/>
        <v>53570</v>
      </c>
      <c r="M9" s="3" t="s">
        <v>55</v>
      </c>
      <c r="N9" s="3" t="s">
        <v>54</v>
      </c>
      <c r="O9" s="3" t="s">
        <v>52</v>
      </c>
      <c r="P9" s="3" t="s">
        <v>53</v>
      </c>
      <c r="Q9" s="3" t="s">
        <v>56</v>
      </c>
    </row>
    <row r="10" spans="1:17" ht="15" x14ac:dyDescent="0.25">
      <c r="A10" s="34">
        <v>44695</v>
      </c>
      <c r="B10" s="8">
        <v>0.23541666666666669</v>
      </c>
      <c r="C10" s="8">
        <v>0.25347222222222221</v>
      </c>
      <c r="D10" s="9">
        <f t="shared" si="0"/>
        <v>26</v>
      </c>
      <c r="E10" s="10">
        <v>83419</v>
      </c>
      <c r="F10" s="10">
        <v>122974</v>
      </c>
      <c r="G10" s="10">
        <v>2</v>
      </c>
      <c r="H10" s="10">
        <v>9</v>
      </c>
      <c r="I10" s="11">
        <f t="shared" si="1"/>
        <v>39555</v>
      </c>
      <c r="J10" s="10">
        <f t="shared" si="2"/>
        <v>16380</v>
      </c>
      <c r="K10" s="10">
        <f t="shared" si="3"/>
        <v>55935</v>
      </c>
      <c r="M10" s="6">
        <f>AVERAGEIF(G:G,"&lt;&gt;0")</f>
        <v>2.68</v>
      </c>
      <c r="N10" s="6">
        <f>AVERAGEIF(H:H,"&lt;&gt;0")</f>
        <v>10.32</v>
      </c>
      <c r="O10" s="6">
        <f>AVERAGEIF(I:I,"&lt;&gt;0")</f>
        <v>40309.454545454544</v>
      </c>
      <c r="P10" s="6">
        <f>AVERAGEIF(J:J,"&lt;&gt;0")</f>
        <v>19756.8</v>
      </c>
      <c r="Q10" s="6">
        <f>AVERAGEIF(K:K,"&gt;30000")</f>
        <v>60240.36363636364</v>
      </c>
    </row>
    <row r="11" spans="1:17" ht="15" x14ac:dyDescent="0.25">
      <c r="A11" s="36"/>
      <c r="B11" s="8">
        <v>0.3347222222222222</v>
      </c>
      <c r="C11" s="8">
        <v>0.35625000000000001</v>
      </c>
      <c r="D11" s="9">
        <f t="shared" si="0"/>
        <v>31</v>
      </c>
      <c r="E11" s="10">
        <v>27083</v>
      </c>
      <c r="F11" s="10">
        <v>68738</v>
      </c>
      <c r="G11" s="10">
        <v>2</v>
      </c>
      <c r="H11" s="10">
        <v>16</v>
      </c>
      <c r="I11" s="11">
        <f t="shared" si="1"/>
        <v>41655</v>
      </c>
      <c r="J11" s="10">
        <f t="shared" si="2"/>
        <v>25200</v>
      </c>
      <c r="K11" s="10">
        <f t="shared" si="3"/>
        <v>66855</v>
      </c>
    </row>
    <row r="12" spans="1:17" ht="15" x14ac:dyDescent="0.25">
      <c r="A12" s="35"/>
      <c r="B12" s="8">
        <v>0.79027777777777775</v>
      </c>
      <c r="C12" s="8">
        <v>0.8125</v>
      </c>
      <c r="D12" s="9">
        <f t="shared" si="0"/>
        <v>32</v>
      </c>
      <c r="E12" s="10">
        <v>134171</v>
      </c>
      <c r="F12" s="10">
        <v>175311</v>
      </c>
      <c r="G12" s="10">
        <v>2</v>
      </c>
      <c r="H12" s="10">
        <v>13</v>
      </c>
      <c r="I12" s="11">
        <f t="shared" si="1"/>
        <v>41140</v>
      </c>
      <c r="J12" s="10">
        <f t="shared" si="2"/>
        <v>21420</v>
      </c>
      <c r="K12" s="10">
        <f t="shared" si="3"/>
        <v>62560</v>
      </c>
    </row>
    <row r="13" spans="1:17" ht="15" x14ac:dyDescent="0.25">
      <c r="A13" s="34">
        <v>44696</v>
      </c>
      <c r="B13" s="8">
        <v>0.27986111111111112</v>
      </c>
      <c r="C13" s="8">
        <v>0.30486111111111108</v>
      </c>
      <c r="D13" s="9">
        <f t="shared" si="0"/>
        <v>36</v>
      </c>
      <c r="E13" s="10">
        <v>57696</v>
      </c>
      <c r="F13" s="10">
        <v>97445</v>
      </c>
      <c r="G13" s="10">
        <v>2</v>
      </c>
      <c r="H13" s="10">
        <v>10</v>
      </c>
      <c r="I13" s="11">
        <f t="shared" si="1"/>
        <v>39749</v>
      </c>
      <c r="J13" s="10">
        <f t="shared" si="2"/>
        <v>17640</v>
      </c>
      <c r="K13" s="10">
        <f t="shared" si="3"/>
        <v>57389</v>
      </c>
    </row>
    <row r="14" spans="1:17" ht="15" x14ac:dyDescent="0.25">
      <c r="A14" s="36"/>
      <c r="B14" s="8">
        <v>0.42222222222222222</v>
      </c>
      <c r="C14" s="8">
        <v>0.45208333333333334</v>
      </c>
      <c r="D14" s="9">
        <f t="shared" si="0"/>
        <v>43</v>
      </c>
      <c r="E14" s="10">
        <v>48407</v>
      </c>
      <c r="F14" s="10">
        <v>90119</v>
      </c>
      <c r="G14" s="10">
        <v>7</v>
      </c>
      <c r="H14" s="10">
        <v>18</v>
      </c>
      <c r="I14" s="11">
        <f t="shared" si="1"/>
        <v>41712</v>
      </c>
      <c r="J14" s="10">
        <f t="shared" si="2"/>
        <v>40320</v>
      </c>
      <c r="K14" s="10">
        <f t="shared" si="3"/>
        <v>82032</v>
      </c>
    </row>
    <row r="15" spans="1:17" ht="15" x14ac:dyDescent="0.25">
      <c r="A15" s="36"/>
      <c r="B15" s="8">
        <v>0.45833333333333331</v>
      </c>
      <c r="C15" s="8">
        <v>0.48194444444444445</v>
      </c>
      <c r="D15" s="9">
        <f t="shared" si="0"/>
        <v>34</v>
      </c>
      <c r="E15" s="10">
        <v>54839</v>
      </c>
      <c r="F15" s="10">
        <v>94857</v>
      </c>
      <c r="G15" s="10">
        <v>1</v>
      </c>
      <c r="H15" s="10">
        <v>8</v>
      </c>
      <c r="I15" s="11">
        <f t="shared" si="1"/>
        <v>40018</v>
      </c>
      <c r="J15" s="10">
        <f t="shared" si="2"/>
        <v>12600</v>
      </c>
      <c r="K15" s="10">
        <f t="shared" si="3"/>
        <v>52618</v>
      </c>
    </row>
    <row r="16" spans="1:17" ht="15" x14ac:dyDescent="0.25">
      <c r="A16" s="35"/>
      <c r="B16" s="8">
        <v>0.96250000000000002</v>
      </c>
      <c r="C16" s="8">
        <v>0.98611111111111116</v>
      </c>
      <c r="D16" s="9">
        <f t="shared" si="0"/>
        <v>34</v>
      </c>
      <c r="E16" s="10"/>
      <c r="F16" s="10"/>
      <c r="G16" s="10"/>
      <c r="H16" s="10"/>
      <c r="I16" s="11">
        <f t="shared" si="1"/>
        <v>0</v>
      </c>
      <c r="J16" s="10">
        <f t="shared" si="2"/>
        <v>0</v>
      </c>
      <c r="K16" s="10">
        <f t="shared" si="3"/>
        <v>0</v>
      </c>
    </row>
    <row r="17" spans="1:12" ht="15" x14ac:dyDescent="0.25">
      <c r="A17" s="7">
        <v>44697</v>
      </c>
      <c r="B17" s="8">
        <v>0.65555555555555556</v>
      </c>
      <c r="C17" s="8">
        <v>0.68611111111111101</v>
      </c>
      <c r="D17" s="9">
        <f t="shared" si="0"/>
        <v>44</v>
      </c>
      <c r="E17" s="10">
        <v>465296</v>
      </c>
      <c r="F17" s="10">
        <v>505218</v>
      </c>
      <c r="G17" s="10">
        <v>3</v>
      </c>
      <c r="H17" s="12">
        <v>8</v>
      </c>
      <c r="I17" s="11">
        <f t="shared" si="1"/>
        <v>39922</v>
      </c>
      <c r="J17" s="10">
        <f t="shared" si="2"/>
        <v>17640</v>
      </c>
      <c r="K17" s="10">
        <f t="shared" si="3"/>
        <v>57562</v>
      </c>
    </row>
    <row r="18" spans="1:12" ht="15" x14ac:dyDescent="0.25">
      <c r="A18" s="34">
        <v>44698</v>
      </c>
      <c r="B18" s="8">
        <v>3.6805555555555557E-2</v>
      </c>
      <c r="C18" s="8">
        <v>6.25E-2</v>
      </c>
      <c r="D18" s="9">
        <f t="shared" si="0"/>
        <v>37</v>
      </c>
      <c r="E18" s="10">
        <v>438198</v>
      </c>
      <c r="F18" s="10">
        <v>477969</v>
      </c>
      <c r="G18" s="10">
        <v>1</v>
      </c>
      <c r="H18" s="25">
        <v>10</v>
      </c>
      <c r="I18" s="11">
        <f t="shared" si="1"/>
        <v>39771</v>
      </c>
      <c r="J18" s="10">
        <f t="shared" si="2"/>
        <v>15120</v>
      </c>
      <c r="K18" s="10">
        <f t="shared" si="3"/>
        <v>54891</v>
      </c>
    </row>
    <row r="19" spans="1:12" ht="15" x14ac:dyDescent="0.25">
      <c r="A19" s="36"/>
      <c r="B19" s="8">
        <v>8.2638888888888887E-2</v>
      </c>
      <c r="C19" s="8">
        <v>0.11041666666666666</v>
      </c>
      <c r="D19" s="9">
        <f t="shared" si="0"/>
        <v>40</v>
      </c>
      <c r="E19" s="10">
        <v>463818</v>
      </c>
      <c r="F19" s="10">
        <v>503316</v>
      </c>
      <c r="G19" s="10">
        <v>3</v>
      </c>
      <c r="H19" s="10">
        <v>10</v>
      </c>
      <c r="I19" s="11">
        <f t="shared" si="1"/>
        <v>39498</v>
      </c>
      <c r="J19" s="10">
        <f t="shared" si="2"/>
        <v>20160</v>
      </c>
      <c r="K19" s="10">
        <f t="shared" si="3"/>
        <v>59658</v>
      </c>
    </row>
    <row r="20" spans="1:12" ht="15" x14ac:dyDescent="0.25">
      <c r="A20" s="36"/>
      <c r="B20" s="8">
        <v>0.19722222222222222</v>
      </c>
      <c r="C20" s="8">
        <v>0.22777777777777777</v>
      </c>
      <c r="D20" s="9">
        <f t="shared" si="0"/>
        <v>44</v>
      </c>
      <c r="E20" s="10">
        <v>206687</v>
      </c>
      <c r="F20" s="10">
        <v>247490</v>
      </c>
      <c r="G20" s="10">
        <v>2</v>
      </c>
      <c r="H20" s="10">
        <v>9</v>
      </c>
      <c r="I20" s="11">
        <f t="shared" si="1"/>
        <v>40803</v>
      </c>
      <c r="J20" s="10">
        <f t="shared" si="2"/>
        <v>16380</v>
      </c>
      <c r="K20" s="10">
        <f t="shared" si="3"/>
        <v>57183</v>
      </c>
    </row>
    <row r="21" spans="1:12" ht="15" x14ac:dyDescent="0.25">
      <c r="A21" s="36"/>
      <c r="B21" s="8">
        <v>0.27708333333333335</v>
      </c>
      <c r="C21" s="8">
        <v>0.30416666666666664</v>
      </c>
      <c r="D21" s="9">
        <f t="shared" si="0"/>
        <v>39</v>
      </c>
      <c r="E21" s="10">
        <v>260615</v>
      </c>
      <c r="F21" s="10">
        <v>300424</v>
      </c>
      <c r="G21" s="10">
        <v>2</v>
      </c>
      <c r="H21" s="10">
        <v>10</v>
      </c>
      <c r="I21" s="11">
        <f t="shared" si="1"/>
        <v>39809</v>
      </c>
      <c r="J21" s="10">
        <f t="shared" si="2"/>
        <v>17640</v>
      </c>
      <c r="K21" s="10">
        <f t="shared" si="3"/>
        <v>57449</v>
      </c>
    </row>
    <row r="22" spans="1:12" ht="15" x14ac:dyDescent="0.25">
      <c r="A22" s="35"/>
      <c r="B22" s="8">
        <v>0.43958333333333338</v>
      </c>
      <c r="C22" s="8">
        <v>0.46736111111111112</v>
      </c>
      <c r="D22" s="9">
        <f t="shared" si="0"/>
        <v>40</v>
      </c>
      <c r="E22" s="10">
        <v>198464</v>
      </c>
      <c r="F22" s="10">
        <v>238368</v>
      </c>
      <c r="G22" s="10">
        <v>2</v>
      </c>
      <c r="H22" s="10">
        <v>9</v>
      </c>
      <c r="I22" s="11">
        <f t="shared" si="1"/>
        <v>39904</v>
      </c>
      <c r="J22" s="10">
        <f t="shared" si="2"/>
        <v>16380</v>
      </c>
      <c r="K22" s="10">
        <f t="shared" si="3"/>
        <v>56284</v>
      </c>
    </row>
    <row r="23" spans="1:12" ht="15" x14ac:dyDescent="0.25">
      <c r="A23" s="34">
        <v>44699</v>
      </c>
      <c r="B23" s="8">
        <v>0.20138888888888887</v>
      </c>
      <c r="C23" s="8">
        <v>0.22430555555555556</v>
      </c>
      <c r="D23" s="9">
        <f t="shared" si="0"/>
        <v>33</v>
      </c>
      <c r="E23" s="10">
        <v>237180</v>
      </c>
      <c r="F23" s="10">
        <v>277662</v>
      </c>
      <c r="G23" s="10">
        <v>2</v>
      </c>
      <c r="H23" s="10">
        <v>9</v>
      </c>
      <c r="I23" s="11">
        <f t="shared" si="1"/>
        <v>40482</v>
      </c>
      <c r="J23" s="10">
        <f t="shared" si="2"/>
        <v>16380</v>
      </c>
      <c r="K23" s="10">
        <f t="shared" si="3"/>
        <v>56862</v>
      </c>
    </row>
    <row r="24" spans="1:12" ht="15" x14ac:dyDescent="0.25">
      <c r="A24" s="35"/>
      <c r="B24" s="8">
        <v>0.98263888888888884</v>
      </c>
      <c r="C24" s="8">
        <v>1.0020833333333334</v>
      </c>
      <c r="D24" s="9">
        <f t="shared" si="0"/>
        <v>28</v>
      </c>
      <c r="E24" s="10">
        <v>3941</v>
      </c>
      <c r="F24" s="10">
        <v>44445</v>
      </c>
      <c r="G24" s="10">
        <v>3</v>
      </c>
      <c r="H24" s="10">
        <v>5</v>
      </c>
      <c r="I24" s="11">
        <f t="shared" si="1"/>
        <v>40504</v>
      </c>
      <c r="J24" s="10">
        <f t="shared" si="2"/>
        <v>13860</v>
      </c>
      <c r="K24" s="10">
        <f t="shared" si="3"/>
        <v>54364</v>
      </c>
    </row>
    <row r="25" spans="1:12" ht="15" x14ac:dyDescent="0.25">
      <c r="A25" s="34">
        <v>44700</v>
      </c>
      <c r="B25" s="8">
        <v>2.361111111111111E-2</v>
      </c>
      <c r="C25" s="8">
        <v>5.1388888888888894E-2</v>
      </c>
      <c r="D25" s="9">
        <f t="shared" si="0"/>
        <v>40</v>
      </c>
      <c r="E25" s="10">
        <v>345</v>
      </c>
      <c r="F25" s="10">
        <v>41840</v>
      </c>
      <c r="G25" s="10">
        <v>4</v>
      </c>
      <c r="H25" s="10">
        <v>5</v>
      </c>
      <c r="I25" s="11">
        <f t="shared" si="1"/>
        <v>41495</v>
      </c>
      <c r="J25" s="10">
        <f t="shared" si="2"/>
        <v>16380</v>
      </c>
      <c r="K25" s="10">
        <f t="shared" si="3"/>
        <v>57875</v>
      </c>
    </row>
    <row r="26" spans="1:12" ht="15" x14ac:dyDescent="0.25">
      <c r="A26" s="35"/>
      <c r="B26" s="8">
        <v>0.16944444444444443</v>
      </c>
      <c r="C26" s="8">
        <v>0.18541666666666667</v>
      </c>
      <c r="D26" s="9">
        <f t="shared" si="0"/>
        <v>23</v>
      </c>
      <c r="E26" s="10">
        <v>40005</v>
      </c>
      <c r="F26" s="10">
        <v>81200</v>
      </c>
      <c r="G26" s="10">
        <v>3</v>
      </c>
      <c r="H26" s="10">
        <v>18</v>
      </c>
      <c r="I26" s="11">
        <f t="shared" si="1"/>
        <v>41195</v>
      </c>
      <c r="J26" s="10">
        <f t="shared" si="2"/>
        <v>30240</v>
      </c>
      <c r="K26" s="10">
        <f t="shared" si="3"/>
        <v>71435</v>
      </c>
    </row>
    <row r="27" spans="1:12" ht="15" x14ac:dyDescent="0.25">
      <c r="A27" s="7"/>
      <c r="B27" s="8">
        <v>0.38958333333333334</v>
      </c>
      <c r="C27" s="8">
        <v>0.41597222222222219</v>
      </c>
      <c r="D27" s="9">
        <f t="shared" si="0"/>
        <v>38</v>
      </c>
      <c r="E27" s="10">
        <v>20528</v>
      </c>
      <c r="F27" s="10">
        <v>60562</v>
      </c>
      <c r="G27" s="10">
        <v>6</v>
      </c>
      <c r="H27" s="10">
        <v>9</v>
      </c>
      <c r="I27" s="11">
        <f t="shared" si="1"/>
        <v>40034</v>
      </c>
      <c r="J27" s="10">
        <f t="shared" si="2"/>
        <v>26460</v>
      </c>
      <c r="K27" s="10">
        <f t="shared" si="3"/>
        <v>66494</v>
      </c>
      <c r="L27" s="1">
        <v>0</v>
      </c>
    </row>
    <row r="28" spans="1:12" ht="15" x14ac:dyDescent="0.25">
      <c r="A28" s="7"/>
      <c r="B28" s="8">
        <v>0.43958333333333338</v>
      </c>
      <c r="C28" s="8">
        <v>0.46180555555555558</v>
      </c>
      <c r="D28" s="9">
        <f t="shared" si="0"/>
        <v>32</v>
      </c>
      <c r="E28" s="10">
        <v>60562</v>
      </c>
      <c r="F28" s="10">
        <v>101024</v>
      </c>
      <c r="G28" s="10">
        <v>6</v>
      </c>
      <c r="H28" s="10">
        <v>8</v>
      </c>
      <c r="I28" s="11">
        <f t="shared" si="1"/>
        <v>40462</v>
      </c>
      <c r="J28" s="10">
        <f t="shared" si="2"/>
        <v>25200</v>
      </c>
      <c r="K28" s="10">
        <f t="shared" si="3"/>
        <v>65662</v>
      </c>
    </row>
    <row r="29" spans="1:12" ht="15" x14ac:dyDescent="0.25">
      <c r="A29" s="7"/>
      <c r="B29" s="8"/>
      <c r="C29" s="8"/>
      <c r="D29" s="9">
        <f t="shared" si="0"/>
        <v>0</v>
      </c>
      <c r="E29" s="10"/>
      <c r="F29" s="10"/>
      <c r="G29" s="10"/>
      <c r="H29" s="10"/>
      <c r="I29" s="11">
        <f t="shared" si="1"/>
        <v>0</v>
      </c>
      <c r="J29" s="10">
        <f t="shared" si="2"/>
        <v>0</v>
      </c>
      <c r="K29" s="10">
        <f t="shared" si="3"/>
        <v>0</v>
      </c>
    </row>
    <row r="30" spans="1:12" ht="15" x14ac:dyDescent="0.25">
      <c r="A30" s="7"/>
      <c r="B30" s="8"/>
      <c r="C30" s="8"/>
      <c r="D30" s="9">
        <f t="shared" si="0"/>
        <v>0</v>
      </c>
      <c r="E30" s="10"/>
      <c r="F30" s="10"/>
      <c r="G30" s="10"/>
      <c r="H30" s="10"/>
      <c r="I30" s="11">
        <f t="shared" si="1"/>
        <v>0</v>
      </c>
      <c r="J30" s="10">
        <f t="shared" si="2"/>
        <v>0</v>
      </c>
      <c r="K30" s="10">
        <f t="shared" si="3"/>
        <v>0</v>
      </c>
    </row>
    <row r="31" spans="1:12" ht="15" x14ac:dyDescent="0.25">
      <c r="A31" s="7"/>
      <c r="B31" s="8"/>
      <c r="C31" s="8"/>
      <c r="D31" s="9">
        <f t="shared" si="0"/>
        <v>0</v>
      </c>
      <c r="E31" s="10"/>
      <c r="F31" s="10"/>
      <c r="G31" s="10"/>
      <c r="H31" s="10"/>
      <c r="I31" s="11">
        <f t="shared" si="1"/>
        <v>0</v>
      </c>
      <c r="J31" s="10">
        <f t="shared" si="2"/>
        <v>0</v>
      </c>
      <c r="K31" s="10">
        <f t="shared" si="3"/>
        <v>0</v>
      </c>
    </row>
    <row r="32" spans="1:12" ht="15" x14ac:dyDescent="0.25">
      <c r="A32" s="7"/>
      <c r="B32" s="8"/>
      <c r="C32" s="8"/>
      <c r="D32" s="9">
        <f t="shared" si="0"/>
        <v>0</v>
      </c>
      <c r="E32" s="10"/>
      <c r="F32" s="10"/>
      <c r="G32" s="10"/>
      <c r="H32" s="10"/>
      <c r="I32" s="11">
        <f t="shared" si="1"/>
        <v>0</v>
      </c>
      <c r="J32" s="10">
        <f t="shared" si="2"/>
        <v>0</v>
      </c>
      <c r="K32" s="10">
        <f t="shared" si="3"/>
        <v>0</v>
      </c>
    </row>
    <row r="33" spans="1:11" ht="15" x14ac:dyDescent="0.25">
      <c r="A33" s="7"/>
      <c r="B33" s="8"/>
      <c r="C33" s="8"/>
      <c r="D33" s="9">
        <f t="shared" si="0"/>
        <v>0</v>
      </c>
      <c r="E33" s="10"/>
      <c r="F33" s="10"/>
      <c r="G33" s="10"/>
      <c r="H33" s="10"/>
      <c r="I33" s="11">
        <f t="shared" si="1"/>
        <v>0</v>
      </c>
      <c r="J33" s="10">
        <f t="shared" si="2"/>
        <v>0</v>
      </c>
      <c r="K33" s="10">
        <f t="shared" si="3"/>
        <v>0</v>
      </c>
    </row>
    <row r="34" spans="1:11" ht="15" x14ac:dyDescent="0.25">
      <c r="A34" s="7"/>
      <c r="B34" s="8"/>
      <c r="C34" s="8"/>
      <c r="D34" s="9">
        <f t="shared" si="0"/>
        <v>0</v>
      </c>
      <c r="E34" s="10"/>
      <c r="F34" s="10"/>
      <c r="G34" s="10"/>
      <c r="H34" s="10"/>
      <c r="I34" s="11">
        <f t="shared" si="1"/>
        <v>0</v>
      </c>
      <c r="J34" s="10">
        <f t="shared" si="2"/>
        <v>0</v>
      </c>
      <c r="K34" s="10">
        <f t="shared" si="3"/>
        <v>0</v>
      </c>
    </row>
    <row r="35" spans="1:11" ht="15" x14ac:dyDescent="0.25">
      <c r="A35" s="7"/>
      <c r="B35" s="8"/>
      <c r="C35" s="8"/>
      <c r="D35" s="9">
        <f t="shared" si="0"/>
        <v>0</v>
      </c>
      <c r="E35" s="10"/>
      <c r="F35" s="10"/>
      <c r="G35" s="10"/>
      <c r="H35" s="10"/>
      <c r="I35" s="11">
        <f t="shared" si="1"/>
        <v>0</v>
      </c>
      <c r="J35" s="10">
        <f t="shared" si="2"/>
        <v>0</v>
      </c>
      <c r="K35" s="10">
        <f t="shared" si="3"/>
        <v>0</v>
      </c>
    </row>
    <row r="36" spans="1:11" ht="15" x14ac:dyDescent="0.25">
      <c r="A36" s="7"/>
      <c r="B36" s="8"/>
      <c r="C36" s="8"/>
      <c r="D36" s="9">
        <f t="shared" si="0"/>
        <v>0</v>
      </c>
      <c r="E36" s="10"/>
      <c r="F36" s="10"/>
      <c r="G36" s="10"/>
      <c r="H36" s="10"/>
      <c r="I36" s="11">
        <f t="shared" si="1"/>
        <v>0</v>
      </c>
      <c r="J36" s="10">
        <f t="shared" si="2"/>
        <v>0</v>
      </c>
      <c r="K36" s="10">
        <f t="shared" si="3"/>
        <v>0</v>
      </c>
    </row>
    <row r="37" spans="1:11" ht="15" x14ac:dyDescent="0.25">
      <c r="A37" s="7"/>
      <c r="B37" s="8"/>
      <c r="C37" s="8"/>
      <c r="D37" s="9">
        <f t="shared" si="0"/>
        <v>0</v>
      </c>
      <c r="E37" s="10"/>
      <c r="F37" s="10"/>
      <c r="G37" s="10"/>
      <c r="H37" s="10"/>
      <c r="I37" s="11">
        <f t="shared" si="1"/>
        <v>0</v>
      </c>
      <c r="J37" s="10">
        <f t="shared" si="2"/>
        <v>0</v>
      </c>
      <c r="K37" s="10">
        <f t="shared" si="3"/>
        <v>0</v>
      </c>
    </row>
  </sheetData>
  <mergeCells count="17">
    <mergeCell ref="A23:A24"/>
    <mergeCell ref="A25:A26"/>
    <mergeCell ref="M3:Q4"/>
    <mergeCell ref="A1:A2"/>
    <mergeCell ref="B1:C1"/>
    <mergeCell ref="D1:D2"/>
    <mergeCell ref="A13:A16"/>
    <mergeCell ref="M7:Q8"/>
    <mergeCell ref="N5:P5"/>
    <mergeCell ref="N6:P6"/>
    <mergeCell ref="A10:A12"/>
    <mergeCell ref="A7:A9"/>
    <mergeCell ref="A18:A22"/>
    <mergeCell ref="E1:F1"/>
    <mergeCell ref="G1:H1"/>
    <mergeCell ref="I1:K1"/>
    <mergeCell ref="A4:A6"/>
  </mergeCells>
  <phoneticPr fontId="1" type="noConversion"/>
  <conditionalFormatting sqref="D3:D1048576">
    <cfRule type="cellIs" dxfId="1" priority="15" operator="between">
      <formula>1</formula>
      <formula>$N$6</formula>
    </cfRule>
    <cfRule type="cellIs" dxfId="0" priority="16" operator="greaterThan">
      <formula>$N$6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狗粮</vt:lpstr>
      <vt:lpstr>矿</vt:lpstr>
      <vt:lpstr>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Vesugier</dc:creator>
  <cp:lastModifiedBy>Vesugier</cp:lastModifiedBy>
  <cp:lastPrinted>2022-05-13T22:34:22Z</cp:lastPrinted>
  <dcterms:created xsi:type="dcterms:W3CDTF">2015-06-05T18:19:34Z</dcterms:created>
  <dcterms:modified xsi:type="dcterms:W3CDTF">2022-05-19T14:02:11Z</dcterms:modified>
</cp:coreProperties>
</file>