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580" yWindow="2700" windowWidth="20730" windowHeight="11760"/>
  </bookViews>
  <sheets>
    <sheet name="Explanation and Limitations" sheetId="5" r:id="rId1"/>
    <sheet name="Monthly Time Step Calculations" sheetId="1" r:id="rId2"/>
    <sheet name="Sheet2" sheetId="2" r:id="rId3"/>
    <sheet name="Sheet3" sheetId="3" r:id="rId4"/>
  </sheets>
  <definedNames>
    <definedName name="_xlnm.Print_Area" localSheetId="0">'Explanation and Limitations'!$A$1:$B$9</definedName>
    <definedName name="_xlnm.Print_Area" localSheetId="1">'Monthly Time Step Calculations'!$A$1:$M$57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/>
  <c r="F10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6" i="1"/>
  <c r="F36" i="1"/>
  <c r="G36" i="1"/>
  <c r="H36" i="1"/>
  <c r="I36" i="1"/>
  <c r="J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8" i="1"/>
  <c r="M39" i="1"/>
  <c r="M40" i="1"/>
  <c r="M41" i="1"/>
  <c r="M42" i="1"/>
  <c r="M43" i="1"/>
  <c r="M44" i="1"/>
  <c r="M45" i="1"/>
  <c r="M46" i="1"/>
  <c r="M47" i="1"/>
  <c r="M37" i="1"/>
  <c r="K36" i="1"/>
  <c r="M36" i="1"/>
  <c r="E31" i="1"/>
  <c r="E48" i="1"/>
  <c r="C48" i="1"/>
  <c r="M48" i="1"/>
</calcChain>
</file>

<file path=xl/sharedStrings.xml><?xml version="1.0" encoding="utf-8"?>
<sst xmlns="http://schemas.openxmlformats.org/spreadsheetml/2006/main" count="99" uniqueCount="67">
  <si>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</si>
  <si>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</si>
  <si>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</si>
  <si>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</si>
  <si>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</si>
  <si>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</si>
  <si>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</si>
  <si>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</si>
  <si>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</si>
  <si>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</si>
  <si>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</si>
  <si>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</si>
  <si>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</si>
  <si>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Rainfall (mm)</t>
  </si>
  <si>
    <t>Total Runoff Volume (l)</t>
  </si>
  <si>
    <t>(1)</t>
  </si>
  <si>
    <t>(2)</t>
  </si>
  <si>
    <t>(3)</t>
  </si>
  <si>
    <t>(4)</t>
  </si>
  <si>
    <t>(5)</t>
  </si>
  <si>
    <t>(6)</t>
  </si>
  <si>
    <t>(7)</t>
  </si>
  <si>
    <t>Roof area (sq m)</t>
  </si>
  <si>
    <t>Starting Tank Vol (l)</t>
  </si>
  <si>
    <t>Daily Demand (l)</t>
  </si>
  <si>
    <t>Demand (l)</t>
  </si>
  <si>
    <t>End of Month Storage (l)</t>
  </si>
  <si>
    <t>Volume of Spillage (l)</t>
  </si>
  <si>
    <t>Notes:</t>
  </si>
  <si>
    <t>Days Per Month</t>
  </si>
  <si>
    <t>(5) = (3) - (4)</t>
  </si>
  <si>
    <t xml:space="preserve">(6) = (5) + (6) for previous month but never greater than tank volume </t>
  </si>
  <si>
    <t>(2) = (1) * roof area [cell E4]</t>
  </si>
  <si>
    <t>(3) = (2) * runoff yield [cell E5]</t>
  </si>
  <si>
    <t>(4) = days per month * daily demand [cell E8]</t>
  </si>
  <si>
    <t>Total</t>
  </si>
  <si>
    <t>Project Title</t>
  </si>
  <si>
    <t>(7) = (5) - ((6) - (6) for previous month))</t>
  </si>
  <si>
    <t>Notes for Use of Rainfall Catchment Calculation Spreadsheet</t>
  </si>
  <si>
    <t>Use this spreadsheet if your rainfall information is average monthly depth data.  If you have time series (monthly or daily) data, the spreadsheet is not appropriate as written.</t>
  </si>
  <si>
    <t>Starting tank volume (cell E7) must equal end of month storage for December.  Modify the starting tank volume until you converge on a solution.</t>
  </si>
  <si>
    <t>Runoff yield (cell E5) should be that portion of the rainfall that will enter and be stored in the tank.  This is commonly in the range of 75% to 90%.  The remainder 10% - 25% is lost to leakage of the tank, spillage from the gutters, first flush volume, etc.</t>
  </si>
  <si>
    <t>This spreadsheet is intended to facilitate calculations for rainwater catchment systems.  Please realize that you must understand the calculations or there is a high likelihood that you may mis-use this spreadsheet.</t>
  </si>
  <si>
    <t>User input is cells E4 - E9 and C15 - C26.  The remainder of the cells are calculated by the spreadsheet.</t>
  </si>
  <si>
    <t>http://www.weatheronline.co.uk/weather/maps/city</t>
  </si>
  <si>
    <t>Rainfall Data Sources</t>
  </si>
  <si>
    <t>Roof Runoff Yield (%)</t>
  </si>
  <si>
    <t>Days of rain</t>
  </si>
  <si>
    <t>Project Location:</t>
  </si>
  <si>
    <t xml:space="preserve">Chapter: </t>
  </si>
  <si>
    <t>Date</t>
  </si>
  <si>
    <t xml:space="preserve">Checked by, Date: </t>
  </si>
  <si>
    <t>Prepared by, Date:</t>
  </si>
  <si>
    <t>First Flush water loss, (l)</t>
  </si>
  <si>
    <t>Rainfall depth for first flush, mm:</t>
  </si>
  <si>
    <t>First Flush volume reqired (l)</t>
  </si>
  <si>
    <t>Water Supply, Rainwater Catchment</t>
  </si>
  <si>
    <t>Peru, Carancas</t>
  </si>
  <si>
    <t>MTAC Girand</t>
  </si>
  <si>
    <t xml:space="preserve">(1) Year with Lowest  rainfall in past 10 years </t>
  </si>
  <si>
    <t>Design Year Rainfall:</t>
  </si>
  <si>
    <t>Effective Tank Volume (l)</t>
  </si>
  <si>
    <t xml:space="preserve"> Runoff Available to fill Tank, (l)</t>
  </si>
  <si>
    <t xml:space="preserve"> Roof Runoff Captured (l)</t>
  </si>
  <si>
    <t>Runoff Available for Storage (l)</t>
  </si>
  <si>
    <t>Amount Stored (withdrawn) in Month, (l)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</si>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</sst>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scheme val="minor"/>
    </font>
    <font>
      <sz val="11"/>
      <color theme="9" tint="-0.249977111117893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right" vertical="center" wrapText="1"/>
    </xf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/>
    <xf numFmtId="0" fontId="4" fillId="0" borderId="0" xfId="0" applyFont="1"/>
    <xf numFmtId="9" fontId="0" fillId="2" borderId="0" xfId="2" applyFont="1" applyFill="1"/>
    <xf numFmtId="2" fontId="0" fillId="2" borderId="0" xfId="0" applyNumberFormat="1" applyFill="1" applyAlignment="1">
      <alignment horizontal="right"/>
    </xf>
    <xf numFmtId="164" fontId="0" fillId="2" borderId="0" xfId="1" applyNumberFormat="1" applyFont="1" applyFill="1"/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7" fillId="0" borderId="0" xfId="0" quotePrefix="1" applyFont="1" applyFill="1"/>
    <xf numFmtId="0" fontId="7" fillId="0" borderId="0" xfId="0" applyFont="1" applyFill="1"/>
    <xf numFmtId="14" fontId="0" fillId="0" borderId="0" xfId="0" applyNumberFormat="1"/>
    <xf numFmtId="0" fontId="0" fillId="2" borderId="0" xfId="1" applyNumberFormat="1" applyFont="1" applyFill="1"/>
    <xf numFmtId="164" fontId="8" fillId="0" borderId="0" xfId="1" applyNumberFormat="1" applyFont="1" applyAlignment="1">
      <alignment horizontal="right"/>
    </xf>
    <xf numFmtId="164" fontId="9" fillId="2" borderId="0" xfId="1" applyNumberFormat="1" applyFont="1" applyFill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64" fontId="0" fillId="3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/>
    <xf numFmtId="164" fontId="8" fillId="0" borderId="0" xfId="1" applyNumberFormat="1" applyFont="1" applyAlignment="1"/>
    <xf numFmtId="164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/>
  </cellXfs>
  <cellStyles count="4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7"/>
  <sheetViews>
    <sheetView tabSelected="1" zoomScale="85" zoomScaleNormal="85" zoomScalePageLayoutView="85" workbookViewId="0">
      <selection activeCell="B3" sqref="B3"/>
    </sheetView>
  </sheetViews>
  <sheetFormatPr defaultColWidth="8.85546875" defaultRowHeight="15" x14ac:dyDescent="0.25"/>
  <cols>
    <col min="2" max="2" width="68.7109375" customWidth="1"/>
  </cols>
  <sheetData>
    <row r="2" spans="1:2" x14ac:dyDescent="0.25">
      <c r="B2" s="36" t="s">
        <v>38</v>
      </c>
    </row>
    <row r="3" spans="1:2" ht="60" x14ac:dyDescent="0.25">
      <c r="A3">
        <v>1</v>
      </c>
      <c r="B3" s="1" t="s">
        <v>42</v>
      </c>
    </row>
    <row r="4" spans="1:2" ht="45" x14ac:dyDescent="0.25">
      <c r="A4">
        <v>2</v>
      </c>
      <c r="B4" s="1" t="s">
        <v>39</v>
      </c>
    </row>
    <row r="5" spans="1:2" ht="60" x14ac:dyDescent="0.25">
      <c r="A5">
        <v>3</v>
      </c>
      <c r="B5" s="1" t="s">
        <v>41</v>
      </c>
    </row>
    <row r="6" spans="1:2" ht="45" x14ac:dyDescent="0.25">
      <c r="A6">
        <v>4</v>
      </c>
      <c r="B6" s="1" t="s">
        <v>40</v>
      </c>
    </row>
    <row r="7" spans="1:2" ht="30" x14ac:dyDescent="0.25">
      <c r="A7">
        <v>5</v>
      </c>
      <c r="B7" s="1" t="s">
        <v>43</v>
      </c>
    </row>
  </sheetData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7"/>
  <sheetViews>
    <sheetView zoomScale="125" zoomScaleNormal="125" zoomScalePageLayoutView="125" workbookViewId="0">
      <selection activeCell="C1" sqref="C1"/>
    </sheetView>
  </sheetViews>
  <sheetFormatPr defaultColWidth="8.85546875" defaultRowHeight="15" x14ac:dyDescent="0.25"/>
  <cols>
    <col min="1" max="2" width="6.42578125" customWidth="1"/>
    <col min="3" max="3" width="7.140625" customWidth="1"/>
    <col min="4" max="4" width="6.42578125" customWidth="1"/>
    <col min="5" max="5" width="9.85546875" customWidth="1"/>
    <col min="6" max="6" width="12.28515625" customWidth="1"/>
    <col min="7" max="7" width="7.85546875" customWidth="1"/>
    <col min="8" max="8" width="8.28515625" customWidth="1"/>
    <col min="9" max="9" width="8.140625" customWidth="1"/>
    <col min="10" max="10" width="8.85546875" customWidth="1"/>
    <col min="11" max="11" width="13.140625" style="30" customWidth="1"/>
    <col min="12" max="12" width="7" customWidth="1"/>
    <col min="13" max="13" width="10.140625" customWidth="1"/>
    <col min="14" max="14" width="12.42578125" customWidth="1"/>
  </cols>
  <sheetData>
    <row r="1" spans="3:12" x14ac:dyDescent="0.25">
      <c r="C1" s="13" t="s">
        <v>36</v>
      </c>
      <c r="E1" t="s">
        <v>56</v>
      </c>
    </row>
    <row r="2" spans="3:12" x14ac:dyDescent="0.25">
      <c r="C2" s="13" t="s">
        <v>48</v>
      </c>
      <c r="E2" t="s">
        <v>57</v>
      </c>
    </row>
    <row r="3" spans="3:12" x14ac:dyDescent="0.25">
      <c r="C3" s="13" t="s">
        <v>49</v>
      </c>
      <c r="E3" t="s">
        <v>66</v>
      </c>
    </row>
    <row r="4" spans="3:12" x14ac:dyDescent="0.25">
      <c r="C4" s="13" t="s">
        <v>52</v>
      </c>
      <c r="F4" t="s">
        <v>58</v>
      </c>
    </row>
    <row r="5" spans="3:12" x14ac:dyDescent="0.25">
      <c r="C5" s="13" t="s">
        <v>51</v>
      </c>
    </row>
    <row r="6" spans="3:12" x14ac:dyDescent="0.25">
      <c r="C6" s="13" t="s">
        <v>50</v>
      </c>
      <c r="F6" s="21">
        <v>74617</v>
      </c>
    </row>
    <row r="7" spans="3:12" ht="23.1" customHeight="1" x14ac:dyDescent="0.25">
      <c r="C7" t="s">
        <v>22</v>
      </c>
      <c r="F7" s="15">
        <v>66.150000000000006</v>
      </c>
      <c r="H7" s="11"/>
    </row>
    <row r="8" spans="3:12" x14ac:dyDescent="0.25">
      <c r="C8" t="s">
        <v>46</v>
      </c>
      <c r="F8" s="14">
        <v>0.8</v>
      </c>
      <c r="H8" s="6"/>
    </row>
    <row r="9" spans="3:12" x14ac:dyDescent="0.25">
      <c r="C9" t="s">
        <v>54</v>
      </c>
      <c r="E9" s="6"/>
      <c r="F9" s="15">
        <v>0.41</v>
      </c>
      <c r="G9" s="6"/>
      <c r="H9" s="6"/>
    </row>
    <row r="10" spans="3:12" x14ac:dyDescent="0.25">
      <c r="C10" t="s">
        <v>55</v>
      </c>
      <c r="E10" s="6"/>
      <c r="F10" s="11">
        <f>F9*F7</f>
        <v>27.121500000000001</v>
      </c>
      <c r="G10" s="11"/>
      <c r="H10" s="6"/>
      <c r="L10" s="30"/>
    </row>
    <row r="11" spans="3:12" x14ac:dyDescent="0.25">
      <c r="C11" t="s">
        <v>61</v>
      </c>
      <c r="F11" s="24">
        <v>7000</v>
      </c>
      <c r="H11" s="10"/>
    </row>
    <row r="12" spans="3:12" x14ac:dyDescent="0.25">
      <c r="C12" t="s">
        <v>23</v>
      </c>
      <c r="F12" s="16">
        <v>0</v>
      </c>
      <c r="G12" s="7"/>
      <c r="H12" s="7"/>
    </row>
    <row r="13" spans="3:12" x14ac:dyDescent="0.25">
      <c r="C13" t="s">
        <v>60</v>
      </c>
      <c r="F13" s="22">
        <v>2006</v>
      </c>
      <c r="G13" s="7"/>
      <c r="H13" s="7"/>
    </row>
    <row r="14" spans="3:12" x14ac:dyDescent="0.25">
      <c r="C14" t="s">
        <v>24</v>
      </c>
      <c r="F14" s="17">
        <v>43.2</v>
      </c>
    </row>
    <row r="15" spans="3:12" x14ac:dyDescent="0.25">
      <c r="C15" t="s">
        <v>45</v>
      </c>
      <c r="E15" t="s">
        <v>44</v>
      </c>
    </row>
    <row r="17" spans="1:13" ht="75" x14ac:dyDescent="0.25">
      <c r="A17" t="s">
        <v>0</v>
      </c>
      <c r="B17" s="25" t="s">
        <v>29</v>
      </c>
      <c r="C17" s="25" t="s">
        <v>13</v>
      </c>
      <c r="D17" s="26" t="s">
        <v>47</v>
      </c>
      <c r="E17" s="25" t="s">
        <v>14</v>
      </c>
      <c r="F17" s="25" t="s">
        <v>63</v>
      </c>
      <c r="G17" s="25" t="s">
        <v>53</v>
      </c>
      <c r="H17" s="25" t="s">
        <v>62</v>
      </c>
      <c r="I17" s="25" t="s">
        <v>25</v>
      </c>
      <c r="J17" s="25" t="s">
        <v>64</v>
      </c>
      <c r="K17" s="25" t="s">
        <v>65</v>
      </c>
      <c r="L17" s="25" t="s">
        <v>26</v>
      </c>
      <c r="M17" s="25" t="s">
        <v>27</v>
      </c>
    </row>
    <row r="18" spans="1:13" x14ac:dyDescent="0.25">
      <c r="C18" s="3" t="s">
        <v>15</v>
      </c>
      <c r="D18" s="3"/>
      <c r="E18" s="2" t="s">
        <v>16</v>
      </c>
      <c r="F18" s="3" t="s">
        <v>17</v>
      </c>
      <c r="G18" s="3"/>
      <c r="H18" s="3"/>
      <c r="I18" s="2" t="s">
        <v>18</v>
      </c>
      <c r="K18" s="3" t="s">
        <v>19</v>
      </c>
      <c r="L18" s="3" t="s">
        <v>20</v>
      </c>
      <c r="M18" s="3" t="s">
        <v>21</v>
      </c>
    </row>
    <row r="19" spans="1:13" x14ac:dyDescent="0.25">
      <c r="A19" t="s">
        <v>7</v>
      </c>
      <c r="B19" s="17">
        <v>22</v>
      </c>
      <c r="C19" s="17"/>
      <c r="D19" s="18"/>
      <c r="E19" s="7">
        <f t="shared" ref="E19:E24" si="0">C19*$F$7</f>
        <v>0</v>
      </c>
      <c r="F19" s="7">
        <f t="shared" ref="F19:F24" si="1">E19*$F$8</f>
        <v>0</v>
      </c>
      <c r="G19" s="7">
        <f t="shared" ref="G19:G24" si="2">$F$10*D19</f>
        <v>0</v>
      </c>
      <c r="H19" s="7">
        <f t="shared" ref="H19:H24" si="3">IF((F19-G19)&lt;0,0,(F19-G19))</f>
        <v>0</v>
      </c>
      <c r="I19" s="7">
        <f t="shared" ref="I19:I24" si="4">$F$14*B19</f>
        <v>950.40000000000009</v>
      </c>
      <c r="J19" s="9">
        <f t="shared" ref="J19:J24" si="5">IF(H19-I19&lt;0,0,H19-I19)</f>
        <v>0</v>
      </c>
      <c r="K19" s="32">
        <f t="shared" ref="K19:K24" si="6">IF(J19&gt;$F$11, $F$11,H19-I19)</f>
        <v>-950.40000000000009</v>
      </c>
      <c r="L19" s="23">
        <f>IF($F$12+K19&gt;$F$11,$F$11,IF(L18+K19&lt;=0,0,$F$12+K19))</f>
        <v>0</v>
      </c>
      <c r="M19" s="9">
        <f t="shared" ref="M19:M31" si="7">IF(L19&lt;F$11,0,J19-K19)</f>
        <v>0</v>
      </c>
    </row>
    <row r="20" spans="1:13" x14ac:dyDescent="0.25">
      <c r="A20" t="s">
        <v>8</v>
      </c>
      <c r="B20" s="17">
        <v>12</v>
      </c>
      <c r="C20" s="17">
        <v>0</v>
      </c>
      <c r="D20" s="18"/>
      <c r="E20" s="7">
        <f t="shared" si="0"/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518.40000000000009</v>
      </c>
      <c r="J20" s="9">
        <f t="shared" si="5"/>
        <v>0</v>
      </c>
      <c r="K20" s="32">
        <f t="shared" si="6"/>
        <v>-518.40000000000009</v>
      </c>
      <c r="L20" s="23">
        <f t="shared" ref="L20:L30" si="8">IF(L19+K20&gt;$F$11,$F$11,IF(L19+K20&lt;=0,0,L19+K20))</f>
        <v>0</v>
      </c>
      <c r="M20" s="9">
        <f t="shared" si="7"/>
        <v>0</v>
      </c>
    </row>
    <row r="21" spans="1:13" x14ac:dyDescent="0.25">
      <c r="A21" t="s">
        <v>9</v>
      </c>
      <c r="B21" s="17">
        <v>22</v>
      </c>
      <c r="C21" s="17">
        <v>4</v>
      </c>
      <c r="D21" s="18">
        <v>2</v>
      </c>
      <c r="E21" s="7">
        <f t="shared" si="0"/>
        <v>264.60000000000002</v>
      </c>
      <c r="F21" s="7">
        <f t="shared" si="1"/>
        <v>211.68000000000004</v>
      </c>
      <c r="G21" s="7">
        <f t="shared" si="2"/>
        <v>54.243000000000002</v>
      </c>
      <c r="H21" s="7">
        <f t="shared" si="3"/>
        <v>157.43700000000004</v>
      </c>
      <c r="I21" s="7">
        <f t="shared" si="4"/>
        <v>950.40000000000009</v>
      </c>
      <c r="J21" s="9">
        <f t="shared" si="5"/>
        <v>0</v>
      </c>
      <c r="K21" s="32">
        <f t="shared" si="6"/>
        <v>-792.96300000000008</v>
      </c>
      <c r="L21" s="23">
        <f t="shared" si="8"/>
        <v>0</v>
      </c>
      <c r="M21" s="9">
        <f t="shared" si="7"/>
        <v>0</v>
      </c>
    </row>
    <row r="22" spans="1:13" x14ac:dyDescent="0.25">
      <c r="A22" t="s">
        <v>10</v>
      </c>
      <c r="B22" s="27">
        <v>22</v>
      </c>
      <c r="C22" s="27">
        <v>7</v>
      </c>
      <c r="D22" s="28">
        <v>2</v>
      </c>
      <c r="E22" s="29">
        <f t="shared" si="0"/>
        <v>463.05000000000007</v>
      </c>
      <c r="F22" s="29">
        <f t="shared" si="1"/>
        <v>370.44000000000005</v>
      </c>
      <c r="G22" s="29">
        <f t="shared" si="2"/>
        <v>54.243000000000002</v>
      </c>
      <c r="H22" s="29">
        <f t="shared" si="3"/>
        <v>316.19700000000006</v>
      </c>
      <c r="I22" s="29">
        <f t="shared" si="4"/>
        <v>950.40000000000009</v>
      </c>
      <c r="J22" s="9">
        <f t="shared" si="5"/>
        <v>0</v>
      </c>
      <c r="K22" s="32">
        <f t="shared" si="6"/>
        <v>-634.20299999999997</v>
      </c>
      <c r="L22" s="23">
        <f t="shared" si="8"/>
        <v>0</v>
      </c>
      <c r="M22" s="9">
        <f t="shared" si="7"/>
        <v>0</v>
      </c>
    </row>
    <row r="23" spans="1:13" x14ac:dyDescent="0.25">
      <c r="A23" t="s">
        <v>11</v>
      </c>
      <c r="B23" s="17">
        <v>22</v>
      </c>
      <c r="C23" s="17">
        <v>10</v>
      </c>
      <c r="D23" s="18">
        <v>3</v>
      </c>
      <c r="E23" s="7">
        <f t="shared" si="0"/>
        <v>661.5</v>
      </c>
      <c r="F23" s="7">
        <f t="shared" si="1"/>
        <v>529.20000000000005</v>
      </c>
      <c r="G23" s="7">
        <f t="shared" si="2"/>
        <v>81.364500000000007</v>
      </c>
      <c r="H23" s="7">
        <f t="shared" si="3"/>
        <v>447.83550000000002</v>
      </c>
      <c r="I23" s="7">
        <f t="shared" si="4"/>
        <v>950.40000000000009</v>
      </c>
      <c r="J23" s="9">
        <f t="shared" si="5"/>
        <v>0</v>
      </c>
      <c r="K23" s="32">
        <f t="shared" si="6"/>
        <v>-502.56450000000007</v>
      </c>
      <c r="L23" s="23">
        <f t="shared" si="8"/>
        <v>0</v>
      </c>
      <c r="M23" s="9">
        <f t="shared" si="7"/>
        <v>0</v>
      </c>
    </row>
    <row r="24" spans="1:13" x14ac:dyDescent="0.25">
      <c r="A24" t="s">
        <v>12</v>
      </c>
      <c r="B24" s="17">
        <v>12</v>
      </c>
      <c r="C24" s="17">
        <v>11</v>
      </c>
      <c r="D24" s="18">
        <v>3</v>
      </c>
      <c r="E24" s="7">
        <f t="shared" si="0"/>
        <v>727.65000000000009</v>
      </c>
      <c r="F24" s="7">
        <f t="shared" si="1"/>
        <v>582.12000000000012</v>
      </c>
      <c r="G24" s="7">
        <f t="shared" si="2"/>
        <v>81.364500000000007</v>
      </c>
      <c r="H24" s="7">
        <f t="shared" si="3"/>
        <v>500.7555000000001</v>
      </c>
      <c r="I24" s="7">
        <f t="shared" si="4"/>
        <v>518.40000000000009</v>
      </c>
      <c r="J24" s="9">
        <f t="shared" si="5"/>
        <v>0</v>
      </c>
      <c r="K24" s="32">
        <f t="shared" si="6"/>
        <v>-17.644499999999994</v>
      </c>
      <c r="L24" s="23">
        <f t="shared" si="8"/>
        <v>0</v>
      </c>
      <c r="M24" s="9">
        <f t="shared" si="7"/>
        <v>0</v>
      </c>
    </row>
    <row r="25" spans="1:13" x14ac:dyDescent="0.25">
      <c r="A25" t="s">
        <v>1</v>
      </c>
      <c r="B25" s="17">
        <v>0</v>
      </c>
      <c r="C25" s="17">
        <v>98</v>
      </c>
      <c r="D25" s="18">
        <v>3</v>
      </c>
      <c r="E25" s="7">
        <f t="shared" ref="E25:E30" si="9">C25*$F$7</f>
        <v>6482.7000000000007</v>
      </c>
      <c r="F25" s="7">
        <f t="shared" ref="F25:F30" si="10">E25*$F$8</f>
        <v>5186.1600000000008</v>
      </c>
      <c r="G25" s="7">
        <f>$F$10*D25</f>
        <v>81.364500000000007</v>
      </c>
      <c r="H25" s="7">
        <f>IF((F25-G25)&lt;0,0,(F25-G25))</f>
        <v>5104.7955000000011</v>
      </c>
      <c r="I25" s="7">
        <f t="shared" ref="I25:I30" si="11">$F$14*B25</f>
        <v>0</v>
      </c>
      <c r="J25" s="7"/>
      <c r="K25" s="32">
        <f t="shared" ref="K25" si="12">IF(J25&gt;$F$11, $F$11,H25-I25)</f>
        <v>5104.7955000000011</v>
      </c>
      <c r="L25" s="23">
        <f t="shared" si="8"/>
        <v>5104.7955000000011</v>
      </c>
      <c r="M25" s="9">
        <f t="shared" si="7"/>
        <v>0</v>
      </c>
    </row>
    <row r="26" spans="1:13" hidden="1" x14ac:dyDescent="0.25">
      <c r="A26" t="s">
        <v>2</v>
      </c>
      <c r="B26" s="17">
        <v>0</v>
      </c>
      <c r="C26" s="17">
        <v>13</v>
      </c>
      <c r="D26" s="18">
        <v>2</v>
      </c>
      <c r="E26" s="7">
        <f t="shared" si="9"/>
        <v>859.95</v>
      </c>
      <c r="F26" s="7">
        <f t="shared" si="10"/>
        <v>687.96</v>
      </c>
      <c r="G26" s="7">
        <f t="shared" ref="G26:G30" si="13">$F$10*D26</f>
        <v>54.243000000000002</v>
      </c>
      <c r="H26" s="7">
        <f t="shared" ref="H26:H30" si="14">IF((F26-G26)&lt;0,0,(F26-G26))</f>
        <v>633.71699999999998</v>
      </c>
      <c r="I26" s="7">
        <f t="shared" si="11"/>
        <v>0</v>
      </c>
      <c r="J26" s="9">
        <f t="shared" ref="J26:J30" si="15">IF(H26-I26&lt;0,0,H26-I26)</f>
        <v>633.71699999999998</v>
      </c>
      <c r="K26" s="32">
        <f t="shared" ref="K26:K30" si="16">IF(J26&gt;$F$11, $F$11,H26-I26)</f>
        <v>633.71699999999998</v>
      </c>
      <c r="L26" s="23">
        <f t="shared" si="8"/>
        <v>5738.5125000000007</v>
      </c>
      <c r="M26" s="9">
        <f t="shared" si="7"/>
        <v>0</v>
      </c>
    </row>
    <row r="27" spans="1:13" hidden="1" x14ac:dyDescent="0.25">
      <c r="A27" t="s">
        <v>3</v>
      </c>
      <c r="B27" s="17">
        <v>22</v>
      </c>
      <c r="C27" s="17">
        <v>16</v>
      </c>
      <c r="D27" s="18">
        <v>2</v>
      </c>
      <c r="E27" s="7">
        <f t="shared" si="9"/>
        <v>1058.4000000000001</v>
      </c>
      <c r="F27" s="7">
        <f t="shared" si="10"/>
        <v>846.72000000000014</v>
      </c>
      <c r="G27" s="7">
        <f t="shared" si="13"/>
        <v>54.243000000000002</v>
      </c>
      <c r="H27" s="7">
        <f t="shared" si="14"/>
        <v>792.47700000000009</v>
      </c>
      <c r="I27" s="7">
        <f t="shared" si="11"/>
        <v>950.40000000000009</v>
      </c>
      <c r="J27" s="9">
        <f t="shared" si="15"/>
        <v>0</v>
      </c>
      <c r="K27" s="32">
        <f t="shared" si="16"/>
        <v>-157.923</v>
      </c>
      <c r="L27" s="23">
        <f t="shared" si="8"/>
        <v>5580.589500000001</v>
      </c>
      <c r="M27" s="9">
        <f t="shared" si="7"/>
        <v>0</v>
      </c>
    </row>
    <row r="28" spans="1:13" hidden="1" x14ac:dyDescent="0.25">
      <c r="A28" t="s">
        <v>4</v>
      </c>
      <c r="B28" s="17">
        <v>22</v>
      </c>
      <c r="C28" s="17">
        <v>1</v>
      </c>
      <c r="D28" s="18">
        <v>5</v>
      </c>
      <c r="E28" s="7">
        <f t="shared" si="9"/>
        <v>66.150000000000006</v>
      </c>
      <c r="F28" s="7">
        <f t="shared" si="10"/>
        <v>52.920000000000009</v>
      </c>
      <c r="G28" s="7">
        <f t="shared" si="13"/>
        <v>135.60750000000002</v>
      </c>
      <c r="H28" s="7">
        <f t="shared" si="14"/>
        <v>0</v>
      </c>
      <c r="I28" s="7">
        <f t="shared" si="11"/>
        <v>950.40000000000009</v>
      </c>
      <c r="J28" s="9">
        <f t="shared" si="15"/>
        <v>0</v>
      </c>
      <c r="K28" s="32">
        <f t="shared" si="16"/>
        <v>-950.40000000000009</v>
      </c>
      <c r="L28" s="23">
        <f t="shared" si="8"/>
        <v>4630.1895000000004</v>
      </c>
      <c r="M28" s="9">
        <f t="shared" si="7"/>
        <v>0</v>
      </c>
    </row>
    <row r="29" spans="1:13" hidden="1" x14ac:dyDescent="0.25">
      <c r="A29" t="s">
        <v>5</v>
      </c>
      <c r="B29" s="17">
        <v>22</v>
      </c>
      <c r="C29" s="17"/>
      <c r="D29" s="18"/>
      <c r="E29" s="7">
        <f t="shared" si="9"/>
        <v>0</v>
      </c>
      <c r="F29" s="7">
        <f t="shared" si="10"/>
        <v>0</v>
      </c>
      <c r="G29" s="7">
        <f t="shared" si="13"/>
        <v>0</v>
      </c>
      <c r="H29" s="7">
        <f t="shared" si="14"/>
        <v>0</v>
      </c>
      <c r="I29" s="7">
        <f t="shared" si="11"/>
        <v>950.40000000000009</v>
      </c>
      <c r="J29" s="9">
        <f t="shared" si="15"/>
        <v>0</v>
      </c>
      <c r="K29" s="32">
        <f t="shared" si="16"/>
        <v>-950.40000000000009</v>
      </c>
      <c r="L29" s="23">
        <f t="shared" si="8"/>
        <v>3679.7895000000003</v>
      </c>
      <c r="M29" s="9">
        <f t="shared" si="7"/>
        <v>0</v>
      </c>
    </row>
    <row r="30" spans="1:13" hidden="1" x14ac:dyDescent="0.25">
      <c r="A30" t="s">
        <v>6</v>
      </c>
      <c r="B30" s="17">
        <v>22</v>
      </c>
      <c r="C30" s="17"/>
      <c r="D30" s="18"/>
      <c r="E30" s="7">
        <f t="shared" si="9"/>
        <v>0</v>
      </c>
      <c r="F30" s="7">
        <f t="shared" si="10"/>
        <v>0</v>
      </c>
      <c r="G30" s="7">
        <f t="shared" si="13"/>
        <v>0</v>
      </c>
      <c r="H30" s="7">
        <f t="shared" si="14"/>
        <v>0</v>
      </c>
      <c r="I30" s="7">
        <f t="shared" si="11"/>
        <v>950.40000000000009</v>
      </c>
      <c r="J30" s="9">
        <f t="shared" si="15"/>
        <v>0</v>
      </c>
      <c r="K30" s="32">
        <f t="shared" si="16"/>
        <v>-950.40000000000009</v>
      </c>
      <c r="L30" s="23">
        <f t="shared" si="8"/>
        <v>2729.3895000000002</v>
      </c>
      <c r="M30" s="9">
        <f t="shared" si="7"/>
        <v>0</v>
      </c>
    </row>
    <row r="31" spans="1:13" hidden="1" x14ac:dyDescent="0.25">
      <c r="C31" s="8"/>
      <c r="E31" s="7">
        <f>SUM(E25:E30)</f>
        <v>8467.2000000000007</v>
      </c>
      <c r="F31" s="7"/>
      <c r="G31" s="8"/>
      <c r="H31" s="8"/>
      <c r="I31" s="7"/>
      <c r="J31" s="7"/>
      <c r="K31" s="33"/>
      <c r="L31" s="10"/>
      <c r="M31" s="9">
        <f t="shared" si="7"/>
        <v>0</v>
      </c>
    </row>
    <row r="34" spans="1:13" ht="75" x14ac:dyDescent="0.25">
      <c r="A34" t="s">
        <v>0</v>
      </c>
      <c r="B34" s="25" t="s">
        <v>29</v>
      </c>
      <c r="C34" s="25" t="s">
        <v>13</v>
      </c>
      <c r="D34" s="26" t="s">
        <v>47</v>
      </c>
      <c r="E34" s="25" t="s">
        <v>14</v>
      </c>
      <c r="F34" s="25" t="s">
        <v>63</v>
      </c>
      <c r="G34" s="25" t="s">
        <v>53</v>
      </c>
      <c r="H34" s="25" t="s">
        <v>62</v>
      </c>
      <c r="I34" s="25" t="s">
        <v>25</v>
      </c>
      <c r="J34" s="25" t="s">
        <v>64</v>
      </c>
      <c r="K34" s="25" t="s">
        <v>65</v>
      </c>
      <c r="L34" s="25" t="s">
        <v>26</v>
      </c>
      <c r="M34" s="25" t="s">
        <v>27</v>
      </c>
    </row>
    <row r="35" spans="1:13" x14ac:dyDescent="0.25">
      <c r="C35" s="3" t="s">
        <v>15</v>
      </c>
      <c r="D35" s="3"/>
      <c r="E35" s="2" t="s">
        <v>16</v>
      </c>
      <c r="F35" s="3" t="s">
        <v>17</v>
      </c>
      <c r="G35" s="3"/>
      <c r="H35" s="3"/>
      <c r="I35" s="2" t="s">
        <v>18</v>
      </c>
      <c r="K35" s="3" t="s">
        <v>19</v>
      </c>
      <c r="L35" s="3" t="s">
        <v>20</v>
      </c>
      <c r="M35" s="3" t="s">
        <v>21</v>
      </c>
    </row>
    <row r="36" spans="1:13" x14ac:dyDescent="0.25">
      <c r="A36" t="s">
        <v>1</v>
      </c>
      <c r="B36" s="17">
        <v>0</v>
      </c>
      <c r="C36" s="17">
        <v>98</v>
      </c>
      <c r="D36" s="18">
        <v>3</v>
      </c>
      <c r="E36" s="7">
        <f t="shared" ref="E36:E47" si="17">C36*$F$7</f>
        <v>6482.7000000000007</v>
      </c>
      <c r="F36" s="7">
        <f t="shared" ref="F36:F47" si="18">E36*$F$8</f>
        <v>5186.1600000000008</v>
      </c>
      <c r="G36" s="7">
        <f>$F$10*D36</f>
        <v>81.364500000000007</v>
      </c>
      <c r="H36" s="7">
        <f>IF((F36-G36)&lt;0,0,(F36-G36))</f>
        <v>5104.7955000000011</v>
      </c>
      <c r="I36" s="7">
        <f t="shared" ref="I36:I47" si="19">$F$14*B36</f>
        <v>0</v>
      </c>
      <c r="J36" s="9">
        <f>IF(H36-I36&lt;0,0,H36-I36)</f>
        <v>5104.7955000000011</v>
      </c>
      <c r="K36" s="32">
        <f>IF(J36&gt;$F$11, $F$11,H36-I36)</f>
        <v>5104.7955000000011</v>
      </c>
      <c r="L36" s="23">
        <f>IF($F$12+J36&gt;$F$11,$F$11,$F$12+J36)</f>
        <v>5104.7955000000011</v>
      </c>
      <c r="M36" s="9">
        <f>IF(L36&lt;F$11,0,K36-(L36-F$12))</f>
        <v>0</v>
      </c>
    </row>
    <row r="37" spans="1:13" x14ac:dyDescent="0.25">
      <c r="A37" t="s">
        <v>2</v>
      </c>
      <c r="B37" s="17">
        <v>0</v>
      </c>
      <c r="C37" s="17">
        <v>13</v>
      </c>
      <c r="D37" s="18">
        <v>2</v>
      </c>
      <c r="E37" s="7">
        <f t="shared" si="17"/>
        <v>859.95</v>
      </c>
      <c r="F37" s="7">
        <f t="shared" si="18"/>
        <v>687.96</v>
      </c>
      <c r="G37" s="7">
        <f t="shared" ref="G37:G47" si="20">$F$10*D37</f>
        <v>54.243000000000002</v>
      </c>
      <c r="H37" s="7">
        <f t="shared" ref="H37:H47" si="21">IF((F37-G37)&lt;0,0,(F37-G37))</f>
        <v>633.71699999999998</v>
      </c>
      <c r="I37" s="7">
        <f t="shared" si="19"/>
        <v>0</v>
      </c>
      <c r="J37" s="9">
        <f t="shared" ref="J37:J47" si="22">IF(H37-I37&lt;0,0,H37-I37)</f>
        <v>633.71699999999998</v>
      </c>
      <c r="K37" s="32">
        <f t="shared" ref="K37:K47" si="23">IF(J37&gt;$F$11, $F$11,H37-I37)</f>
        <v>633.71699999999998</v>
      </c>
      <c r="L37" s="23">
        <f t="shared" ref="L37:L44" si="24">IF(L36+K37&gt;$F$11,$F$11,L36+K37)</f>
        <v>5738.5125000000007</v>
      </c>
      <c r="M37" s="9">
        <f t="shared" ref="M37:M47" si="25">IF(L37&lt;F$11,0,J37-K37)</f>
        <v>0</v>
      </c>
    </row>
    <row r="38" spans="1:13" x14ac:dyDescent="0.25">
      <c r="A38" t="s">
        <v>3</v>
      </c>
      <c r="B38" s="17">
        <v>22</v>
      </c>
      <c r="C38" s="17">
        <v>16</v>
      </c>
      <c r="D38" s="18">
        <v>2</v>
      </c>
      <c r="E38" s="7">
        <f t="shared" si="17"/>
        <v>1058.4000000000001</v>
      </c>
      <c r="F38" s="7">
        <f t="shared" si="18"/>
        <v>846.72000000000014</v>
      </c>
      <c r="G38" s="7">
        <f t="shared" si="20"/>
        <v>54.243000000000002</v>
      </c>
      <c r="H38" s="7">
        <f t="shared" si="21"/>
        <v>792.47700000000009</v>
      </c>
      <c r="I38" s="7">
        <f t="shared" si="19"/>
        <v>950.40000000000009</v>
      </c>
      <c r="J38" s="9">
        <f t="shared" si="22"/>
        <v>0</v>
      </c>
      <c r="K38" s="32">
        <f t="shared" si="23"/>
        <v>-157.923</v>
      </c>
      <c r="L38" s="23">
        <f t="shared" si="24"/>
        <v>5580.589500000001</v>
      </c>
      <c r="M38" s="9">
        <f t="shared" si="25"/>
        <v>0</v>
      </c>
    </row>
    <row r="39" spans="1:13" x14ac:dyDescent="0.25">
      <c r="A39" t="s">
        <v>4</v>
      </c>
      <c r="B39" s="17">
        <v>22</v>
      </c>
      <c r="C39" s="17">
        <v>1</v>
      </c>
      <c r="D39" s="18">
        <v>5</v>
      </c>
      <c r="E39" s="7">
        <f t="shared" si="17"/>
        <v>66.150000000000006</v>
      </c>
      <c r="F39" s="7">
        <f t="shared" si="18"/>
        <v>52.920000000000009</v>
      </c>
      <c r="G39" s="7">
        <f t="shared" si="20"/>
        <v>135.60750000000002</v>
      </c>
      <c r="H39" s="7">
        <f t="shared" si="21"/>
        <v>0</v>
      </c>
      <c r="I39" s="7">
        <f t="shared" si="19"/>
        <v>950.40000000000009</v>
      </c>
      <c r="J39" s="9">
        <f t="shared" si="22"/>
        <v>0</v>
      </c>
      <c r="K39" s="32">
        <f t="shared" si="23"/>
        <v>-950.40000000000009</v>
      </c>
      <c r="L39" s="23">
        <f t="shared" si="24"/>
        <v>4630.1895000000004</v>
      </c>
      <c r="M39" s="9">
        <f t="shared" si="25"/>
        <v>0</v>
      </c>
    </row>
    <row r="40" spans="1:13" x14ac:dyDescent="0.25">
      <c r="A40" t="s">
        <v>5</v>
      </c>
      <c r="B40" s="17">
        <v>22</v>
      </c>
      <c r="C40" s="17"/>
      <c r="D40" s="18"/>
      <c r="E40" s="7">
        <f t="shared" si="17"/>
        <v>0</v>
      </c>
      <c r="F40" s="7">
        <f t="shared" si="18"/>
        <v>0</v>
      </c>
      <c r="G40" s="7">
        <f t="shared" si="20"/>
        <v>0</v>
      </c>
      <c r="H40" s="7">
        <f t="shared" si="21"/>
        <v>0</v>
      </c>
      <c r="I40" s="7">
        <f t="shared" si="19"/>
        <v>950.40000000000009</v>
      </c>
      <c r="J40" s="9">
        <f t="shared" si="22"/>
        <v>0</v>
      </c>
      <c r="K40" s="32">
        <f t="shared" si="23"/>
        <v>-950.40000000000009</v>
      </c>
      <c r="L40" s="23">
        <f t="shared" si="24"/>
        <v>3679.7895000000003</v>
      </c>
      <c r="M40" s="9">
        <f t="shared" si="25"/>
        <v>0</v>
      </c>
    </row>
    <row r="41" spans="1:13" x14ac:dyDescent="0.25">
      <c r="A41" t="s">
        <v>6</v>
      </c>
      <c r="B41" s="17">
        <v>22</v>
      </c>
      <c r="C41" s="17"/>
      <c r="D41" s="18"/>
      <c r="E41" s="7">
        <f t="shared" si="17"/>
        <v>0</v>
      </c>
      <c r="F41" s="7">
        <f t="shared" si="18"/>
        <v>0</v>
      </c>
      <c r="G41" s="7">
        <f t="shared" si="20"/>
        <v>0</v>
      </c>
      <c r="H41" s="7">
        <f t="shared" si="21"/>
        <v>0</v>
      </c>
      <c r="I41" s="7">
        <f t="shared" si="19"/>
        <v>950.40000000000009</v>
      </c>
      <c r="J41" s="9">
        <f t="shared" si="22"/>
        <v>0</v>
      </c>
      <c r="K41" s="32">
        <f t="shared" si="23"/>
        <v>-950.40000000000009</v>
      </c>
      <c r="L41" s="23">
        <f t="shared" si="24"/>
        <v>2729.3895000000002</v>
      </c>
      <c r="M41" s="9">
        <f t="shared" si="25"/>
        <v>0</v>
      </c>
    </row>
    <row r="42" spans="1:13" x14ac:dyDescent="0.25">
      <c r="A42" t="s">
        <v>7</v>
      </c>
      <c r="B42" s="17">
        <v>22</v>
      </c>
      <c r="C42" s="17"/>
      <c r="D42" s="18"/>
      <c r="E42" s="7">
        <f t="shared" si="17"/>
        <v>0</v>
      </c>
      <c r="F42" s="7">
        <f t="shared" si="18"/>
        <v>0</v>
      </c>
      <c r="G42" s="7">
        <f t="shared" si="20"/>
        <v>0</v>
      </c>
      <c r="H42" s="7">
        <f t="shared" si="21"/>
        <v>0</v>
      </c>
      <c r="I42" s="7">
        <f t="shared" si="19"/>
        <v>950.40000000000009</v>
      </c>
      <c r="J42" s="9">
        <f t="shared" si="22"/>
        <v>0</v>
      </c>
      <c r="K42" s="32">
        <f t="shared" si="23"/>
        <v>-950.40000000000009</v>
      </c>
      <c r="L42" s="23">
        <f t="shared" si="24"/>
        <v>1778.9895000000001</v>
      </c>
      <c r="M42" s="9">
        <f t="shared" si="25"/>
        <v>0</v>
      </c>
    </row>
    <row r="43" spans="1:13" x14ac:dyDescent="0.25">
      <c r="A43" t="s">
        <v>8</v>
      </c>
      <c r="B43" s="17">
        <v>12</v>
      </c>
      <c r="C43" s="17">
        <v>0</v>
      </c>
      <c r="D43" s="18"/>
      <c r="E43" s="7">
        <f t="shared" si="17"/>
        <v>0</v>
      </c>
      <c r="F43" s="7">
        <f t="shared" si="18"/>
        <v>0</v>
      </c>
      <c r="G43" s="7">
        <f t="shared" si="20"/>
        <v>0</v>
      </c>
      <c r="H43" s="7">
        <f t="shared" si="21"/>
        <v>0</v>
      </c>
      <c r="I43" s="7">
        <f t="shared" si="19"/>
        <v>518.40000000000009</v>
      </c>
      <c r="J43" s="9">
        <f t="shared" si="22"/>
        <v>0</v>
      </c>
      <c r="K43" s="32">
        <f t="shared" si="23"/>
        <v>-518.40000000000009</v>
      </c>
      <c r="L43" s="23">
        <f t="shared" si="24"/>
        <v>1260.5895</v>
      </c>
      <c r="M43" s="9">
        <f t="shared" si="25"/>
        <v>0</v>
      </c>
    </row>
    <row r="44" spans="1:13" x14ac:dyDescent="0.25">
      <c r="A44" t="s">
        <v>9</v>
      </c>
      <c r="B44" s="17">
        <v>22</v>
      </c>
      <c r="C44" s="17">
        <v>4</v>
      </c>
      <c r="D44" s="18">
        <v>2</v>
      </c>
      <c r="E44" s="7">
        <f t="shared" si="17"/>
        <v>264.60000000000002</v>
      </c>
      <c r="F44" s="7">
        <f t="shared" si="18"/>
        <v>211.68000000000004</v>
      </c>
      <c r="G44" s="7">
        <f t="shared" si="20"/>
        <v>54.243000000000002</v>
      </c>
      <c r="H44" s="7">
        <f t="shared" si="21"/>
        <v>157.43700000000004</v>
      </c>
      <c r="I44" s="7">
        <f t="shared" si="19"/>
        <v>950.40000000000009</v>
      </c>
      <c r="J44" s="9">
        <f t="shared" si="22"/>
        <v>0</v>
      </c>
      <c r="K44" s="32">
        <f t="shared" si="23"/>
        <v>-792.96300000000008</v>
      </c>
      <c r="L44" s="23">
        <f t="shared" si="24"/>
        <v>467.62649999999996</v>
      </c>
      <c r="M44" s="9">
        <f t="shared" si="25"/>
        <v>0</v>
      </c>
    </row>
    <row r="45" spans="1:13" x14ac:dyDescent="0.25">
      <c r="A45" s="27" t="s">
        <v>10</v>
      </c>
      <c r="B45" s="27">
        <v>22</v>
      </c>
      <c r="C45" s="27">
        <v>7</v>
      </c>
      <c r="D45" s="28">
        <v>2</v>
      </c>
      <c r="E45" s="29">
        <f t="shared" si="17"/>
        <v>463.05000000000007</v>
      </c>
      <c r="F45" s="29">
        <f t="shared" si="18"/>
        <v>370.44000000000005</v>
      </c>
      <c r="G45" s="29">
        <f t="shared" si="20"/>
        <v>54.243000000000002</v>
      </c>
      <c r="H45" s="29">
        <f t="shared" si="21"/>
        <v>316.19700000000006</v>
      </c>
      <c r="I45" s="29">
        <f t="shared" si="19"/>
        <v>950.40000000000009</v>
      </c>
      <c r="J45" s="9">
        <f t="shared" si="22"/>
        <v>0</v>
      </c>
      <c r="K45" s="32">
        <f t="shared" si="23"/>
        <v>-634.20299999999997</v>
      </c>
      <c r="L45" s="23">
        <f>IF(L44+K45&gt;$F$11,$F$11,IF(L44+K45&lt;=0,0,L44+K45))</f>
        <v>0</v>
      </c>
      <c r="M45" s="9">
        <f t="shared" si="25"/>
        <v>0</v>
      </c>
    </row>
    <row r="46" spans="1:13" x14ac:dyDescent="0.25">
      <c r="A46" t="s">
        <v>11</v>
      </c>
      <c r="B46" s="17">
        <v>22</v>
      </c>
      <c r="C46" s="17">
        <v>10</v>
      </c>
      <c r="D46" s="18">
        <v>3</v>
      </c>
      <c r="E46" s="7">
        <f t="shared" si="17"/>
        <v>661.5</v>
      </c>
      <c r="F46" s="7">
        <f t="shared" si="18"/>
        <v>529.20000000000005</v>
      </c>
      <c r="G46" s="7">
        <f t="shared" si="20"/>
        <v>81.364500000000007</v>
      </c>
      <c r="H46" s="7">
        <f t="shared" si="21"/>
        <v>447.83550000000002</v>
      </c>
      <c r="I46" s="7">
        <f t="shared" si="19"/>
        <v>950.40000000000009</v>
      </c>
      <c r="J46" s="9">
        <f t="shared" si="22"/>
        <v>0</v>
      </c>
      <c r="K46" s="32">
        <f t="shared" si="23"/>
        <v>-502.56450000000007</v>
      </c>
      <c r="L46" s="23">
        <f t="shared" ref="L46:L47" si="26">IF(L45+K46&gt;$F$11,$F$11,IF(L45+K46&lt;=0,0,L45+K46))</f>
        <v>0</v>
      </c>
      <c r="M46" s="9">
        <f t="shared" si="25"/>
        <v>0</v>
      </c>
    </row>
    <row r="47" spans="1:13" x14ac:dyDescent="0.25">
      <c r="A47" t="s">
        <v>12</v>
      </c>
      <c r="B47" s="17">
        <v>12</v>
      </c>
      <c r="C47" s="17">
        <v>11</v>
      </c>
      <c r="D47" s="18">
        <v>3</v>
      </c>
      <c r="E47" s="7">
        <f t="shared" si="17"/>
        <v>727.65000000000009</v>
      </c>
      <c r="F47" s="7">
        <f t="shared" si="18"/>
        <v>582.12000000000012</v>
      </c>
      <c r="G47" s="7">
        <f t="shared" si="20"/>
        <v>81.364500000000007</v>
      </c>
      <c r="H47" s="7">
        <f t="shared" si="21"/>
        <v>500.7555000000001</v>
      </c>
      <c r="I47" s="7">
        <f t="shared" si="19"/>
        <v>518.40000000000009</v>
      </c>
      <c r="J47" s="9">
        <f t="shared" si="22"/>
        <v>0</v>
      </c>
      <c r="K47" s="32">
        <f t="shared" si="23"/>
        <v>-17.644499999999994</v>
      </c>
      <c r="L47" s="23">
        <f t="shared" si="26"/>
        <v>0</v>
      </c>
      <c r="M47" s="9">
        <f t="shared" si="25"/>
        <v>0</v>
      </c>
    </row>
    <row r="48" spans="1:13" x14ac:dyDescent="0.25">
      <c r="A48" t="s">
        <v>35</v>
      </c>
      <c r="C48" s="8">
        <f>SUM(C36:C47)</f>
        <v>160</v>
      </c>
      <c r="E48" s="7">
        <f t="shared" ref="E48" si="27">SUM(E36:E47)</f>
        <v>10584</v>
      </c>
      <c r="F48" s="7"/>
      <c r="G48" s="8"/>
      <c r="H48" s="8"/>
      <c r="I48" s="7"/>
      <c r="K48" s="33"/>
      <c r="L48" s="7"/>
      <c r="M48" s="9">
        <f t="shared" ref="M48" si="28">SUM(M36:M47)</f>
        <v>0</v>
      </c>
    </row>
    <row r="49" spans="1:13" x14ac:dyDescent="0.25">
      <c r="M49" s="9"/>
    </row>
    <row r="50" spans="1:13" x14ac:dyDescent="0.25">
      <c r="A50" t="s">
        <v>28</v>
      </c>
    </row>
    <row r="51" spans="1:13" ht="15.75" x14ac:dyDescent="0.25">
      <c r="A51" s="19" t="s">
        <v>59</v>
      </c>
      <c r="B51" s="20"/>
      <c r="C51" s="20"/>
      <c r="D51" s="20"/>
      <c r="E51" s="20"/>
      <c r="K51" s="31"/>
    </row>
    <row r="52" spans="1:13" x14ac:dyDescent="0.25">
      <c r="A52" s="12" t="s">
        <v>32</v>
      </c>
      <c r="C52" s="4"/>
      <c r="D52" s="4"/>
      <c r="E52" s="4"/>
      <c r="F52" s="4"/>
      <c r="G52" s="4"/>
      <c r="H52" s="4"/>
      <c r="I52" s="4"/>
      <c r="J52" s="4"/>
      <c r="K52" s="34"/>
      <c r="L52" s="4"/>
      <c r="M52" s="4"/>
    </row>
    <row r="53" spans="1:13" x14ac:dyDescent="0.25">
      <c r="A53" t="s">
        <v>33</v>
      </c>
      <c r="C53" s="4"/>
      <c r="D53" s="4"/>
      <c r="E53" s="4"/>
      <c r="F53" s="4"/>
      <c r="G53" s="4"/>
      <c r="H53" s="4"/>
      <c r="I53" s="4"/>
      <c r="J53" s="4"/>
      <c r="K53" s="34"/>
      <c r="L53" s="4"/>
      <c r="M53" s="4"/>
    </row>
    <row r="54" spans="1:13" x14ac:dyDescent="0.25">
      <c r="A54" t="s">
        <v>34</v>
      </c>
      <c r="C54" s="5"/>
      <c r="D54" s="5"/>
      <c r="E54" s="5"/>
      <c r="F54" s="5"/>
      <c r="G54" s="5"/>
      <c r="H54" s="5"/>
      <c r="I54" s="5"/>
      <c r="J54" s="5"/>
      <c r="K54" s="35"/>
      <c r="L54" s="5"/>
      <c r="M54" s="5"/>
    </row>
    <row r="55" spans="1:13" x14ac:dyDescent="0.25">
      <c r="A55" t="s">
        <v>30</v>
      </c>
      <c r="C55" s="4"/>
      <c r="D55" s="4"/>
      <c r="E55" s="4"/>
      <c r="F55" s="4"/>
      <c r="G55" s="4"/>
      <c r="H55" s="4"/>
      <c r="I55" s="4"/>
      <c r="J55" s="4"/>
      <c r="K55" s="34"/>
      <c r="L55" s="4"/>
      <c r="M55" s="4"/>
    </row>
    <row r="56" spans="1:13" x14ac:dyDescent="0.25">
      <c r="A56" t="s">
        <v>31</v>
      </c>
    </row>
    <row r="57" spans="1:13" x14ac:dyDescent="0.25">
      <c r="A57" t="s">
        <v>37</v>
      </c>
    </row>
  </sheetData>
  <phoneticPr fontId="3" type="noConversion"/>
  <pageMargins left="0.7" right="0.7" top="0.75" bottom="0.75" header="0.3" footer="0.3"/>
  <pageSetup scale="86" orientation="portrait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Explanation and Limitations</vt:lpstr>
      <vt:lpstr>Monthly Time Step Calculations</vt:lpstr>
      <vt:lpstr>Sheet2</vt:lpstr>
      <vt:lpstr>Sheet3</vt:lpstr>
      <vt:lpstr>'Explanation and Limitations'!Print_Area</vt:lpstr>
      <vt:lpstr>'Monthly Time Step Calculations'!Print_Area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Waugh</dc:creator>
  <cp:lastModifiedBy>kelly.latham</cp:lastModifiedBy>
  <cp:lastPrinted>2013-05-15T17:40:54Z</cp:lastPrinted>
  <dcterms:created xsi:type="dcterms:W3CDTF">2011-12-19T23:23:23Z</dcterms:created>
  <dcterms:modified xsi:type="dcterms:W3CDTF">2014-07-31T01:22:39Z</dcterms:modified>
</cp:coreProperties>
</file>